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MNP/Shared Documents/100837 - 2025-MNP LLP-2025 Return Margin Study/Data requests/From ABDA/Attachments/"/>
    </mc:Choice>
  </mc:AlternateContent>
  <xr:revisionPtr revIDLastSave="2" documentId="8_{04505A84-7236-4B8B-9278-282ABC9E4F28}" xr6:coauthVersionLast="47" xr6:coauthVersionMax="47" xr10:uidLastSave="{0C061525-3FD6-4242-85C7-8D1FA035CD5D}"/>
  <bookViews>
    <workbookView xWindow="3540" yWindow="-15315" windowWidth="27300" windowHeight="13845" tabRatio="819" firstSheet="3" activeTab="4" xr2:uid="{00000000-000D-0000-FFFF-FFFF00000000}"/>
  </bookViews>
  <sheets>
    <sheet name="Summary_Recommendation" sheetId="41" r:id="rId1"/>
    <sheet name="Summary_All_Companies+Industry" sheetId="42" r:id="rId2"/>
    <sheet name="Summary_All_Companies" sheetId="28" r:id="rId3"/>
    <sheet name="Summary_by_Industry" sheetId="40" r:id="rId4"/>
    <sheet name="Analysis_All_Companies" sheetId="39" r:id="rId5"/>
    <sheet name="Retail_Hardlines" sheetId="33" r:id="rId6"/>
    <sheet name="Retail_Softlines" sheetId="34" r:id="rId7"/>
    <sheet name="Retail_Store" sheetId="35" r:id="rId8"/>
    <sheet name="Retail_Building_Supply" sheetId="36" r:id="rId9"/>
    <sheet name="Retail_Wholesale_Food" sheetId="37" r:id="rId10"/>
    <sheet name="Restaurants" sheetId="31" r:id="rId11"/>
    <sheet name="Raw Data &gt;&gt;" sheetId="38" r:id="rId12"/>
    <sheet name="MASTER_VL" sheetId="9" r:id="rId13"/>
    <sheet name="MASTER_YH" sheetId="11" r:id="rId14"/>
    <sheet name="MASTER_S&amp;P" sheetId="30" r:id="rId15"/>
  </sheets>
  <definedNames>
    <definedName name="_xlnm._FilterDatabase" localSheetId="4" hidden="1">Analysis_All_Companies!$G$11:$AF$199</definedName>
    <definedName name="_xlnm._FilterDatabase" localSheetId="12" hidden="1">MASTER_VL!$B$3:$Q$193</definedName>
    <definedName name="_xlnm._FilterDatabase" localSheetId="10" hidden="1">Restaurants!$B$10:$AH$59</definedName>
    <definedName name="_xlnm._FilterDatabase" localSheetId="8" hidden="1">Retail_Building_Supply!$B$10:$AH$59</definedName>
    <definedName name="_xlnm._FilterDatabase" localSheetId="5" hidden="1">Retail_Hardlines!$G$11:$AF$52</definedName>
    <definedName name="_xlnm._FilterDatabase" localSheetId="6" hidden="1">Retail_Softlines!$G$10:$AF$42</definedName>
    <definedName name="_xlnm._FilterDatabase" localSheetId="7" hidden="1">Retail_Store!$G$11:$AF$39</definedName>
    <definedName name="_xlnm._FilterDatabase" localSheetId="9" hidden="1">Retail_Wholesale_Food!$G$11:$AF$34</definedName>
    <definedName name="_ftn1" localSheetId="0">Summary_Recommendation!#REF!</definedName>
    <definedName name="_ftnref1" localSheetId="0">Summary_Recommendation!$B$2</definedName>
    <definedName name="EXCL_YRS_NEG_INC">Summary_All_Companies!$C$31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TOR_High">Summary_All_Companies!$D$28</definedName>
    <definedName name="TOR_Low">Summary_All_Companies!$D$27</definedName>
  </definedNames>
  <calcPr calcId="191028"/>
  <webPublishing codePag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42" l="1"/>
  <c r="K24" i="42"/>
  <c r="F24" i="42"/>
  <c r="E24" i="42"/>
  <c r="L13" i="42"/>
  <c r="K13" i="42"/>
  <c r="F13" i="42"/>
  <c r="E13" i="42"/>
  <c r="L23" i="42"/>
  <c r="K23" i="42"/>
  <c r="F23" i="42"/>
  <c r="E23" i="42"/>
  <c r="L12" i="42"/>
  <c r="K12" i="42"/>
  <c r="F12" i="42"/>
  <c r="E12" i="42"/>
  <c r="L22" i="42"/>
  <c r="K22" i="42"/>
  <c r="J22" i="42"/>
  <c r="F22" i="42"/>
  <c r="E22" i="42"/>
  <c r="D22" i="42"/>
  <c r="L21" i="42"/>
  <c r="K21" i="42"/>
  <c r="J21" i="42"/>
  <c r="I21" i="42"/>
  <c r="F21" i="42"/>
  <c r="E21" i="42"/>
  <c r="D21" i="42"/>
  <c r="L20" i="42"/>
  <c r="K20" i="42"/>
  <c r="J20" i="42"/>
  <c r="F20" i="42"/>
  <c r="E20" i="42"/>
  <c r="D20" i="42"/>
  <c r="L19" i="42"/>
  <c r="K19" i="42"/>
  <c r="J19" i="42"/>
  <c r="F19" i="42"/>
  <c r="E19" i="42"/>
  <c r="D19" i="42"/>
  <c r="L18" i="42"/>
  <c r="K18" i="42"/>
  <c r="J18" i="42"/>
  <c r="F18" i="42"/>
  <c r="E18" i="42"/>
  <c r="D18" i="42"/>
  <c r="L17" i="42"/>
  <c r="K17" i="42"/>
  <c r="J17" i="42"/>
  <c r="F17" i="42"/>
  <c r="E17" i="42"/>
  <c r="D17" i="42"/>
  <c r="C17" i="42" a="1"/>
  <c r="I22" i="42" s="1"/>
  <c r="K16" i="42"/>
  <c r="L16" i="42" s="1"/>
  <c r="E16" i="42"/>
  <c r="F16" i="42" s="1"/>
  <c r="L11" i="42"/>
  <c r="K11" i="42"/>
  <c r="J11" i="42"/>
  <c r="I11" i="42"/>
  <c r="F11" i="42"/>
  <c r="E11" i="42"/>
  <c r="D11" i="42"/>
  <c r="L10" i="42"/>
  <c r="K10" i="42"/>
  <c r="J10" i="42"/>
  <c r="F10" i="42"/>
  <c r="E10" i="42"/>
  <c r="D10" i="42"/>
  <c r="L9" i="42"/>
  <c r="K9" i="42"/>
  <c r="J9" i="42"/>
  <c r="F9" i="42"/>
  <c r="E9" i="42"/>
  <c r="D9" i="42"/>
  <c r="L8" i="42"/>
  <c r="K8" i="42"/>
  <c r="J8" i="42"/>
  <c r="F8" i="42"/>
  <c r="E8" i="42"/>
  <c r="D8" i="42"/>
  <c r="L7" i="42"/>
  <c r="K7" i="42"/>
  <c r="J7" i="42"/>
  <c r="F7" i="42"/>
  <c r="E7" i="42"/>
  <c r="D7" i="42"/>
  <c r="L6" i="42"/>
  <c r="K6" i="42"/>
  <c r="J6" i="42"/>
  <c r="F6" i="42"/>
  <c r="E6" i="42"/>
  <c r="D6" i="42"/>
  <c r="C6" i="42" a="1"/>
  <c r="I10" i="42" s="1"/>
  <c r="K5" i="42"/>
  <c r="L5" i="42" s="1"/>
  <c r="F5" i="42"/>
  <c r="E5" i="42"/>
  <c r="C16" i="40" a="1"/>
  <c r="I20" i="40" s="1"/>
  <c r="K15" i="40"/>
  <c r="L15" i="40" s="1"/>
  <c r="E15" i="40"/>
  <c r="F15" i="40" s="1"/>
  <c r="C6" i="40" a="1"/>
  <c r="I11" i="40" s="1"/>
  <c r="K5" i="40"/>
  <c r="L5" i="40" s="1"/>
  <c r="E5" i="40"/>
  <c r="F5" i="40" s="1"/>
  <c r="CD199" i="39"/>
  <c r="CA199" i="39"/>
  <c r="BV199" i="39"/>
  <c r="BU199" i="39"/>
  <c r="BQ199" i="39"/>
  <c r="BP199" i="39"/>
  <c r="BL199" i="39"/>
  <c r="BO199" i="39" s="1"/>
  <c r="BK199" i="39"/>
  <c r="BZ199" i="39" s="1"/>
  <c r="BB199" i="39"/>
  <c r="AY199" i="39"/>
  <c r="AT199" i="39"/>
  <c r="AS199" i="39"/>
  <c r="AO199" i="39"/>
  <c r="AN199" i="39"/>
  <c r="AJ199" i="39"/>
  <c r="AI199" i="39"/>
  <c r="AX199" i="39" s="1"/>
  <c r="AZ199" i="39" s="1"/>
  <c r="Z199" i="39"/>
  <c r="W199" i="39"/>
  <c r="R199" i="39"/>
  <c r="Q199" i="39"/>
  <c r="M199" i="39"/>
  <c r="L199" i="39"/>
  <c r="H199" i="39"/>
  <c r="G199" i="39"/>
  <c r="CD198" i="39"/>
  <c r="CA198" i="39"/>
  <c r="BV198" i="39"/>
  <c r="BU198" i="39"/>
  <c r="BQ198" i="39"/>
  <c r="BT198" i="39" s="1"/>
  <c r="BP198" i="39"/>
  <c r="BL198" i="39"/>
  <c r="BK198" i="39"/>
  <c r="BB198" i="39"/>
  <c r="AY198" i="39"/>
  <c r="AT198" i="39"/>
  <c r="AS198" i="39"/>
  <c r="AO198" i="39"/>
  <c r="AN198" i="39"/>
  <c r="AJ198" i="39"/>
  <c r="AI198" i="39"/>
  <c r="AX198" i="39" s="1"/>
  <c r="AZ198" i="39" s="1"/>
  <c r="Z198" i="39"/>
  <c r="W198" i="39"/>
  <c r="R198" i="39"/>
  <c r="Q198" i="39"/>
  <c r="M198" i="39"/>
  <c r="P198" i="39" s="1"/>
  <c r="L198" i="39"/>
  <c r="H198" i="39"/>
  <c r="G198" i="39"/>
  <c r="V198" i="39" s="1"/>
  <c r="X198" i="39" s="1"/>
  <c r="CD197" i="39"/>
  <c r="CA197" i="39"/>
  <c r="BV197" i="39"/>
  <c r="BU197" i="39"/>
  <c r="BQ197" i="39"/>
  <c r="BP197" i="39"/>
  <c r="BL197" i="39"/>
  <c r="BK197" i="39"/>
  <c r="BB197" i="39"/>
  <c r="AY197" i="39"/>
  <c r="AT197" i="39"/>
  <c r="AS197" i="39"/>
  <c r="AO197" i="39"/>
  <c r="AN197" i="39"/>
  <c r="AJ197" i="39"/>
  <c r="AI197" i="39"/>
  <c r="Z197" i="39"/>
  <c r="W197" i="39"/>
  <c r="R197" i="39"/>
  <c r="Q197" i="39"/>
  <c r="M197" i="39"/>
  <c r="L197" i="39"/>
  <c r="H197" i="39"/>
  <c r="G197" i="39"/>
  <c r="CD196" i="39"/>
  <c r="CA196" i="39"/>
  <c r="BV196" i="39"/>
  <c r="BU196" i="39"/>
  <c r="BQ196" i="39"/>
  <c r="BP196" i="39"/>
  <c r="BL196" i="39"/>
  <c r="BK196" i="39"/>
  <c r="BB196" i="39"/>
  <c r="AY196" i="39"/>
  <c r="AT196" i="39"/>
  <c r="AS196" i="39"/>
  <c r="AO196" i="39"/>
  <c r="AN196" i="39"/>
  <c r="AJ196" i="39"/>
  <c r="AI196" i="39"/>
  <c r="Z196" i="39"/>
  <c r="W196" i="39"/>
  <c r="R196" i="39"/>
  <c r="Q196" i="39"/>
  <c r="M196" i="39"/>
  <c r="L196" i="39"/>
  <c r="H196" i="39"/>
  <c r="G196" i="39"/>
  <c r="CD195" i="39"/>
  <c r="CA195" i="39"/>
  <c r="BV195" i="39"/>
  <c r="BU195" i="39"/>
  <c r="BQ195" i="39"/>
  <c r="BP195" i="39"/>
  <c r="BL195" i="39"/>
  <c r="BK195" i="39"/>
  <c r="BB195" i="39"/>
  <c r="AY195" i="39"/>
  <c r="AT195" i="39"/>
  <c r="AS195" i="39"/>
  <c r="AO195" i="39"/>
  <c r="AN195" i="39"/>
  <c r="AJ195" i="39"/>
  <c r="AI195" i="39"/>
  <c r="Z195" i="39"/>
  <c r="W195" i="39"/>
  <c r="R195" i="39"/>
  <c r="Q195" i="39"/>
  <c r="M195" i="39"/>
  <c r="L195" i="39"/>
  <c r="H195" i="39"/>
  <c r="G195" i="39"/>
  <c r="CD194" i="39"/>
  <c r="CA194" i="39"/>
  <c r="BV194" i="39"/>
  <c r="BU194" i="39"/>
  <c r="BQ194" i="39"/>
  <c r="BP194" i="39"/>
  <c r="BL194" i="39"/>
  <c r="BK194" i="39"/>
  <c r="BB194" i="39"/>
  <c r="AY194" i="39"/>
  <c r="AT194" i="39"/>
  <c r="AS194" i="39"/>
  <c r="AO194" i="39"/>
  <c r="AN194" i="39"/>
  <c r="AJ194" i="39"/>
  <c r="AI194" i="39"/>
  <c r="AX194" i="39" s="1"/>
  <c r="Z194" i="39"/>
  <c r="W194" i="39"/>
  <c r="R194" i="39"/>
  <c r="Q194" i="39"/>
  <c r="M194" i="39"/>
  <c r="L194" i="39"/>
  <c r="H194" i="39"/>
  <c r="G194" i="39"/>
  <c r="CD193" i="39"/>
  <c r="CA193" i="39"/>
  <c r="BV193" i="39"/>
  <c r="BU193" i="39"/>
  <c r="BQ193" i="39"/>
  <c r="BP193" i="39"/>
  <c r="BL193" i="39"/>
  <c r="BK193" i="39"/>
  <c r="BB193" i="39"/>
  <c r="AY193" i="39"/>
  <c r="AT193" i="39"/>
  <c r="AS193" i="39"/>
  <c r="AO193" i="39"/>
  <c r="AN193" i="39"/>
  <c r="AJ193" i="39"/>
  <c r="AI193" i="39"/>
  <c r="Z193" i="39"/>
  <c r="W193" i="39"/>
  <c r="R193" i="39"/>
  <c r="Q193" i="39"/>
  <c r="M193" i="39"/>
  <c r="L193" i="39"/>
  <c r="H193" i="39"/>
  <c r="G193" i="39"/>
  <c r="CD192" i="39"/>
  <c r="CA192" i="39"/>
  <c r="BV192" i="39"/>
  <c r="BU192" i="39"/>
  <c r="BQ192" i="39"/>
  <c r="BP192" i="39"/>
  <c r="BL192" i="39"/>
  <c r="BK192" i="39"/>
  <c r="BZ192" i="39" s="1"/>
  <c r="BB192" i="39"/>
  <c r="AY192" i="39"/>
  <c r="AT192" i="39"/>
  <c r="AS192" i="39"/>
  <c r="AO192" i="39"/>
  <c r="AN192" i="39"/>
  <c r="AJ192" i="39"/>
  <c r="AI192" i="39"/>
  <c r="AX192" i="39" s="1"/>
  <c r="Z192" i="39"/>
  <c r="W192" i="39"/>
  <c r="R192" i="39"/>
  <c r="Q192" i="39"/>
  <c r="M192" i="39"/>
  <c r="L192" i="39"/>
  <c r="H192" i="39"/>
  <c r="G192" i="39"/>
  <c r="V192" i="39" s="1"/>
  <c r="X192" i="39" s="1"/>
  <c r="CD191" i="39"/>
  <c r="CA191" i="39"/>
  <c r="BV191" i="39"/>
  <c r="BU191" i="39"/>
  <c r="BQ191" i="39"/>
  <c r="BP191" i="39"/>
  <c r="BL191" i="39"/>
  <c r="BK191" i="39"/>
  <c r="BZ191" i="39" s="1"/>
  <c r="BB191" i="39"/>
  <c r="AY191" i="39"/>
  <c r="AT191" i="39"/>
  <c r="AS191" i="39"/>
  <c r="AO191" i="39"/>
  <c r="AN191" i="39"/>
  <c r="AJ191" i="39"/>
  <c r="AI191" i="39"/>
  <c r="AX191" i="39" s="1"/>
  <c r="Z191" i="39"/>
  <c r="W191" i="39"/>
  <c r="R191" i="39"/>
  <c r="Q191" i="39"/>
  <c r="M191" i="39"/>
  <c r="L191" i="39"/>
  <c r="H191" i="39"/>
  <c r="G191" i="39"/>
  <c r="CD190" i="39"/>
  <c r="CA190" i="39"/>
  <c r="BV190" i="39"/>
  <c r="BU190" i="39"/>
  <c r="BQ190" i="39"/>
  <c r="BT190" i="39" s="1"/>
  <c r="BP190" i="39"/>
  <c r="BL190" i="39"/>
  <c r="BK190" i="39"/>
  <c r="BB190" i="39"/>
  <c r="AY190" i="39"/>
  <c r="AT190" i="39"/>
  <c r="AW190" i="39" s="1"/>
  <c r="AU190" i="39" s="1"/>
  <c r="AS190" i="39"/>
  <c r="AO190" i="39"/>
  <c r="AN190" i="39"/>
  <c r="AJ190" i="39"/>
  <c r="AI190" i="39"/>
  <c r="Z190" i="39"/>
  <c r="W190" i="39"/>
  <c r="R190" i="39"/>
  <c r="Q190" i="39"/>
  <c r="M190" i="39"/>
  <c r="L190" i="39"/>
  <c r="H190" i="39"/>
  <c r="G190" i="39"/>
  <c r="CD189" i="39"/>
  <c r="CA189" i="39"/>
  <c r="BV189" i="39"/>
  <c r="BU189" i="39"/>
  <c r="BQ189" i="39"/>
  <c r="BT189" i="39" s="1"/>
  <c r="BR189" i="39" s="1"/>
  <c r="BP189" i="39"/>
  <c r="BL189" i="39"/>
  <c r="BK189" i="39"/>
  <c r="BZ189" i="39" s="1"/>
  <c r="BB189" i="39"/>
  <c r="AY189" i="39"/>
  <c r="AT189" i="39"/>
  <c r="AS189" i="39"/>
  <c r="AO189" i="39"/>
  <c r="AN189" i="39"/>
  <c r="AJ189" i="39"/>
  <c r="AI189" i="39"/>
  <c r="AX189" i="39" s="1"/>
  <c r="Z189" i="39"/>
  <c r="W189" i="39"/>
  <c r="R189" i="39"/>
  <c r="Q189" i="39"/>
  <c r="M189" i="39"/>
  <c r="L189" i="39"/>
  <c r="H189" i="39"/>
  <c r="G189" i="39"/>
  <c r="CD188" i="39"/>
  <c r="CA188" i="39"/>
  <c r="BV188" i="39"/>
  <c r="BU188" i="39"/>
  <c r="BQ188" i="39"/>
  <c r="BP188" i="39"/>
  <c r="BL188" i="39"/>
  <c r="BK188" i="39"/>
  <c r="BZ188" i="39" s="1"/>
  <c r="BB188" i="39"/>
  <c r="AY188" i="39"/>
  <c r="AT188" i="39"/>
  <c r="AS188" i="39"/>
  <c r="AO188" i="39"/>
  <c r="AN188" i="39"/>
  <c r="AJ188" i="39"/>
  <c r="AI188" i="39"/>
  <c r="Z188" i="39"/>
  <c r="W188" i="39"/>
  <c r="R188" i="39"/>
  <c r="Q188" i="39"/>
  <c r="M188" i="39"/>
  <c r="L188" i="39"/>
  <c r="H188" i="39"/>
  <c r="G188" i="39"/>
  <c r="V188" i="39" s="1"/>
  <c r="CD187" i="39"/>
  <c r="CA187" i="39"/>
  <c r="BV187" i="39"/>
  <c r="BU187" i="39"/>
  <c r="BQ187" i="39"/>
  <c r="BP187" i="39"/>
  <c r="BL187" i="39"/>
  <c r="BK187" i="39"/>
  <c r="BB187" i="39"/>
  <c r="AY187" i="39"/>
  <c r="AT187" i="39"/>
  <c r="AS187" i="39"/>
  <c r="AO187" i="39"/>
  <c r="AN187" i="39"/>
  <c r="AJ187" i="39"/>
  <c r="AI187" i="39"/>
  <c r="Z187" i="39"/>
  <c r="W187" i="39"/>
  <c r="R187" i="39"/>
  <c r="Q187" i="39"/>
  <c r="M187" i="39"/>
  <c r="L187" i="39"/>
  <c r="H187" i="39"/>
  <c r="G187" i="39"/>
  <c r="CD186" i="39"/>
  <c r="CA186" i="39"/>
  <c r="BV186" i="39"/>
  <c r="BU186" i="39"/>
  <c r="BQ186" i="39"/>
  <c r="BP186" i="39"/>
  <c r="BL186" i="39"/>
  <c r="BK186" i="39"/>
  <c r="BB186" i="39"/>
  <c r="AY186" i="39"/>
  <c r="AT186" i="39"/>
  <c r="AS186" i="39"/>
  <c r="AO186" i="39"/>
  <c r="AN186" i="39"/>
  <c r="AJ186" i="39"/>
  <c r="AI186" i="39"/>
  <c r="Z186" i="39"/>
  <c r="W186" i="39"/>
  <c r="R186" i="39"/>
  <c r="Q186" i="39"/>
  <c r="M186" i="39"/>
  <c r="L186" i="39"/>
  <c r="H186" i="39"/>
  <c r="G186" i="39"/>
  <c r="CD185" i="39"/>
  <c r="CA185" i="39"/>
  <c r="BV185" i="39"/>
  <c r="BU185" i="39"/>
  <c r="BQ185" i="39"/>
  <c r="BP185" i="39"/>
  <c r="BL185" i="39"/>
  <c r="BK185" i="39"/>
  <c r="BZ185" i="39" s="1"/>
  <c r="CB185" i="39" s="1"/>
  <c r="BB185" i="39"/>
  <c r="AY185" i="39"/>
  <c r="AT185" i="39"/>
  <c r="AS185" i="39"/>
  <c r="AO185" i="39"/>
  <c r="AN185" i="39"/>
  <c r="AJ185" i="39"/>
  <c r="AI185" i="39"/>
  <c r="AX185" i="39" s="1"/>
  <c r="Z185" i="39"/>
  <c r="W185" i="39"/>
  <c r="R185" i="39"/>
  <c r="Q185" i="39"/>
  <c r="M185" i="39"/>
  <c r="L185" i="39"/>
  <c r="H185" i="39"/>
  <c r="G185" i="39"/>
  <c r="V185" i="39" s="1"/>
  <c r="X185" i="39" s="1"/>
  <c r="CD184" i="39"/>
  <c r="CA184" i="39"/>
  <c r="BV184" i="39"/>
  <c r="BU184" i="39"/>
  <c r="BQ184" i="39"/>
  <c r="BP184" i="39"/>
  <c r="BL184" i="39"/>
  <c r="BK184" i="39"/>
  <c r="BZ184" i="39" s="1"/>
  <c r="BB184" i="39"/>
  <c r="AY184" i="39"/>
  <c r="AT184" i="39"/>
  <c r="AS184" i="39"/>
  <c r="AO184" i="39"/>
  <c r="AN184" i="39"/>
  <c r="AJ184" i="39"/>
  <c r="AI184" i="39"/>
  <c r="Z184" i="39"/>
  <c r="W184" i="39"/>
  <c r="R184" i="39"/>
  <c r="Q184" i="39"/>
  <c r="M184" i="39"/>
  <c r="P184" i="39" s="1"/>
  <c r="L184" i="39"/>
  <c r="H184" i="39"/>
  <c r="G184" i="39"/>
  <c r="CD183" i="39"/>
  <c r="CA183" i="39"/>
  <c r="BV183" i="39"/>
  <c r="BU183" i="39"/>
  <c r="BQ183" i="39"/>
  <c r="BP183" i="39"/>
  <c r="BL183" i="39"/>
  <c r="BK183" i="39"/>
  <c r="BZ183" i="39" s="1"/>
  <c r="BB183" i="39"/>
  <c r="AY183" i="39"/>
  <c r="AT183" i="39"/>
  <c r="AS183" i="39"/>
  <c r="AO183" i="39"/>
  <c r="AN183" i="39"/>
  <c r="AJ183" i="39"/>
  <c r="AI183" i="39"/>
  <c r="Z183" i="39"/>
  <c r="W183" i="39"/>
  <c r="R183" i="39"/>
  <c r="Q183" i="39"/>
  <c r="M183" i="39"/>
  <c r="P183" i="39" s="1"/>
  <c r="N183" i="39" s="1"/>
  <c r="L183" i="39"/>
  <c r="H183" i="39"/>
  <c r="G183" i="39"/>
  <c r="CD182" i="39"/>
  <c r="CA182" i="39"/>
  <c r="BV182" i="39"/>
  <c r="BU182" i="39"/>
  <c r="BQ182" i="39"/>
  <c r="BP182" i="39"/>
  <c r="BL182" i="39"/>
  <c r="BK182" i="39"/>
  <c r="BB182" i="39"/>
  <c r="AY182" i="39"/>
  <c r="AT182" i="39"/>
  <c r="AS182" i="39"/>
  <c r="AO182" i="39"/>
  <c r="AN182" i="39"/>
  <c r="AJ182" i="39"/>
  <c r="AI182" i="39"/>
  <c r="Z182" i="39"/>
  <c r="W182" i="39"/>
  <c r="R182" i="39"/>
  <c r="Q182" i="39"/>
  <c r="M182" i="39"/>
  <c r="L182" i="39"/>
  <c r="H182" i="39"/>
  <c r="G182" i="39"/>
  <c r="CD181" i="39"/>
  <c r="CA181" i="39"/>
  <c r="BV181" i="39"/>
  <c r="BY181" i="39" s="1"/>
  <c r="BW181" i="39" s="1"/>
  <c r="BU181" i="39"/>
  <c r="BQ181" i="39"/>
  <c r="BP181" i="39"/>
  <c r="BL181" i="39"/>
  <c r="BK181" i="39"/>
  <c r="BZ181" i="39" s="1"/>
  <c r="BB181" i="39"/>
  <c r="AY181" i="39"/>
  <c r="AT181" i="39"/>
  <c r="AS181" i="39"/>
  <c r="AO181" i="39"/>
  <c r="AR181" i="39" s="1"/>
  <c r="AN181" i="39"/>
  <c r="AJ181" i="39"/>
  <c r="AI181" i="39"/>
  <c r="AX181" i="39" s="1"/>
  <c r="Z181" i="39"/>
  <c r="W181" i="39"/>
  <c r="R181" i="39"/>
  <c r="Q181" i="39"/>
  <c r="M181" i="39"/>
  <c r="L181" i="39"/>
  <c r="H181" i="39"/>
  <c r="G181" i="39"/>
  <c r="CD180" i="39"/>
  <c r="CA180" i="39"/>
  <c r="BV180" i="39"/>
  <c r="BU180" i="39"/>
  <c r="BQ180" i="39"/>
  <c r="BP180" i="39"/>
  <c r="BL180" i="39"/>
  <c r="BK180" i="39"/>
  <c r="BB180" i="39"/>
  <c r="AY180" i="39"/>
  <c r="AT180" i="39"/>
  <c r="AS180" i="39"/>
  <c r="AO180" i="39"/>
  <c r="AN180" i="39"/>
  <c r="AJ180" i="39"/>
  <c r="AI180" i="39"/>
  <c r="AX180" i="39" s="1"/>
  <c r="Z180" i="39"/>
  <c r="W180" i="39"/>
  <c r="R180" i="39"/>
  <c r="Q180" i="39"/>
  <c r="M180" i="39"/>
  <c r="L180" i="39"/>
  <c r="H180" i="39"/>
  <c r="G180" i="39"/>
  <c r="CD179" i="39"/>
  <c r="CA179" i="39"/>
  <c r="BV179" i="39"/>
  <c r="BU179" i="39"/>
  <c r="BQ179" i="39"/>
  <c r="BP179" i="39"/>
  <c r="BL179" i="39"/>
  <c r="BK179" i="39"/>
  <c r="BB179" i="39"/>
  <c r="AY179" i="39"/>
  <c r="AT179" i="39"/>
  <c r="AS179" i="39"/>
  <c r="AO179" i="39"/>
  <c r="AN179" i="39"/>
  <c r="AJ179" i="39"/>
  <c r="AI179" i="39"/>
  <c r="Z179" i="39"/>
  <c r="W179" i="39"/>
  <c r="R179" i="39"/>
  <c r="Q179" i="39"/>
  <c r="M179" i="39"/>
  <c r="L179" i="39"/>
  <c r="H179" i="39"/>
  <c r="G179" i="39"/>
  <c r="CD178" i="39"/>
  <c r="CA178" i="39"/>
  <c r="BV178" i="39"/>
  <c r="BY178" i="39" s="1"/>
  <c r="BU178" i="39"/>
  <c r="BQ178" i="39"/>
  <c r="BP178" i="39"/>
  <c r="BL178" i="39"/>
  <c r="BK178" i="39"/>
  <c r="BZ178" i="39" s="1"/>
  <c r="BB178" i="39"/>
  <c r="AY178" i="39"/>
  <c r="AT178" i="39"/>
  <c r="AS178" i="39"/>
  <c r="AO178" i="39"/>
  <c r="AN178" i="39"/>
  <c r="AJ178" i="39"/>
  <c r="AI178" i="39"/>
  <c r="Z178" i="39"/>
  <c r="W178" i="39"/>
  <c r="R178" i="39"/>
  <c r="Q178" i="39"/>
  <c r="M178" i="39"/>
  <c r="L178" i="39"/>
  <c r="H178" i="39"/>
  <c r="G178" i="39"/>
  <c r="CD177" i="39"/>
  <c r="CA177" i="39"/>
  <c r="BV177" i="39"/>
  <c r="BU177" i="39"/>
  <c r="BQ177" i="39"/>
  <c r="BP177" i="39"/>
  <c r="BL177" i="39"/>
  <c r="BK177" i="39"/>
  <c r="BB177" i="39"/>
  <c r="AY177" i="39"/>
  <c r="AT177" i="39"/>
  <c r="AS177" i="39"/>
  <c r="AO177" i="39"/>
  <c r="AN177" i="39"/>
  <c r="AJ177" i="39"/>
  <c r="AI177" i="39"/>
  <c r="AX177" i="39" s="1"/>
  <c r="Z177" i="39"/>
  <c r="W177" i="39"/>
  <c r="R177" i="39"/>
  <c r="Q177" i="39"/>
  <c r="M177" i="39"/>
  <c r="L177" i="39"/>
  <c r="H177" i="39"/>
  <c r="G177" i="39"/>
  <c r="V177" i="39" s="1"/>
  <c r="CD176" i="39"/>
  <c r="CA176" i="39"/>
  <c r="BV176" i="39"/>
  <c r="BU176" i="39"/>
  <c r="BQ176" i="39"/>
  <c r="BP176" i="39"/>
  <c r="BL176" i="39"/>
  <c r="BK176" i="39"/>
  <c r="BB176" i="39"/>
  <c r="AY176" i="39"/>
  <c r="AT176" i="39"/>
  <c r="AS176" i="39"/>
  <c r="AO176" i="39"/>
  <c r="AN176" i="39"/>
  <c r="AJ176" i="39"/>
  <c r="AI176" i="39"/>
  <c r="Z176" i="39"/>
  <c r="W176" i="39"/>
  <c r="R176" i="39"/>
  <c r="Q176" i="39"/>
  <c r="M176" i="39"/>
  <c r="L176" i="39"/>
  <c r="H176" i="39"/>
  <c r="G176" i="39"/>
  <c r="CD175" i="39"/>
  <c r="CA175" i="39"/>
  <c r="BV175" i="39"/>
  <c r="BU175" i="39"/>
  <c r="BQ175" i="39"/>
  <c r="BT175" i="39" s="1"/>
  <c r="BP175" i="39"/>
  <c r="BL175" i="39"/>
  <c r="BK175" i="39"/>
  <c r="BZ175" i="39" s="1"/>
  <c r="CB175" i="39" s="1"/>
  <c r="BB175" i="39"/>
  <c r="AY175" i="39"/>
  <c r="AT175" i="39"/>
  <c r="AS175" i="39"/>
  <c r="AO175" i="39"/>
  <c r="AN175" i="39"/>
  <c r="AJ175" i="39"/>
  <c r="AI175" i="39"/>
  <c r="AX175" i="39" s="1"/>
  <c r="Z175" i="39"/>
  <c r="W175" i="39"/>
  <c r="R175" i="39"/>
  <c r="Q175" i="39"/>
  <c r="M175" i="39"/>
  <c r="L175" i="39"/>
  <c r="H175" i="39"/>
  <c r="G175" i="39"/>
  <c r="CD174" i="39"/>
  <c r="CA174" i="39"/>
  <c r="BV174" i="39"/>
  <c r="BU174" i="39"/>
  <c r="BQ174" i="39"/>
  <c r="BP174" i="39"/>
  <c r="BL174" i="39"/>
  <c r="BK174" i="39"/>
  <c r="BB174" i="39"/>
  <c r="AY174" i="39"/>
  <c r="AT174" i="39"/>
  <c r="AS174" i="39"/>
  <c r="AO174" i="39"/>
  <c r="AR174" i="39" s="1"/>
  <c r="AN174" i="39"/>
  <c r="AJ174" i="39"/>
  <c r="AI174" i="39"/>
  <c r="Z174" i="39"/>
  <c r="W174" i="39"/>
  <c r="R174" i="39"/>
  <c r="U174" i="39" s="1"/>
  <c r="S174" i="39" s="1"/>
  <c r="Q174" i="39"/>
  <c r="M174" i="39"/>
  <c r="L174" i="39"/>
  <c r="H174" i="39"/>
  <c r="G174" i="39"/>
  <c r="CD173" i="39"/>
  <c r="CA173" i="39"/>
  <c r="BV173" i="39"/>
  <c r="BU173" i="39"/>
  <c r="BQ173" i="39"/>
  <c r="BP173" i="39"/>
  <c r="BL173" i="39"/>
  <c r="BK173" i="39"/>
  <c r="BB173" i="39"/>
  <c r="AY173" i="39"/>
  <c r="AT173" i="39"/>
  <c r="AS173" i="39"/>
  <c r="AO173" i="39"/>
  <c r="AN173" i="39"/>
  <c r="AJ173" i="39"/>
  <c r="AI173" i="39"/>
  <c r="AX173" i="39" s="1"/>
  <c r="Z173" i="39"/>
  <c r="W173" i="39"/>
  <c r="R173" i="39"/>
  <c r="Q173" i="39"/>
  <c r="M173" i="39"/>
  <c r="L173" i="39"/>
  <c r="H173" i="39"/>
  <c r="G173" i="39"/>
  <c r="V173" i="39" s="1"/>
  <c r="CD172" i="39"/>
  <c r="CA172" i="39"/>
  <c r="BV172" i="39"/>
  <c r="BU172" i="39"/>
  <c r="BQ172" i="39"/>
  <c r="BT172" i="39" s="1"/>
  <c r="BP172" i="39"/>
  <c r="BL172" i="39"/>
  <c r="BK172" i="39"/>
  <c r="BZ172" i="39" s="1"/>
  <c r="CB172" i="39" s="1"/>
  <c r="CI172" i="39" s="1"/>
  <c r="BB172" i="39"/>
  <c r="AY172" i="39"/>
  <c r="AT172" i="39"/>
  <c r="AW172" i="39" s="1"/>
  <c r="AS172" i="39"/>
  <c r="AO172" i="39"/>
  <c r="AN172" i="39"/>
  <c r="AJ172" i="39"/>
  <c r="AI172" i="39"/>
  <c r="AX172" i="39" s="1"/>
  <c r="AZ172" i="39" s="1"/>
  <c r="Z172" i="39"/>
  <c r="W172" i="39"/>
  <c r="R172" i="39"/>
  <c r="U172" i="39" s="1"/>
  <c r="S172" i="39" s="1"/>
  <c r="Q172" i="39"/>
  <c r="M172" i="39"/>
  <c r="P172" i="39" s="1"/>
  <c r="L172" i="39"/>
  <c r="H172" i="39"/>
  <c r="G172" i="39"/>
  <c r="CD171" i="39"/>
  <c r="CA171" i="39"/>
  <c r="BV171" i="39"/>
  <c r="BU171" i="39"/>
  <c r="BQ171" i="39"/>
  <c r="BP171" i="39"/>
  <c r="BL171" i="39"/>
  <c r="BK171" i="39"/>
  <c r="BB171" i="39"/>
  <c r="AY171" i="39"/>
  <c r="AT171" i="39"/>
  <c r="AS171" i="39"/>
  <c r="AO171" i="39"/>
  <c r="AN171" i="39"/>
  <c r="AJ171" i="39"/>
  <c r="AI171" i="39"/>
  <c r="Z171" i="39"/>
  <c r="W171" i="39"/>
  <c r="R171" i="39"/>
  <c r="Q171" i="39"/>
  <c r="M171" i="39"/>
  <c r="L171" i="39"/>
  <c r="H171" i="39"/>
  <c r="G171" i="39"/>
  <c r="CD170" i="39"/>
  <c r="CA170" i="39"/>
  <c r="BV170" i="39"/>
  <c r="BU170" i="39"/>
  <c r="BQ170" i="39"/>
  <c r="BP170" i="39"/>
  <c r="BL170" i="39"/>
  <c r="BK170" i="39"/>
  <c r="BB170" i="39"/>
  <c r="AY170" i="39"/>
  <c r="AT170" i="39"/>
  <c r="AS170" i="39"/>
  <c r="AO170" i="39"/>
  <c r="AN170" i="39"/>
  <c r="AJ170" i="39"/>
  <c r="AI170" i="39"/>
  <c r="Z170" i="39"/>
  <c r="W170" i="39"/>
  <c r="R170" i="39"/>
  <c r="Q170" i="39"/>
  <c r="M170" i="39"/>
  <c r="L170" i="39"/>
  <c r="H170" i="39"/>
  <c r="G170" i="39"/>
  <c r="CD169" i="39"/>
  <c r="CA169" i="39"/>
  <c r="BV169" i="39"/>
  <c r="BU169" i="39"/>
  <c r="BQ169" i="39"/>
  <c r="BP169" i="39"/>
  <c r="BL169" i="39"/>
  <c r="BK169" i="39"/>
  <c r="BZ169" i="39" s="1"/>
  <c r="BB169" i="39"/>
  <c r="AY169" i="39"/>
  <c r="AT169" i="39"/>
  <c r="AS169" i="39"/>
  <c r="AO169" i="39"/>
  <c r="AR169" i="39" s="1"/>
  <c r="AN169" i="39"/>
  <c r="AJ169" i="39"/>
  <c r="AI169" i="39"/>
  <c r="Z169" i="39"/>
  <c r="W169" i="39"/>
  <c r="R169" i="39"/>
  <c r="Q169" i="39"/>
  <c r="M169" i="39"/>
  <c r="P169" i="39" s="1"/>
  <c r="L169" i="39"/>
  <c r="H169" i="39"/>
  <c r="G169" i="39"/>
  <c r="CD168" i="39"/>
  <c r="CA168" i="39"/>
  <c r="BV168" i="39"/>
  <c r="BU168" i="39"/>
  <c r="BQ168" i="39"/>
  <c r="BT168" i="39" s="1"/>
  <c r="BP168" i="39"/>
  <c r="BL168" i="39"/>
  <c r="BK168" i="39"/>
  <c r="BZ168" i="39" s="1"/>
  <c r="BB168" i="39"/>
  <c r="AY168" i="39"/>
  <c r="AT168" i="39"/>
  <c r="AS168" i="39"/>
  <c r="AO168" i="39"/>
  <c r="AN168" i="39"/>
  <c r="AJ168" i="39"/>
  <c r="AI168" i="39"/>
  <c r="AX168" i="39" s="1"/>
  <c r="Z168" i="39"/>
  <c r="W168" i="39"/>
  <c r="R168" i="39"/>
  <c r="Q168" i="39"/>
  <c r="M168" i="39"/>
  <c r="L168" i="39"/>
  <c r="H168" i="39"/>
  <c r="G168" i="39"/>
  <c r="V168" i="39" s="1"/>
  <c r="CD167" i="39"/>
  <c r="CA167" i="39"/>
  <c r="BV167" i="39"/>
  <c r="BY167" i="39" s="1"/>
  <c r="BU167" i="39"/>
  <c r="BQ167" i="39"/>
  <c r="BP167" i="39"/>
  <c r="BL167" i="39"/>
  <c r="BK167" i="39"/>
  <c r="BB167" i="39"/>
  <c r="AY167" i="39"/>
  <c r="AT167" i="39"/>
  <c r="AS167" i="39"/>
  <c r="AO167" i="39"/>
  <c r="AN167" i="39"/>
  <c r="AJ167" i="39"/>
  <c r="AI167" i="39"/>
  <c r="AX167" i="39" s="1"/>
  <c r="Z167" i="39"/>
  <c r="W167" i="39"/>
  <c r="R167" i="39"/>
  <c r="Q167" i="39"/>
  <c r="M167" i="39"/>
  <c r="L167" i="39"/>
  <c r="H167" i="39"/>
  <c r="G167" i="39"/>
  <c r="CD166" i="39"/>
  <c r="CA166" i="39"/>
  <c r="BV166" i="39"/>
  <c r="BU166" i="39"/>
  <c r="BQ166" i="39"/>
  <c r="BP166" i="39"/>
  <c r="BL166" i="39"/>
  <c r="BK166" i="39"/>
  <c r="BZ166" i="39" s="1"/>
  <c r="CB166" i="39" s="1"/>
  <c r="BB166" i="39"/>
  <c r="AY166" i="39"/>
  <c r="AT166" i="39"/>
  <c r="AS166" i="39"/>
  <c r="AO166" i="39"/>
  <c r="AN166" i="39"/>
  <c r="AJ166" i="39"/>
  <c r="AI166" i="39"/>
  <c r="Z166" i="39"/>
  <c r="W166" i="39"/>
  <c r="R166" i="39"/>
  <c r="U166" i="39" s="1"/>
  <c r="Q166" i="39"/>
  <c r="M166" i="39"/>
  <c r="L166" i="39"/>
  <c r="H166" i="39"/>
  <c r="G166" i="39"/>
  <c r="V166" i="39" s="1"/>
  <c r="CD165" i="39"/>
  <c r="CA165" i="39"/>
  <c r="BV165" i="39"/>
  <c r="BU165" i="39"/>
  <c r="BQ165" i="39"/>
  <c r="BP165" i="39"/>
  <c r="BL165" i="39"/>
  <c r="BK165" i="39"/>
  <c r="BZ165" i="39" s="1"/>
  <c r="BB165" i="39"/>
  <c r="AY165" i="39"/>
  <c r="AT165" i="39"/>
  <c r="AS165" i="39"/>
  <c r="AO165" i="39"/>
  <c r="AN165" i="39"/>
  <c r="AJ165" i="39"/>
  <c r="AI165" i="39"/>
  <c r="Z165" i="39"/>
  <c r="W165" i="39"/>
  <c r="R165" i="39"/>
  <c r="Q165" i="39"/>
  <c r="M165" i="39"/>
  <c r="L165" i="39"/>
  <c r="H165" i="39"/>
  <c r="G165" i="39"/>
  <c r="V165" i="39" s="1"/>
  <c r="X165" i="39" s="1"/>
  <c r="CD164" i="39"/>
  <c r="CA164" i="39"/>
  <c r="BV164" i="39"/>
  <c r="BU164" i="39"/>
  <c r="BQ164" i="39"/>
  <c r="BT164" i="39" s="1"/>
  <c r="BP164" i="39"/>
  <c r="BL164" i="39"/>
  <c r="BK164" i="39"/>
  <c r="BB164" i="39"/>
  <c r="AY164" i="39"/>
  <c r="AT164" i="39"/>
  <c r="AW164" i="39" s="1"/>
  <c r="AS164" i="39"/>
  <c r="AO164" i="39"/>
  <c r="AN164" i="39"/>
  <c r="AJ164" i="39"/>
  <c r="AI164" i="39"/>
  <c r="Z164" i="39"/>
  <c r="W164" i="39"/>
  <c r="R164" i="39"/>
  <c r="U164" i="39" s="1"/>
  <c r="S164" i="39" s="1"/>
  <c r="Q164" i="39"/>
  <c r="M164" i="39"/>
  <c r="P164" i="39" s="1"/>
  <c r="L164" i="39"/>
  <c r="H164" i="39"/>
  <c r="G164" i="39"/>
  <c r="CD163" i="39"/>
  <c r="CA163" i="39"/>
  <c r="BV163" i="39"/>
  <c r="BU163" i="39"/>
  <c r="BQ163" i="39"/>
  <c r="BP163" i="39"/>
  <c r="BL163" i="39"/>
  <c r="BK163" i="39"/>
  <c r="BB163" i="39"/>
  <c r="AY163" i="39"/>
  <c r="AT163" i="39"/>
  <c r="AS163" i="39"/>
  <c r="AO163" i="39"/>
  <c r="AN163" i="39"/>
  <c r="AJ163" i="39"/>
  <c r="AI163" i="39"/>
  <c r="Z163" i="39"/>
  <c r="W163" i="39"/>
  <c r="R163" i="39"/>
  <c r="Q163" i="39"/>
  <c r="M163" i="39"/>
  <c r="L163" i="39"/>
  <c r="H163" i="39"/>
  <c r="G163" i="39"/>
  <c r="CD162" i="39"/>
  <c r="CA162" i="39"/>
  <c r="BV162" i="39"/>
  <c r="BU162" i="39"/>
  <c r="BQ162" i="39"/>
  <c r="BP162" i="39"/>
  <c r="BL162" i="39"/>
  <c r="BK162" i="39"/>
  <c r="BB162" i="39"/>
  <c r="AY162" i="39"/>
  <c r="AT162" i="39"/>
  <c r="AS162" i="39"/>
  <c r="AO162" i="39"/>
  <c r="AN162" i="39"/>
  <c r="AJ162" i="39"/>
  <c r="AI162" i="39"/>
  <c r="Z162" i="39"/>
  <c r="W162" i="39"/>
  <c r="R162" i="39"/>
  <c r="Q162" i="39"/>
  <c r="M162" i="39"/>
  <c r="L162" i="39"/>
  <c r="H162" i="39"/>
  <c r="G162" i="39"/>
  <c r="CD161" i="39"/>
  <c r="CA161" i="39"/>
  <c r="BV161" i="39"/>
  <c r="BU161" i="39"/>
  <c r="BQ161" i="39"/>
  <c r="BP161" i="39"/>
  <c r="BL161" i="39"/>
  <c r="BK161" i="39"/>
  <c r="BB161" i="39"/>
  <c r="AY161" i="39"/>
  <c r="AT161" i="39"/>
  <c r="AS161" i="39"/>
  <c r="AO161" i="39"/>
  <c r="AN161" i="39"/>
  <c r="AJ161" i="39"/>
  <c r="AI161" i="39"/>
  <c r="Z161" i="39"/>
  <c r="W161" i="39"/>
  <c r="R161" i="39"/>
  <c r="Q161" i="39"/>
  <c r="M161" i="39"/>
  <c r="L161" i="39"/>
  <c r="H161" i="39"/>
  <c r="G161" i="39"/>
  <c r="V161" i="39" s="1"/>
  <c r="CD160" i="39"/>
  <c r="CA160" i="39"/>
  <c r="BV160" i="39"/>
  <c r="BU160" i="39"/>
  <c r="BQ160" i="39"/>
  <c r="BP160" i="39"/>
  <c r="BL160" i="39"/>
  <c r="BK160" i="39"/>
  <c r="BB160" i="39"/>
  <c r="AY160" i="39"/>
  <c r="AT160" i="39"/>
  <c r="AS160" i="39"/>
  <c r="AO160" i="39"/>
  <c r="AN160" i="39"/>
  <c r="AJ160" i="39"/>
  <c r="AI160" i="39"/>
  <c r="Z160" i="39"/>
  <c r="W160" i="39"/>
  <c r="R160" i="39"/>
  <c r="Q160" i="39"/>
  <c r="M160" i="39"/>
  <c r="L160" i="39"/>
  <c r="H160" i="39"/>
  <c r="G160" i="39"/>
  <c r="CD159" i="39"/>
  <c r="CA159" i="39"/>
  <c r="BV159" i="39"/>
  <c r="BU159" i="39"/>
  <c r="BQ159" i="39"/>
  <c r="BP159" i="39"/>
  <c r="BL159" i="39"/>
  <c r="BK159" i="39"/>
  <c r="BB159" i="39"/>
  <c r="AY159" i="39"/>
  <c r="AT159" i="39"/>
  <c r="AS159" i="39"/>
  <c r="AO159" i="39"/>
  <c r="AN159" i="39"/>
  <c r="AJ159" i="39"/>
  <c r="AI159" i="39"/>
  <c r="Z159" i="39"/>
  <c r="W159" i="39"/>
  <c r="R159" i="39"/>
  <c r="Q159" i="39"/>
  <c r="M159" i="39"/>
  <c r="L159" i="39"/>
  <c r="H159" i="39"/>
  <c r="G159" i="39"/>
  <c r="CD158" i="39"/>
  <c r="CA158" i="39"/>
  <c r="BV158" i="39"/>
  <c r="BU158" i="39"/>
  <c r="BQ158" i="39"/>
  <c r="BP158" i="39"/>
  <c r="BL158" i="39"/>
  <c r="BK158" i="39"/>
  <c r="BZ158" i="39" s="1"/>
  <c r="CB158" i="39" s="1"/>
  <c r="BB158" i="39"/>
  <c r="AY158" i="39"/>
  <c r="AT158" i="39"/>
  <c r="AW158" i="39" s="1"/>
  <c r="AS158" i="39"/>
  <c r="AO158" i="39"/>
  <c r="AN158" i="39"/>
  <c r="AJ158" i="39"/>
  <c r="AI158" i="39"/>
  <c r="AX158" i="39" s="1"/>
  <c r="Z158" i="39"/>
  <c r="W158" i="39"/>
  <c r="R158" i="39"/>
  <c r="U158" i="39" s="1"/>
  <c r="Q158" i="39"/>
  <c r="M158" i="39"/>
  <c r="P158" i="39" s="1"/>
  <c r="L158" i="39"/>
  <c r="H158" i="39"/>
  <c r="G158" i="39"/>
  <c r="CD157" i="39"/>
  <c r="CA157" i="39"/>
  <c r="BV157" i="39"/>
  <c r="BU157" i="39"/>
  <c r="BQ157" i="39"/>
  <c r="BP157" i="39"/>
  <c r="BL157" i="39"/>
  <c r="BK157" i="39"/>
  <c r="BB157" i="39"/>
  <c r="AY157" i="39"/>
  <c r="AT157" i="39"/>
  <c r="AS157" i="39"/>
  <c r="AO157" i="39"/>
  <c r="AN157" i="39"/>
  <c r="AJ157" i="39"/>
  <c r="AI157" i="39"/>
  <c r="Z157" i="39"/>
  <c r="W157" i="39"/>
  <c r="R157" i="39"/>
  <c r="Q157" i="39"/>
  <c r="M157" i="39"/>
  <c r="L157" i="39"/>
  <c r="H157" i="39"/>
  <c r="G157" i="39"/>
  <c r="CD156" i="39"/>
  <c r="CA156" i="39"/>
  <c r="BV156" i="39"/>
  <c r="BU156" i="39"/>
  <c r="BQ156" i="39"/>
  <c r="BP156" i="39"/>
  <c r="BL156" i="39"/>
  <c r="BK156" i="39"/>
  <c r="BB156" i="39"/>
  <c r="AY156" i="39"/>
  <c r="AT156" i="39"/>
  <c r="AS156" i="39"/>
  <c r="AO156" i="39"/>
  <c r="AN156" i="39"/>
  <c r="AJ156" i="39"/>
  <c r="AI156" i="39"/>
  <c r="Z156" i="39"/>
  <c r="W156" i="39"/>
  <c r="R156" i="39"/>
  <c r="Q156" i="39"/>
  <c r="M156" i="39"/>
  <c r="L156" i="39"/>
  <c r="H156" i="39"/>
  <c r="G156" i="39"/>
  <c r="CD155" i="39"/>
  <c r="CA155" i="39"/>
  <c r="BV155" i="39"/>
  <c r="BU155" i="39"/>
  <c r="BQ155" i="39"/>
  <c r="BP155" i="39"/>
  <c r="BL155" i="39"/>
  <c r="BK155" i="39"/>
  <c r="BB155" i="39"/>
  <c r="AY155" i="39"/>
  <c r="AT155" i="39"/>
  <c r="AS155" i="39"/>
  <c r="AO155" i="39"/>
  <c r="AN155" i="39"/>
  <c r="AJ155" i="39"/>
  <c r="AI155" i="39"/>
  <c r="Z155" i="39"/>
  <c r="W155" i="39"/>
  <c r="R155" i="39"/>
  <c r="Q155" i="39"/>
  <c r="M155" i="39"/>
  <c r="L155" i="39"/>
  <c r="H155" i="39"/>
  <c r="G155" i="39"/>
  <c r="CD154" i="39"/>
  <c r="CA154" i="39"/>
  <c r="BV154" i="39"/>
  <c r="BU154" i="39"/>
  <c r="BQ154" i="39"/>
  <c r="BP154" i="39"/>
  <c r="BL154" i="39"/>
  <c r="BK154" i="39"/>
  <c r="BZ154" i="39" s="1"/>
  <c r="BB154" i="39"/>
  <c r="AY154" i="39"/>
  <c r="AT154" i="39"/>
  <c r="AS154" i="39"/>
  <c r="AO154" i="39"/>
  <c r="AN154" i="39"/>
  <c r="AJ154" i="39"/>
  <c r="AI154" i="39"/>
  <c r="AX154" i="39" s="1"/>
  <c r="Z154" i="39"/>
  <c r="W154" i="39"/>
  <c r="R154" i="39"/>
  <c r="Q154" i="39"/>
  <c r="M154" i="39"/>
  <c r="L154" i="39"/>
  <c r="H154" i="39"/>
  <c r="G154" i="39"/>
  <c r="CD153" i="39"/>
  <c r="CA153" i="39"/>
  <c r="BV153" i="39"/>
  <c r="BU153" i="39"/>
  <c r="BQ153" i="39"/>
  <c r="BT153" i="39" s="1"/>
  <c r="BP153" i="39"/>
  <c r="BL153" i="39"/>
  <c r="BK153" i="39"/>
  <c r="BB153" i="39"/>
  <c r="AY153" i="39"/>
  <c r="AT153" i="39"/>
  <c r="AS153" i="39"/>
  <c r="AO153" i="39"/>
  <c r="AN153" i="39"/>
  <c r="AJ153" i="39"/>
  <c r="AI153" i="39"/>
  <c r="Z153" i="39"/>
  <c r="W153" i="39"/>
  <c r="R153" i="39"/>
  <c r="U153" i="39" s="1"/>
  <c r="S153" i="39" s="1"/>
  <c r="Q153" i="39"/>
  <c r="M153" i="39"/>
  <c r="P153" i="39" s="1"/>
  <c r="L153" i="39"/>
  <c r="H153" i="39"/>
  <c r="G153" i="39"/>
  <c r="CD152" i="39"/>
  <c r="CA152" i="39"/>
  <c r="BV152" i="39"/>
  <c r="BU152" i="39"/>
  <c r="BQ152" i="39"/>
  <c r="BP152" i="39"/>
  <c r="BL152" i="39"/>
  <c r="BK152" i="39"/>
  <c r="BZ152" i="39" s="1"/>
  <c r="BB152" i="39"/>
  <c r="AY152" i="39"/>
  <c r="AT152" i="39"/>
  <c r="AS152" i="39"/>
  <c r="AO152" i="39"/>
  <c r="AN152" i="39"/>
  <c r="AJ152" i="39"/>
  <c r="AI152" i="39"/>
  <c r="Z152" i="39"/>
  <c r="W152" i="39"/>
  <c r="R152" i="39"/>
  <c r="Q152" i="39"/>
  <c r="M152" i="39"/>
  <c r="L152" i="39"/>
  <c r="H152" i="39"/>
  <c r="G152" i="39"/>
  <c r="V152" i="39" s="1"/>
  <c r="X152" i="39" s="1"/>
  <c r="CD151" i="39"/>
  <c r="CA151" i="39"/>
  <c r="BV151" i="39"/>
  <c r="BU151" i="39"/>
  <c r="BQ151" i="39"/>
  <c r="BT151" i="39" s="1"/>
  <c r="BP151" i="39"/>
  <c r="BL151" i="39"/>
  <c r="BK151" i="39"/>
  <c r="BZ151" i="39" s="1"/>
  <c r="CB151" i="39" s="1"/>
  <c r="CI151" i="39" s="1"/>
  <c r="BB151" i="39"/>
  <c r="AY151" i="39"/>
  <c r="AT151" i="39"/>
  <c r="AW151" i="39" s="1"/>
  <c r="AS151" i="39"/>
  <c r="AO151" i="39"/>
  <c r="AN151" i="39"/>
  <c r="AJ151" i="39"/>
  <c r="AI151" i="39"/>
  <c r="Z151" i="39"/>
  <c r="W151" i="39"/>
  <c r="R151" i="39"/>
  <c r="Q151" i="39"/>
  <c r="M151" i="39"/>
  <c r="L151" i="39"/>
  <c r="H151" i="39"/>
  <c r="G151" i="39"/>
  <c r="V151" i="39" s="1"/>
  <c r="X151" i="39" s="1"/>
  <c r="CD150" i="39"/>
  <c r="CA150" i="39"/>
  <c r="BV150" i="39"/>
  <c r="BU150" i="39"/>
  <c r="BQ150" i="39"/>
  <c r="BP150" i="39"/>
  <c r="BL150" i="39"/>
  <c r="BO150" i="39" s="1"/>
  <c r="BK150" i="39"/>
  <c r="BZ150" i="39" s="1"/>
  <c r="CB150" i="39" s="1"/>
  <c r="BB150" i="39"/>
  <c r="AY150" i="39"/>
  <c r="AT150" i="39"/>
  <c r="AS150" i="39"/>
  <c r="AO150" i="39"/>
  <c r="AN150" i="39"/>
  <c r="AJ150" i="39"/>
  <c r="AI150" i="39"/>
  <c r="Z150" i="39"/>
  <c r="W150" i="39"/>
  <c r="R150" i="39"/>
  <c r="Q150" i="39"/>
  <c r="M150" i="39"/>
  <c r="L150" i="39"/>
  <c r="H150" i="39"/>
  <c r="G150" i="39"/>
  <c r="CD149" i="39"/>
  <c r="CA149" i="39"/>
  <c r="BV149" i="39"/>
  <c r="BU149" i="39"/>
  <c r="BQ149" i="39"/>
  <c r="BT149" i="39" s="1"/>
  <c r="BP149" i="39"/>
  <c r="BL149" i="39"/>
  <c r="BK149" i="39"/>
  <c r="BB149" i="39"/>
  <c r="AY149" i="39"/>
  <c r="AT149" i="39"/>
  <c r="AS149" i="39"/>
  <c r="AO149" i="39"/>
  <c r="AN149" i="39"/>
  <c r="AJ149" i="39"/>
  <c r="AI149" i="39"/>
  <c r="Z149" i="39"/>
  <c r="W149" i="39"/>
  <c r="R149" i="39"/>
  <c r="Q149" i="39"/>
  <c r="M149" i="39"/>
  <c r="L149" i="39"/>
  <c r="H149" i="39"/>
  <c r="G149" i="39"/>
  <c r="CD148" i="39"/>
  <c r="CA148" i="39"/>
  <c r="BV148" i="39"/>
  <c r="BU148" i="39"/>
  <c r="BQ148" i="39"/>
  <c r="BP148" i="39"/>
  <c r="BL148" i="39"/>
  <c r="BK148" i="39"/>
  <c r="BB148" i="39"/>
  <c r="AY148" i="39"/>
  <c r="AT148" i="39"/>
  <c r="AS148" i="39"/>
  <c r="AO148" i="39"/>
  <c r="AN148" i="39"/>
  <c r="AJ148" i="39"/>
  <c r="AI148" i="39"/>
  <c r="Z148" i="39"/>
  <c r="W148" i="39"/>
  <c r="R148" i="39"/>
  <c r="Q148" i="39"/>
  <c r="M148" i="39"/>
  <c r="L148" i="39"/>
  <c r="H148" i="39"/>
  <c r="G148" i="39"/>
  <c r="CD147" i="39"/>
  <c r="CA147" i="39"/>
  <c r="BV147" i="39"/>
  <c r="BU147" i="39"/>
  <c r="BQ147" i="39"/>
  <c r="BP147" i="39"/>
  <c r="BL147" i="39"/>
  <c r="BK147" i="39"/>
  <c r="BB147" i="39"/>
  <c r="AY147" i="39"/>
  <c r="AT147" i="39"/>
  <c r="AS147" i="39"/>
  <c r="AO147" i="39"/>
  <c r="AN147" i="39"/>
  <c r="AJ147" i="39"/>
  <c r="AI147" i="39"/>
  <c r="Z147" i="39"/>
  <c r="W147" i="39"/>
  <c r="R147" i="39"/>
  <c r="Q147" i="39"/>
  <c r="M147" i="39"/>
  <c r="L147" i="39"/>
  <c r="H147" i="39"/>
  <c r="G147" i="39"/>
  <c r="CD146" i="39"/>
  <c r="CA146" i="39"/>
  <c r="BV146" i="39"/>
  <c r="BU146" i="39"/>
  <c r="BQ146" i="39"/>
  <c r="BP146" i="39"/>
  <c r="BL146" i="39"/>
  <c r="BK146" i="39"/>
  <c r="BB146" i="39"/>
  <c r="AY146" i="39"/>
  <c r="AT146" i="39"/>
  <c r="AS146" i="39"/>
  <c r="AO146" i="39"/>
  <c r="AN146" i="39"/>
  <c r="AJ146" i="39"/>
  <c r="AI146" i="39"/>
  <c r="AX146" i="39" s="1"/>
  <c r="Z146" i="39"/>
  <c r="W146" i="39"/>
  <c r="R146" i="39"/>
  <c r="Q146" i="39"/>
  <c r="M146" i="39"/>
  <c r="L146" i="39"/>
  <c r="H146" i="39"/>
  <c r="G146" i="39"/>
  <c r="V146" i="39" s="1"/>
  <c r="X146" i="39" s="1"/>
  <c r="CD145" i="39"/>
  <c r="CA145" i="39"/>
  <c r="BV145" i="39"/>
  <c r="BU145" i="39"/>
  <c r="BQ145" i="39"/>
  <c r="BP145" i="39"/>
  <c r="BL145" i="39"/>
  <c r="BK145" i="39"/>
  <c r="BB145" i="39"/>
  <c r="AY145" i="39"/>
  <c r="AT145" i="39"/>
  <c r="AS145" i="39"/>
  <c r="AO145" i="39"/>
  <c r="AN145" i="39"/>
  <c r="AJ145" i="39"/>
  <c r="AI145" i="39"/>
  <c r="Z145" i="39"/>
  <c r="W145" i="39"/>
  <c r="R145" i="39"/>
  <c r="Q145" i="39"/>
  <c r="M145" i="39"/>
  <c r="L145" i="39"/>
  <c r="H145" i="39"/>
  <c r="G145" i="39"/>
  <c r="V145" i="39" s="1"/>
  <c r="CD144" i="39"/>
  <c r="CA144" i="39"/>
  <c r="BV144" i="39"/>
  <c r="BU144" i="39"/>
  <c r="BQ144" i="39"/>
  <c r="BT144" i="39" s="1"/>
  <c r="BP144" i="39"/>
  <c r="BL144" i="39"/>
  <c r="BK144" i="39"/>
  <c r="BZ144" i="39" s="1"/>
  <c r="BB144" i="39"/>
  <c r="AY144" i="39"/>
  <c r="AT144" i="39"/>
  <c r="AS144" i="39"/>
  <c r="AO144" i="39"/>
  <c r="AN144" i="39"/>
  <c r="AJ144" i="39"/>
  <c r="AI144" i="39"/>
  <c r="Z144" i="39"/>
  <c r="W144" i="39"/>
  <c r="R144" i="39"/>
  <c r="Q144" i="39"/>
  <c r="M144" i="39"/>
  <c r="L144" i="39"/>
  <c r="H144" i="39"/>
  <c r="G144" i="39"/>
  <c r="V144" i="39" s="1"/>
  <c r="X144" i="39" s="1"/>
  <c r="CD143" i="39"/>
  <c r="CA143" i="39"/>
  <c r="BV143" i="39"/>
  <c r="BU143" i="39"/>
  <c r="BQ143" i="39"/>
  <c r="BP143" i="39"/>
  <c r="BL143" i="39"/>
  <c r="BK143" i="39"/>
  <c r="BZ143" i="39" s="1"/>
  <c r="BB143" i="39"/>
  <c r="AY143" i="39"/>
  <c r="AT143" i="39"/>
  <c r="AS143" i="39"/>
  <c r="AO143" i="39"/>
  <c r="AN143" i="39"/>
  <c r="AJ143" i="39"/>
  <c r="AI143" i="39"/>
  <c r="AX143" i="39" s="1"/>
  <c r="AZ143" i="39" s="1"/>
  <c r="Z143" i="39"/>
  <c r="W143" i="39"/>
  <c r="R143" i="39"/>
  <c r="Q143" i="39"/>
  <c r="M143" i="39"/>
  <c r="L143" i="39"/>
  <c r="H143" i="39"/>
  <c r="G143" i="39"/>
  <c r="V143" i="39" s="1"/>
  <c r="CD142" i="39"/>
  <c r="CA142" i="39"/>
  <c r="BV142" i="39"/>
  <c r="BU142" i="39"/>
  <c r="BQ142" i="39"/>
  <c r="BP142" i="39"/>
  <c r="BL142" i="39"/>
  <c r="BK142" i="39"/>
  <c r="BZ142" i="39" s="1"/>
  <c r="BB142" i="39"/>
  <c r="AY142" i="39"/>
  <c r="AT142" i="39"/>
  <c r="AW142" i="39" s="1"/>
  <c r="AS142" i="39"/>
  <c r="AO142" i="39"/>
  <c r="AN142" i="39"/>
  <c r="AJ142" i="39"/>
  <c r="AI142" i="39"/>
  <c r="Z142" i="39"/>
  <c r="W142" i="39"/>
  <c r="R142" i="39"/>
  <c r="U142" i="39" s="1"/>
  <c r="Q142" i="39"/>
  <c r="M142" i="39"/>
  <c r="P142" i="39" s="1"/>
  <c r="L142" i="39"/>
  <c r="H142" i="39"/>
  <c r="G142" i="39"/>
  <c r="CD141" i="39"/>
  <c r="CA141" i="39"/>
  <c r="BV141" i="39"/>
  <c r="BU141" i="39"/>
  <c r="BQ141" i="39"/>
  <c r="BP141" i="39"/>
  <c r="BL141" i="39"/>
  <c r="BK141" i="39"/>
  <c r="BB141" i="39"/>
  <c r="AY141" i="39"/>
  <c r="AT141" i="39"/>
  <c r="AS141" i="39"/>
  <c r="AO141" i="39"/>
  <c r="AN141" i="39"/>
  <c r="AJ141" i="39"/>
  <c r="AI141" i="39"/>
  <c r="Z141" i="39"/>
  <c r="W141" i="39"/>
  <c r="R141" i="39"/>
  <c r="Q141" i="39"/>
  <c r="M141" i="39"/>
  <c r="P141" i="39" s="1"/>
  <c r="L141" i="39"/>
  <c r="H141" i="39"/>
  <c r="G141" i="39"/>
  <c r="CD140" i="39"/>
  <c r="CA140" i="39"/>
  <c r="BV140" i="39"/>
  <c r="BU140" i="39"/>
  <c r="BQ140" i="39"/>
  <c r="BP140" i="39"/>
  <c r="BL140" i="39"/>
  <c r="BK140" i="39"/>
  <c r="BB140" i="39"/>
  <c r="AY140" i="39"/>
  <c r="AT140" i="39"/>
  <c r="AS140" i="39"/>
  <c r="AO140" i="39"/>
  <c r="AN140" i="39"/>
  <c r="AJ140" i="39"/>
  <c r="AI140" i="39"/>
  <c r="Z140" i="39"/>
  <c r="W140" i="39"/>
  <c r="R140" i="39"/>
  <c r="Q140" i="39"/>
  <c r="M140" i="39"/>
  <c r="L140" i="39"/>
  <c r="H140" i="39"/>
  <c r="G140" i="39"/>
  <c r="CD139" i="39"/>
  <c r="CA139" i="39"/>
  <c r="BV139" i="39"/>
  <c r="BU139" i="39"/>
  <c r="BQ139" i="39"/>
  <c r="BP139" i="39"/>
  <c r="BL139" i="39"/>
  <c r="BK139" i="39"/>
  <c r="BB139" i="39"/>
  <c r="AY139" i="39"/>
  <c r="AT139" i="39"/>
  <c r="AS139" i="39"/>
  <c r="AO139" i="39"/>
  <c r="AN139" i="39"/>
  <c r="AJ139" i="39"/>
  <c r="AI139" i="39"/>
  <c r="Z139" i="39"/>
  <c r="W139" i="39"/>
  <c r="R139" i="39"/>
  <c r="Q139" i="39"/>
  <c r="M139" i="39"/>
  <c r="L139" i="39"/>
  <c r="H139" i="39"/>
  <c r="G139" i="39"/>
  <c r="CD138" i="39"/>
  <c r="CA138" i="39"/>
  <c r="BV138" i="39"/>
  <c r="BU138" i="39"/>
  <c r="BQ138" i="39"/>
  <c r="BP138" i="39"/>
  <c r="BL138" i="39"/>
  <c r="BK138" i="39"/>
  <c r="BB138" i="39"/>
  <c r="AY138" i="39"/>
  <c r="AT138" i="39"/>
  <c r="AS138" i="39"/>
  <c r="AO138" i="39"/>
  <c r="AN138" i="39"/>
  <c r="AJ138" i="39"/>
  <c r="AI138" i="39"/>
  <c r="Z138" i="39"/>
  <c r="W138" i="39"/>
  <c r="R138" i="39"/>
  <c r="Q138" i="39"/>
  <c r="M138" i="39"/>
  <c r="L138" i="39"/>
  <c r="H138" i="39"/>
  <c r="G138" i="39"/>
  <c r="CD137" i="39"/>
  <c r="CA137" i="39"/>
  <c r="BV137" i="39"/>
  <c r="BU137" i="39"/>
  <c r="BQ137" i="39"/>
  <c r="BP137" i="39"/>
  <c r="BL137" i="39"/>
  <c r="BK137" i="39"/>
  <c r="BB137" i="39"/>
  <c r="AY137" i="39"/>
  <c r="AT137" i="39"/>
  <c r="AS137" i="39"/>
  <c r="AO137" i="39"/>
  <c r="AN137" i="39"/>
  <c r="AJ137" i="39"/>
  <c r="AI137" i="39"/>
  <c r="AX137" i="39" s="1"/>
  <c r="Z137" i="39"/>
  <c r="W137" i="39"/>
  <c r="R137" i="39"/>
  <c r="Q137" i="39"/>
  <c r="M137" i="39"/>
  <c r="L137" i="39"/>
  <c r="H137" i="39"/>
  <c r="G137" i="39"/>
  <c r="CD136" i="39"/>
  <c r="CA136" i="39"/>
  <c r="BV136" i="39"/>
  <c r="BU136" i="39"/>
  <c r="BQ136" i="39"/>
  <c r="BP136" i="39"/>
  <c r="BL136" i="39"/>
  <c r="BK136" i="39"/>
  <c r="BB136" i="39"/>
  <c r="AY136" i="39"/>
  <c r="AT136" i="39"/>
  <c r="AS136" i="39"/>
  <c r="AO136" i="39"/>
  <c r="AN136" i="39"/>
  <c r="AJ136" i="39"/>
  <c r="AI136" i="39"/>
  <c r="Z136" i="39"/>
  <c r="W136" i="39"/>
  <c r="R136" i="39"/>
  <c r="Q136" i="39"/>
  <c r="M136" i="39"/>
  <c r="L136" i="39"/>
  <c r="H136" i="39"/>
  <c r="G136" i="39"/>
  <c r="V136" i="39" s="1"/>
  <c r="CD135" i="39"/>
  <c r="CA135" i="39"/>
  <c r="BV135" i="39"/>
  <c r="BU135" i="39"/>
  <c r="BQ135" i="39"/>
  <c r="BP135" i="39"/>
  <c r="BL135" i="39"/>
  <c r="BK135" i="39"/>
  <c r="BZ135" i="39" s="1"/>
  <c r="CB135" i="39" s="1"/>
  <c r="BB135" i="39"/>
  <c r="AY135" i="39"/>
  <c r="AT135" i="39"/>
  <c r="AW135" i="39" s="1"/>
  <c r="AS135" i="39"/>
  <c r="AO135" i="39"/>
  <c r="AN135" i="39"/>
  <c r="AJ135" i="39"/>
  <c r="AI135" i="39"/>
  <c r="AX135" i="39" s="1"/>
  <c r="AZ135" i="39" s="1"/>
  <c r="Z135" i="39"/>
  <c r="W135" i="39"/>
  <c r="R135" i="39"/>
  <c r="Q135" i="39"/>
  <c r="M135" i="39"/>
  <c r="P135" i="39" s="1"/>
  <c r="L135" i="39"/>
  <c r="H135" i="39"/>
  <c r="G135" i="39"/>
  <c r="V135" i="39" s="1"/>
  <c r="X135" i="39" s="1"/>
  <c r="AE135" i="39" s="1"/>
  <c r="CD134" i="39"/>
  <c r="CA134" i="39"/>
  <c r="BV134" i="39"/>
  <c r="BU134" i="39"/>
  <c r="BQ134" i="39"/>
  <c r="BP134" i="39"/>
  <c r="BL134" i="39"/>
  <c r="BK134" i="39"/>
  <c r="BZ134" i="39" s="1"/>
  <c r="BB134" i="39"/>
  <c r="AY134" i="39"/>
  <c r="AT134" i="39"/>
  <c r="AS134" i="39"/>
  <c r="AO134" i="39"/>
  <c r="AN134" i="39"/>
  <c r="AJ134" i="39"/>
  <c r="AI134" i="39"/>
  <c r="AX134" i="39" s="1"/>
  <c r="Z134" i="39"/>
  <c r="W134" i="39"/>
  <c r="R134" i="39"/>
  <c r="Q134" i="39"/>
  <c r="M134" i="39"/>
  <c r="L134" i="39"/>
  <c r="H134" i="39"/>
  <c r="G134" i="39"/>
  <c r="CD133" i="39"/>
  <c r="CA133" i="39"/>
  <c r="BV133" i="39"/>
  <c r="BU133" i="39"/>
  <c r="BQ133" i="39"/>
  <c r="BP133" i="39"/>
  <c r="BL133" i="39"/>
  <c r="BK133" i="39"/>
  <c r="BZ133" i="39" s="1"/>
  <c r="BB133" i="39"/>
  <c r="AY133" i="39"/>
  <c r="AT133" i="39"/>
  <c r="AS133" i="39"/>
  <c r="AO133" i="39"/>
  <c r="AN133" i="39"/>
  <c r="AJ133" i="39"/>
  <c r="AI133" i="39"/>
  <c r="AX133" i="39" s="1"/>
  <c r="AZ133" i="39" s="1"/>
  <c r="Z133" i="39"/>
  <c r="W133" i="39"/>
  <c r="R133" i="39"/>
  <c r="U133" i="39" s="1"/>
  <c r="Q133" i="39"/>
  <c r="M133" i="39"/>
  <c r="L133" i="39"/>
  <c r="H133" i="39"/>
  <c r="G133" i="39"/>
  <c r="V133" i="39" s="1"/>
  <c r="X133" i="39" s="1"/>
  <c r="CD132" i="39"/>
  <c r="CA132" i="39"/>
  <c r="BV132" i="39"/>
  <c r="BU132" i="39"/>
  <c r="BQ132" i="39"/>
  <c r="BP132" i="39"/>
  <c r="BL132" i="39"/>
  <c r="BK132" i="39"/>
  <c r="BZ132" i="39" s="1"/>
  <c r="BB132" i="39"/>
  <c r="AY132" i="39"/>
  <c r="AT132" i="39"/>
  <c r="AS132" i="39"/>
  <c r="AO132" i="39"/>
  <c r="AN132" i="39"/>
  <c r="AJ132" i="39"/>
  <c r="AI132" i="39"/>
  <c r="Z132" i="39"/>
  <c r="W132" i="39"/>
  <c r="R132" i="39"/>
  <c r="Q132" i="39"/>
  <c r="M132" i="39"/>
  <c r="L132" i="39"/>
  <c r="H132" i="39"/>
  <c r="G132" i="39"/>
  <c r="CD131" i="39"/>
  <c r="CA131" i="39"/>
  <c r="BV131" i="39"/>
  <c r="BU131" i="39"/>
  <c r="BQ131" i="39"/>
  <c r="BP131" i="39"/>
  <c r="BL131" i="39"/>
  <c r="BK131" i="39"/>
  <c r="BB131" i="39"/>
  <c r="AY131" i="39"/>
  <c r="AT131" i="39"/>
  <c r="AS131" i="39"/>
  <c r="AO131" i="39"/>
  <c r="AN131" i="39"/>
  <c r="AJ131" i="39"/>
  <c r="AI131" i="39"/>
  <c r="Z131" i="39"/>
  <c r="W131" i="39"/>
  <c r="R131" i="39"/>
  <c r="Q131" i="39"/>
  <c r="M131" i="39"/>
  <c r="L131" i="39"/>
  <c r="H131" i="39"/>
  <c r="G131" i="39"/>
  <c r="CD130" i="39"/>
  <c r="CA130" i="39"/>
  <c r="BV130" i="39"/>
  <c r="BU130" i="39"/>
  <c r="BQ130" i="39"/>
  <c r="BP130" i="39"/>
  <c r="BL130" i="39"/>
  <c r="BK130" i="39"/>
  <c r="BB130" i="39"/>
  <c r="AY130" i="39"/>
  <c r="AT130" i="39"/>
  <c r="AS130" i="39"/>
  <c r="AO130" i="39"/>
  <c r="AN130" i="39"/>
  <c r="AJ130" i="39"/>
  <c r="AI130" i="39"/>
  <c r="Z130" i="39"/>
  <c r="W130" i="39"/>
  <c r="R130" i="39"/>
  <c r="Q130" i="39"/>
  <c r="M130" i="39"/>
  <c r="L130" i="39"/>
  <c r="H130" i="39"/>
  <c r="G130" i="39"/>
  <c r="CD129" i="39"/>
  <c r="CA129" i="39"/>
  <c r="BV129" i="39"/>
  <c r="BU129" i="39"/>
  <c r="BQ129" i="39"/>
  <c r="BT129" i="39" s="1"/>
  <c r="BP129" i="39"/>
  <c r="BL129" i="39"/>
  <c r="BK129" i="39"/>
  <c r="BB129" i="39"/>
  <c r="AY129" i="39"/>
  <c r="AT129" i="39"/>
  <c r="AS129" i="39"/>
  <c r="AO129" i="39"/>
  <c r="AN129" i="39"/>
  <c r="AJ129" i="39"/>
  <c r="AI129" i="39"/>
  <c r="AX129" i="39" s="1"/>
  <c r="Z129" i="39"/>
  <c r="W129" i="39"/>
  <c r="R129" i="39"/>
  <c r="Q129" i="39"/>
  <c r="M129" i="39"/>
  <c r="P129" i="39" s="1"/>
  <c r="L129" i="39"/>
  <c r="H129" i="39"/>
  <c r="G129" i="39"/>
  <c r="CD128" i="39"/>
  <c r="CA128" i="39"/>
  <c r="BV128" i="39"/>
  <c r="BU128" i="39"/>
  <c r="BQ128" i="39"/>
  <c r="BP128" i="39"/>
  <c r="BL128" i="39"/>
  <c r="BK128" i="39"/>
  <c r="BB128" i="39"/>
  <c r="AY128" i="39"/>
  <c r="AT128" i="39"/>
  <c r="AS128" i="39"/>
  <c r="AO128" i="39"/>
  <c r="AN128" i="39"/>
  <c r="AJ128" i="39"/>
  <c r="AI128" i="39"/>
  <c r="Z128" i="39"/>
  <c r="W128" i="39"/>
  <c r="R128" i="39"/>
  <c r="U128" i="39" s="1"/>
  <c r="Q128" i="39"/>
  <c r="M128" i="39"/>
  <c r="L128" i="39"/>
  <c r="H128" i="39"/>
  <c r="G128" i="39"/>
  <c r="CD127" i="39"/>
  <c r="CA127" i="39"/>
  <c r="BV127" i="39"/>
  <c r="BU127" i="39"/>
  <c r="BQ127" i="39"/>
  <c r="BP127" i="39"/>
  <c r="BL127" i="39"/>
  <c r="BK127" i="39"/>
  <c r="BB127" i="39"/>
  <c r="AY127" i="39"/>
  <c r="AT127" i="39"/>
  <c r="AS127" i="39"/>
  <c r="AO127" i="39"/>
  <c r="AN127" i="39"/>
  <c r="AJ127" i="39"/>
  <c r="AI127" i="39"/>
  <c r="AX127" i="39" s="1"/>
  <c r="Z127" i="39"/>
  <c r="W127" i="39"/>
  <c r="R127" i="39"/>
  <c r="Q127" i="39"/>
  <c r="M127" i="39"/>
  <c r="L127" i="39"/>
  <c r="H127" i="39"/>
  <c r="G127" i="39"/>
  <c r="CD126" i="39"/>
  <c r="CA126" i="39"/>
  <c r="BV126" i="39"/>
  <c r="BU126" i="39"/>
  <c r="BQ126" i="39"/>
  <c r="BP126" i="39"/>
  <c r="BL126" i="39"/>
  <c r="BK126" i="39"/>
  <c r="BB126" i="39"/>
  <c r="AY126" i="39"/>
  <c r="AT126" i="39"/>
  <c r="AS126" i="39"/>
  <c r="AO126" i="39"/>
  <c r="AN126" i="39"/>
  <c r="AJ126" i="39"/>
  <c r="AI126" i="39"/>
  <c r="Z126" i="39"/>
  <c r="W126" i="39"/>
  <c r="R126" i="39"/>
  <c r="Q126" i="39"/>
  <c r="M126" i="39"/>
  <c r="L126" i="39"/>
  <c r="H126" i="39"/>
  <c r="G126" i="39"/>
  <c r="V126" i="39" s="1"/>
  <c r="CD125" i="39"/>
  <c r="CA125" i="39"/>
  <c r="BV125" i="39"/>
  <c r="BU125" i="39"/>
  <c r="BQ125" i="39"/>
  <c r="BP125" i="39"/>
  <c r="BL125" i="39"/>
  <c r="BK125" i="39"/>
  <c r="BZ125" i="39" s="1"/>
  <c r="CB125" i="39" s="1"/>
  <c r="BB125" i="39"/>
  <c r="AY125" i="39"/>
  <c r="AT125" i="39"/>
  <c r="AW125" i="39" s="1"/>
  <c r="AS125" i="39"/>
  <c r="AO125" i="39"/>
  <c r="AN125" i="39"/>
  <c r="AJ125" i="39"/>
  <c r="AI125" i="39"/>
  <c r="AX125" i="39" s="1"/>
  <c r="AZ125" i="39" s="1"/>
  <c r="Z125" i="39"/>
  <c r="W125" i="39"/>
  <c r="R125" i="39"/>
  <c r="Q125" i="39"/>
  <c r="M125" i="39"/>
  <c r="P125" i="39" s="1"/>
  <c r="L125" i="39"/>
  <c r="H125" i="39"/>
  <c r="G125" i="39"/>
  <c r="V125" i="39" s="1"/>
  <c r="CD124" i="39"/>
  <c r="CA124" i="39"/>
  <c r="BV124" i="39"/>
  <c r="BU124" i="39"/>
  <c r="BQ124" i="39"/>
  <c r="BP124" i="39"/>
  <c r="BL124" i="39"/>
  <c r="BK124" i="39"/>
  <c r="BB124" i="39"/>
  <c r="AY124" i="39"/>
  <c r="AT124" i="39"/>
  <c r="AS124" i="39"/>
  <c r="AO124" i="39"/>
  <c r="AN124" i="39"/>
  <c r="AJ124" i="39"/>
  <c r="AI124" i="39"/>
  <c r="Z124" i="39"/>
  <c r="W124" i="39"/>
  <c r="R124" i="39"/>
  <c r="Q124" i="39"/>
  <c r="M124" i="39"/>
  <c r="L124" i="39"/>
  <c r="H124" i="39"/>
  <c r="G124" i="39"/>
  <c r="CD123" i="39"/>
  <c r="CA123" i="39"/>
  <c r="BV123" i="39"/>
  <c r="BU123" i="39"/>
  <c r="BQ123" i="39"/>
  <c r="BP123" i="39"/>
  <c r="BL123" i="39"/>
  <c r="BK123" i="39"/>
  <c r="BB123" i="39"/>
  <c r="AY123" i="39"/>
  <c r="AT123" i="39"/>
  <c r="AS123" i="39"/>
  <c r="AO123" i="39"/>
  <c r="AN123" i="39"/>
  <c r="AJ123" i="39"/>
  <c r="AI123" i="39"/>
  <c r="Z123" i="39"/>
  <c r="W123" i="39"/>
  <c r="R123" i="39"/>
  <c r="Q123" i="39"/>
  <c r="M123" i="39"/>
  <c r="L123" i="39"/>
  <c r="H123" i="39"/>
  <c r="G123" i="39"/>
  <c r="CD122" i="39"/>
  <c r="CA122" i="39"/>
  <c r="BV122" i="39"/>
  <c r="BU122" i="39"/>
  <c r="BQ122" i="39"/>
  <c r="BP122" i="39"/>
  <c r="BL122" i="39"/>
  <c r="BK122" i="39"/>
  <c r="BB122" i="39"/>
  <c r="AY122" i="39"/>
  <c r="AT122" i="39"/>
  <c r="AS122" i="39"/>
  <c r="AO122" i="39"/>
  <c r="AN122" i="39"/>
  <c r="AJ122" i="39"/>
  <c r="AI122" i="39"/>
  <c r="Z122" i="39"/>
  <c r="W122" i="39"/>
  <c r="R122" i="39"/>
  <c r="Q122" i="39"/>
  <c r="M122" i="39"/>
  <c r="L122" i="39"/>
  <c r="H122" i="39"/>
  <c r="G122" i="39"/>
  <c r="CD121" i="39"/>
  <c r="CA121" i="39"/>
  <c r="BV121" i="39"/>
  <c r="BU121" i="39"/>
  <c r="BQ121" i="39"/>
  <c r="BP121" i="39"/>
  <c r="BL121" i="39"/>
  <c r="BK121" i="39"/>
  <c r="BZ121" i="39" s="1"/>
  <c r="BB121" i="39"/>
  <c r="AY121" i="39"/>
  <c r="AT121" i="39"/>
  <c r="AS121" i="39"/>
  <c r="AO121" i="39"/>
  <c r="AN121" i="39"/>
  <c r="AJ121" i="39"/>
  <c r="AI121" i="39"/>
  <c r="Z121" i="39"/>
  <c r="W121" i="39"/>
  <c r="R121" i="39"/>
  <c r="Q121" i="39"/>
  <c r="M121" i="39"/>
  <c r="L121" i="39"/>
  <c r="H121" i="39"/>
  <c r="G121" i="39"/>
  <c r="CD120" i="39"/>
  <c r="CA120" i="39"/>
  <c r="BV120" i="39"/>
  <c r="BU120" i="39"/>
  <c r="BQ120" i="39"/>
  <c r="BP120" i="39"/>
  <c r="BL120" i="39"/>
  <c r="BK120" i="39"/>
  <c r="BB120" i="39"/>
  <c r="AY120" i="39"/>
  <c r="AT120" i="39"/>
  <c r="AS120" i="39"/>
  <c r="AO120" i="39"/>
  <c r="AN120" i="39"/>
  <c r="AJ120" i="39"/>
  <c r="AI120" i="39"/>
  <c r="Z120" i="39"/>
  <c r="W120" i="39"/>
  <c r="R120" i="39"/>
  <c r="Q120" i="39"/>
  <c r="M120" i="39"/>
  <c r="L120" i="39"/>
  <c r="H120" i="39"/>
  <c r="G120" i="39"/>
  <c r="CD119" i="39"/>
  <c r="CA119" i="39"/>
  <c r="BV119" i="39"/>
  <c r="BU119" i="39"/>
  <c r="BQ119" i="39"/>
  <c r="BP119" i="39"/>
  <c r="BL119" i="39"/>
  <c r="BK119" i="39"/>
  <c r="BB119" i="39"/>
  <c r="AY119" i="39"/>
  <c r="AT119" i="39"/>
  <c r="AS119" i="39"/>
  <c r="AO119" i="39"/>
  <c r="AN119" i="39"/>
  <c r="AJ119" i="39"/>
  <c r="AI119" i="39"/>
  <c r="Z119" i="39"/>
  <c r="W119" i="39"/>
  <c r="R119" i="39"/>
  <c r="Q119" i="39"/>
  <c r="M119" i="39"/>
  <c r="L119" i="39"/>
  <c r="H119" i="39"/>
  <c r="G119" i="39"/>
  <c r="CD118" i="39"/>
  <c r="CA118" i="39"/>
  <c r="BV118" i="39"/>
  <c r="BU118" i="39"/>
  <c r="BQ118" i="39"/>
  <c r="BP118" i="39"/>
  <c r="BL118" i="39"/>
  <c r="BK118" i="39"/>
  <c r="BZ118" i="39" s="1"/>
  <c r="BB118" i="39"/>
  <c r="AY118" i="39"/>
  <c r="AT118" i="39"/>
  <c r="AS118" i="39"/>
  <c r="AO118" i="39"/>
  <c r="AN118" i="39"/>
  <c r="AJ118" i="39"/>
  <c r="AI118" i="39"/>
  <c r="AX118" i="39" s="1"/>
  <c r="Z118" i="39"/>
  <c r="W118" i="39"/>
  <c r="R118" i="39"/>
  <c r="Q118" i="39"/>
  <c r="M118" i="39"/>
  <c r="L118" i="39"/>
  <c r="H118" i="39"/>
  <c r="G118" i="39"/>
  <c r="V118" i="39" s="1"/>
  <c r="CD117" i="39"/>
  <c r="CA117" i="39"/>
  <c r="BV117" i="39"/>
  <c r="BU117" i="39"/>
  <c r="BQ117" i="39"/>
  <c r="BT117" i="39" s="1"/>
  <c r="BR117" i="39" s="1"/>
  <c r="BP117" i="39"/>
  <c r="BL117" i="39"/>
  <c r="BK117" i="39"/>
  <c r="BZ117" i="39" s="1"/>
  <c r="CB117" i="39" s="1"/>
  <c r="BB117" i="39"/>
  <c r="AY117" i="39"/>
  <c r="AT117" i="39"/>
  <c r="AS117" i="39"/>
  <c r="AO117" i="39"/>
  <c r="AN117" i="39"/>
  <c r="AJ117" i="39"/>
  <c r="AI117" i="39"/>
  <c r="AX117" i="39" s="1"/>
  <c r="AZ117" i="39" s="1"/>
  <c r="Z117" i="39"/>
  <c r="W117" i="39"/>
  <c r="R117" i="39"/>
  <c r="U117" i="39" s="1"/>
  <c r="S117" i="39" s="1"/>
  <c r="Q117" i="39"/>
  <c r="M117" i="39"/>
  <c r="P117" i="39" s="1"/>
  <c r="N117" i="39" s="1"/>
  <c r="L117" i="39"/>
  <c r="H117" i="39"/>
  <c r="G117" i="39"/>
  <c r="CD116" i="39"/>
  <c r="CA116" i="39"/>
  <c r="BV116" i="39"/>
  <c r="BU116" i="39"/>
  <c r="BQ116" i="39"/>
  <c r="BP116" i="39"/>
  <c r="BL116" i="39"/>
  <c r="BK116" i="39"/>
  <c r="BB116" i="39"/>
  <c r="AY116" i="39"/>
  <c r="AT116" i="39"/>
  <c r="AS116" i="39"/>
  <c r="AO116" i="39"/>
  <c r="AN116" i="39"/>
  <c r="AJ116" i="39"/>
  <c r="AI116" i="39"/>
  <c r="Z116" i="39"/>
  <c r="W116" i="39"/>
  <c r="R116" i="39"/>
  <c r="Q116" i="39"/>
  <c r="M116" i="39"/>
  <c r="L116" i="39"/>
  <c r="H116" i="39"/>
  <c r="G116" i="39"/>
  <c r="CD115" i="39"/>
  <c r="CA115" i="39"/>
  <c r="BV115" i="39"/>
  <c r="BU115" i="39"/>
  <c r="BQ115" i="39"/>
  <c r="BP115" i="39"/>
  <c r="BL115" i="39"/>
  <c r="BK115" i="39"/>
  <c r="BB115" i="39"/>
  <c r="AY115" i="39"/>
  <c r="AT115" i="39"/>
  <c r="AS115" i="39"/>
  <c r="AO115" i="39"/>
  <c r="AN115" i="39"/>
  <c r="AJ115" i="39"/>
  <c r="AI115" i="39"/>
  <c r="Z115" i="39"/>
  <c r="W115" i="39"/>
  <c r="R115" i="39"/>
  <c r="Q115" i="39"/>
  <c r="M115" i="39"/>
  <c r="L115" i="39"/>
  <c r="H115" i="39"/>
  <c r="G115" i="39"/>
  <c r="CD114" i="39"/>
  <c r="CA114" i="39"/>
  <c r="BV114" i="39"/>
  <c r="BU114" i="39"/>
  <c r="BQ114" i="39"/>
  <c r="BP114" i="39"/>
  <c r="BL114" i="39"/>
  <c r="BK114" i="39"/>
  <c r="BZ114" i="39" s="1"/>
  <c r="CB114" i="39" s="1"/>
  <c r="BB114" i="39"/>
  <c r="AY114" i="39"/>
  <c r="AT114" i="39"/>
  <c r="AS114" i="39"/>
  <c r="AO114" i="39"/>
  <c r="AN114" i="39"/>
  <c r="AJ114" i="39"/>
  <c r="AI114" i="39"/>
  <c r="Z114" i="39"/>
  <c r="W114" i="39"/>
  <c r="R114" i="39"/>
  <c r="Q114" i="39"/>
  <c r="M114" i="39"/>
  <c r="P114" i="39" s="1"/>
  <c r="L114" i="39"/>
  <c r="H114" i="39"/>
  <c r="G114" i="39"/>
  <c r="V114" i="39" s="1"/>
  <c r="X114" i="39" s="1"/>
  <c r="CD113" i="39"/>
  <c r="CA113" i="39"/>
  <c r="BV113" i="39"/>
  <c r="BU113" i="39"/>
  <c r="BQ113" i="39"/>
  <c r="BP113" i="39"/>
  <c r="BL113" i="39"/>
  <c r="BK113" i="39"/>
  <c r="BB113" i="39"/>
  <c r="AY113" i="39"/>
  <c r="AT113" i="39"/>
  <c r="AS113" i="39"/>
  <c r="AO113" i="39"/>
  <c r="AN113" i="39"/>
  <c r="AJ113" i="39"/>
  <c r="AI113" i="39"/>
  <c r="AX113" i="39" s="1"/>
  <c r="Z113" i="39"/>
  <c r="W113" i="39"/>
  <c r="R113" i="39"/>
  <c r="Q113" i="39"/>
  <c r="M113" i="39"/>
  <c r="L113" i="39"/>
  <c r="H113" i="39"/>
  <c r="G113" i="39"/>
  <c r="CD112" i="39"/>
  <c r="CA112" i="39"/>
  <c r="BV112" i="39"/>
  <c r="BU112" i="39"/>
  <c r="BQ112" i="39"/>
  <c r="BP112" i="39"/>
  <c r="BL112" i="39"/>
  <c r="BK112" i="39"/>
  <c r="BB112" i="39"/>
  <c r="AY112" i="39"/>
  <c r="AT112" i="39"/>
  <c r="AS112" i="39"/>
  <c r="AO112" i="39"/>
  <c r="AN112" i="39"/>
  <c r="AJ112" i="39"/>
  <c r="AI112" i="39"/>
  <c r="Z112" i="39"/>
  <c r="W112" i="39"/>
  <c r="R112" i="39"/>
  <c r="Q112" i="39"/>
  <c r="M112" i="39"/>
  <c r="L112" i="39"/>
  <c r="H112" i="39"/>
  <c r="G112" i="39"/>
  <c r="CD111" i="39"/>
  <c r="CA111" i="39"/>
  <c r="BV111" i="39"/>
  <c r="BU111" i="39"/>
  <c r="BQ111" i="39"/>
  <c r="BP111" i="39"/>
  <c r="BL111" i="39"/>
  <c r="BK111" i="39"/>
  <c r="BZ111" i="39" s="1"/>
  <c r="BB111" i="39"/>
  <c r="AY111" i="39"/>
  <c r="AT111" i="39"/>
  <c r="AS111" i="39"/>
  <c r="AO111" i="39"/>
  <c r="AN111" i="39"/>
  <c r="AJ111" i="39"/>
  <c r="AI111" i="39"/>
  <c r="AX111" i="39" s="1"/>
  <c r="Z111" i="39"/>
  <c r="W111" i="39"/>
  <c r="R111" i="39"/>
  <c r="Q111" i="39"/>
  <c r="M111" i="39"/>
  <c r="L111" i="39"/>
  <c r="H111" i="39"/>
  <c r="G111" i="39"/>
  <c r="CD110" i="39"/>
  <c r="CA110" i="39"/>
  <c r="BV110" i="39"/>
  <c r="BU110" i="39"/>
  <c r="BQ110" i="39"/>
  <c r="BP110" i="39"/>
  <c r="BL110" i="39"/>
  <c r="BK110" i="39"/>
  <c r="BB110" i="39"/>
  <c r="AY110" i="39"/>
  <c r="AT110" i="39"/>
  <c r="AS110" i="39"/>
  <c r="AO110" i="39"/>
  <c r="AN110" i="39"/>
  <c r="AJ110" i="39"/>
  <c r="AI110" i="39"/>
  <c r="Z110" i="39"/>
  <c r="W110" i="39"/>
  <c r="R110" i="39"/>
  <c r="Q110" i="39"/>
  <c r="M110" i="39"/>
  <c r="L110" i="39"/>
  <c r="H110" i="39"/>
  <c r="G110" i="39"/>
  <c r="CD109" i="39"/>
  <c r="CA109" i="39"/>
  <c r="BV109" i="39"/>
  <c r="BU109" i="39"/>
  <c r="BQ109" i="39"/>
  <c r="BP109" i="39"/>
  <c r="BL109" i="39"/>
  <c r="BK109" i="39"/>
  <c r="BZ109" i="39" s="1"/>
  <c r="CB109" i="39" s="1"/>
  <c r="BB109" i="39"/>
  <c r="AY109" i="39"/>
  <c r="AT109" i="39"/>
  <c r="AW109" i="39" s="1"/>
  <c r="AS109" i="39"/>
  <c r="AO109" i="39"/>
  <c r="AN109" i="39"/>
  <c r="AJ109" i="39"/>
  <c r="AI109" i="39"/>
  <c r="AX109" i="39" s="1"/>
  <c r="Z109" i="39"/>
  <c r="W109" i="39"/>
  <c r="R109" i="39"/>
  <c r="U109" i="39" s="1"/>
  <c r="Q109" i="39"/>
  <c r="M109" i="39"/>
  <c r="L109" i="39"/>
  <c r="H109" i="39"/>
  <c r="G109" i="39"/>
  <c r="V109" i="39" s="1"/>
  <c r="CD108" i="39"/>
  <c r="CA108" i="39"/>
  <c r="BV108" i="39"/>
  <c r="BY108" i="39" s="1"/>
  <c r="BU108" i="39"/>
  <c r="BQ108" i="39"/>
  <c r="BT108" i="39" s="1"/>
  <c r="BP108" i="39"/>
  <c r="BL108" i="39"/>
  <c r="BK108" i="39"/>
  <c r="BB108" i="39"/>
  <c r="AY108" i="39"/>
  <c r="AT108" i="39"/>
  <c r="AW108" i="39" s="1"/>
  <c r="AS108" i="39"/>
  <c r="AO108" i="39"/>
  <c r="AN108" i="39"/>
  <c r="AJ108" i="39"/>
  <c r="AI108" i="39"/>
  <c r="AX108" i="39" s="1"/>
  <c r="AZ108" i="39" s="1"/>
  <c r="Z108" i="39"/>
  <c r="W108" i="39"/>
  <c r="R108" i="39"/>
  <c r="Q108" i="39"/>
  <c r="M108" i="39"/>
  <c r="P108" i="39" s="1"/>
  <c r="L108" i="39"/>
  <c r="H108" i="39"/>
  <c r="G108" i="39"/>
  <c r="V108" i="39" s="1"/>
  <c r="X108" i="39" s="1"/>
  <c r="CD107" i="39"/>
  <c r="CA107" i="39"/>
  <c r="BV107" i="39"/>
  <c r="BU107" i="39"/>
  <c r="BQ107" i="39"/>
  <c r="BP107" i="39"/>
  <c r="BL107" i="39"/>
  <c r="BK107" i="39"/>
  <c r="BB107" i="39"/>
  <c r="AY107" i="39"/>
  <c r="AT107" i="39"/>
  <c r="AS107" i="39"/>
  <c r="AO107" i="39"/>
  <c r="AN107" i="39"/>
  <c r="AJ107" i="39"/>
  <c r="AI107" i="39"/>
  <c r="Z107" i="39"/>
  <c r="W107" i="39"/>
  <c r="R107" i="39"/>
  <c r="Q107" i="39"/>
  <c r="M107" i="39"/>
  <c r="L107" i="39"/>
  <c r="H107" i="39"/>
  <c r="G107" i="39"/>
  <c r="CD106" i="39"/>
  <c r="CA106" i="39"/>
  <c r="BV106" i="39"/>
  <c r="BU106" i="39"/>
  <c r="BQ106" i="39"/>
  <c r="BP106" i="39"/>
  <c r="BL106" i="39"/>
  <c r="BK106" i="39"/>
  <c r="BB106" i="39"/>
  <c r="AY106" i="39"/>
  <c r="AT106" i="39"/>
  <c r="AS106" i="39"/>
  <c r="AO106" i="39"/>
  <c r="AN106" i="39"/>
  <c r="AJ106" i="39"/>
  <c r="AI106" i="39"/>
  <c r="Z106" i="39"/>
  <c r="W106" i="39"/>
  <c r="R106" i="39"/>
  <c r="Q106" i="39"/>
  <c r="M106" i="39"/>
  <c r="L106" i="39"/>
  <c r="H106" i="39"/>
  <c r="G106" i="39"/>
  <c r="CD105" i="39"/>
  <c r="CA105" i="39"/>
  <c r="BV105" i="39"/>
  <c r="BU105" i="39"/>
  <c r="BQ105" i="39"/>
  <c r="BP105" i="39"/>
  <c r="BL105" i="39"/>
  <c r="BK105" i="39"/>
  <c r="BB105" i="39"/>
  <c r="AY105" i="39"/>
  <c r="AT105" i="39"/>
  <c r="AS105" i="39"/>
  <c r="AO105" i="39"/>
  <c r="AN105" i="39"/>
  <c r="AJ105" i="39"/>
  <c r="AI105" i="39"/>
  <c r="Z105" i="39"/>
  <c r="W105" i="39"/>
  <c r="R105" i="39"/>
  <c r="Q105" i="39"/>
  <c r="M105" i="39"/>
  <c r="L105" i="39"/>
  <c r="H105" i="39"/>
  <c r="G105" i="39"/>
  <c r="CD104" i="39"/>
  <c r="CA104" i="39"/>
  <c r="BV104" i="39"/>
  <c r="BU104" i="39"/>
  <c r="BQ104" i="39"/>
  <c r="BP104" i="39"/>
  <c r="BL104" i="39"/>
  <c r="BK104" i="39"/>
  <c r="BZ104" i="39" s="1"/>
  <c r="BB104" i="39"/>
  <c r="AY104" i="39"/>
  <c r="AT104" i="39"/>
  <c r="AS104" i="39"/>
  <c r="AO104" i="39"/>
  <c r="AN104" i="39"/>
  <c r="AJ104" i="39"/>
  <c r="AI104" i="39"/>
  <c r="Z104" i="39"/>
  <c r="W104" i="39"/>
  <c r="R104" i="39"/>
  <c r="Q104" i="39"/>
  <c r="M104" i="39"/>
  <c r="L104" i="39"/>
  <c r="H104" i="39"/>
  <c r="G104" i="39"/>
  <c r="CD103" i="39"/>
  <c r="CA103" i="39"/>
  <c r="BV103" i="39"/>
  <c r="BU103" i="39"/>
  <c r="BQ103" i="39"/>
  <c r="BT103" i="39" s="1"/>
  <c r="BP103" i="39"/>
  <c r="BL103" i="39"/>
  <c r="BK103" i="39"/>
  <c r="BB103" i="39"/>
  <c r="AY103" i="39"/>
  <c r="AT103" i="39"/>
  <c r="AS103" i="39"/>
  <c r="AO103" i="39"/>
  <c r="AN103" i="39"/>
  <c r="AJ103" i="39"/>
  <c r="AI103" i="39"/>
  <c r="Z103" i="39"/>
  <c r="W103" i="39"/>
  <c r="R103" i="39"/>
  <c r="Q103" i="39"/>
  <c r="M103" i="39"/>
  <c r="L103" i="39"/>
  <c r="H103" i="39"/>
  <c r="G103" i="39"/>
  <c r="CD102" i="39"/>
  <c r="CA102" i="39"/>
  <c r="BV102" i="39"/>
  <c r="BU102" i="39"/>
  <c r="BQ102" i="39"/>
  <c r="BP102" i="39"/>
  <c r="BL102" i="39"/>
  <c r="BK102" i="39"/>
  <c r="BZ102" i="39" s="1"/>
  <c r="BB102" i="39"/>
  <c r="AY102" i="39"/>
  <c r="AT102" i="39"/>
  <c r="AS102" i="39"/>
  <c r="AO102" i="39"/>
  <c r="AR102" i="39" s="1"/>
  <c r="AN102" i="39"/>
  <c r="AJ102" i="39"/>
  <c r="AI102" i="39"/>
  <c r="Z102" i="39"/>
  <c r="W102" i="39"/>
  <c r="R102" i="39"/>
  <c r="Q102" i="39"/>
  <c r="M102" i="39"/>
  <c r="L102" i="39"/>
  <c r="H102" i="39"/>
  <c r="G102" i="39"/>
  <c r="V102" i="39" s="1"/>
  <c r="X102" i="39" s="1"/>
  <c r="CD101" i="39"/>
  <c r="CA101" i="39"/>
  <c r="BV101" i="39"/>
  <c r="BU101" i="39"/>
  <c r="BQ101" i="39"/>
  <c r="BP101" i="39"/>
  <c r="BL101" i="39"/>
  <c r="BK101" i="39"/>
  <c r="BZ101" i="39" s="1"/>
  <c r="CB101" i="39" s="1"/>
  <c r="BB101" i="39"/>
  <c r="AY101" i="39"/>
  <c r="AT101" i="39"/>
  <c r="AS101" i="39"/>
  <c r="AO101" i="39"/>
  <c r="AN101" i="39"/>
  <c r="AJ101" i="39"/>
  <c r="AI101" i="39"/>
  <c r="Z101" i="39"/>
  <c r="W101" i="39"/>
  <c r="R101" i="39"/>
  <c r="Q101" i="39"/>
  <c r="M101" i="39"/>
  <c r="L101" i="39"/>
  <c r="H101" i="39"/>
  <c r="G101" i="39"/>
  <c r="V101" i="39" s="1"/>
  <c r="X101" i="39" s="1"/>
  <c r="CD100" i="39"/>
  <c r="CA100" i="39"/>
  <c r="BV100" i="39"/>
  <c r="BU100" i="39"/>
  <c r="BQ100" i="39"/>
  <c r="BP100" i="39"/>
  <c r="BL100" i="39"/>
  <c r="BK100" i="39"/>
  <c r="BB100" i="39"/>
  <c r="AY100" i="39"/>
  <c r="AT100" i="39"/>
  <c r="AS100" i="39"/>
  <c r="AO100" i="39"/>
  <c r="AN100" i="39"/>
  <c r="AJ100" i="39"/>
  <c r="AI100" i="39"/>
  <c r="AX100" i="39" s="1"/>
  <c r="Z100" i="39"/>
  <c r="W100" i="39"/>
  <c r="R100" i="39"/>
  <c r="U100" i="39" s="1"/>
  <c r="Q100" i="39"/>
  <c r="M100" i="39"/>
  <c r="L100" i="39"/>
  <c r="H100" i="39"/>
  <c r="G100" i="39"/>
  <c r="V100" i="39" s="1"/>
  <c r="X100" i="39" s="1"/>
  <c r="AE100" i="39" s="1"/>
  <c r="CD99" i="39"/>
  <c r="CA99" i="39"/>
  <c r="BV99" i="39"/>
  <c r="BU99" i="39"/>
  <c r="BQ99" i="39"/>
  <c r="BP99" i="39"/>
  <c r="BL99" i="39"/>
  <c r="BK99" i="39"/>
  <c r="BB99" i="39"/>
  <c r="AY99" i="39"/>
  <c r="AT99" i="39"/>
  <c r="AS99" i="39"/>
  <c r="AO99" i="39"/>
  <c r="AN99" i="39"/>
  <c r="AJ99" i="39"/>
  <c r="AI99" i="39"/>
  <c r="Z99" i="39"/>
  <c r="W99" i="39"/>
  <c r="R99" i="39"/>
  <c r="Q99" i="39"/>
  <c r="M99" i="39"/>
  <c r="L99" i="39"/>
  <c r="H99" i="39"/>
  <c r="G99" i="39"/>
  <c r="CD98" i="39"/>
  <c r="CA98" i="39"/>
  <c r="BV98" i="39"/>
  <c r="BU98" i="39"/>
  <c r="BQ98" i="39"/>
  <c r="BP98" i="39"/>
  <c r="BL98" i="39"/>
  <c r="BK98" i="39"/>
  <c r="BB98" i="39"/>
  <c r="AY98" i="39"/>
  <c r="AT98" i="39"/>
  <c r="AS98" i="39"/>
  <c r="AO98" i="39"/>
  <c r="AN98" i="39"/>
  <c r="AJ98" i="39"/>
  <c r="AI98" i="39"/>
  <c r="AX98" i="39" s="1"/>
  <c r="Z98" i="39"/>
  <c r="W98" i="39"/>
  <c r="R98" i="39"/>
  <c r="Q98" i="39"/>
  <c r="M98" i="39"/>
  <c r="L98" i="39"/>
  <c r="H98" i="39"/>
  <c r="G98" i="39"/>
  <c r="CD97" i="39"/>
  <c r="CA97" i="39"/>
  <c r="BV97" i="39"/>
  <c r="BY97" i="39" s="1"/>
  <c r="BU97" i="39"/>
  <c r="BQ97" i="39"/>
  <c r="BP97" i="39"/>
  <c r="BL97" i="39"/>
  <c r="BK97" i="39"/>
  <c r="BB97" i="39"/>
  <c r="AY97" i="39"/>
  <c r="AT97" i="39"/>
  <c r="AS97" i="39"/>
  <c r="AO97" i="39"/>
  <c r="AN97" i="39"/>
  <c r="AJ97" i="39"/>
  <c r="AI97" i="39"/>
  <c r="Z97" i="39"/>
  <c r="W97" i="39"/>
  <c r="R97" i="39"/>
  <c r="Q97" i="39"/>
  <c r="M97" i="39"/>
  <c r="L97" i="39"/>
  <c r="H97" i="39"/>
  <c r="G97" i="39"/>
  <c r="CD96" i="39"/>
  <c r="CA96" i="39"/>
  <c r="BV96" i="39"/>
  <c r="BU96" i="39"/>
  <c r="BQ96" i="39"/>
  <c r="BP96" i="39"/>
  <c r="BL96" i="39"/>
  <c r="BK96" i="39"/>
  <c r="BZ96" i="39" s="1"/>
  <c r="BB96" i="39"/>
  <c r="AY96" i="39"/>
  <c r="AT96" i="39"/>
  <c r="AS96" i="39"/>
  <c r="AO96" i="39"/>
  <c r="AN96" i="39"/>
  <c r="AJ96" i="39"/>
  <c r="AI96" i="39"/>
  <c r="Z96" i="39"/>
  <c r="W96" i="39"/>
  <c r="R96" i="39"/>
  <c r="Q96" i="39"/>
  <c r="M96" i="39"/>
  <c r="P96" i="39" s="1"/>
  <c r="L96" i="39"/>
  <c r="H96" i="39"/>
  <c r="G96" i="39"/>
  <c r="V96" i="39" s="1"/>
  <c r="X96" i="39" s="1"/>
  <c r="CD95" i="39"/>
  <c r="CA95" i="39"/>
  <c r="BV95" i="39"/>
  <c r="BU95" i="39"/>
  <c r="BQ95" i="39"/>
  <c r="BP95" i="39"/>
  <c r="BL95" i="39"/>
  <c r="BK95" i="39"/>
  <c r="BB95" i="39"/>
  <c r="AY95" i="39"/>
  <c r="AT95" i="39"/>
  <c r="AS95" i="39"/>
  <c r="AO95" i="39"/>
  <c r="AR95" i="39" s="1"/>
  <c r="AN95" i="39"/>
  <c r="AJ95" i="39"/>
  <c r="AI95" i="39"/>
  <c r="AX95" i="39" s="1"/>
  <c r="Z95" i="39"/>
  <c r="W95" i="39"/>
  <c r="R95" i="39"/>
  <c r="Q95" i="39"/>
  <c r="M95" i="39"/>
  <c r="L95" i="39"/>
  <c r="H95" i="39"/>
  <c r="G95" i="39"/>
  <c r="V95" i="39" s="1"/>
  <c r="CD94" i="39"/>
  <c r="CA94" i="39"/>
  <c r="BV94" i="39"/>
  <c r="BU94" i="39"/>
  <c r="BQ94" i="39"/>
  <c r="BP94" i="39"/>
  <c r="BL94" i="39"/>
  <c r="BK94" i="39"/>
  <c r="BZ94" i="39" s="1"/>
  <c r="BB94" i="39"/>
  <c r="AY94" i="39"/>
  <c r="AT94" i="39"/>
  <c r="AS94" i="39"/>
  <c r="AO94" i="39"/>
  <c r="AN94" i="39"/>
  <c r="AJ94" i="39"/>
  <c r="AI94" i="39"/>
  <c r="Z94" i="39"/>
  <c r="W94" i="39"/>
  <c r="R94" i="39"/>
  <c r="Q94" i="39"/>
  <c r="M94" i="39"/>
  <c r="L94" i="39"/>
  <c r="H94" i="39"/>
  <c r="G94" i="39"/>
  <c r="CD93" i="39"/>
  <c r="CA93" i="39"/>
  <c r="BV93" i="39"/>
  <c r="BU93" i="39"/>
  <c r="BQ93" i="39"/>
  <c r="BP93" i="39"/>
  <c r="BL93" i="39"/>
  <c r="BK93" i="39"/>
  <c r="BB93" i="39"/>
  <c r="AY93" i="39"/>
  <c r="AT93" i="39"/>
  <c r="AS93" i="39"/>
  <c r="AO93" i="39"/>
  <c r="AN93" i="39"/>
  <c r="AJ93" i="39"/>
  <c r="AI93" i="39"/>
  <c r="AX93" i="39" s="1"/>
  <c r="Z93" i="39"/>
  <c r="W93" i="39"/>
  <c r="R93" i="39"/>
  <c r="Q93" i="39"/>
  <c r="M93" i="39"/>
  <c r="L93" i="39"/>
  <c r="H93" i="39"/>
  <c r="G93" i="39"/>
  <c r="CD92" i="39"/>
  <c r="CA92" i="39"/>
  <c r="BV92" i="39"/>
  <c r="BU92" i="39"/>
  <c r="BQ92" i="39"/>
  <c r="BT92" i="39" s="1"/>
  <c r="BP92" i="39"/>
  <c r="BL92" i="39"/>
  <c r="BK92" i="39"/>
  <c r="BZ92" i="39" s="1"/>
  <c r="BB92" i="39"/>
  <c r="AY92" i="39"/>
  <c r="AT92" i="39"/>
  <c r="AS92" i="39"/>
  <c r="AO92" i="39"/>
  <c r="AN92" i="39"/>
  <c r="AJ92" i="39"/>
  <c r="AI92" i="39"/>
  <c r="AX92" i="39" s="1"/>
  <c r="AZ92" i="39" s="1"/>
  <c r="Z92" i="39"/>
  <c r="W92" i="39"/>
  <c r="R92" i="39"/>
  <c r="Q92" i="39"/>
  <c r="M92" i="39"/>
  <c r="P92" i="39" s="1"/>
  <c r="L92" i="39"/>
  <c r="H92" i="39"/>
  <c r="G92" i="39"/>
  <c r="V92" i="39" s="1"/>
  <c r="X92" i="39" s="1"/>
  <c r="CD91" i="39"/>
  <c r="CA91" i="39"/>
  <c r="BV91" i="39"/>
  <c r="BU91" i="39"/>
  <c r="BQ91" i="39"/>
  <c r="BP91" i="39"/>
  <c r="BL91" i="39"/>
  <c r="BK91" i="39"/>
  <c r="BB91" i="39"/>
  <c r="AY91" i="39"/>
  <c r="AT91" i="39"/>
  <c r="AS91" i="39"/>
  <c r="AO91" i="39"/>
  <c r="AN91" i="39"/>
  <c r="AJ91" i="39"/>
  <c r="AI91" i="39"/>
  <c r="Z91" i="39"/>
  <c r="W91" i="39"/>
  <c r="R91" i="39"/>
  <c r="Q91" i="39"/>
  <c r="M91" i="39"/>
  <c r="L91" i="39"/>
  <c r="H91" i="39"/>
  <c r="G91" i="39"/>
  <c r="CD90" i="39"/>
  <c r="CA90" i="39"/>
  <c r="BV90" i="39"/>
  <c r="BU90" i="39"/>
  <c r="BQ90" i="39"/>
  <c r="BP90" i="39"/>
  <c r="BL90" i="39"/>
  <c r="BK90" i="39"/>
  <c r="BB90" i="39"/>
  <c r="AY90" i="39"/>
  <c r="AT90" i="39"/>
  <c r="AS90" i="39"/>
  <c r="AO90" i="39"/>
  <c r="AN90" i="39"/>
  <c r="AJ90" i="39"/>
  <c r="AI90" i="39"/>
  <c r="Z90" i="39"/>
  <c r="W90" i="39"/>
  <c r="R90" i="39"/>
  <c r="Q90" i="39"/>
  <c r="M90" i="39"/>
  <c r="L90" i="39"/>
  <c r="H90" i="39"/>
  <c r="G90" i="39"/>
  <c r="CD89" i="39"/>
  <c r="CA89" i="39"/>
  <c r="BV89" i="39"/>
  <c r="BU89" i="39"/>
  <c r="BQ89" i="39"/>
  <c r="BP89" i="39"/>
  <c r="BL89" i="39"/>
  <c r="BK89" i="39"/>
  <c r="BB89" i="39"/>
  <c r="AY89" i="39"/>
  <c r="AT89" i="39"/>
  <c r="AS89" i="39"/>
  <c r="AO89" i="39"/>
  <c r="AN89" i="39"/>
  <c r="AJ89" i="39"/>
  <c r="AI89" i="39"/>
  <c r="Z89" i="39"/>
  <c r="W89" i="39"/>
  <c r="R89" i="39"/>
  <c r="Q89" i="39"/>
  <c r="M89" i="39"/>
  <c r="L89" i="39"/>
  <c r="H89" i="39"/>
  <c r="G89" i="39"/>
  <c r="CD88" i="39"/>
  <c r="CA88" i="39"/>
  <c r="BV88" i="39"/>
  <c r="BU88" i="39"/>
  <c r="BQ88" i="39"/>
  <c r="BP88" i="39"/>
  <c r="BL88" i="39"/>
  <c r="BK88" i="39"/>
  <c r="BB88" i="39"/>
  <c r="AY88" i="39"/>
  <c r="AT88" i="39"/>
  <c r="AW88" i="39" s="1"/>
  <c r="AS88" i="39"/>
  <c r="AO88" i="39"/>
  <c r="AN88" i="39"/>
  <c r="AJ88" i="39"/>
  <c r="AI88" i="39"/>
  <c r="Z88" i="39"/>
  <c r="W88" i="39"/>
  <c r="R88" i="39"/>
  <c r="Q88" i="39"/>
  <c r="M88" i="39"/>
  <c r="L88" i="39"/>
  <c r="H88" i="39"/>
  <c r="G88" i="39"/>
  <c r="V88" i="39" s="1"/>
  <c r="X88" i="39" s="1"/>
  <c r="CD87" i="39"/>
  <c r="CA87" i="39"/>
  <c r="BV87" i="39"/>
  <c r="BU87" i="39"/>
  <c r="BQ87" i="39"/>
  <c r="BP87" i="39"/>
  <c r="BL87" i="39"/>
  <c r="BO87" i="39" s="1"/>
  <c r="BK87" i="39"/>
  <c r="BZ87" i="39" s="1"/>
  <c r="CB87" i="39" s="1"/>
  <c r="BB87" i="39"/>
  <c r="AY87" i="39"/>
  <c r="AT87" i="39"/>
  <c r="AW87" i="39" s="1"/>
  <c r="AU87" i="39" s="1"/>
  <c r="AS87" i="39"/>
  <c r="AO87" i="39"/>
  <c r="AN87" i="39"/>
  <c r="AJ87" i="39"/>
  <c r="AI87" i="39"/>
  <c r="AX87" i="39" s="1"/>
  <c r="AZ87" i="39" s="1"/>
  <c r="Z87" i="39"/>
  <c r="W87" i="39"/>
  <c r="R87" i="39"/>
  <c r="U87" i="39" s="1"/>
  <c r="S87" i="39" s="1"/>
  <c r="Q87" i="39"/>
  <c r="M87" i="39"/>
  <c r="P87" i="39" s="1"/>
  <c r="N87" i="39" s="1"/>
  <c r="L87" i="39"/>
  <c r="H87" i="39"/>
  <c r="G87" i="39"/>
  <c r="V87" i="39" s="1"/>
  <c r="CD86" i="39"/>
  <c r="CA86" i="39"/>
  <c r="BV86" i="39"/>
  <c r="BU86" i="39"/>
  <c r="BQ86" i="39"/>
  <c r="BP86" i="39"/>
  <c r="BL86" i="39"/>
  <c r="BK86" i="39"/>
  <c r="BB86" i="39"/>
  <c r="AY86" i="39"/>
  <c r="AT86" i="39"/>
  <c r="AS86" i="39"/>
  <c r="AO86" i="39"/>
  <c r="AN86" i="39"/>
  <c r="AJ86" i="39"/>
  <c r="AM86" i="39" s="1"/>
  <c r="AI86" i="39"/>
  <c r="AX86" i="39" s="1"/>
  <c r="Z86" i="39"/>
  <c r="W86" i="39"/>
  <c r="R86" i="39"/>
  <c r="Q86" i="39"/>
  <c r="M86" i="39"/>
  <c r="P86" i="39" s="1"/>
  <c r="L86" i="39"/>
  <c r="H86" i="39"/>
  <c r="G86" i="39"/>
  <c r="CD85" i="39"/>
  <c r="CA85" i="39"/>
  <c r="BV85" i="39"/>
  <c r="BU85" i="39"/>
  <c r="BQ85" i="39"/>
  <c r="BP85" i="39"/>
  <c r="BL85" i="39"/>
  <c r="BK85" i="39"/>
  <c r="BB85" i="39"/>
  <c r="AY85" i="39"/>
  <c r="AT85" i="39"/>
  <c r="AS85" i="39"/>
  <c r="AO85" i="39"/>
  <c r="AN85" i="39"/>
  <c r="AJ85" i="39"/>
  <c r="AI85" i="39"/>
  <c r="AX85" i="39" s="1"/>
  <c r="Z85" i="39"/>
  <c r="W85" i="39"/>
  <c r="R85" i="39"/>
  <c r="Q85" i="39"/>
  <c r="M85" i="39"/>
  <c r="L85" i="39"/>
  <c r="H85" i="39"/>
  <c r="G85" i="39"/>
  <c r="V85" i="39" s="1"/>
  <c r="CD84" i="39"/>
  <c r="CA84" i="39"/>
  <c r="BV84" i="39"/>
  <c r="BU84" i="39"/>
  <c r="BQ84" i="39"/>
  <c r="BP84" i="39"/>
  <c r="BL84" i="39"/>
  <c r="BK84" i="39"/>
  <c r="BB84" i="39"/>
  <c r="AY84" i="39"/>
  <c r="AT84" i="39"/>
  <c r="AS84" i="39"/>
  <c r="AO84" i="39"/>
  <c r="AN84" i="39"/>
  <c r="AJ84" i="39"/>
  <c r="AI84" i="39"/>
  <c r="Z84" i="39"/>
  <c r="W84" i="39"/>
  <c r="R84" i="39"/>
  <c r="Q84" i="39"/>
  <c r="M84" i="39"/>
  <c r="L84" i="39"/>
  <c r="H84" i="39"/>
  <c r="G84" i="39"/>
  <c r="CD83" i="39"/>
  <c r="CA83" i="39"/>
  <c r="BV83" i="39"/>
  <c r="BU83" i="39"/>
  <c r="BQ83" i="39"/>
  <c r="BP83" i="39"/>
  <c r="BL83" i="39"/>
  <c r="BK83" i="39"/>
  <c r="BB83" i="39"/>
  <c r="AY83" i="39"/>
  <c r="AT83" i="39"/>
  <c r="AS83" i="39"/>
  <c r="AO83" i="39"/>
  <c r="AN83" i="39"/>
  <c r="AJ83" i="39"/>
  <c r="AI83" i="39"/>
  <c r="Z83" i="39"/>
  <c r="W83" i="39"/>
  <c r="R83" i="39"/>
  <c r="Q83" i="39"/>
  <c r="M83" i="39"/>
  <c r="L83" i="39"/>
  <c r="H83" i="39"/>
  <c r="G83" i="39"/>
  <c r="CD82" i="39"/>
  <c r="CA82" i="39"/>
  <c r="BV82" i="39"/>
  <c r="BU82" i="39"/>
  <c r="BQ82" i="39"/>
  <c r="BT82" i="39" s="1"/>
  <c r="BP82" i="39"/>
  <c r="BL82" i="39"/>
  <c r="BK82" i="39"/>
  <c r="BB82" i="39"/>
  <c r="AY82" i="39"/>
  <c r="AT82" i="39"/>
  <c r="AS82" i="39"/>
  <c r="AO82" i="39"/>
  <c r="AN82" i="39"/>
  <c r="AJ82" i="39"/>
  <c r="AI82" i="39"/>
  <c r="Z82" i="39"/>
  <c r="W82" i="39"/>
  <c r="R82" i="39"/>
  <c r="Q82" i="39"/>
  <c r="M82" i="39"/>
  <c r="L82" i="39"/>
  <c r="H82" i="39"/>
  <c r="G82" i="39"/>
  <c r="CD81" i="39"/>
  <c r="CA81" i="39"/>
  <c r="BV81" i="39"/>
  <c r="BU81" i="39"/>
  <c r="BQ81" i="39"/>
  <c r="BP81" i="39"/>
  <c r="BL81" i="39"/>
  <c r="BK81" i="39"/>
  <c r="BB81" i="39"/>
  <c r="AY81" i="39"/>
  <c r="AT81" i="39"/>
  <c r="AS81" i="39"/>
  <c r="AO81" i="39"/>
  <c r="AN81" i="39"/>
  <c r="AJ81" i="39"/>
  <c r="AI81" i="39"/>
  <c r="AX81" i="39" s="1"/>
  <c r="Z81" i="39"/>
  <c r="W81" i="39"/>
  <c r="R81" i="39"/>
  <c r="Q81" i="39"/>
  <c r="M81" i="39"/>
  <c r="L81" i="39"/>
  <c r="H81" i="39"/>
  <c r="G81" i="39"/>
  <c r="CD80" i="39"/>
  <c r="CA80" i="39"/>
  <c r="BV80" i="39"/>
  <c r="BU80" i="39"/>
  <c r="BQ80" i="39"/>
  <c r="BP80" i="39"/>
  <c r="BL80" i="39"/>
  <c r="BK80" i="39"/>
  <c r="BZ80" i="39" s="1"/>
  <c r="BB80" i="39"/>
  <c r="AY80" i="39"/>
  <c r="AT80" i="39"/>
  <c r="AS80" i="39"/>
  <c r="AO80" i="39"/>
  <c r="AN80" i="39"/>
  <c r="AJ80" i="39"/>
  <c r="AI80" i="39"/>
  <c r="Z80" i="39"/>
  <c r="W80" i="39"/>
  <c r="R80" i="39"/>
  <c r="Q80" i="39"/>
  <c r="M80" i="39"/>
  <c r="L80" i="39"/>
  <c r="H80" i="39"/>
  <c r="G80" i="39"/>
  <c r="CD79" i="39"/>
  <c r="CA79" i="39"/>
  <c r="BV79" i="39"/>
  <c r="BU79" i="39"/>
  <c r="BQ79" i="39"/>
  <c r="BT79" i="39" s="1"/>
  <c r="BP79" i="39"/>
  <c r="CC79" i="39" s="1"/>
  <c r="CE79" i="39" s="1"/>
  <c r="BL79" i="39"/>
  <c r="BK79" i="39"/>
  <c r="BZ79" i="39" s="1"/>
  <c r="CB79" i="39" s="1"/>
  <c r="BB79" i="39"/>
  <c r="AY79" i="39"/>
  <c r="AT79" i="39"/>
  <c r="AS79" i="39"/>
  <c r="AO79" i="39"/>
  <c r="AN79" i="39"/>
  <c r="AJ79" i="39"/>
  <c r="AM79" i="39" s="1"/>
  <c r="AK79" i="39" s="1"/>
  <c r="AI79" i="39"/>
  <c r="AX79" i="39" s="1"/>
  <c r="AZ79" i="39" s="1"/>
  <c r="Z79" i="39"/>
  <c r="W79" i="39"/>
  <c r="R79" i="39"/>
  <c r="Q79" i="39"/>
  <c r="M79" i="39"/>
  <c r="P79" i="39" s="1"/>
  <c r="L79" i="39"/>
  <c r="Y79" i="39" s="1"/>
  <c r="AA79" i="39" s="1"/>
  <c r="H79" i="39"/>
  <c r="K79" i="39" s="1"/>
  <c r="I79" i="39" s="1"/>
  <c r="G79" i="39"/>
  <c r="V79" i="39" s="1"/>
  <c r="X79" i="39" s="1"/>
  <c r="CD78" i="39"/>
  <c r="CA78" i="39"/>
  <c r="BV78" i="39"/>
  <c r="BU78" i="39"/>
  <c r="BQ78" i="39"/>
  <c r="BP78" i="39"/>
  <c r="BL78" i="39"/>
  <c r="BK78" i="39"/>
  <c r="BZ78" i="39" s="1"/>
  <c r="BB78" i="39"/>
  <c r="AY78" i="39"/>
  <c r="AT78" i="39"/>
  <c r="AS78" i="39"/>
  <c r="AO78" i="39"/>
  <c r="AN78" i="39"/>
  <c r="AJ78" i="39"/>
  <c r="AI78" i="39"/>
  <c r="AX78" i="39" s="1"/>
  <c r="Z78" i="39"/>
  <c r="W78" i="39"/>
  <c r="R78" i="39"/>
  <c r="Q78" i="39"/>
  <c r="M78" i="39"/>
  <c r="P78" i="39" s="1"/>
  <c r="L78" i="39"/>
  <c r="H78" i="39"/>
  <c r="G78" i="39"/>
  <c r="CD77" i="39"/>
  <c r="CA77" i="39"/>
  <c r="BV77" i="39"/>
  <c r="BU77" i="39"/>
  <c r="BQ77" i="39"/>
  <c r="BP77" i="39"/>
  <c r="BL77" i="39"/>
  <c r="BK77" i="39"/>
  <c r="BZ77" i="39" s="1"/>
  <c r="BB77" i="39"/>
  <c r="AY77" i="39"/>
  <c r="AT77" i="39"/>
  <c r="AS77" i="39"/>
  <c r="AO77" i="39"/>
  <c r="AN77" i="39"/>
  <c r="AJ77" i="39"/>
  <c r="AI77" i="39"/>
  <c r="Z77" i="39"/>
  <c r="W77" i="39"/>
  <c r="R77" i="39"/>
  <c r="Q77" i="39"/>
  <c r="M77" i="39"/>
  <c r="L77" i="39"/>
  <c r="H77" i="39"/>
  <c r="G77" i="39"/>
  <c r="CD76" i="39"/>
  <c r="CA76" i="39"/>
  <c r="BV76" i="39"/>
  <c r="BU76" i="39"/>
  <c r="BQ76" i="39"/>
  <c r="BP76" i="39"/>
  <c r="BL76" i="39"/>
  <c r="BK76" i="39"/>
  <c r="BB76" i="39"/>
  <c r="AY76" i="39"/>
  <c r="AT76" i="39"/>
  <c r="AS76" i="39"/>
  <c r="AO76" i="39"/>
  <c r="AN76" i="39"/>
  <c r="AJ76" i="39"/>
  <c r="AI76" i="39"/>
  <c r="Z76" i="39"/>
  <c r="W76" i="39"/>
  <c r="R76" i="39"/>
  <c r="Q76" i="39"/>
  <c r="M76" i="39"/>
  <c r="L76" i="39"/>
  <c r="H76" i="39"/>
  <c r="G76" i="39"/>
  <c r="CD75" i="39"/>
  <c r="CA75" i="39"/>
  <c r="BV75" i="39"/>
  <c r="BU75" i="39"/>
  <c r="BQ75" i="39"/>
  <c r="BP75" i="39"/>
  <c r="BL75" i="39"/>
  <c r="BK75" i="39"/>
  <c r="BB75" i="39"/>
  <c r="AY75" i="39"/>
  <c r="AT75" i="39"/>
  <c r="AS75" i="39"/>
  <c r="AO75" i="39"/>
  <c r="AN75" i="39"/>
  <c r="AJ75" i="39"/>
  <c r="AI75" i="39"/>
  <c r="Z75" i="39"/>
  <c r="W75" i="39"/>
  <c r="R75" i="39"/>
  <c r="Q75" i="39"/>
  <c r="M75" i="39"/>
  <c r="L75" i="39"/>
  <c r="H75" i="39"/>
  <c r="G75" i="39"/>
  <c r="CD74" i="39"/>
  <c r="CA74" i="39"/>
  <c r="BV74" i="39"/>
  <c r="BU74" i="39"/>
  <c r="BQ74" i="39"/>
  <c r="BT74" i="39" s="1"/>
  <c r="BP74" i="39"/>
  <c r="BL74" i="39"/>
  <c r="BK74" i="39"/>
  <c r="BB74" i="39"/>
  <c r="AY74" i="39"/>
  <c r="AT74" i="39"/>
  <c r="AS74" i="39"/>
  <c r="AO74" i="39"/>
  <c r="AN74" i="39"/>
  <c r="AJ74" i="39"/>
  <c r="AI74" i="39"/>
  <c r="Z74" i="39"/>
  <c r="W74" i="39"/>
  <c r="R74" i="39"/>
  <c r="U74" i="39" s="1"/>
  <c r="Q74" i="39"/>
  <c r="M74" i="39"/>
  <c r="L74" i="39"/>
  <c r="Y74" i="39" s="1"/>
  <c r="H74" i="39"/>
  <c r="K74" i="39" s="1"/>
  <c r="I74" i="39" s="1"/>
  <c r="G74" i="39"/>
  <c r="V74" i="39" s="1"/>
  <c r="CD73" i="39"/>
  <c r="CA73" i="39"/>
  <c r="BV73" i="39"/>
  <c r="BU73" i="39"/>
  <c r="BQ73" i="39"/>
  <c r="BP73" i="39"/>
  <c r="BL73" i="39"/>
  <c r="BK73" i="39"/>
  <c r="BB73" i="39"/>
  <c r="AY73" i="39"/>
  <c r="AT73" i="39"/>
  <c r="AS73" i="39"/>
  <c r="AO73" i="39"/>
  <c r="AN73" i="39"/>
  <c r="AJ73" i="39"/>
  <c r="AI73" i="39"/>
  <c r="Z73" i="39"/>
  <c r="W73" i="39"/>
  <c r="R73" i="39"/>
  <c r="Q73" i="39"/>
  <c r="M73" i="39"/>
  <c r="L73" i="39"/>
  <c r="H73" i="39"/>
  <c r="G73" i="39"/>
  <c r="V73" i="39" s="1"/>
  <c r="CD72" i="39"/>
  <c r="CA72" i="39"/>
  <c r="BV72" i="39"/>
  <c r="BU72" i="39"/>
  <c r="BQ72" i="39"/>
  <c r="BP72" i="39"/>
  <c r="BL72" i="39"/>
  <c r="BK72" i="39"/>
  <c r="BB72" i="39"/>
  <c r="AY72" i="39"/>
  <c r="AT72" i="39"/>
  <c r="AW72" i="39" s="1"/>
  <c r="AS72" i="39"/>
  <c r="AO72" i="39"/>
  <c r="AN72" i="39"/>
  <c r="AJ72" i="39"/>
  <c r="AI72" i="39"/>
  <c r="Z72" i="39"/>
  <c r="W72" i="39"/>
  <c r="R72" i="39"/>
  <c r="Q72" i="39"/>
  <c r="M72" i="39"/>
  <c r="L72" i="39"/>
  <c r="H72" i="39"/>
  <c r="G72" i="39"/>
  <c r="V72" i="39" s="1"/>
  <c r="CD71" i="39"/>
  <c r="CA71" i="39"/>
  <c r="BV71" i="39"/>
  <c r="BU71" i="39"/>
  <c r="BQ71" i="39"/>
  <c r="BT71" i="39" s="1"/>
  <c r="BP71" i="39"/>
  <c r="BL71" i="39"/>
  <c r="BK71" i="39"/>
  <c r="BZ71" i="39" s="1"/>
  <c r="CB71" i="39" s="1"/>
  <c r="BB71" i="39"/>
  <c r="AY71" i="39"/>
  <c r="AT71" i="39"/>
  <c r="AW71" i="39" s="1"/>
  <c r="AS71" i="39"/>
  <c r="AO71" i="39"/>
  <c r="AN71" i="39"/>
  <c r="AJ71" i="39"/>
  <c r="AI71" i="39"/>
  <c r="AX71" i="39" s="1"/>
  <c r="AZ71" i="39" s="1"/>
  <c r="Z71" i="39"/>
  <c r="W71" i="39"/>
  <c r="R71" i="39"/>
  <c r="U71" i="39" s="1"/>
  <c r="Q71" i="39"/>
  <c r="M71" i="39"/>
  <c r="P71" i="39" s="1"/>
  <c r="L71" i="39"/>
  <c r="H71" i="39"/>
  <c r="G71" i="39"/>
  <c r="V71" i="39" s="1"/>
  <c r="CD70" i="39"/>
  <c r="CA70" i="39"/>
  <c r="BV70" i="39"/>
  <c r="BU70" i="39"/>
  <c r="BQ70" i="39"/>
  <c r="BP70" i="39"/>
  <c r="BL70" i="39"/>
  <c r="BK70" i="39"/>
  <c r="BB70" i="39"/>
  <c r="AY70" i="39"/>
  <c r="AT70" i="39"/>
  <c r="AW70" i="39" s="1"/>
  <c r="AS70" i="39"/>
  <c r="AO70" i="39"/>
  <c r="AN70" i="39"/>
  <c r="BA70" i="39" s="1"/>
  <c r="AJ70" i="39"/>
  <c r="AI70" i="39"/>
  <c r="Z70" i="39"/>
  <c r="W70" i="39"/>
  <c r="R70" i="39"/>
  <c r="Q70" i="39"/>
  <c r="M70" i="39"/>
  <c r="L70" i="39"/>
  <c r="H70" i="39"/>
  <c r="G70" i="39"/>
  <c r="V70" i="39" s="1"/>
  <c r="CD69" i="39"/>
  <c r="CA69" i="39"/>
  <c r="BV69" i="39"/>
  <c r="BU69" i="39"/>
  <c r="BQ69" i="39"/>
  <c r="BP69" i="39"/>
  <c r="BL69" i="39"/>
  <c r="BK69" i="39"/>
  <c r="BB69" i="39"/>
  <c r="AY69" i="39"/>
  <c r="AT69" i="39"/>
  <c r="AS69" i="39"/>
  <c r="AO69" i="39"/>
  <c r="AN69" i="39"/>
  <c r="AJ69" i="39"/>
  <c r="AI69" i="39"/>
  <c r="Z69" i="39"/>
  <c r="W69" i="39"/>
  <c r="R69" i="39"/>
  <c r="Q69" i="39"/>
  <c r="M69" i="39"/>
  <c r="P69" i="39" s="1"/>
  <c r="L69" i="39"/>
  <c r="H69" i="39"/>
  <c r="G69" i="39"/>
  <c r="CD68" i="39"/>
  <c r="CA68" i="39"/>
  <c r="BV68" i="39"/>
  <c r="BU68" i="39"/>
  <c r="BQ68" i="39"/>
  <c r="BP68" i="39"/>
  <c r="BL68" i="39"/>
  <c r="BK68" i="39"/>
  <c r="BB68" i="39"/>
  <c r="AY68" i="39"/>
  <c r="AT68" i="39"/>
  <c r="AS68" i="39"/>
  <c r="AO68" i="39"/>
  <c r="AN68" i="39"/>
  <c r="AJ68" i="39"/>
  <c r="AI68" i="39"/>
  <c r="AX68" i="39" s="1"/>
  <c r="Z68" i="39"/>
  <c r="W68" i="39"/>
  <c r="R68" i="39"/>
  <c r="Q68" i="39"/>
  <c r="M68" i="39"/>
  <c r="L68" i="39"/>
  <c r="H68" i="39"/>
  <c r="G68" i="39"/>
  <c r="V68" i="39" s="1"/>
  <c r="CD67" i="39"/>
  <c r="CA67" i="39"/>
  <c r="BV67" i="39"/>
  <c r="BU67" i="39"/>
  <c r="BQ67" i="39"/>
  <c r="BP67" i="39"/>
  <c r="BL67" i="39"/>
  <c r="BK67" i="39"/>
  <c r="BB67" i="39"/>
  <c r="AY67" i="39"/>
  <c r="AT67" i="39"/>
  <c r="AS67" i="39"/>
  <c r="AO67" i="39"/>
  <c r="AN67" i="39"/>
  <c r="AJ67" i="39"/>
  <c r="AI67" i="39"/>
  <c r="Z67" i="39"/>
  <c r="W67" i="39"/>
  <c r="R67" i="39"/>
  <c r="Q67" i="39"/>
  <c r="M67" i="39"/>
  <c r="L67" i="39"/>
  <c r="H67" i="39"/>
  <c r="G67" i="39"/>
  <c r="CD66" i="39"/>
  <c r="CA66" i="39"/>
  <c r="BV66" i="39"/>
  <c r="BU66" i="39"/>
  <c r="BQ66" i="39"/>
  <c r="BP66" i="39"/>
  <c r="BL66" i="39"/>
  <c r="BK66" i="39"/>
  <c r="BZ66" i="39" s="1"/>
  <c r="CB66" i="39" s="1"/>
  <c r="BB66" i="39"/>
  <c r="AY66" i="39"/>
  <c r="AT66" i="39"/>
  <c r="AS66" i="39"/>
  <c r="AO66" i="39"/>
  <c r="AN66" i="39"/>
  <c r="AJ66" i="39"/>
  <c r="AI66" i="39"/>
  <c r="AX66" i="39" s="1"/>
  <c r="AZ66" i="39" s="1"/>
  <c r="Z66" i="39"/>
  <c r="W66" i="39"/>
  <c r="R66" i="39"/>
  <c r="Q66" i="39"/>
  <c r="M66" i="39"/>
  <c r="L66" i="39"/>
  <c r="H66" i="39"/>
  <c r="G66" i="39"/>
  <c r="V66" i="39" s="1"/>
  <c r="X66" i="39" s="1"/>
  <c r="CD65" i="39"/>
  <c r="CA65" i="39"/>
  <c r="BV65" i="39"/>
  <c r="BU65" i="39"/>
  <c r="BQ65" i="39"/>
  <c r="BP65" i="39"/>
  <c r="BL65" i="39"/>
  <c r="BK65" i="39"/>
  <c r="BB65" i="39"/>
  <c r="AY65" i="39"/>
  <c r="AT65" i="39"/>
  <c r="AS65" i="39"/>
  <c r="AO65" i="39"/>
  <c r="AN65" i="39"/>
  <c r="BA65" i="39" s="1"/>
  <c r="AJ65" i="39"/>
  <c r="AI65" i="39"/>
  <c r="Z65" i="39"/>
  <c r="W65" i="39"/>
  <c r="R65" i="39"/>
  <c r="Q65" i="39"/>
  <c r="M65" i="39"/>
  <c r="L65" i="39"/>
  <c r="H65" i="39"/>
  <c r="G65" i="39"/>
  <c r="CD64" i="39"/>
  <c r="CA64" i="39"/>
  <c r="BV64" i="39"/>
  <c r="BU64" i="39"/>
  <c r="BQ64" i="39"/>
  <c r="BP64" i="39"/>
  <c r="BL64" i="39"/>
  <c r="BK64" i="39"/>
  <c r="BB64" i="39"/>
  <c r="AY64" i="39"/>
  <c r="AT64" i="39"/>
  <c r="AS64" i="39"/>
  <c r="AO64" i="39"/>
  <c r="AN64" i="39"/>
  <c r="AJ64" i="39"/>
  <c r="AI64" i="39"/>
  <c r="Z64" i="39"/>
  <c r="W64" i="39"/>
  <c r="R64" i="39"/>
  <c r="Q64" i="39"/>
  <c r="M64" i="39"/>
  <c r="L64" i="39"/>
  <c r="H64" i="39"/>
  <c r="G64" i="39"/>
  <c r="V64" i="39" s="1"/>
  <c r="X64" i="39" s="1"/>
  <c r="CD63" i="39"/>
  <c r="CA63" i="39"/>
  <c r="BV63" i="39"/>
  <c r="BU63" i="39"/>
  <c r="BQ63" i="39"/>
  <c r="BP63" i="39"/>
  <c r="BL63" i="39"/>
  <c r="BK63" i="39"/>
  <c r="BZ63" i="39" s="1"/>
  <c r="BB63" i="39"/>
  <c r="AY63" i="39"/>
  <c r="AT63" i="39"/>
  <c r="AS63" i="39"/>
  <c r="AO63" i="39"/>
  <c r="AN63" i="39"/>
  <c r="AJ63" i="39"/>
  <c r="AI63" i="39"/>
  <c r="Z63" i="39"/>
  <c r="W63" i="39"/>
  <c r="R63" i="39"/>
  <c r="Q63" i="39"/>
  <c r="M63" i="39"/>
  <c r="L63" i="39"/>
  <c r="H63" i="39"/>
  <c r="G63" i="39"/>
  <c r="CD62" i="39"/>
  <c r="CA62" i="39"/>
  <c r="BV62" i="39"/>
  <c r="BU62" i="39"/>
  <c r="BQ62" i="39"/>
  <c r="BT62" i="39" s="1"/>
  <c r="BP62" i="39"/>
  <c r="BL62" i="39"/>
  <c r="BK62" i="39"/>
  <c r="BZ62" i="39" s="1"/>
  <c r="CB62" i="39" s="1"/>
  <c r="BB62" i="39"/>
  <c r="AY62" i="39"/>
  <c r="AT62" i="39"/>
  <c r="AS62" i="39"/>
  <c r="AO62" i="39"/>
  <c r="AN62" i="39"/>
  <c r="AJ62" i="39"/>
  <c r="AI62" i="39"/>
  <c r="AX62" i="39" s="1"/>
  <c r="Z62" i="39"/>
  <c r="W62" i="39"/>
  <c r="R62" i="39"/>
  <c r="Q62" i="39"/>
  <c r="M62" i="39"/>
  <c r="L62" i="39"/>
  <c r="H62" i="39"/>
  <c r="G62" i="39"/>
  <c r="V62" i="39" s="1"/>
  <c r="X62" i="39" s="1"/>
  <c r="CD61" i="39"/>
  <c r="CA61" i="39"/>
  <c r="BV61" i="39"/>
  <c r="BU61" i="39"/>
  <c r="BQ61" i="39"/>
  <c r="BT61" i="39" s="1"/>
  <c r="BP61" i="39"/>
  <c r="BL61" i="39"/>
  <c r="BK61" i="39"/>
  <c r="BB61" i="39"/>
  <c r="AY61" i="39"/>
  <c r="AT61" i="39"/>
  <c r="AS61" i="39"/>
  <c r="AO61" i="39"/>
  <c r="AN61" i="39"/>
  <c r="AJ61" i="39"/>
  <c r="AI61" i="39"/>
  <c r="AX61" i="39" s="1"/>
  <c r="Z61" i="39"/>
  <c r="W61" i="39"/>
  <c r="R61" i="39"/>
  <c r="Q61" i="39"/>
  <c r="M61" i="39"/>
  <c r="L61" i="39"/>
  <c r="H61" i="39"/>
  <c r="G61" i="39"/>
  <c r="CD60" i="39"/>
  <c r="CA60" i="39"/>
  <c r="BV60" i="39"/>
  <c r="BU60" i="39"/>
  <c r="BQ60" i="39"/>
  <c r="BP60" i="39"/>
  <c r="BL60" i="39"/>
  <c r="BK60" i="39"/>
  <c r="BZ60" i="39" s="1"/>
  <c r="BB60" i="39"/>
  <c r="AY60" i="39"/>
  <c r="AT60" i="39"/>
  <c r="AS60" i="39"/>
  <c r="AO60" i="39"/>
  <c r="AN60" i="39"/>
  <c r="AJ60" i="39"/>
  <c r="AI60" i="39"/>
  <c r="Z60" i="39"/>
  <c r="W60" i="39"/>
  <c r="R60" i="39"/>
  <c r="Q60" i="39"/>
  <c r="M60" i="39"/>
  <c r="L60" i="39"/>
  <c r="H60" i="39"/>
  <c r="G60" i="39"/>
  <c r="CD59" i="39"/>
  <c r="CA59" i="39"/>
  <c r="BV59" i="39"/>
  <c r="BU59" i="39"/>
  <c r="BQ59" i="39"/>
  <c r="BP59" i="39"/>
  <c r="BL59" i="39"/>
  <c r="BK59" i="39"/>
  <c r="BB59" i="39"/>
  <c r="AY59" i="39"/>
  <c r="AT59" i="39"/>
  <c r="AS59" i="39"/>
  <c r="AO59" i="39"/>
  <c r="AN59" i="39"/>
  <c r="AJ59" i="39"/>
  <c r="AI59" i="39"/>
  <c r="Z59" i="39"/>
  <c r="W59" i="39"/>
  <c r="R59" i="39"/>
  <c r="Q59" i="39"/>
  <c r="M59" i="39"/>
  <c r="L59" i="39"/>
  <c r="H59" i="39"/>
  <c r="G59" i="39"/>
  <c r="CD58" i="39"/>
  <c r="CA58" i="39"/>
  <c r="BV58" i="39"/>
  <c r="BU58" i="39"/>
  <c r="BQ58" i="39"/>
  <c r="BP58" i="39"/>
  <c r="BL58" i="39"/>
  <c r="BK58" i="39"/>
  <c r="BZ58" i="39" s="1"/>
  <c r="BB58" i="39"/>
  <c r="AY58" i="39"/>
  <c r="AT58" i="39"/>
  <c r="AW58" i="39" s="1"/>
  <c r="AS58" i="39"/>
  <c r="AO58" i="39"/>
  <c r="AN58" i="39"/>
  <c r="AJ58" i="39"/>
  <c r="AI58" i="39"/>
  <c r="Z58" i="39"/>
  <c r="W58" i="39"/>
  <c r="AB58" i="39" s="1"/>
  <c r="R58" i="39"/>
  <c r="U58" i="39" s="1"/>
  <c r="S58" i="39" s="1"/>
  <c r="Q58" i="39"/>
  <c r="M58" i="39"/>
  <c r="L58" i="39"/>
  <c r="H58" i="39"/>
  <c r="G58" i="39"/>
  <c r="CD57" i="39"/>
  <c r="CA57" i="39"/>
  <c r="BV57" i="39"/>
  <c r="BU57" i="39"/>
  <c r="BQ57" i="39"/>
  <c r="BP57" i="39"/>
  <c r="BL57" i="39"/>
  <c r="BK57" i="39"/>
  <c r="BB57" i="39"/>
  <c r="AY57" i="39"/>
  <c r="AT57" i="39"/>
  <c r="AS57" i="39"/>
  <c r="AO57" i="39"/>
  <c r="AN57" i="39"/>
  <c r="AJ57" i="39"/>
  <c r="AI57" i="39"/>
  <c r="AX57" i="39" s="1"/>
  <c r="Z57" i="39"/>
  <c r="W57" i="39"/>
  <c r="R57" i="39"/>
  <c r="Q57" i="39"/>
  <c r="M57" i="39"/>
  <c r="L57" i="39"/>
  <c r="H57" i="39"/>
  <c r="G57" i="39"/>
  <c r="CD56" i="39"/>
  <c r="CA56" i="39"/>
  <c r="BV56" i="39"/>
  <c r="BU56" i="39"/>
  <c r="BQ56" i="39"/>
  <c r="BP56" i="39"/>
  <c r="BL56" i="39"/>
  <c r="BK56" i="39"/>
  <c r="BZ56" i="39" s="1"/>
  <c r="BB56" i="39"/>
  <c r="AY56" i="39"/>
  <c r="AT56" i="39"/>
  <c r="AS56" i="39"/>
  <c r="AO56" i="39"/>
  <c r="AN56" i="39"/>
  <c r="AJ56" i="39"/>
  <c r="AI56" i="39"/>
  <c r="Z56" i="39"/>
  <c r="W56" i="39"/>
  <c r="R56" i="39"/>
  <c r="Q56" i="39"/>
  <c r="M56" i="39"/>
  <c r="L56" i="39"/>
  <c r="H56" i="39"/>
  <c r="G56" i="39"/>
  <c r="CD55" i="39"/>
  <c r="CA55" i="39"/>
  <c r="BV55" i="39"/>
  <c r="BU55" i="39"/>
  <c r="BQ55" i="39"/>
  <c r="BP55" i="39"/>
  <c r="BL55" i="39"/>
  <c r="BK55" i="39"/>
  <c r="BB55" i="39"/>
  <c r="AY55" i="39"/>
  <c r="AT55" i="39"/>
  <c r="AS55" i="39"/>
  <c r="AO55" i="39"/>
  <c r="AN55" i="39"/>
  <c r="AJ55" i="39"/>
  <c r="AI55" i="39"/>
  <c r="Z55" i="39"/>
  <c r="W55" i="39"/>
  <c r="R55" i="39"/>
  <c r="Q55" i="39"/>
  <c r="M55" i="39"/>
  <c r="L55" i="39"/>
  <c r="H55" i="39"/>
  <c r="G55" i="39"/>
  <c r="CD54" i="39"/>
  <c r="CA54" i="39"/>
  <c r="BV54" i="39"/>
  <c r="BU54" i="39"/>
  <c r="BQ54" i="39"/>
  <c r="BT54" i="39" s="1"/>
  <c r="BP54" i="39"/>
  <c r="BL54" i="39"/>
  <c r="BK54" i="39"/>
  <c r="BZ54" i="39" s="1"/>
  <c r="CB54" i="39" s="1"/>
  <c r="BB54" i="39"/>
  <c r="AY54" i="39"/>
  <c r="AT54" i="39"/>
  <c r="AS54" i="39"/>
  <c r="AO54" i="39"/>
  <c r="AN54" i="39"/>
  <c r="AJ54" i="39"/>
  <c r="AI54" i="39"/>
  <c r="AX54" i="39" s="1"/>
  <c r="Z54" i="39"/>
  <c r="W54" i="39"/>
  <c r="R54" i="39"/>
  <c r="Q54" i="39"/>
  <c r="M54" i="39"/>
  <c r="L54" i="39"/>
  <c r="H54" i="39"/>
  <c r="G54" i="39"/>
  <c r="V54" i="39" s="1"/>
  <c r="CD53" i="39"/>
  <c r="CA53" i="39"/>
  <c r="BV53" i="39"/>
  <c r="BU53" i="39"/>
  <c r="BQ53" i="39"/>
  <c r="BP53" i="39"/>
  <c r="BL53" i="39"/>
  <c r="BK53" i="39"/>
  <c r="BB53" i="39"/>
  <c r="AY53" i="39"/>
  <c r="AT53" i="39"/>
  <c r="AS53" i="39"/>
  <c r="AO53" i="39"/>
  <c r="AN53" i="39"/>
  <c r="AJ53" i="39"/>
  <c r="AI53" i="39"/>
  <c r="Z53" i="39"/>
  <c r="W53" i="39"/>
  <c r="R53" i="39"/>
  <c r="Q53" i="39"/>
  <c r="M53" i="39"/>
  <c r="L53" i="39"/>
  <c r="H53" i="39"/>
  <c r="G53" i="39"/>
  <c r="CD52" i="39"/>
  <c r="CA52" i="39"/>
  <c r="BV52" i="39"/>
  <c r="BU52" i="39"/>
  <c r="BQ52" i="39"/>
  <c r="BP52" i="39"/>
  <c r="BL52" i="39"/>
  <c r="BK52" i="39"/>
  <c r="BZ52" i="39" s="1"/>
  <c r="BB52" i="39"/>
  <c r="AY52" i="39"/>
  <c r="AT52" i="39"/>
  <c r="AS52" i="39"/>
  <c r="AO52" i="39"/>
  <c r="AN52" i="39"/>
  <c r="AJ52" i="39"/>
  <c r="AI52" i="39"/>
  <c r="Z52" i="39"/>
  <c r="W52" i="39"/>
  <c r="R52" i="39"/>
  <c r="Q52" i="39"/>
  <c r="M52" i="39"/>
  <c r="L52" i="39"/>
  <c r="H52" i="39"/>
  <c r="G52" i="39"/>
  <c r="CD51" i="39"/>
  <c r="CA51" i="39"/>
  <c r="BV51" i="39"/>
  <c r="BU51" i="39"/>
  <c r="BQ51" i="39"/>
  <c r="BP51" i="39"/>
  <c r="BL51" i="39"/>
  <c r="BK51" i="39"/>
  <c r="BB51" i="39"/>
  <c r="AY51" i="39"/>
  <c r="AT51" i="39"/>
  <c r="AS51" i="39"/>
  <c r="AO51" i="39"/>
  <c r="AN51" i="39"/>
  <c r="AJ51" i="39"/>
  <c r="AI51" i="39"/>
  <c r="Z51" i="39"/>
  <c r="W51" i="39"/>
  <c r="R51" i="39"/>
  <c r="Q51" i="39"/>
  <c r="M51" i="39"/>
  <c r="L51" i="39"/>
  <c r="H51" i="39"/>
  <c r="G51" i="39"/>
  <c r="CD50" i="39"/>
  <c r="CA50" i="39"/>
  <c r="BV50" i="39"/>
  <c r="BU50" i="39"/>
  <c r="BQ50" i="39"/>
  <c r="BP50" i="39"/>
  <c r="BL50" i="39"/>
  <c r="BK50" i="39"/>
  <c r="BZ50" i="39" s="1"/>
  <c r="BB50" i="39"/>
  <c r="AY50" i="39"/>
  <c r="AT50" i="39"/>
  <c r="AS50" i="39"/>
  <c r="AO50" i="39"/>
  <c r="AN50" i="39"/>
  <c r="AJ50" i="39"/>
  <c r="AI50" i="39"/>
  <c r="Z50" i="39"/>
  <c r="W50" i="39"/>
  <c r="AB50" i="39" s="1"/>
  <c r="R50" i="39"/>
  <c r="Q50" i="39"/>
  <c r="M50" i="39"/>
  <c r="L50" i="39"/>
  <c r="H50" i="39"/>
  <c r="G50" i="39"/>
  <c r="V50" i="39" s="1"/>
  <c r="X50" i="39" s="1"/>
  <c r="CD49" i="39"/>
  <c r="CA49" i="39"/>
  <c r="BV49" i="39"/>
  <c r="BU49" i="39"/>
  <c r="BQ49" i="39"/>
  <c r="BP49" i="39"/>
  <c r="BL49" i="39"/>
  <c r="BK49" i="39"/>
  <c r="BB49" i="39"/>
  <c r="AY49" i="39"/>
  <c r="AT49" i="39"/>
  <c r="AS49" i="39"/>
  <c r="AO49" i="39"/>
  <c r="AN49" i="39"/>
  <c r="AJ49" i="39"/>
  <c r="AI49" i="39"/>
  <c r="AX49" i="39" s="1"/>
  <c r="Z49" i="39"/>
  <c r="W49" i="39"/>
  <c r="R49" i="39"/>
  <c r="Q49" i="39"/>
  <c r="M49" i="39"/>
  <c r="L49" i="39"/>
  <c r="H49" i="39"/>
  <c r="G49" i="39"/>
  <c r="CD48" i="39"/>
  <c r="CA48" i="39"/>
  <c r="BV48" i="39"/>
  <c r="BU48" i="39"/>
  <c r="BQ48" i="39"/>
  <c r="BP48" i="39"/>
  <c r="BL48" i="39"/>
  <c r="BK48" i="39"/>
  <c r="BZ48" i="39" s="1"/>
  <c r="BB48" i="39"/>
  <c r="AY48" i="39"/>
  <c r="AT48" i="39"/>
  <c r="AS48" i="39"/>
  <c r="AO48" i="39"/>
  <c r="AN48" i="39"/>
  <c r="AJ48" i="39"/>
  <c r="AI48" i="39"/>
  <c r="AX48" i="39" s="1"/>
  <c r="Z48" i="39"/>
  <c r="W48" i="39"/>
  <c r="R48" i="39"/>
  <c r="U48" i="39" s="1"/>
  <c r="Q48" i="39"/>
  <c r="M48" i="39"/>
  <c r="L48" i="39"/>
  <c r="H48" i="39"/>
  <c r="G48" i="39"/>
  <c r="V48" i="39" s="1"/>
  <c r="CD47" i="39"/>
  <c r="CA47" i="39"/>
  <c r="BV47" i="39"/>
  <c r="BU47" i="39"/>
  <c r="BQ47" i="39"/>
  <c r="BP47" i="39"/>
  <c r="BL47" i="39"/>
  <c r="BK47" i="39"/>
  <c r="BB47" i="39"/>
  <c r="AY47" i="39"/>
  <c r="AT47" i="39"/>
  <c r="AW47" i="39" s="1"/>
  <c r="AS47" i="39"/>
  <c r="AO47" i="39"/>
  <c r="AN47" i="39"/>
  <c r="AJ47" i="39"/>
  <c r="AI47" i="39"/>
  <c r="Z47" i="39"/>
  <c r="W47" i="39"/>
  <c r="R47" i="39"/>
  <c r="Q47" i="39"/>
  <c r="M47" i="39"/>
  <c r="L47" i="39"/>
  <c r="H47" i="39"/>
  <c r="G47" i="39"/>
  <c r="V47" i="39" s="1"/>
  <c r="CD46" i="39"/>
  <c r="CA46" i="39"/>
  <c r="BV46" i="39"/>
  <c r="BU46" i="39"/>
  <c r="BQ46" i="39"/>
  <c r="BP46" i="39"/>
  <c r="BL46" i="39"/>
  <c r="BK46" i="39"/>
  <c r="BZ46" i="39" s="1"/>
  <c r="CB46" i="39" s="1"/>
  <c r="BB46" i="39"/>
  <c r="AY46" i="39"/>
  <c r="AT46" i="39"/>
  <c r="AS46" i="39"/>
  <c r="AO46" i="39"/>
  <c r="AN46" i="39"/>
  <c r="AJ46" i="39"/>
  <c r="AI46" i="39"/>
  <c r="AX46" i="39" s="1"/>
  <c r="Z46" i="39"/>
  <c r="W46" i="39"/>
  <c r="R46" i="39"/>
  <c r="Q46" i="39"/>
  <c r="M46" i="39"/>
  <c r="P46" i="39" s="1"/>
  <c r="L46" i="39"/>
  <c r="H46" i="39"/>
  <c r="G46" i="39"/>
  <c r="V46" i="39" s="1"/>
  <c r="CD45" i="39"/>
  <c r="CA45" i="39"/>
  <c r="BV45" i="39"/>
  <c r="BU45" i="39"/>
  <c r="BQ45" i="39"/>
  <c r="BP45" i="39"/>
  <c r="BL45" i="39"/>
  <c r="BK45" i="39"/>
  <c r="BB45" i="39"/>
  <c r="AY45" i="39"/>
  <c r="AT45" i="39"/>
  <c r="AS45" i="39"/>
  <c r="AO45" i="39"/>
  <c r="AN45" i="39"/>
  <c r="AJ45" i="39"/>
  <c r="AI45" i="39"/>
  <c r="Z45" i="39"/>
  <c r="W45" i="39"/>
  <c r="R45" i="39"/>
  <c r="Q45" i="39"/>
  <c r="M45" i="39"/>
  <c r="L45" i="39"/>
  <c r="Y45" i="39" s="1"/>
  <c r="H45" i="39"/>
  <c r="G45" i="39"/>
  <c r="CD44" i="39"/>
  <c r="CA44" i="39"/>
  <c r="BV44" i="39"/>
  <c r="BU44" i="39"/>
  <c r="BQ44" i="39"/>
  <c r="BP44" i="39"/>
  <c r="BL44" i="39"/>
  <c r="BK44" i="39"/>
  <c r="BB44" i="39"/>
  <c r="AY44" i="39"/>
  <c r="AT44" i="39"/>
  <c r="AS44" i="39"/>
  <c r="AO44" i="39"/>
  <c r="AN44" i="39"/>
  <c r="AJ44" i="39"/>
  <c r="AI44" i="39"/>
  <c r="AX44" i="39" s="1"/>
  <c r="Z44" i="39"/>
  <c r="W44" i="39"/>
  <c r="R44" i="39"/>
  <c r="Q44" i="39"/>
  <c r="M44" i="39"/>
  <c r="L44" i="39"/>
  <c r="H44" i="39"/>
  <c r="G44" i="39"/>
  <c r="V44" i="39" s="1"/>
  <c r="X44" i="39" s="1"/>
  <c r="CD43" i="39"/>
  <c r="CA43" i="39"/>
  <c r="BV43" i="39"/>
  <c r="BU43" i="39"/>
  <c r="BQ43" i="39"/>
  <c r="BP43" i="39"/>
  <c r="BL43" i="39"/>
  <c r="BK43" i="39"/>
  <c r="BB43" i="39"/>
  <c r="AY43" i="39"/>
  <c r="AT43" i="39"/>
  <c r="AS43" i="39"/>
  <c r="AO43" i="39"/>
  <c r="AN43" i="39"/>
  <c r="AJ43" i="39"/>
  <c r="AI43" i="39"/>
  <c r="Z43" i="39"/>
  <c r="W43" i="39"/>
  <c r="R43" i="39"/>
  <c r="Q43" i="39"/>
  <c r="M43" i="39"/>
  <c r="L43" i="39"/>
  <c r="H43" i="39"/>
  <c r="G43" i="39"/>
  <c r="CD42" i="39"/>
  <c r="CA42" i="39"/>
  <c r="BV42" i="39"/>
  <c r="BU42" i="39"/>
  <c r="BQ42" i="39"/>
  <c r="BT42" i="39" s="1"/>
  <c r="BP42" i="39"/>
  <c r="BL42" i="39"/>
  <c r="BO42" i="39" s="1"/>
  <c r="BK42" i="39"/>
  <c r="BZ42" i="39" s="1"/>
  <c r="CB42" i="39" s="1"/>
  <c r="BB42" i="39"/>
  <c r="AY42" i="39"/>
  <c r="AT42" i="39"/>
  <c r="AW42" i="39" s="1"/>
  <c r="AS42" i="39"/>
  <c r="AO42" i="39"/>
  <c r="AN42" i="39"/>
  <c r="AJ42" i="39"/>
  <c r="AM42" i="39" s="1"/>
  <c r="AI42" i="39"/>
  <c r="AX42" i="39" s="1"/>
  <c r="Z42" i="39"/>
  <c r="W42" i="39"/>
  <c r="R42" i="39"/>
  <c r="U42" i="39" s="1"/>
  <c r="Q42" i="39"/>
  <c r="M42" i="39"/>
  <c r="P42" i="39" s="1"/>
  <c r="L42" i="39"/>
  <c r="Y42" i="39" s="1"/>
  <c r="AA42" i="39" s="1"/>
  <c r="H42" i="39"/>
  <c r="G42" i="39"/>
  <c r="V42" i="39" s="1"/>
  <c r="CD41" i="39"/>
  <c r="CA41" i="39"/>
  <c r="BV41" i="39"/>
  <c r="BY41" i="39" s="1"/>
  <c r="BU41" i="39"/>
  <c r="BQ41" i="39"/>
  <c r="BP41" i="39"/>
  <c r="BL41" i="39"/>
  <c r="BK41" i="39"/>
  <c r="BB41" i="39"/>
  <c r="AY41" i="39"/>
  <c r="AT41" i="39"/>
  <c r="AS41" i="39"/>
  <c r="AO41" i="39"/>
  <c r="AN41" i="39"/>
  <c r="AJ41" i="39"/>
  <c r="AI41" i="39"/>
  <c r="AX41" i="39" s="1"/>
  <c r="AZ41" i="39" s="1"/>
  <c r="Z41" i="39"/>
  <c r="W41" i="39"/>
  <c r="R41" i="39"/>
  <c r="Q41" i="39"/>
  <c r="M41" i="39"/>
  <c r="P41" i="39" s="1"/>
  <c r="L41" i="39"/>
  <c r="H41" i="39"/>
  <c r="G41" i="39"/>
  <c r="CD40" i="39"/>
  <c r="CA40" i="39"/>
  <c r="BV40" i="39"/>
  <c r="BU40" i="39"/>
  <c r="BQ40" i="39"/>
  <c r="BP40" i="39"/>
  <c r="BL40" i="39"/>
  <c r="BK40" i="39"/>
  <c r="BZ40" i="39" s="1"/>
  <c r="CB40" i="39" s="1"/>
  <c r="BB40" i="39"/>
  <c r="AY40" i="39"/>
  <c r="AT40" i="39"/>
  <c r="AS40" i="39"/>
  <c r="AO40" i="39"/>
  <c r="AN40" i="39"/>
  <c r="AJ40" i="39"/>
  <c r="AI40" i="39"/>
  <c r="Z40" i="39"/>
  <c r="W40" i="39"/>
  <c r="R40" i="39"/>
  <c r="Q40" i="39"/>
  <c r="M40" i="39"/>
  <c r="L40" i="39"/>
  <c r="H40" i="39"/>
  <c r="G40" i="39"/>
  <c r="V40" i="39" s="1"/>
  <c r="CD39" i="39"/>
  <c r="CA39" i="39"/>
  <c r="BV39" i="39"/>
  <c r="BU39" i="39"/>
  <c r="BQ39" i="39"/>
  <c r="BP39" i="39"/>
  <c r="BL39" i="39"/>
  <c r="BK39" i="39"/>
  <c r="BB39" i="39"/>
  <c r="AY39" i="39"/>
  <c r="AT39" i="39"/>
  <c r="AS39" i="39"/>
  <c r="AO39" i="39"/>
  <c r="AN39" i="39"/>
  <c r="AJ39" i="39"/>
  <c r="AI39" i="39"/>
  <c r="Z39" i="39"/>
  <c r="W39" i="39"/>
  <c r="R39" i="39"/>
  <c r="Q39" i="39"/>
  <c r="M39" i="39"/>
  <c r="L39" i="39"/>
  <c r="H39" i="39"/>
  <c r="G39" i="39"/>
  <c r="V39" i="39" s="1"/>
  <c r="CD38" i="39"/>
  <c r="CA38" i="39"/>
  <c r="BV38" i="39"/>
  <c r="BU38" i="39"/>
  <c r="BQ38" i="39"/>
  <c r="BP38" i="39"/>
  <c r="BL38" i="39"/>
  <c r="BK38" i="39"/>
  <c r="BZ38" i="39" s="1"/>
  <c r="BB38" i="39"/>
  <c r="AY38" i="39"/>
  <c r="AT38" i="39"/>
  <c r="AS38" i="39"/>
  <c r="AO38" i="39"/>
  <c r="AN38" i="39"/>
  <c r="AJ38" i="39"/>
  <c r="AI38" i="39"/>
  <c r="AX38" i="39" s="1"/>
  <c r="Z38" i="39"/>
  <c r="W38" i="39"/>
  <c r="R38" i="39"/>
  <c r="Q38" i="39"/>
  <c r="M38" i="39"/>
  <c r="L38" i="39"/>
  <c r="H38" i="39"/>
  <c r="G38" i="39"/>
  <c r="CD37" i="39"/>
  <c r="CA37" i="39"/>
  <c r="BV37" i="39"/>
  <c r="BU37" i="39"/>
  <c r="BQ37" i="39"/>
  <c r="BP37" i="39"/>
  <c r="BL37" i="39"/>
  <c r="BK37" i="39"/>
  <c r="BB37" i="39"/>
  <c r="AY37" i="39"/>
  <c r="AT37" i="39"/>
  <c r="AS37" i="39"/>
  <c r="AO37" i="39"/>
  <c r="AN37" i="39"/>
  <c r="AJ37" i="39"/>
  <c r="AI37" i="39"/>
  <c r="Z37" i="39"/>
  <c r="W37" i="39"/>
  <c r="R37" i="39"/>
  <c r="Q37" i="39"/>
  <c r="M37" i="39"/>
  <c r="L37" i="39"/>
  <c r="H37" i="39"/>
  <c r="G37" i="39"/>
  <c r="V37" i="39" s="1"/>
  <c r="X37" i="39" s="1"/>
  <c r="CD36" i="39"/>
  <c r="CA36" i="39"/>
  <c r="BV36" i="39"/>
  <c r="BU36" i="39"/>
  <c r="BQ36" i="39"/>
  <c r="BP36" i="39"/>
  <c r="BL36" i="39"/>
  <c r="BK36" i="39"/>
  <c r="BB36" i="39"/>
  <c r="AY36" i="39"/>
  <c r="AT36" i="39"/>
  <c r="AS36" i="39"/>
  <c r="AO36" i="39"/>
  <c r="AR36" i="39" s="1"/>
  <c r="AN36" i="39"/>
  <c r="BA36" i="39" s="1"/>
  <c r="AJ36" i="39"/>
  <c r="AI36" i="39"/>
  <c r="AX36" i="39" s="1"/>
  <c r="Z36" i="39"/>
  <c r="W36" i="39"/>
  <c r="R36" i="39"/>
  <c r="Q36" i="39"/>
  <c r="M36" i="39"/>
  <c r="L36" i="39"/>
  <c r="H36" i="39"/>
  <c r="G36" i="39"/>
  <c r="V36" i="39" s="1"/>
  <c r="CD35" i="39"/>
  <c r="CA35" i="39"/>
  <c r="BV35" i="39"/>
  <c r="BU35" i="39"/>
  <c r="BQ35" i="39"/>
  <c r="BP35" i="39"/>
  <c r="BL35" i="39"/>
  <c r="BK35" i="39"/>
  <c r="BB35" i="39"/>
  <c r="AY35" i="39"/>
  <c r="AT35" i="39"/>
  <c r="AS35" i="39"/>
  <c r="AO35" i="39"/>
  <c r="AN35" i="39"/>
  <c r="AJ35" i="39"/>
  <c r="AI35" i="39"/>
  <c r="Z35" i="39"/>
  <c r="W35" i="39"/>
  <c r="R35" i="39"/>
  <c r="Q35" i="39"/>
  <c r="M35" i="39"/>
  <c r="L35" i="39"/>
  <c r="H35" i="39"/>
  <c r="G35" i="39"/>
  <c r="V35" i="39" s="1"/>
  <c r="CD34" i="39"/>
  <c r="CA34" i="39"/>
  <c r="BV34" i="39"/>
  <c r="BU34" i="39"/>
  <c r="BQ34" i="39"/>
  <c r="BT34" i="39" s="1"/>
  <c r="BP34" i="39"/>
  <c r="BL34" i="39"/>
  <c r="BK34" i="39"/>
  <c r="BZ34" i="39" s="1"/>
  <c r="BB34" i="39"/>
  <c r="AY34" i="39"/>
  <c r="AT34" i="39"/>
  <c r="AS34" i="39"/>
  <c r="AO34" i="39"/>
  <c r="AN34" i="39"/>
  <c r="AJ34" i="39"/>
  <c r="AI34" i="39"/>
  <c r="AX34" i="39" s="1"/>
  <c r="AZ34" i="39" s="1"/>
  <c r="Z34" i="39"/>
  <c r="W34" i="39"/>
  <c r="R34" i="39"/>
  <c r="U34" i="39" s="1"/>
  <c r="S34" i="39" s="1"/>
  <c r="Q34" i="39"/>
  <c r="M34" i="39"/>
  <c r="L34" i="39"/>
  <c r="H34" i="39"/>
  <c r="K34" i="39" s="1"/>
  <c r="G34" i="39"/>
  <c r="V34" i="39" s="1"/>
  <c r="CD33" i="39"/>
  <c r="CA33" i="39"/>
  <c r="BV33" i="39"/>
  <c r="BU33" i="39"/>
  <c r="BQ33" i="39"/>
  <c r="BP33" i="39"/>
  <c r="BL33" i="39"/>
  <c r="BK33" i="39"/>
  <c r="BB33" i="39"/>
  <c r="AY33" i="39"/>
  <c r="AT33" i="39"/>
  <c r="AS33" i="39"/>
  <c r="AO33" i="39"/>
  <c r="AN33" i="39"/>
  <c r="AJ33" i="39"/>
  <c r="AI33" i="39"/>
  <c r="AX33" i="39" s="1"/>
  <c r="Z33" i="39"/>
  <c r="W33" i="39"/>
  <c r="R33" i="39"/>
  <c r="Q33" i="39"/>
  <c r="M33" i="39"/>
  <c r="L33" i="39"/>
  <c r="H33" i="39"/>
  <c r="G33" i="39"/>
  <c r="CD32" i="39"/>
  <c r="CA32" i="39"/>
  <c r="BV32" i="39"/>
  <c r="BU32" i="39"/>
  <c r="BQ32" i="39"/>
  <c r="BP32" i="39"/>
  <c r="BL32" i="39"/>
  <c r="BK32" i="39"/>
  <c r="BB32" i="39"/>
  <c r="AY32" i="39"/>
  <c r="AT32" i="39"/>
  <c r="AS32" i="39"/>
  <c r="AO32" i="39"/>
  <c r="AN32" i="39"/>
  <c r="AJ32" i="39"/>
  <c r="AM32" i="39" s="1"/>
  <c r="AI32" i="39"/>
  <c r="AX32" i="39" s="1"/>
  <c r="Z32" i="39"/>
  <c r="W32" i="39"/>
  <c r="R32" i="39"/>
  <c r="Q32" i="39"/>
  <c r="M32" i="39"/>
  <c r="L32" i="39"/>
  <c r="H32" i="39"/>
  <c r="G32" i="39"/>
  <c r="CD31" i="39"/>
  <c r="CA31" i="39"/>
  <c r="BV31" i="39"/>
  <c r="BU31" i="39"/>
  <c r="BQ31" i="39"/>
  <c r="BP31" i="39"/>
  <c r="BL31" i="39"/>
  <c r="BK31" i="39"/>
  <c r="BZ31" i="39" s="1"/>
  <c r="CB31" i="39" s="1"/>
  <c r="CI31" i="39" s="1"/>
  <c r="BB31" i="39"/>
  <c r="AY31" i="39"/>
  <c r="AT31" i="39"/>
  <c r="AS31" i="39"/>
  <c r="AO31" i="39"/>
  <c r="AN31" i="39"/>
  <c r="AJ31" i="39"/>
  <c r="AI31" i="39"/>
  <c r="Z31" i="39"/>
  <c r="W31" i="39"/>
  <c r="AB31" i="39" s="1"/>
  <c r="R31" i="39"/>
  <c r="Q31" i="39"/>
  <c r="M31" i="39"/>
  <c r="L31" i="39"/>
  <c r="H31" i="39"/>
  <c r="G31" i="39"/>
  <c r="V31" i="39" s="1"/>
  <c r="CD30" i="39"/>
  <c r="CA30" i="39"/>
  <c r="BV30" i="39"/>
  <c r="BU30" i="39"/>
  <c r="BQ30" i="39"/>
  <c r="BP30" i="39"/>
  <c r="BL30" i="39"/>
  <c r="BK30" i="39"/>
  <c r="BB30" i="39"/>
  <c r="AY30" i="39"/>
  <c r="AT30" i="39"/>
  <c r="AS30" i="39"/>
  <c r="AO30" i="39"/>
  <c r="AN30" i="39"/>
  <c r="AJ30" i="39"/>
  <c r="AI30" i="39"/>
  <c r="Z30" i="39"/>
  <c r="W30" i="39"/>
  <c r="R30" i="39"/>
  <c r="Q30" i="39"/>
  <c r="M30" i="39"/>
  <c r="L30" i="39"/>
  <c r="H30" i="39"/>
  <c r="G30" i="39"/>
  <c r="CD29" i="39"/>
  <c r="CA29" i="39"/>
  <c r="BV29" i="39"/>
  <c r="BU29" i="39"/>
  <c r="BQ29" i="39"/>
  <c r="BP29" i="39"/>
  <c r="BL29" i="39"/>
  <c r="BK29" i="39"/>
  <c r="BB29" i="39"/>
  <c r="AY29" i="39"/>
  <c r="AT29" i="39"/>
  <c r="AS29" i="39"/>
  <c r="AO29" i="39"/>
  <c r="AN29" i="39"/>
  <c r="AJ29" i="39"/>
  <c r="AI29" i="39"/>
  <c r="Z29" i="39"/>
  <c r="W29" i="39"/>
  <c r="R29" i="39"/>
  <c r="Q29" i="39"/>
  <c r="M29" i="39"/>
  <c r="L29" i="39"/>
  <c r="H29" i="39"/>
  <c r="G29" i="39"/>
  <c r="CD28" i="39"/>
  <c r="CA28" i="39"/>
  <c r="BV28" i="39"/>
  <c r="BU28" i="39"/>
  <c r="BQ28" i="39"/>
  <c r="BT28" i="39" s="1"/>
  <c r="BP28" i="39"/>
  <c r="BL28" i="39"/>
  <c r="BK28" i="39"/>
  <c r="BZ28" i="39" s="1"/>
  <c r="BB28" i="39"/>
  <c r="AY28" i="39"/>
  <c r="AT28" i="39"/>
  <c r="AS28" i="39"/>
  <c r="AO28" i="39"/>
  <c r="AN28" i="39"/>
  <c r="BA28" i="39" s="1"/>
  <c r="AJ28" i="39"/>
  <c r="AI28" i="39"/>
  <c r="AX28" i="39" s="1"/>
  <c r="AZ28" i="39" s="1"/>
  <c r="Z28" i="39"/>
  <c r="W28" i="39"/>
  <c r="R28" i="39"/>
  <c r="Q28" i="39"/>
  <c r="M28" i="39"/>
  <c r="L28" i="39"/>
  <c r="H28" i="39"/>
  <c r="G28" i="39"/>
  <c r="V28" i="39" s="1"/>
  <c r="CD27" i="39"/>
  <c r="CA27" i="39"/>
  <c r="BV27" i="39"/>
  <c r="BU27" i="39"/>
  <c r="BQ27" i="39"/>
  <c r="BP27" i="39"/>
  <c r="BL27" i="39"/>
  <c r="BK27" i="39"/>
  <c r="BB27" i="39"/>
  <c r="AY27" i="39"/>
  <c r="AT27" i="39"/>
  <c r="AS27" i="39"/>
  <c r="AO27" i="39"/>
  <c r="AN27" i="39"/>
  <c r="AJ27" i="39"/>
  <c r="AI27" i="39"/>
  <c r="Z27" i="39"/>
  <c r="W27" i="39"/>
  <c r="R27" i="39"/>
  <c r="Q27" i="39"/>
  <c r="M27" i="39"/>
  <c r="L27" i="39"/>
  <c r="H27" i="39"/>
  <c r="G27" i="39"/>
  <c r="CD26" i="39"/>
  <c r="CA26" i="39"/>
  <c r="BV26" i="39"/>
  <c r="BU26" i="39"/>
  <c r="BQ26" i="39"/>
  <c r="BP26" i="39"/>
  <c r="CC26" i="39" s="1"/>
  <c r="BL26" i="39"/>
  <c r="BO26" i="39" s="1"/>
  <c r="BK26" i="39"/>
  <c r="BZ26" i="39" s="1"/>
  <c r="BB26" i="39"/>
  <c r="AY26" i="39"/>
  <c r="AT26" i="39"/>
  <c r="AS26" i="39"/>
  <c r="AO26" i="39"/>
  <c r="AN26" i="39"/>
  <c r="AJ26" i="39"/>
  <c r="AI26" i="39"/>
  <c r="AX26" i="39" s="1"/>
  <c r="Z26" i="39"/>
  <c r="W26" i="39"/>
  <c r="R26" i="39"/>
  <c r="Q26" i="39"/>
  <c r="M26" i="39"/>
  <c r="L26" i="39"/>
  <c r="H26" i="39"/>
  <c r="G26" i="39"/>
  <c r="V26" i="39" s="1"/>
  <c r="CD25" i="39"/>
  <c r="CA25" i="39"/>
  <c r="BV25" i="39"/>
  <c r="BU25" i="39"/>
  <c r="BQ25" i="39"/>
  <c r="BP25" i="39"/>
  <c r="CC25" i="39" s="1"/>
  <c r="BL25" i="39"/>
  <c r="BK25" i="39"/>
  <c r="BB25" i="39"/>
  <c r="AY25" i="39"/>
  <c r="AT25" i="39"/>
  <c r="AS25" i="39"/>
  <c r="AO25" i="39"/>
  <c r="AN25" i="39"/>
  <c r="AJ25" i="39"/>
  <c r="AI25" i="39"/>
  <c r="Z25" i="39"/>
  <c r="W25" i="39"/>
  <c r="AB25" i="39" s="1"/>
  <c r="R25" i="39"/>
  <c r="Q25" i="39"/>
  <c r="M25" i="39"/>
  <c r="P25" i="39" s="1"/>
  <c r="L25" i="39"/>
  <c r="H25" i="39"/>
  <c r="G25" i="39"/>
  <c r="V25" i="39" s="1"/>
  <c r="X25" i="39" s="1"/>
  <c r="AE25" i="39" s="1"/>
  <c r="CD24" i="39"/>
  <c r="CA24" i="39"/>
  <c r="BV24" i="39"/>
  <c r="BU24" i="39"/>
  <c r="BQ24" i="39"/>
  <c r="BP24" i="39"/>
  <c r="BL24" i="39"/>
  <c r="BO24" i="39" s="1"/>
  <c r="BK24" i="39"/>
  <c r="BZ24" i="39" s="1"/>
  <c r="BB24" i="39"/>
  <c r="AY24" i="39"/>
  <c r="AT24" i="39"/>
  <c r="AS24" i="39"/>
  <c r="AO24" i="39"/>
  <c r="AN24" i="39"/>
  <c r="BA24" i="39" s="1"/>
  <c r="AJ24" i="39"/>
  <c r="AI24" i="39"/>
  <c r="AX24" i="39" s="1"/>
  <c r="Z24" i="39"/>
  <c r="W24" i="39"/>
  <c r="R24" i="39"/>
  <c r="Q24" i="39"/>
  <c r="M24" i="39"/>
  <c r="L24" i="39"/>
  <c r="H24" i="39"/>
  <c r="G24" i="39"/>
  <c r="CD23" i="39"/>
  <c r="CA23" i="39"/>
  <c r="BV23" i="39"/>
  <c r="BU23" i="39"/>
  <c r="BQ23" i="39"/>
  <c r="BP23" i="39"/>
  <c r="BL23" i="39"/>
  <c r="BK23" i="39"/>
  <c r="BZ23" i="39" s="1"/>
  <c r="BB23" i="39"/>
  <c r="AY23" i="39"/>
  <c r="AT23" i="39"/>
  <c r="AS23" i="39"/>
  <c r="AO23" i="39"/>
  <c r="AN23" i="39"/>
  <c r="AJ23" i="39"/>
  <c r="AI23" i="39"/>
  <c r="AX23" i="39" s="1"/>
  <c r="Z23" i="39"/>
  <c r="W23" i="39"/>
  <c r="R23" i="39"/>
  <c r="Q23" i="39"/>
  <c r="M23" i="39"/>
  <c r="L23" i="39"/>
  <c r="H23" i="39"/>
  <c r="G23" i="39"/>
  <c r="CD22" i="39"/>
  <c r="CA22" i="39"/>
  <c r="BV22" i="39"/>
  <c r="BU22" i="39"/>
  <c r="BQ22" i="39"/>
  <c r="BP22" i="39"/>
  <c r="BL22" i="39"/>
  <c r="BK22" i="39"/>
  <c r="BB22" i="39"/>
  <c r="AY22" i="39"/>
  <c r="AT22" i="39"/>
  <c r="AS22" i="39"/>
  <c r="AO22" i="39"/>
  <c r="AN22" i="39"/>
  <c r="AJ22" i="39"/>
  <c r="AI22" i="39"/>
  <c r="Z22" i="39"/>
  <c r="W22" i="39"/>
  <c r="R22" i="39"/>
  <c r="Q22" i="39"/>
  <c r="M22" i="39"/>
  <c r="L22" i="39"/>
  <c r="H22" i="39"/>
  <c r="G22" i="39"/>
  <c r="CD21" i="39"/>
  <c r="CA21" i="39"/>
  <c r="BV21" i="39"/>
  <c r="BU21" i="39"/>
  <c r="BQ21" i="39"/>
  <c r="BP21" i="39"/>
  <c r="BL21" i="39"/>
  <c r="BK21" i="39"/>
  <c r="BB21" i="39"/>
  <c r="AY21" i="39"/>
  <c r="AT21" i="39"/>
  <c r="AS21" i="39"/>
  <c r="AO21" i="39"/>
  <c r="AN21" i="39"/>
  <c r="AJ21" i="39"/>
  <c r="AI21" i="39"/>
  <c r="Z21" i="39"/>
  <c r="W21" i="39"/>
  <c r="R21" i="39"/>
  <c r="Q21" i="39"/>
  <c r="M21" i="39"/>
  <c r="L21" i="39"/>
  <c r="Y21" i="39" s="1"/>
  <c r="H21" i="39"/>
  <c r="G21" i="39"/>
  <c r="V21" i="39" s="1"/>
  <c r="CD20" i="39"/>
  <c r="CA20" i="39"/>
  <c r="BV20" i="39"/>
  <c r="BU20" i="39"/>
  <c r="BQ20" i="39"/>
  <c r="BP20" i="39"/>
  <c r="BL20" i="39"/>
  <c r="BK20" i="39"/>
  <c r="BZ20" i="39" s="1"/>
  <c r="CB20" i="39" s="1"/>
  <c r="BB20" i="39"/>
  <c r="AY20" i="39"/>
  <c r="AT20" i="39"/>
  <c r="AS20" i="39"/>
  <c r="AO20" i="39"/>
  <c r="AN20" i="39"/>
  <c r="AJ20" i="39"/>
  <c r="AI20" i="39"/>
  <c r="AX20" i="39" s="1"/>
  <c r="AZ20" i="39" s="1"/>
  <c r="Z20" i="39"/>
  <c r="W20" i="39"/>
  <c r="R20" i="39"/>
  <c r="Q20" i="39"/>
  <c r="M20" i="39"/>
  <c r="L20" i="39"/>
  <c r="H20" i="39"/>
  <c r="G20" i="39"/>
  <c r="V20" i="39" s="1"/>
  <c r="CD19" i="39"/>
  <c r="CA19" i="39"/>
  <c r="BV19" i="39"/>
  <c r="BU19" i="39"/>
  <c r="BQ19" i="39"/>
  <c r="BP19" i="39"/>
  <c r="BL19" i="39"/>
  <c r="BK19" i="39"/>
  <c r="BB19" i="39"/>
  <c r="AY19" i="39"/>
  <c r="AT19" i="39"/>
  <c r="AS19" i="39"/>
  <c r="AO19" i="39"/>
  <c r="AN19" i="39"/>
  <c r="AJ19" i="39"/>
  <c r="AI19" i="39"/>
  <c r="Z19" i="39"/>
  <c r="W19" i="39"/>
  <c r="R19" i="39"/>
  <c r="Q19" i="39"/>
  <c r="M19" i="39"/>
  <c r="L19" i="39"/>
  <c r="H19" i="39"/>
  <c r="G19" i="39"/>
  <c r="CD18" i="39"/>
  <c r="CA18" i="39"/>
  <c r="BV18" i="39"/>
  <c r="BU18" i="39"/>
  <c r="BQ18" i="39"/>
  <c r="BP18" i="39"/>
  <c r="BL18" i="39"/>
  <c r="BK18" i="39"/>
  <c r="BZ18" i="39" s="1"/>
  <c r="CB18" i="39" s="1"/>
  <c r="BB18" i="39"/>
  <c r="AY18" i="39"/>
  <c r="AT18" i="39"/>
  <c r="AS18" i="39"/>
  <c r="AO18" i="39"/>
  <c r="AN18" i="39"/>
  <c r="AJ18" i="39"/>
  <c r="AI18" i="39"/>
  <c r="Z18" i="39"/>
  <c r="W18" i="39"/>
  <c r="R18" i="39"/>
  <c r="Q18" i="39"/>
  <c r="M18" i="39"/>
  <c r="L18" i="39"/>
  <c r="H18" i="39"/>
  <c r="G18" i="39"/>
  <c r="CD17" i="39"/>
  <c r="CA17" i="39"/>
  <c r="BV17" i="39"/>
  <c r="BU17" i="39"/>
  <c r="BQ17" i="39"/>
  <c r="BP17" i="39"/>
  <c r="BL17" i="39"/>
  <c r="BK17" i="39"/>
  <c r="BZ17" i="39" s="1"/>
  <c r="CB17" i="39" s="1"/>
  <c r="BB17" i="39"/>
  <c r="AY17" i="39"/>
  <c r="AT17" i="39"/>
  <c r="AS17" i="39"/>
  <c r="AO17" i="39"/>
  <c r="AN17" i="39"/>
  <c r="AJ17" i="39"/>
  <c r="AI17" i="39"/>
  <c r="Z17" i="39"/>
  <c r="W17" i="39"/>
  <c r="R17" i="39"/>
  <c r="Q17" i="39"/>
  <c r="M17" i="39"/>
  <c r="L17" i="39"/>
  <c r="H17" i="39"/>
  <c r="G17" i="39"/>
  <c r="V17" i="39" s="1"/>
  <c r="CD16" i="39"/>
  <c r="CA16" i="39"/>
  <c r="CF16" i="39" s="1"/>
  <c r="BV16" i="39"/>
  <c r="BU16" i="39"/>
  <c r="BQ16" i="39"/>
  <c r="BT16" i="39" s="1"/>
  <c r="BP16" i="39"/>
  <c r="BL16" i="39"/>
  <c r="BK16" i="39"/>
  <c r="BZ16" i="39" s="1"/>
  <c r="BB16" i="39"/>
  <c r="AY16" i="39"/>
  <c r="AT16" i="39"/>
  <c r="AW16" i="39" s="1"/>
  <c r="AS16" i="39"/>
  <c r="AO16" i="39"/>
  <c r="AN16" i="39"/>
  <c r="AJ16" i="39"/>
  <c r="AI16" i="39"/>
  <c r="AX16" i="39" s="1"/>
  <c r="AZ16" i="39" s="1"/>
  <c r="Z16" i="39"/>
  <c r="W16" i="39"/>
  <c r="R16" i="39"/>
  <c r="Q16" i="39"/>
  <c r="M16" i="39"/>
  <c r="P16" i="39" s="1"/>
  <c r="L16" i="39"/>
  <c r="Y16" i="39" s="1"/>
  <c r="H16" i="39"/>
  <c r="G16" i="39"/>
  <c r="CD15" i="39"/>
  <c r="CA15" i="39"/>
  <c r="BV15" i="39"/>
  <c r="BU15" i="39"/>
  <c r="BQ15" i="39"/>
  <c r="BP15" i="39"/>
  <c r="BL15" i="39"/>
  <c r="BK15" i="39"/>
  <c r="BB15" i="39"/>
  <c r="AY15" i="39"/>
  <c r="AT15" i="39"/>
  <c r="AS15" i="39"/>
  <c r="AO15" i="39"/>
  <c r="AN15" i="39"/>
  <c r="AJ15" i="39"/>
  <c r="AI15" i="39"/>
  <c r="Z15" i="39"/>
  <c r="W15" i="39"/>
  <c r="R15" i="39"/>
  <c r="Q15" i="39"/>
  <c r="M15" i="39"/>
  <c r="L15" i="39"/>
  <c r="H15" i="39"/>
  <c r="G15" i="39"/>
  <c r="CD14" i="39"/>
  <c r="CA14" i="39"/>
  <c r="BV14" i="39"/>
  <c r="BU14" i="39"/>
  <c r="BQ14" i="39"/>
  <c r="BP14" i="39"/>
  <c r="BL14" i="39"/>
  <c r="BK14" i="39"/>
  <c r="BB14" i="39"/>
  <c r="AY14" i="39"/>
  <c r="AT14" i="39"/>
  <c r="AS14" i="39"/>
  <c r="AO14" i="39"/>
  <c r="AN14" i="39"/>
  <c r="AJ14" i="39"/>
  <c r="AI14" i="39"/>
  <c r="Z14" i="39"/>
  <c r="W14" i="39"/>
  <c r="R14" i="39"/>
  <c r="Q14" i="39"/>
  <c r="M14" i="39"/>
  <c r="L14" i="39"/>
  <c r="H14" i="39"/>
  <c r="G14" i="39"/>
  <c r="CD13" i="39"/>
  <c r="CA13" i="39"/>
  <c r="BV13" i="39"/>
  <c r="BU13" i="39"/>
  <c r="BQ13" i="39"/>
  <c r="BP13" i="39"/>
  <c r="BL13" i="39"/>
  <c r="BK13" i="39"/>
  <c r="BZ13" i="39" s="1"/>
  <c r="BB13" i="39"/>
  <c r="AY13" i="39"/>
  <c r="AT13" i="39"/>
  <c r="AS13" i="39"/>
  <c r="AO13" i="39"/>
  <c r="AN13" i="39"/>
  <c r="AJ13" i="39"/>
  <c r="AI13" i="39"/>
  <c r="Z13" i="39"/>
  <c r="W13" i="39"/>
  <c r="R13" i="39"/>
  <c r="Q13" i="39"/>
  <c r="M13" i="39"/>
  <c r="L13" i="39"/>
  <c r="H13" i="39"/>
  <c r="G13" i="39"/>
  <c r="V13" i="39" s="1"/>
  <c r="X13" i="39" s="1"/>
  <c r="AE13" i="39" s="1"/>
  <c r="CD12" i="39"/>
  <c r="CA12" i="39"/>
  <c r="BV12" i="39"/>
  <c r="BU12" i="39"/>
  <c r="BQ12" i="39"/>
  <c r="BP12" i="39"/>
  <c r="BL12" i="39"/>
  <c r="BK12" i="39"/>
  <c r="BB12" i="39"/>
  <c r="AY12" i="39"/>
  <c r="AT12" i="39"/>
  <c r="AS12" i="39"/>
  <c r="AO12" i="39"/>
  <c r="AN12" i="39"/>
  <c r="AJ12" i="39"/>
  <c r="AI12" i="39"/>
  <c r="AX12" i="39" s="1"/>
  <c r="AZ12" i="39" s="1"/>
  <c r="Z12" i="39"/>
  <c r="W12" i="39"/>
  <c r="R12" i="39"/>
  <c r="Q12" i="39"/>
  <c r="M12" i="39"/>
  <c r="P12" i="39" s="1"/>
  <c r="L12" i="39"/>
  <c r="Y12" i="39" s="1"/>
  <c r="H12" i="39"/>
  <c r="K12" i="39" s="1"/>
  <c r="G12" i="39"/>
  <c r="V12" i="39" s="1"/>
  <c r="X12" i="39" s="1"/>
  <c r="CD11" i="39"/>
  <c r="CA11" i="39"/>
  <c r="BV11" i="39"/>
  <c r="BU11" i="39"/>
  <c r="BQ11" i="39"/>
  <c r="BP11" i="39"/>
  <c r="BL11" i="39"/>
  <c r="BK11" i="39"/>
  <c r="BB11" i="39"/>
  <c r="AY11" i="39"/>
  <c r="AT11" i="39"/>
  <c r="AS11" i="39"/>
  <c r="AO11" i="39"/>
  <c r="AN11" i="39"/>
  <c r="AJ11" i="39"/>
  <c r="AI11" i="39"/>
  <c r="Z11" i="39"/>
  <c r="W11" i="39"/>
  <c r="R11" i="39"/>
  <c r="Q11" i="39"/>
  <c r="M11" i="39"/>
  <c r="L11" i="39"/>
  <c r="H11" i="39"/>
  <c r="G11" i="39"/>
  <c r="B12" i="39"/>
  <c r="C12" i="39"/>
  <c r="D12" i="39"/>
  <c r="B13" i="39"/>
  <c r="C13" i="39"/>
  <c r="D13" i="39"/>
  <c r="B14" i="39"/>
  <c r="C14" i="39"/>
  <c r="D14" i="39"/>
  <c r="B15" i="39"/>
  <c r="C15" i="39"/>
  <c r="D15" i="39"/>
  <c r="B16" i="39"/>
  <c r="C16" i="39"/>
  <c r="D16" i="39"/>
  <c r="B17" i="39"/>
  <c r="C17" i="39"/>
  <c r="D17" i="39"/>
  <c r="B18" i="39"/>
  <c r="C18" i="39"/>
  <c r="D18" i="39"/>
  <c r="B19" i="39"/>
  <c r="C19" i="39"/>
  <c r="D19" i="39"/>
  <c r="B20" i="39"/>
  <c r="C20" i="39"/>
  <c r="D20" i="39"/>
  <c r="B21" i="39"/>
  <c r="C21" i="39"/>
  <c r="D21" i="39"/>
  <c r="B22" i="39"/>
  <c r="C22" i="39"/>
  <c r="D22" i="39"/>
  <c r="B23" i="39"/>
  <c r="C23" i="39"/>
  <c r="D23" i="39"/>
  <c r="B24" i="39"/>
  <c r="C24" i="39"/>
  <c r="D24" i="39"/>
  <c r="B25" i="39"/>
  <c r="C25" i="39"/>
  <c r="D25" i="39"/>
  <c r="B26" i="39"/>
  <c r="C26" i="39"/>
  <c r="D26" i="39"/>
  <c r="B27" i="39"/>
  <c r="C27" i="39"/>
  <c r="D27" i="39"/>
  <c r="B28" i="39"/>
  <c r="C28" i="39"/>
  <c r="D28" i="39"/>
  <c r="B29" i="39"/>
  <c r="C29" i="39"/>
  <c r="D29" i="39"/>
  <c r="B30" i="39"/>
  <c r="C30" i="39"/>
  <c r="D30" i="39"/>
  <c r="B31" i="39"/>
  <c r="C31" i="39"/>
  <c r="D31" i="39"/>
  <c r="B32" i="39"/>
  <c r="C32" i="39"/>
  <c r="D32" i="39"/>
  <c r="B33" i="39"/>
  <c r="C33" i="39"/>
  <c r="D33" i="39"/>
  <c r="B34" i="39"/>
  <c r="C34" i="39"/>
  <c r="D34" i="39"/>
  <c r="B35" i="39"/>
  <c r="C35" i="39"/>
  <c r="D35" i="39"/>
  <c r="B36" i="39"/>
  <c r="C36" i="39"/>
  <c r="D36" i="39"/>
  <c r="B37" i="39"/>
  <c r="C37" i="39"/>
  <c r="D37" i="39"/>
  <c r="B38" i="39"/>
  <c r="C38" i="39"/>
  <c r="D38" i="39"/>
  <c r="B39" i="39"/>
  <c r="C39" i="39"/>
  <c r="D39" i="39"/>
  <c r="B40" i="39"/>
  <c r="C40" i="39"/>
  <c r="D40" i="39"/>
  <c r="B41" i="39"/>
  <c r="C41" i="39"/>
  <c r="D41" i="39"/>
  <c r="B42" i="39"/>
  <c r="C42" i="39"/>
  <c r="D42" i="39"/>
  <c r="B43" i="39"/>
  <c r="C43" i="39"/>
  <c r="D43" i="39"/>
  <c r="B44" i="39"/>
  <c r="C44" i="39"/>
  <c r="D44" i="39"/>
  <c r="B45" i="39"/>
  <c r="C45" i="39"/>
  <c r="D45" i="39"/>
  <c r="B46" i="39"/>
  <c r="C46" i="39"/>
  <c r="D46" i="39"/>
  <c r="B47" i="39"/>
  <c r="C47" i="39"/>
  <c r="D47" i="39"/>
  <c r="B48" i="39"/>
  <c r="C48" i="39"/>
  <c r="D48" i="39"/>
  <c r="B49" i="39"/>
  <c r="C49" i="39"/>
  <c r="D49" i="39"/>
  <c r="B50" i="39"/>
  <c r="C50" i="39"/>
  <c r="D50" i="39"/>
  <c r="B51" i="39"/>
  <c r="C51" i="39"/>
  <c r="D51" i="39"/>
  <c r="B52" i="39"/>
  <c r="C52" i="39"/>
  <c r="D52" i="39"/>
  <c r="B53" i="39"/>
  <c r="C53" i="39"/>
  <c r="D53" i="39"/>
  <c r="B54" i="39"/>
  <c r="C54" i="39"/>
  <c r="D54" i="39"/>
  <c r="B55" i="39"/>
  <c r="C55" i="39"/>
  <c r="D55" i="39"/>
  <c r="B56" i="39"/>
  <c r="C56" i="39"/>
  <c r="D56" i="39"/>
  <c r="B57" i="39"/>
  <c r="C57" i="39"/>
  <c r="D57" i="39"/>
  <c r="B58" i="39"/>
  <c r="C58" i="39"/>
  <c r="D58" i="39"/>
  <c r="B59" i="39"/>
  <c r="C59" i="39"/>
  <c r="D59" i="39"/>
  <c r="B60" i="39"/>
  <c r="C60" i="39"/>
  <c r="D60" i="39"/>
  <c r="B61" i="39"/>
  <c r="C61" i="39"/>
  <c r="D61" i="39"/>
  <c r="B62" i="39"/>
  <c r="C62" i="39"/>
  <c r="D62" i="39"/>
  <c r="B63" i="39"/>
  <c r="C63" i="39"/>
  <c r="D63" i="39"/>
  <c r="B64" i="39"/>
  <c r="C64" i="39"/>
  <c r="D64" i="39"/>
  <c r="B65" i="39"/>
  <c r="C65" i="39"/>
  <c r="D65" i="39"/>
  <c r="B66" i="39"/>
  <c r="C66" i="39"/>
  <c r="D66" i="39"/>
  <c r="B67" i="39"/>
  <c r="C67" i="39"/>
  <c r="D67" i="39"/>
  <c r="B68" i="39"/>
  <c r="C68" i="39"/>
  <c r="D68" i="39"/>
  <c r="B69" i="39"/>
  <c r="C69" i="39"/>
  <c r="D69" i="39"/>
  <c r="B70" i="39"/>
  <c r="C70" i="39"/>
  <c r="D70" i="39"/>
  <c r="B71" i="39"/>
  <c r="C71" i="39"/>
  <c r="D71" i="39"/>
  <c r="B72" i="39"/>
  <c r="C72" i="39"/>
  <c r="D72" i="39"/>
  <c r="B73" i="39"/>
  <c r="C73" i="39"/>
  <c r="D73" i="39"/>
  <c r="B74" i="39"/>
  <c r="C74" i="39"/>
  <c r="D74" i="39"/>
  <c r="B75" i="39"/>
  <c r="C75" i="39"/>
  <c r="D75" i="39"/>
  <c r="B76" i="39"/>
  <c r="C76" i="39"/>
  <c r="D76" i="39"/>
  <c r="B77" i="39"/>
  <c r="C77" i="39"/>
  <c r="D77" i="39"/>
  <c r="B78" i="39"/>
  <c r="C78" i="39"/>
  <c r="D78" i="39"/>
  <c r="B79" i="39"/>
  <c r="C79" i="39"/>
  <c r="D79" i="39"/>
  <c r="B80" i="39"/>
  <c r="C80" i="39"/>
  <c r="D80" i="39"/>
  <c r="B81" i="39"/>
  <c r="C81" i="39"/>
  <c r="D81" i="39"/>
  <c r="B82" i="39"/>
  <c r="C82" i="39"/>
  <c r="D82" i="39"/>
  <c r="B83" i="39"/>
  <c r="C83" i="39"/>
  <c r="D83" i="39"/>
  <c r="B84" i="39"/>
  <c r="C84" i="39"/>
  <c r="D84" i="39"/>
  <c r="B85" i="39"/>
  <c r="C85" i="39"/>
  <c r="D85" i="39"/>
  <c r="B86" i="39"/>
  <c r="C86" i="39"/>
  <c r="D86" i="39"/>
  <c r="B87" i="39"/>
  <c r="C87" i="39"/>
  <c r="D87" i="39"/>
  <c r="B88" i="39"/>
  <c r="C88" i="39"/>
  <c r="D88" i="39"/>
  <c r="B89" i="39"/>
  <c r="C89" i="39"/>
  <c r="D89" i="39"/>
  <c r="B90" i="39"/>
  <c r="C90" i="39"/>
  <c r="D90" i="39"/>
  <c r="B91" i="39"/>
  <c r="C91" i="39"/>
  <c r="D91" i="39"/>
  <c r="B92" i="39"/>
  <c r="C92" i="39"/>
  <c r="D92" i="39"/>
  <c r="B93" i="39"/>
  <c r="C93" i="39"/>
  <c r="D93" i="39"/>
  <c r="B94" i="39"/>
  <c r="C94" i="39"/>
  <c r="D94" i="39"/>
  <c r="B95" i="39"/>
  <c r="C95" i="39"/>
  <c r="D95" i="39"/>
  <c r="B96" i="39"/>
  <c r="C96" i="39"/>
  <c r="D96" i="39"/>
  <c r="B97" i="39"/>
  <c r="C97" i="39"/>
  <c r="D97" i="39"/>
  <c r="B98" i="39"/>
  <c r="C98" i="39"/>
  <c r="D98" i="39"/>
  <c r="B99" i="39"/>
  <c r="C99" i="39"/>
  <c r="D99" i="39"/>
  <c r="B100" i="39"/>
  <c r="C100" i="39"/>
  <c r="D100" i="39"/>
  <c r="B101" i="39"/>
  <c r="C101" i="39"/>
  <c r="D101" i="39"/>
  <c r="B102" i="39"/>
  <c r="C102" i="39"/>
  <c r="D102" i="39"/>
  <c r="B103" i="39"/>
  <c r="C103" i="39"/>
  <c r="D103" i="39"/>
  <c r="B104" i="39"/>
  <c r="C104" i="39"/>
  <c r="D104" i="39"/>
  <c r="B105" i="39"/>
  <c r="C105" i="39"/>
  <c r="D105" i="39"/>
  <c r="B106" i="39"/>
  <c r="C106" i="39"/>
  <c r="D106" i="39"/>
  <c r="B107" i="39"/>
  <c r="C107" i="39"/>
  <c r="D107" i="39"/>
  <c r="B108" i="39"/>
  <c r="C108" i="39"/>
  <c r="D108" i="39"/>
  <c r="B109" i="39"/>
  <c r="C109" i="39"/>
  <c r="D109" i="39"/>
  <c r="B110" i="39"/>
  <c r="C110" i="39"/>
  <c r="D110" i="39"/>
  <c r="B111" i="39"/>
  <c r="C111" i="39"/>
  <c r="D111" i="39"/>
  <c r="B112" i="39"/>
  <c r="C112" i="39"/>
  <c r="D112" i="39"/>
  <c r="B113" i="39"/>
  <c r="C113" i="39"/>
  <c r="D113" i="39"/>
  <c r="B114" i="39"/>
  <c r="C114" i="39"/>
  <c r="D114" i="39"/>
  <c r="B115" i="39"/>
  <c r="C115" i="39"/>
  <c r="D115" i="39"/>
  <c r="B116" i="39"/>
  <c r="C116" i="39"/>
  <c r="D116" i="39"/>
  <c r="B117" i="39"/>
  <c r="C117" i="39"/>
  <c r="D117" i="39"/>
  <c r="B118" i="39"/>
  <c r="C118" i="39"/>
  <c r="D118" i="39"/>
  <c r="B119" i="39"/>
  <c r="C119" i="39"/>
  <c r="D119" i="39"/>
  <c r="B120" i="39"/>
  <c r="C120" i="39"/>
  <c r="D120" i="39"/>
  <c r="B121" i="39"/>
  <c r="C121" i="39"/>
  <c r="D121" i="39"/>
  <c r="B122" i="39"/>
  <c r="C122" i="39"/>
  <c r="D122" i="39"/>
  <c r="B123" i="39"/>
  <c r="C123" i="39"/>
  <c r="D123" i="39"/>
  <c r="B124" i="39"/>
  <c r="C124" i="39"/>
  <c r="D124" i="39"/>
  <c r="B125" i="39"/>
  <c r="C125" i="39"/>
  <c r="D125" i="39"/>
  <c r="B126" i="39"/>
  <c r="C126" i="39"/>
  <c r="D126" i="39"/>
  <c r="B127" i="39"/>
  <c r="C127" i="39"/>
  <c r="D127" i="39"/>
  <c r="B128" i="39"/>
  <c r="C128" i="39"/>
  <c r="D128" i="39"/>
  <c r="B129" i="39"/>
  <c r="C129" i="39"/>
  <c r="D129" i="39"/>
  <c r="B130" i="39"/>
  <c r="C130" i="39"/>
  <c r="D130" i="39"/>
  <c r="B131" i="39"/>
  <c r="C131" i="39"/>
  <c r="D131" i="39"/>
  <c r="B132" i="39"/>
  <c r="C132" i="39"/>
  <c r="D132" i="39"/>
  <c r="B133" i="39"/>
  <c r="C133" i="39"/>
  <c r="D133" i="39"/>
  <c r="B134" i="39"/>
  <c r="C134" i="39"/>
  <c r="D134" i="39"/>
  <c r="B135" i="39"/>
  <c r="C135" i="39"/>
  <c r="D135" i="39"/>
  <c r="B136" i="39"/>
  <c r="C136" i="39"/>
  <c r="D136" i="39"/>
  <c r="B137" i="39"/>
  <c r="C137" i="39"/>
  <c r="D137" i="39"/>
  <c r="B138" i="39"/>
  <c r="C138" i="39"/>
  <c r="D138" i="39"/>
  <c r="B139" i="39"/>
  <c r="C139" i="39"/>
  <c r="D139" i="39"/>
  <c r="B140" i="39"/>
  <c r="C140" i="39"/>
  <c r="D140" i="39"/>
  <c r="B141" i="39"/>
  <c r="C141" i="39"/>
  <c r="D141" i="39"/>
  <c r="B142" i="39"/>
  <c r="C142" i="39"/>
  <c r="D142" i="39"/>
  <c r="B143" i="39"/>
  <c r="C143" i="39"/>
  <c r="D143" i="39"/>
  <c r="B144" i="39"/>
  <c r="C144" i="39"/>
  <c r="D144" i="39"/>
  <c r="B145" i="39"/>
  <c r="C145" i="39"/>
  <c r="D145" i="39"/>
  <c r="B146" i="39"/>
  <c r="C146" i="39"/>
  <c r="D146" i="39"/>
  <c r="B147" i="39"/>
  <c r="C147" i="39"/>
  <c r="D147" i="39"/>
  <c r="B148" i="39"/>
  <c r="C148" i="39"/>
  <c r="D148" i="39"/>
  <c r="B149" i="39"/>
  <c r="C149" i="39"/>
  <c r="D149" i="39"/>
  <c r="B150" i="39"/>
  <c r="C150" i="39"/>
  <c r="D150" i="39"/>
  <c r="B151" i="39"/>
  <c r="C151" i="39"/>
  <c r="D151" i="39"/>
  <c r="B152" i="39"/>
  <c r="C152" i="39"/>
  <c r="D152" i="39"/>
  <c r="B153" i="39"/>
  <c r="C153" i="39"/>
  <c r="D153" i="39"/>
  <c r="B154" i="39"/>
  <c r="C154" i="39"/>
  <c r="D154" i="39"/>
  <c r="B155" i="39"/>
  <c r="C155" i="39"/>
  <c r="D155" i="39"/>
  <c r="B156" i="39"/>
  <c r="C156" i="39"/>
  <c r="D156" i="39"/>
  <c r="B157" i="39"/>
  <c r="C157" i="39"/>
  <c r="D157" i="39"/>
  <c r="B158" i="39"/>
  <c r="C158" i="39"/>
  <c r="D158" i="39"/>
  <c r="B159" i="39"/>
  <c r="C159" i="39"/>
  <c r="D159" i="39"/>
  <c r="B160" i="39"/>
  <c r="C160" i="39"/>
  <c r="D160" i="39"/>
  <c r="B161" i="39"/>
  <c r="C161" i="39"/>
  <c r="D161" i="39"/>
  <c r="B162" i="39"/>
  <c r="C162" i="39"/>
  <c r="D162" i="39"/>
  <c r="B163" i="39"/>
  <c r="C163" i="39"/>
  <c r="D163" i="39"/>
  <c r="B164" i="39"/>
  <c r="C164" i="39"/>
  <c r="D164" i="39"/>
  <c r="B165" i="39"/>
  <c r="C165" i="39"/>
  <c r="D165" i="39"/>
  <c r="B166" i="39"/>
  <c r="C166" i="39"/>
  <c r="D166" i="39"/>
  <c r="B167" i="39"/>
  <c r="C167" i="39"/>
  <c r="D167" i="39"/>
  <c r="B168" i="39"/>
  <c r="C168" i="39"/>
  <c r="D168" i="39"/>
  <c r="B169" i="39"/>
  <c r="C169" i="39"/>
  <c r="D169" i="39"/>
  <c r="B170" i="39"/>
  <c r="C170" i="39"/>
  <c r="D170" i="39"/>
  <c r="B171" i="39"/>
  <c r="C171" i="39"/>
  <c r="D171" i="39"/>
  <c r="B172" i="39"/>
  <c r="C172" i="39"/>
  <c r="D172" i="39"/>
  <c r="B173" i="39"/>
  <c r="C173" i="39"/>
  <c r="D173" i="39"/>
  <c r="B174" i="39"/>
  <c r="C174" i="39"/>
  <c r="D174" i="39"/>
  <c r="B175" i="39"/>
  <c r="C175" i="39"/>
  <c r="D175" i="39"/>
  <c r="B176" i="39"/>
  <c r="C176" i="39"/>
  <c r="D176" i="39"/>
  <c r="B177" i="39"/>
  <c r="C177" i="39"/>
  <c r="D177" i="39"/>
  <c r="B178" i="39"/>
  <c r="C178" i="39"/>
  <c r="D178" i="39"/>
  <c r="B179" i="39"/>
  <c r="C179" i="39"/>
  <c r="D179" i="39"/>
  <c r="B180" i="39"/>
  <c r="C180" i="39"/>
  <c r="D180" i="39"/>
  <c r="B181" i="39"/>
  <c r="C181" i="39"/>
  <c r="D181" i="39"/>
  <c r="B182" i="39"/>
  <c r="C182" i="39"/>
  <c r="D182" i="39"/>
  <c r="B183" i="39"/>
  <c r="C183" i="39"/>
  <c r="D183" i="39"/>
  <c r="B184" i="39"/>
  <c r="C184" i="39"/>
  <c r="D184" i="39"/>
  <c r="B185" i="39"/>
  <c r="C185" i="39"/>
  <c r="D185" i="39"/>
  <c r="B186" i="39"/>
  <c r="C186" i="39"/>
  <c r="D186" i="39"/>
  <c r="B187" i="39"/>
  <c r="C187" i="39"/>
  <c r="D187" i="39"/>
  <c r="B188" i="39"/>
  <c r="C188" i="39"/>
  <c r="D188" i="39"/>
  <c r="B189" i="39"/>
  <c r="C189" i="39"/>
  <c r="D189" i="39"/>
  <c r="B190" i="39"/>
  <c r="C190" i="39"/>
  <c r="D190" i="39"/>
  <c r="B191" i="39"/>
  <c r="C191" i="39"/>
  <c r="D191" i="39"/>
  <c r="B192" i="39"/>
  <c r="C192" i="39"/>
  <c r="D192" i="39"/>
  <c r="B193" i="39"/>
  <c r="C193" i="39"/>
  <c r="D193" i="39"/>
  <c r="B194" i="39"/>
  <c r="C194" i="39"/>
  <c r="D194" i="39"/>
  <c r="B195" i="39"/>
  <c r="C195" i="39"/>
  <c r="D195" i="39"/>
  <c r="B196" i="39"/>
  <c r="C196" i="39"/>
  <c r="D196" i="39"/>
  <c r="B197" i="39"/>
  <c r="C197" i="39"/>
  <c r="D197" i="39"/>
  <c r="B198" i="39"/>
  <c r="C198" i="39"/>
  <c r="D198" i="39"/>
  <c r="B199" i="39"/>
  <c r="C199" i="39"/>
  <c r="D199" i="39"/>
  <c r="D11" i="39"/>
  <c r="C11" i="39"/>
  <c r="B11" i="39"/>
  <c r="CF199" i="39"/>
  <c r="CC199" i="39"/>
  <c r="CE199" i="39" s="1"/>
  <c r="Y199" i="39"/>
  <c r="AA199" i="39" s="1"/>
  <c r="CC198" i="39"/>
  <c r="BZ198" i="39"/>
  <c r="AB198" i="39"/>
  <c r="Y198" i="39"/>
  <c r="AA198" i="39" s="1"/>
  <c r="Y194" i="39"/>
  <c r="CC194" i="39"/>
  <c r="CC192" i="39"/>
  <c r="CE192" i="39" s="1"/>
  <c r="BA192" i="39"/>
  <c r="CC191" i="39"/>
  <c r="BD191" i="39"/>
  <c r="BA191" i="39"/>
  <c r="AB191" i="39"/>
  <c r="Y191" i="39"/>
  <c r="AA191" i="39" s="1"/>
  <c r="CC190" i="39"/>
  <c r="Y190" i="39"/>
  <c r="AA190" i="39" s="1"/>
  <c r="CC189" i="39"/>
  <c r="V189" i="39"/>
  <c r="CC188" i="39"/>
  <c r="Y188" i="39"/>
  <c r="CC186" i="39"/>
  <c r="CE186" i="39" s="1"/>
  <c r="BA185" i="39"/>
  <c r="Y184" i="39"/>
  <c r="CF183" i="39"/>
  <c r="CC183" i="39"/>
  <c r="BA183" i="39"/>
  <c r="Y183" i="39"/>
  <c r="BA182" i="39"/>
  <c r="CF181" i="39"/>
  <c r="CC181" i="39"/>
  <c r="BA181" i="39"/>
  <c r="BA180" i="39"/>
  <c r="BA178" i="39"/>
  <c r="Y176" i="39"/>
  <c r="AA176" i="39" s="1"/>
  <c r="CF175" i="39"/>
  <c r="CC175" i="39"/>
  <c r="BA175" i="39"/>
  <c r="BA174" i="39"/>
  <c r="CC172" i="39"/>
  <c r="CE172" i="39" s="1"/>
  <c r="CF172" i="39"/>
  <c r="AB172" i="39"/>
  <c r="Y172" i="39"/>
  <c r="AA172" i="39" s="1"/>
  <c r="CB169" i="39"/>
  <c r="CF169" i="39"/>
  <c r="BA169" i="39"/>
  <c r="Y169" i="39"/>
  <c r="CC168" i="39"/>
  <c r="Y168" i="39"/>
  <c r="CF166" i="39"/>
  <c r="CC166" i="39"/>
  <c r="CE166" i="39" s="1"/>
  <c r="BA166" i="39"/>
  <c r="CF165" i="39"/>
  <c r="BA165" i="39"/>
  <c r="BC165" i="39" s="1"/>
  <c r="AB165" i="39"/>
  <c r="Y165" i="39"/>
  <c r="AA165" i="39" s="1"/>
  <c r="CC164" i="39"/>
  <c r="CE164" i="39" s="1"/>
  <c r="CF164" i="39"/>
  <c r="BD164" i="39"/>
  <c r="Y164" i="39"/>
  <c r="CC161" i="39"/>
  <c r="CE161" i="39" s="1"/>
  <c r="AB161" i="39"/>
  <c r="Y161" i="39"/>
  <c r="AA161" i="39" s="1"/>
  <c r="CC160" i="39"/>
  <c r="CC158" i="39"/>
  <c r="Y158" i="39"/>
  <c r="AB158" i="39"/>
  <c r="BA157" i="39"/>
  <c r="BC157" i="39" s="1"/>
  <c r="Y154" i="39"/>
  <c r="CC153" i="39"/>
  <c r="BA153" i="39"/>
  <c r="Y153" i="39"/>
  <c r="CF152" i="39"/>
  <c r="CC152" i="39"/>
  <c r="BA152" i="39"/>
  <c r="CF151" i="39"/>
  <c r="CC151" i="39"/>
  <c r="CE151" i="39" s="1"/>
  <c r="BA151" i="39"/>
  <c r="BC151" i="39" s="1"/>
  <c r="AB151" i="39"/>
  <c r="Y151" i="39"/>
  <c r="AA151" i="39" s="1"/>
  <c r="CF150" i="39"/>
  <c r="CC150" i="39"/>
  <c r="CE150" i="39" s="1"/>
  <c r="AB150" i="39"/>
  <c r="CC149" i="39"/>
  <c r="BA149" i="39"/>
  <c r="Y149" i="39"/>
  <c r="AA149" i="39" s="1"/>
  <c r="CC146" i="39"/>
  <c r="CC144" i="39"/>
  <c r="CC143" i="39"/>
  <c r="Y143" i="39"/>
  <c r="CC142" i="39"/>
  <c r="AB142" i="39"/>
  <c r="BA141" i="39"/>
  <c r="Y141" i="39"/>
  <c r="Y140" i="39"/>
  <c r="BA137" i="39"/>
  <c r="Y136" i="39"/>
  <c r="CC135" i="39"/>
  <c r="CE135" i="39" s="1"/>
  <c r="AB135" i="39"/>
  <c r="Y135" i="39"/>
  <c r="AA135" i="39" s="1"/>
  <c r="CC134" i="39"/>
  <c r="CE134" i="39" s="1"/>
  <c r="BA134" i="39"/>
  <c r="Y133" i="39"/>
  <c r="AA133" i="39" s="1"/>
  <c r="Y132" i="39"/>
  <c r="V132" i="39"/>
  <c r="CC130" i="39"/>
  <c r="Y130" i="39"/>
  <c r="CC129" i="39"/>
  <c r="Y129" i="39"/>
  <c r="V129" i="39"/>
  <c r="X129" i="39" s="1"/>
  <c r="BA128" i="39"/>
  <c r="BC128" i="39" s="1"/>
  <c r="Y126" i="39"/>
  <c r="CC125" i="39"/>
  <c r="Y125" i="39"/>
  <c r="CF125" i="39"/>
  <c r="CC124" i="39"/>
  <c r="Y121" i="39"/>
  <c r="BA120" i="39"/>
  <c r="BA119" i="39"/>
  <c r="CF118" i="39"/>
  <c r="Y118" i="39"/>
  <c r="CC118" i="39"/>
  <c r="CE118" i="39" s="1"/>
  <c r="CC117" i="39"/>
  <c r="Y117" i="39"/>
  <c r="AA117" i="39" s="1"/>
  <c r="CE117" i="39"/>
  <c r="CC114" i="39"/>
  <c r="CE114" i="39" s="1"/>
  <c r="Y114" i="39"/>
  <c r="CF114" i="39"/>
  <c r="CC111" i="39"/>
  <c r="BA111" i="39"/>
  <c r="Y110" i="39"/>
  <c r="CC109" i="39"/>
  <c r="AB109" i="39"/>
  <c r="Y109" i="39"/>
  <c r="CC108" i="39"/>
  <c r="CE108" i="39" s="1"/>
  <c r="BZ108" i="39"/>
  <c r="CB108" i="39" s="1"/>
  <c r="CI108" i="39" s="1"/>
  <c r="Y108" i="39"/>
  <c r="AA108" i="39" s="1"/>
  <c r="BA105" i="39"/>
  <c r="CC104" i="39"/>
  <c r="Y104" i="39"/>
  <c r="CC103" i="39"/>
  <c r="BA103" i="39"/>
  <c r="CF102" i="39"/>
  <c r="CC102" i="39"/>
  <c r="BA102" i="39"/>
  <c r="CF101" i="39"/>
  <c r="BA101" i="39"/>
  <c r="BC101" i="39" s="1"/>
  <c r="AB101" i="39"/>
  <c r="Y101" i="39"/>
  <c r="CF100" i="39"/>
  <c r="Y100" i="39"/>
  <c r="AA100" i="39" s="1"/>
  <c r="BA98" i="39"/>
  <c r="V98" i="39"/>
  <c r="CC96" i="39"/>
  <c r="Y96" i="39"/>
  <c r="BA95" i="39"/>
  <c r="BC95" i="39" s="1"/>
  <c r="BA94" i="39"/>
  <c r="CF92" i="39"/>
  <c r="CC92" i="39"/>
  <c r="AB92" i="39"/>
  <c r="Y92" i="39"/>
  <c r="AA92" i="39" s="1"/>
  <c r="BA91" i="39"/>
  <c r="BZ90" i="39"/>
  <c r="CC88" i="39"/>
  <c r="CE88" i="39" s="1"/>
  <c r="AB88" i="39"/>
  <c r="Y88" i="39"/>
  <c r="AA88" i="39" s="1"/>
  <c r="Y87" i="39"/>
  <c r="AA87" i="39" s="1"/>
  <c r="AB87" i="39"/>
  <c r="Y86" i="39"/>
  <c r="AA86" i="39" s="1"/>
  <c r="CC84" i="39"/>
  <c r="CC82" i="39"/>
  <c r="Y80" i="39"/>
  <c r="CF79" i="39"/>
  <c r="CF78" i="39"/>
  <c r="CC78" i="39"/>
  <c r="CE78" i="39" s="1"/>
  <c r="BA78" i="39"/>
  <c r="Y78" i="39"/>
  <c r="Y77" i="39"/>
  <c r="Y76" i="39"/>
  <c r="CC74" i="39"/>
  <c r="AB74" i="39"/>
  <c r="BA73" i="39"/>
  <c r="BD72" i="39"/>
  <c r="BA72" i="39"/>
  <c r="BC72" i="39" s="1"/>
  <c r="Y72" i="39"/>
  <c r="CF72" i="39"/>
  <c r="CC71" i="39"/>
  <c r="AB71" i="39"/>
  <c r="CF70" i="39"/>
  <c r="Y70" i="39"/>
  <c r="CC70" i="39"/>
  <c r="CE70" i="39" s="1"/>
  <c r="CC69" i="39"/>
  <c r="Y69" i="39"/>
  <c r="CC66" i="39"/>
  <c r="AB66" i="39"/>
  <c r="AB64" i="39"/>
  <c r="BA63" i="39"/>
  <c r="CC62" i="39"/>
  <c r="BD62" i="39"/>
  <c r="Y62" i="39"/>
  <c r="CC61" i="39"/>
  <c r="Y61" i="39"/>
  <c r="AA61" i="39" s="1"/>
  <c r="BA60" i="39"/>
  <c r="CC58" i="39"/>
  <c r="Y58" i="39"/>
  <c r="AA58" i="39" s="1"/>
  <c r="V58" i="39"/>
  <c r="X58" i="39" s="1"/>
  <c r="AE58" i="39" s="1"/>
  <c r="CC57" i="39"/>
  <c r="Y57" i="39"/>
  <c r="AA57" i="39" s="1"/>
  <c r="CF54" i="39"/>
  <c r="CC54" i="39"/>
  <c r="BD54" i="39"/>
  <c r="Y54" i="39"/>
  <c r="CC53" i="39"/>
  <c r="CE53" i="39" s="1"/>
  <c r="BA52" i="39"/>
  <c r="CC50" i="39"/>
  <c r="Y50" i="39"/>
  <c r="AA50" i="39" s="1"/>
  <c r="Y49" i="39"/>
  <c r="AA49" i="39" s="1"/>
  <c r="BA48" i="39"/>
  <c r="CF47" i="39"/>
  <c r="CC47" i="39"/>
  <c r="AB47" i="39"/>
  <c r="Y47" i="39"/>
  <c r="CF46" i="39"/>
  <c r="CC46" i="39"/>
  <c r="CE46" i="39" s="1"/>
  <c r="Y46" i="39"/>
  <c r="BA45" i="39"/>
  <c r="CC42" i="39"/>
  <c r="BD42" i="39"/>
  <c r="AB42" i="39"/>
  <c r="CF42" i="39"/>
  <c r="CC41" i="39"/>
  <c r="CE41" i="39" s="1"/>
  <c r="BA41" i="39"/>
  <c r="BC41" i="39" s="1"/>
  <c r="Y41" i="39"/>
  <c r="BA40" i="39"/>
  <c r="BC40" i="39" s="1"/>
  <c r="Y39" i="39"/>
  <c r="CC38" i="39"/>
  <c r="BD38" i="39"/>
  <c r="BA38" i="39"/>
  <c r="BC38" i="39" s="1"/>
  <c r="CC37" i="39"/>
  <c r="CE37" i="39" s="1"/>
  <c r="AB37" i="39"/>
  <c r="Y37" i="39"/>
  <c r="CC34" i="39"/>
  <c r="CE34" i="39" s="1"/>
  <c r="AB34" i="39"/>
  <c r="Y34" i="39"/>
  <c r="AA34" i="39" s="1"/>
  <c r="Y33" i="39"/>
  <c r="Y32" i="39"/>
  <c r="CF31" i="39"/>
  <c r="CC31" i="39"/>
  <c r="CE31" i="39" s="1"/>
  <c r="BA31" i="39"/>
  <c r="Y31" i="39"/>
  <c r="AA31" i="39" s="1"/>
  <c r="CC28" i="39"/>
  <c r="CE28" i="39" s="1"/>
  <c r="BA27" i="39"/>
  <c r="CF26" i="39"/>
  <c r="BD26" i="39"/>
  <c r="Y26" i="39"/>
  <c r="AA26" i="39" s="1"/>
  <c r="AB26" i="39"/>
  <c r="BZ25" i="39"/>
  <c r="Y25" i="39"/>
  <c r="AA25" i="39" s="1"/>
  <c r="CC23" i="39"/>
  <c r="CC21" i="39"/>
  <c r="CE21" i="39" s="1"/>
  <c r="BZ21" i="39"/>
  <c r="CF20" i="39"/>
  <c r="CC20" i="39"/>
  <c r="Y20" i="39"/>
  <c r="CC19" i="39"/>
  <c r="BA18" i="39"/>
  <c r="CC17" i="39"/>
  <c r="Y17" i="39"/>
  <c r="AB16" i="39"/>
  <c r="V16" i="39"/>
  <c r="BA15" i="39"/>
  <c r="BA14" i="39"/>
  <c r="CF13" i="39"/>
  <c r="CC13" i="39"/>
  <c r="AB13" i="39"/>
  <c r="Y13" i="39"/>
  <c r="AA13" i="39" s="1"/>
  <c r="CC12" i="39"/>
  <c r="BZ12" i="39"/>
  <c r="CB12" i="39" s="1"/>
  <c r="CF12" i="39"/>
  <c r="BM2" i="39"/>
  <c r="BL2" i="39"/>
  <c r="BN2" i="39" s="1"/>
  <c r="BO2" i="39" s="1"/>
  <c r="BP2" i="39" s="1"/>
  <c r="AL2" i="39"/>
  <c r="AM2" i="39" s="1"/>
  <c r="AN2" i="39" s="1"/>
  <c r="AK2" i="39"/>
  <c r="AJ2" i="39"/>
  <c r="J2" i="39"/>
  <c r="K2" i="39" s="1"/>
  <c r="L2" i="39" s="1"/>
  <c r="I2" i="39"/>
  <c r="H2" i="39"/>
  <c r="I8" i="42" l="1"/>
  <c r="I7" i="42"/>
  <c r="C6" i="42"/>
  <c r="I6" i="42" s="1"/>
  <c r="I19" i="42"/>
  <c r="I9" i="42"/>
  <c r="I18" i="42"/>
  <c r="C17" i="42"/>
  <c r="I17" i="42" s="1"/>
  <c r="I20" i="42"/>
  <c r="I8" i="40"/>
  <c r="I9" i="40"/>
  <c r="I18" i="40"/>
  <c r="I21" i="40"/>
  <c r="I7" i="40"/>
  <c r="C6" i="40"/>
  <c r="I10" i="40"/>
  <c r="I19" i="40"/>
  <c r="AM142" i="39"/>
  <c r="AM144" i="39"/>
  <c r="AM150" i="39"/>
  <c r="BO161" i="39"/>
  <c r="K164" i="39"/>
  <c r="AM164" i="39"/>
  <c r="AK164" i="39" s="1"/>
  <c r="BO164" i="39"/>
  <c r="K169" i="39"/>
  <c r="K183" i="39"/>
  <c r="BO190" i="39"/>
  <c r="BM190" i="39" s="1"/>
  <c r="K199" i="39"/>
  <c r="I17" i="40"/>
  <c r="C16" i="40"/>
  <c r="K117" i="39"/>
  <c r="I117" i="39" s="1"/>
  <c r="V117" i="39"/>
  <c r="K150" i="39"/>
  <c r="V150" i="39"/>
  <c r="X150" i="39" s="1"/>
  <c r="K190" i="39"/>
  <c r="I190" i="39" s="1"/>
  <c r="V190" i="39"/>
  <c r="X190" i="39" s="1"/>
  <c r="AE190" i="39" s="1"/>
  <c r="V183" i="39"/>
  <c r="BO58" i="39"/>
  <c r="BO90" i="39"/>
  <c r="AM92" i="39"/>
  <c r="AM95" i="39"/>
  <c r="K101" i="39"/>
  <c r="K102" i="39"/>
  <c r="I102" i="39" s="1"/>
  <c r="K108" i="39"/>
  <c r="K114" i="39"/>
  <c r="AM125" i="39"/>
  <c r="K129" i="39"/>
  <c r="K160" i="39"/>
  <c r="V160" i="39"/>
  <c r="K176" i="39"/>
  <c r="V176" i="39"/>
  <c r="X176" i="39" s="1"/>
  <c r="BO50" i="39"/>
  <c r="K173" i="39"/>
  <c r="BO129" i="39"/>
  <c r="BZ129" i="39"/>
  <c r="K172" i="39"/>
  <c r="V172" i="39"/>
  <c r="X172" i="39" s="1"/>
  <c r="K25" i="39"/>
  <c r="K70" i="39"/>
  <c r="BO79" i="39"/>
  <c r="V169" i="39"/>
  <c r="X169" i="39" s="1"/>
  <c r="AE50" i="39"/>
  <c r="AF50" i="39" s="1"/>
  <c r="AM135" i="39"/>
  <c r="AX164" i="39"/>
  <c r="AZ164" i="39" s="1"/>
  <c r="V199" i="39"/>
  <c r="BO142" i="39"/>
  <c r="BO34" i="39"/>
  <c r="BO62" i="39"/>
  <c r="AM66" i="39"/>
  <c r="K73" i="39"/>
  <c r="BZ161" i="39"/>
  <c r="CI114" i="39"/>
  <c r="AM190" i="39"/>
  <c r="AK190" i="39" s="1"/>
  <c r="AX190" i="39"/>
  <c r="AZ190" i="39" s="1"/>
  <c r="K28" i="39"/>
  <c r="AM36" i="39"/>
  <c r="K158" i="39"/>
  <c r="V158" i="39"/>
  <c r="X158" i="39" s="1"/>
  <c r="AE158" i="39" s="1"/>
  <c r="AM16" i="39"/>
  <c r="AX144" i="39"/>
  <c r="AZ144" i="39" s="1"/>
  <c r="V164" i="39"/>
  <c r="X164" i="39" s="1"/>
  <c r="BZ190" i="39"/>
  <c r="CB190" i="39" s="1"/>
  <c r="K47" i="39"/>
  <c r="AM28" i="39"/>
  <c r="K87" i="39"/>
  <c r="K125" i="39"/>
  <c r="K135" i="39"/>
  <c r="AX142" i="39"/>
  <c r="AX150" i="39"/>
  <c r="AZ150" i="39" s="1"/>
  <c r="CE92" i="39"/>
  <c r="AE151" i="39"/>
  <c r="BZ27" i="39"/>
  <c r="BO71" i="39"/>
  <c r="BM71" i="39" s="1"/>
  <c r="AW117" i="39"/>
  <c r="AU117" i="39" s="1"/>
  <c r="U198" i="39"/>
  <c r="S198" i="39" s="1"/>
  <c r="AW92" i="39"/>
  <c r="P66" i="39"/>
  <c r="N66" i="39" s="1"/>
  <c r="BY128" i="39"/>
  <c r="P150" i="39"/>
  <c r="P20" i="39"/>
  <c r="U66" i="39"/>
  <c r="AW176" i="39"/>
  <c r="AW46" i="39"/>
  <c r="BO12" i="39"/>
  <c r="BM12" i="39" s="1"/>
  <c r="CC139" i="39"/>
  <c r="BZ139" i="39"/>
  <c r="V139" i="39"/>
  <c r="CF139" i="39"/>
  <c r="BA139" i="39"/>
  <c r="AB139" i="39"/>
  <c r="BZ131" i="39"/>
  <c r="BA131" i="39"/>
  <c r="BZ115" i="39"/>
  <c r="CF115" i="39"/>
  <c r="BO115" i="39"/>
  <c r="CC107" i="39"/>
  <c r="P107" i="39"/>
  <c r="Y107" i="39"/>
  <c r="AM107" i="39"/>
  <c r="AX107" i="39"/>
  <c r="V59" i="39"/>
  <c r="X59" i="39" s="1"/>
  <c r="CC59" i="39"/>
  <c r="AW21" i="39"/>
  <c r="X26" i="39"/>
  <c r="Y35" i="39"/>
  <c r="BZ35" i="39"/>
  <c r="AB117" i="39"/>
  <c r="X117" i="39"/>
  <c r="AE117" i="39" s="1"/>
  <c r="BG41" i="39"/>
  <c r="CC49" i="39"/>
  <c r="BT49" i="39"/>
  <c r="K13" i="39"/>
  <c r="P31" i="39"/>
  <c r="BT91" i="39"/>
  <c r="AX91" i="39"/>
  <c r="CC91" i="39"/>
  <c r="CE91" i="39" s="1"/>
  <c r="BZ91" i="39"/>
  <c r="BC91" i="39"/>
  <c r="CF91" i="39"/>
  <c r="AX83" i="39"/>
  <c r="BZ83" i="39"/>
  <c r="BD83" i="39"/>
  <c r="Y83" i="39"/>
  <c r="V83" i="39"/>
  <c r="CC75" i="39"/>
  <c r="BZ75" i="39"/>
  <c r="AX75" i="39"/>
  <c r="AM19" i="39"/>
  <c r="AK19" i="39" s="1"/>
  <c r="AX19" i="39"/>
  <c r="U19" i="39"/>
  <c r="S19" i="39" s="1"/>
  <c r="K26" i="39"/>
  <c r="I26" i="39" s="1"/>
  <c r="CB26" i="39"/>
  <c r="V27" i="39"/>
  <c r="U28" i="39"/>
  <c r="X42" i="39"/>
  <c r="CC83" i="39"/>
  <c r="X87" i="39"/>
  <c r="AE87" i="39" s="1"/>
  <c r="AF87" i="39" s="1"/>
  <c r="BC27" i="39"/>
  <c r="BD27" i="39"/>
  <c r="U27" i="39"/>
  <c r="Y27" i="39"/>
  <c r="BT27" i="39"/>
  <c r="K27" i="39"/>
  <c r="X16" i="39"/>
  <c r="BO31" i="39"/>
  <c r="AM83" i="39"/>
  <c r="BO27" i="39"/>
  <c r="BM27" i="39" s="1"/>
  <c r="AX70" i="39"/>
  <c r="AZ70" i="39" s="1"/>
  <c r="AM70" i="39"/>
  <c r="AW12" i="39"/>
  <c r="AU12" i="39" s="1"/>
  <c r="BO16" i="39"/>
  <c r="BO17" i="39"/>
  <c r="BT25" i="39"/>
  <c r="BR25" i="39" s="1"/>
  <c r="P26" i="39"/>
  <c r="N26" i="39" s="1"/>
  <c r="CC27" i="39"/>
  <c r="BD34" i="39"/>
  <c r="CB34" i="39"/>
  <c r="CI34" i="39" s="1"/>
  <c r="AX35" i="39"/>
  <c r="K36" i="39"/>
  <c r="BT46" i="39"/>
  <c r="CE71" i="39"/>
  <c r="CI71" i="39" s="1"/>
  <c r="CJ71" i="39" s="1"/>
  <c r="CF71" i="39"/>
  <c r="BY91" i="39"/>
  <c r="AX187" i="39"/>
  <c r="K187" i="39"/>
  <c r="BY187" i="39"/>
  <c r="BD187" i="39"/>
  <c r="CC187" i="39"/>
  <c r="U187" i="39"/>
  <c r="BO187" i="39"/>
  <c r="BZ187" i="39"/>
  <c r="Y187" i="39"/>
  <c r="AA187" i="39" s="1"/>
  <c r="BT179" i="39"/>
  <c r="BR179" i="39" s="1"/>
  <c r="CC179" i="39"/>
  <c r="CE179" i="39" s="1"/>
  <c r="CI179" i="39" s="1"/>
  <c r="U179" i="39"/>
  <c r="BZ179" i="39"/>
  <c r="CB179" i="39" s="1"/>
  <c r="AM179" i="39"/>
  <c r="AK179" i="39" s="1"/>
  <c r="AX179" i="39"/>
  <c r="Y179" i="39"/>
  <c r="BD179" i="39"/>
  <c r="AB179" i="39"/>
  <c r="K179" i="39"/>
  <c r="I179" i="39" s="1"/>
  <c r="V179" i="39"/>
  <c r="X179" i="39" s="1"/>
  <c r="BO171" i="39"/>
  <c r="BM171" i="39" s="1"/>
  <c r="BZ171" i="39"/>
  <c r="AW163" i="39"/>
  <c r="BA163" i="39"/>
  <c r="Y163" i="39"/>
  <c r="K163" i="39"/>
  <c r="BA123" i="39"/>
  <c r="AW123" i="39"/>
  <c r="AR123" i="39"/>
  <c r="AB123" i="39"/>
  <c r="Y123" i="39"/>
  <c r="V123" i="39"/>
  <c r="X123" i="39" s="1"/>
  <c r="K16" i="39"/>
  <c r="AA16" i="39"/>
  <c r="AW13" i="39"/>
  <c r="CB16" i="39"/>
  <c r="CE25" i="39"/>
  <c r="BT19" i="39"/>
  <c r="BR19" i="39" s="1"/>
  <c r="AX27" i="39"/>
  <c r="AZ27" i="39" s="1"/>
  <c r="BG27" i="39" s="1"/>
  <c r="BH27" i="39" s="1"/>
  <c r="CF34" i="39"/>
  <c r="AA37" i="39"/>
  <c r="AE37" i="39" s="1"/>
  <c r="AF37" i="39" s="1"/>
  <c r="Y59" i="39"/>
  <c r="AA59" i="39" s="1"/>
  <c r="CC87" i="39"/>
  <c r="CE87" i="39" s="1"/>
  <c r="BT87" i="39"/>
  <c r="BZ100" i="39"/>
  <c r="CB100" i="39" s="1"/>
  <c r="BO100" i="39"/>
  <c r="X35" i="39"/>
  <c r="BZ195" i="39"/>
  <c r="P195" i="39"/>
  <c r="CF195" i="39"/>
  <c r="Y195" i="39"/>
  <c r="AA195" i="39" s="1"/>
  <c r="BA195" i="39"/>
  <c r="BC195" i="39" s="1"/>
  <c r="CC195" i="39"/>
  <c r="CE195" i="39" s="1"/>
  <c r="AB195" i="39"/>
  <c r="V155" i="39"/>
  <c r="CC155" i="39"/>
  <c r="P155" i="39"/>
  <c r="BZ155" i="39"/>
  <c r="Y155" i="39"/>
  <c r="AW35" i="39"/>
  <c r="AU35" i="39" s="1"/>
  <c r="K35" i="39"/>
  <c r="I35" i="39" s="1"/>
  <c r="CF35" i="39"/>
  <c r="BO35" i="39"/>
  <c r="AM35" i="39"/>
  <c r="AW17" i="39"/>
  <c r="AU17" i="39" s="1"/>
  <c r="X31" i="39"/>
  <c r="AE31" i="39" s="1"/>
  <c r="BO13" i="39"/>
  <c r="U16" i="39"/>
  <c r="BD20" i="39"/>
  <c r="CB24" i="39"/>
  <c r="U25" i="39"/>
  <c r="P32" i="39"/>
  <c r="BD35" i="39"/>
  <c r="P37" i="39"/>
  <c r="N37" i="39" s="1"/>
  <c r="K46" i="39"/>
  <c r="I46" i="39" s="1"/>
  <c r="AX69" i="39"/>
  <c r="AM69" i="39"/>
  <c r="AK69" i="39" s="1"/>
  <c r="AW79" i="39"/>
  <c r="AU79" i="39" s="1"/>
  <c r="BD123" i="39"/>
  <c r="CB38" i="39"/>
  <c r="CI38" i="39" s="1"/>
  <c r="U41" i="39"/>
  <c r="K42" i="39"/>
  <c r="CF50" i="39"/>
  <c r="BT53" i="39"/>
  <c r="AW62" i="39"/>
  <c r="CF62" i="39"/>
  <c r="X71" i="39"/>
  <c r="BD71" i="39"/>
  <c r="AA78" i="39"/>
  <c r="U92" i="39"/>
  <c r="AW98" i="39"/>
  <c r="AU98" i="39" s="1"/>
  <c r="K100" i="39"/>
  <c r="AM100" i="39"/>
  <c r="AA101" i="39"/>
  <c r="AE101" i="39" s="1"/>
  <c r="AF101" i="39" s="1"/>
  <c r="AR101" i="39"/>
  <c r="U102" i="39"/>
  <c r="S102" i="39" s="1"/>
  <c r="AR103" i="39"/>
  <c r="U108" i="39"/>
  <c r="K109" i="39"/>
  <c r="BO109" i="39"/>
  <c r="AA114" i="39"/>
  <c r="BO114" i="39"/>
  <c r="AZ118" i="39"/>
  <c r="BO191" i="39"/>
  <c r="CB48" i="39"/>
  <c r="CE50" i="39"/>
  <c r="CE58" i="39"/>
  <c r="CF66" i="39"/>
  <c r="AA74" i="39"/>
  <c r="CF84" i="39"/>
  <c r="AA109" i="39"/>
  <c r="AA125" i="39"/>
  <c r="X20" i="39"/>
  <c r="BY25" i="39"/>
  <c r="AM26" i="39"/>
  <c r="CE26" i="39"/>
  <c r="P34" i="39"/>
  <c r="AM34" i="39"/>
  <c r="CE38" i="39"/>
  <c r="CE42" i="39"/>
  <c r="AM44" i="39"/>
  <c r="AK44" i="39" s="1"/>
  <c r="CE47" i="39"/>
  <c r="CB50" i="39"/>
  <c r="CI50" i="39" s="1"/>
  <c r="CJ50" i="39" s="1"/>
  <c r="BO54" i="39"/>
  <c r="AM61" i="39"/>
  <c r="AK61" i="39" s="1"/>
  <c r="P62" i="39"/>
  <c r="CE62" i="39"/>
  <c r="CI62" i="39" s="1"/>
  <c r="BT66" i="39"/>
  <c r="BC70" i="39"/>
  <c r="AA72" i="39"/>
  <c r="CB78" i="39"/>
  <c r="CI78" i="39" s="1"/>
  <c r="CJ78" i="39" s="1"/>
  <c r="CH78" i="39" s="1"/>
  <c r="K95" i="39"/>
  <c r="X98" i="39"/>
  <c r="CE102" i="39"/>
  <c r="BD117" i="39"/>
  <c r="CF117" i="39"/>
  <c r="BT125" i="39"/>
  <c r="CE12" i="39"/>
  <c r="CI12" i="39" s="1"/>
  <c r="BO20" i="39"/>
  <c r="BT12" i="39"/>
  <c r="BR12" i="39" s="1"/>
  <c r="CE13" i="39"/>
  <c r="K20" i="39"/>
  <c r="CE20" i="39"/>
  <c r="CI20" i="39" s="1"/>
  <c r="AA21" i="39"/>
  <c r="BD25" i="39"/>
  <c r="U26" i="39"/>
  <c r="BT26" i="39"/>
  <c r="AZ36" i="39"/>
  <c r="U37" i="39"/>
  <c r="S37" i="39" s="1"/>
  <c r="AZ38" i="39"/>
  <c r="BG38" i="39" s="1"/>
  <c r="BT38" i="39"/>
  <c r="BR38" i="39" s="1"/>
  <c r="X47" i="39"/>
  <c r="BY48" i="39"/>
  <c r="K50" i="39"/>
  <c r="AZ54" i="39"/>
  <c r="K58" i="39"/>
  <c r="I58" i="39" s="1"/>
  <c r="Y66" i="39"/>
  <c r="AA66" i="39" s="1"/>
  <c r="AE66" i="39" s="1"/>
  <c r="AW66" i="39"/>
  <c r="AA69" i="39"/>
  <c r="P70" i="39"/>
  <c r="BY70" i="39"/>
  <c r="AM71" i="39"/>
  <c r="AK71" i="39" s="1"/>
  <c r="BD87" i="39"/>
  <c r="CF87" i="39"/>
  <c r="CF88" i="39"/>
  <c r="BD95" i="39"/>
  <c r="BO104" i="39"/>
  <c r="U125" i="39"/>
  <c r="CF73" i="39"/>
  <c r="AE88" i="39"/>
  <c r="X118" i="39"/>
  <c r="CB165" i="39"/>
  <c r="AW20" i="39"/>
  <c r="AB21" i="39"/>
  <c r="CB21" i="39"/>
  <c r="CI21" i="39" s="1"/>
  <c r="X28" i="39"/>
  <c r="AR31" i="39"/>
  <c r="AW34" i="39"/>
  <c r="BT37" i="39"/>
  <c r="BR37" i="39" s="1"/>
  <c r="BY38" i="39"/>
  <c r="BD40" i="39"/>
  <c r="AR40" i="39"/>
  <c r="AP40" i="39" s="1"/>
  <c r="AA41" i="39"/>
  <c r="BD41" i="39"/>
  <c r="AZ46" i="39"/>
  <c r="P50" i="39"/>
  <c r="BT50" i="39"/>
  <c r="P58" i="39"/>
  <c r="AZ62" i="39"/>
  <c r="CF64" i="39"/>
  <c r="BD66" i="39"/>
  <c r="BT69" i="39"/>
  <c r="BR69" i="39" s="1"/>
  <c r="CE74" i="39"/>
  <c r="AZ78" i="39"/>
  <c r="BT78" i="39"/>
  <c r="CE82" i="39"/>
  <c r="CF85" i="39"/>
  <c r="K88" i="39"/>
  <c r="AB103" i="39"/>
  <c r="CE103" i="39"/>
  <c r="BO108" i="39"/>
  <c r="X109" i="39"/>
  <c r="AB125" i="39"/>
  <c r="CI150" i="39"/>
  <c r="AR161" i="39"/>
  <c r="BA161" i="39"/>
  <c r="CI166" i="39"/>
  <c r="U50" i="39"/>
  <c r="AW50" i="39"/>
  <c r="K54" i="39"/>
  <c r="CE57" i="39"/>
  <c r="X85" i="39"/>
  <c r="CE109" i="39"/>
  <c r="CI109" i="39" s="1"/>
  <c r="AZ111" i="39"/>
  <c r="CE125" i="39"/>
  <c r="CI125" i="39" s="1"/>
  <c r="CI135" i="39"/>
  <c r="U137" i="39"/>
  <c r="S137" i="39" s="1"/>
  <c r="CE142" i="39"/>
  <c r="U150" i="39"/>
  <c r="AW150" i="39"/>
  <c r="U152" i="39"/>
  <c r="S152" i="39" s="1"/>
  <c r="AR165" i="39"/>
  <c r="BT166" i="39"/>
  <c r="AM172" i="39"/>
  <c r="BO172" i="39"/>
  <c r="BM172" i="39" s="1"/>
  <c r="CB181" i="39"/>
  <c r="BT183" i="39"/>
  <c r="BR183" i="39" s="1"/>
  <c r="BO185" i="39"/>
  <c r="U192" i="39"/>
  <c r="AE198" i="39"/>
  <c r="CB92" i="39"/>
  <c r="AZ95" i="39"/>
  <c r="BG95" i="39" s="1"/>
  <c r="BC98" i="39"/>
  <c r="U103" i="39"/>
  <c r="CE104" i="39"/>
  <c r="AE108" i="39"/>
  <c r="AB108" i="39"/>
  <c r="BD108" i="39"/>
  <c r="P109" i="39"/>
  <c r="BT109" i="39"/>
  <c r="CE111" i="39"/>
  <c r="AM117" i="39"/>
  <c r="AK117" i="39" s="1"/>
  <c r="BO117" i="39"/>
  <c r="CB118" i="39"/>
  <c r="CI118" i="39" s="1"/>
  <c r="X125" i="39"/>
  <c r="AE125" i="39" s="1"/>
  <c r="AF125" i="39" s="1"/>
  <c r="AM127" i="39"/>
  <c r="CE130" i="39"/>
  <c r="U135" i="39"/>
  <c r="CF135" i="39"/>
  <c r="BT142" i="39"/>
  <c r="AM143" i="39"/>
  <c r="CB144" i="39"/>
  <c r="CE146" i="39"/>
  <c r="CE152" i="39"/>
  <c r="AA153" i="39"/>
  <c r="AR153" i="39"/>
  <c r="BD157" i="39"/>
  <c r="AZ158" i="39"/>
  <c r="BO158" i="39"/>
  <c r="X160" i="39"/>
  <c r="CF161" i="39"/>
  <c r="AW165" i="39"/>
  <c r="CF173" i="39"/>
  <c r="AZ175" i="39"/>
  <c r="AB176" i="39"/>
  <c r="AZ177" i="39"/>
  <c r="BO178" i="39"/>
  <c r="CE181" i="39"/>
  <c r="K188" i="39"/>
  <c r="BD190" i="39"/>
  <c r="BT192" i="39"/>
  <c r="K198" i="39"/>
  <c r="BD198" i="39"/>
  <c r="AB199" i="39"/>
  <c r="BD199" i="39"/>
  <c r="AB114" i="39"/>
  <c r="AM129" i="39"/>
  <c r="CB129" i="39"/>
  <c r="AA130" i="39"/>
  <c r="CF130" i="39"/>
  <c r="AB133" i="39"/>
  <c r="CF136" i="39"/>
  <c r="BD140" i="39"/>
  <c r="AA141" i="39"/>
  <c r="BC149" i="39"/>
  <c r="CE158" i="39"/>
  <c r="CI158" i="39" s="1"/>
  <c r="P161" i="39"/>
  <c r="X166" i="39"/>
  <c r="BO169" i="39"/>
  <c r="BC175" i="39"/>
  <c r="X183" i="39"/>
  <c r="CB183" i="39"/>
  <c r="AB185" i="39"/>
  <c r="AM189" i="39"/>
  <c r="AZ191" i="39"/>
  <c r="CF198" i="39"/>
  <c r="AB130" i="39"/>
  <c r="CB134" i="39"/>
  <c r="CI134" i="39" s="1"/>
  <c r="CF140" i="39"/>
  <c r="BD151" i="39"/>
  <c r="BD165" i="39"/>
  <c r="AA169" i="39"/>
  <c r="AE176" i="39"/>
  <c r="BC191" i="39"/>
  <c r="AM192" i="39"/>
  <c r="AK192" i="39" s="1"/>
  <c r="AA136" i="39"/>
  <c r="BD149" i="39"/>
  <c r="CB152" i="39"/>
  <c r="AB164" i="39"/>
  <c r="AE172" i="39"/>
  <c r="BD177" i="39"/>
  <c r="AZ185" i="39"/>
  <c r="CB143" i="39"/>
  <c r="CF144" i="39"/>
  <c r="BC178" i="39"/>
  <c r="CE198" i="39"/>
  <c r="BO125" i="39"/>
  <c r="BT134" i="39"/>
  <c r="AB136" i="39"/>
  <c r="AZ142" i="39"/>
  <c r="CE144" i="39"/>
  <c r="BD146" i="39"/>
  <c r="K151" i="39"/>
  <c r="AB153" i="39"/>
  <c r="AA158" i="39"/>
  <c r="BD158" i="39"/>
  <c r="CF158" i="39"/>
  <c r="X161" i="39"/>
  <c r="AE161" i="39" s="1"/>
  <c r="AA164" i="39"/>
  <c r="K165" i="39"/>
  <c r="AW173" i="39"/>
  <c r="BO183" i="39"/>
  <c r="BM183" i="39" s="1"/>
  <c r="CE189" i="39"/>
  <c r="U191" i="39"/>
  <c r="BT199" i="39"/>
  <c r="CJ21" i="39"/>
  <c r="N2" i="39"/>
  <c r="M2" i="39"/>
  <c r="O2" i="39" s="1"/>
  <c r="P2" i="39" s="1"/>
  <c r="Q2" i="39" s="1"/>
  <c r="AP2" i="39"/>
  <c r="AO2" i="39"/>
  <c r="AQ2" i="39" s="1"/>
  <c r="AR2" i="39" s="1"/>
  <c r="AS2" i="39" s="1"/>
  <c r="BQ2" i="39"/>
  <c r="BS2" i="39" s="1"/>
  <c r="BT2" i="39" s="1"/>
  <c r="BU2" i="39" s="1"/>
  <c r="BR2" i="39"/>
  <c r="CB13" i="39"/>
  <c r="CI13" i="39" s="1"/>
  <c r="BT20" i="39"/>
  <c r="BO21" i="39"/>
  <c r="AE26" i="39"/>
  <c r="AW26" i="39"/>
  <c r="X27" i="39"/>
  <c r="CE27" i="39"/>
  <c r="K31" i="39"/>
  <c r="CJ34" i="39"/>
  <c r="CH34" i="39" s="1"/>
  <c r="CC11" i="39"/>
  <c r="V11" i="39"/>
  <c r="Y11" i="39"/>
  <c r="BZ11" i="39"/>
  <c r="CB11" i="39" s="1"/>
  <c r="BA11" i="39"/>
  <c r="BY11" i="39"/>
  <c r="BC14" i="39"/>
  <c r="V22" i="39"/>
  <c r="P22" i="39"/>
  <c r="Y22" i="39"/>
  <c r="CF22" i="39"/>
  <c r="BZ22" i="39"/>
  <c r="BT22" i="39"/>
  <c r="AX22" i="39"/>
  <c r="CC22" i="39"/>
  <c r="CE22" i="39" s="1"/>
  <c r="BA22" i="39"/>
  <c r="BC22" i="39" s="1"/>
  <c r="BR27" i="39"/>
  <c r="AF13" i="39"/>
  <c r="AD13" i="39" s="1"/>
  <c r="AR14" i="39"/>
  <c r="X17" i="39"/>
  <c r="X21" i="39"/>
  <c r="AE21" i="39" s="1"/>
  <c r="AW27" i="39"/>
  <c r="BR28" i="39"/>
  <c r="CJ31" i="39"/>
  <c r="AF25" i="39"/>
  <c r="AD25" i="39" s="1"/>
  <c r="BD12" i="39"/>
  <c r="CC16" i="39"/>
  <c r="CE16" i="39" s="1"/>
  <c r="CI16" i="39" s="1"/>
  <c r="K17" i="39"/>
  <c r="BT18" i="39"/>
  <c r="AX18" i="39"/>
  <c r="U18" i="39"/>
  <c r="CC18" i="39"/>
  <c r="CE18" i="39" s="1"/>
  <c r="CI18" i="39" s="1"/>
  <c r="AR18" i="39"/>
  <c r="AB18" i="39"/>
  <c r="V18" i="39"/>
  <c r="BO18" i="39"/>
  <c r="AW18" i="39"/>
  <c r="Y18" i="39"/>
  <c r="AA18" i="39" s="1"/>
  <c r="K21" i="39"/>
  <c r="CF21" i="39"/>
  <c r="U22" i="39"/>
  <c r="CF24" i="39"/>
  <c r="AB30" i="39"/>
  <c r="CC30" i="39"/>
  <c r="AX30" i="39"/>
  <c r="Y30" i="39"/>
  <c r="BD30" i="39"/>
  <c r="AR30" i="39"/>
  <c r="BZ30" i="39"/>
  <c r="BA30" i="39"/>
  <c r="V30" i="39"/>
  <c r="BT30" i="39"/>
  <c r="P30" i="39"/>
  <c r="AE42" i="39"/>
  <c r="P14" i="39"/>
  <c r="Y14" i="39"/>
  <c r="CF14" i="39"/>
  <c r="BZ14" i="39"/>
  <c r="BT14" i="39"/>
  <c r="AX14" i="39"/>
  <c r="CC14" i="39"/>
  <c r="AB14" i="39"/>
  <c r="BY14" i="39"/>
  <c r="BC15" i="39"/>
  <c r="Y15" i="39"/>
  <c r="CF15" i="39"/>
  <c r="BZ15" i="39"/>
  <c r="AM15" i="39"/>
  <c r="U15" i="39"/>
  <c r="CC15" i="39"/>
  <c r="AR15" i="39"/>
  <c r="V15" i="39"/>
  <c r="BY15" i="39"/>
  <c r="BC18" i="39"/>
  <c r="CF33" i="39"/>
  <c r="AX11" i="39"/>
  <c r="BD11" i="39"/>
  <c r="V14" i="39"/>
  <c r="X14" i="39" s="1"/>
  <c r="BD16" i="39"/>
  <c r="AM18" i="39"/>
  <c r="CF18" i="39"/>
  <c r="CI42" i="39"/>
  <c r="U11" i="39"/>
  <c r="AX15" i="39"/>
  <c r="AX25" i="39"/>
  <c r="AZ25" i="39" s="1"/>
  <c r="AM25" i="39"/>
  <c r="AF31" i="39"/>
  <c r="AD31" i="39" s="1"/>
  <c r="BH41" i="39"/>
  <c r="BF41" i="39" s="1"/>
  <c r="U12" i="39"/>
  <c r="AB12" i="39"/>
  <c r="AM12" i="39"/>
  <c r="U13" i="39"/>
  <c r="AX13" i="39"/>
  <c r="AZ13" i="39" s="1"/>
  <c r="BD13" i="39"/>
  <c r="BT13" i="39"/>
  <c r="BA16" i="39"/>
  <c r="BC16" i="39" s="1"/>
  <c r="BG16" i="39" s="1"/>
  <c r="BY16" i="39"/>
  <c r="P17" i="39"/>
  <c r="BZ19" i="39"/>
  <c r="CB19" i="39" s="1"/>
  <c r="U20" i="39"/>
  <c r="AB20" i="39"/>
  <c r="AM20" i="39"/>
  <c r="U21" i="39"/>
  <c r="AX21" i="39"/>
  <c r="AZ21" i="39" s="1"/>
  <c r="BD21" i="39"/>
  <c r="BT21" i="39"/>
  <c r="V23" i="39"/>
  <c r="CB23" i="39"/>
  <c r="Y24" i="39"/>
  <c r="BD24" i="39"/>
  <c r="Y29" i="39"/>
  <c r="AX29" i="39"/>
  <c r="CC29" i="39"/>
  <c r="CE29" i="39" s="1"/>
  <c r="AW32" i="39"/>
  <c r="AA32" i="39"/>
  <c r="V32" i="39"/>
  <c r="X32" i="39" s="1"/>
  <c r="BA32" i="39"/>
  <c r="BC32" i="39" s="1"/>
  <c r="BZ32" i="39"/>
  <c r="CB32" i="39" s="1"/>
  <c r="BY32" i="39"/>
  <c r="AM38" i="39"/>
  <c r="AB38" i="39"/>
  <c r="U38" i="39"/>
  <c r="V38" i="39"/>
  <c r="X38" i="39" s="1"/>
  <c r="AR38" i="39"/>
  <c r="Y38" i="39"/>
  <c r="BY39" i="39"/>
  <c r="Y40" i="39"/>
  <c r="AA40" i="39" s="1"/>
  <c r="BZ43" i="39"/>
  <c r="CB43" i="39" s="1"/>
  <c r="X46" i="39"/>
  <c r="BO46" i="39"/>
  <c r="AA47" i="39"/>
  <c r="AE47" i="39" s="1"/>
  <c r="AM49" i="39"/>
  <c r="CE49" i="39"/>
  <c r="CF51" i="39"/>
  <c r="V56" i="39"/>
  <c r="BA56" i="39"/>
  <c r="BO66" i="39"/>
  <c r="BA17" i="39"/>
  <c r="BC17" i="39" s="1"/>
  <c r="CE17" i="39"/>
  <c r="CI17" i="39" s="1"/>
  <c r="Y19" i="39"/>
  <c r="AA19" i="39" s="1"/>
  <c r="BD19" i="39"/>
  <c r="K23" i="39"/>
  <c r="AM29" i="39"/>
  <c r="P40" i="39"/>
  <c r="BO48" i="39"/>
  <c r="BC48" i="39"/>
  <c r="Y48" i="39"/>
  <c r="AA48" i="39" s="1"/>
  <c r="CC48" i="39"/>
  <c r="K48" i="39"/>
  <c r="CF48" i="39"/>
  <c r="AM48" i="39"/>
  <c r="AB48" i="39"/>
  <c r="AR48" i="39"/>
  <c r="AX50" i="39"/>
  <c r="AZ50" i="39" s="1"/>
  <c r="AM50" i="39"/>
  <c r="Y51" i="39"/>
  <c r="AX58" i="39"/>
  <c r="AZ58" i="39" s="1"/>
  <c r="AM58" i="39"/>
  <c r="BT58" i="39"/>
  <c r="CE66" i="39"/>
  <c r="AX43" i="39"/>
  <c r="AZ43" i="39" s="1"/>
  <c r="CF43" i="39"/>
  <c r="AU71" i="39"/>
  <c r="BA19" i="39"/>
  <c r="BC19" i="39" s="1"/>
  <c r="BY19" i="39"/>
  <c r="CE19" i="39"/>
  <c r="U23" i="39"/>
  <c r="AM23" i="39"/>
  <c r="BO23" i="39"/>
  <c r="CE23" i="39"/>
  <c r="AR24" i="39"/>
  <c r="V24" i="39"/>
  <c r="AM24" i="39"/>
  <c r="BC24" i="39"/>
  <c r="BY24" i="39"/>
  <c r="AW25" i="39"/>
  <c r="AM27" i="39"/>
  <c r="CF29" i="39"/>
  <c r="BZ29" i="39"/>
  <c r="BD29" i="39"/>
  <c r="P33" i="39"/>
  <c r="AM33" i="39"/>
  <c r="AW33" i="39"/>
  <c r="X34" i="39"/>
  <c r="AE34" i="39" s="1"/>
  <c r="AA39" i="39"/>
  <c r="BA39" i="39"/>
  <c r="CF39" i="39"/>
  <c r="V43" i="39"/>
  <c r="CC43" i="39"/>
  <c r="AB44" i="39"/>
  <c r="P45" i="39"/>
  <c r="BA51" i="39"/>
  <c r="BZ51" i="39"/>
  <c r="U56" i="39"/>
  <c r="AM57" i="39"/>
  <c r="BT57" i="39"/>
  <c r="CB58" i="39"/>
  <c r="CF58" i="39"/>
  <c r="CC60" i="39"/>
  <c r="CE60" i="39" s="1"/>
  <c r="BO60" i="39"/>
  <c r="BC60" i="39"/>
  <c r="Y60" i="39"/>
  <c r="AA60" i="39" s="1"/>
  <c r="AR60" i="39"/>
  <c r="U60" i="39"/>
  <c r="V60" i="39"/>
  <c r="BY60" i="39"/>
  <c r="AM60" i="39"/>
  <c r="AB60" i="39"/>
  <c r="CF60" i="39"/>
  <c r="BT60" i="39"/>
  <c r="AX60" i="39"/>
  <c r="BD60" i="39"/>
  <c r="P63" i="39"/>
  <c r="AX63" i="39"/>
  <c r="BO63" i="39"/>
  <c r="AR63" i="39"/>
  <c r="V63" i="39"/>
  <c r="X63" i="39" s="1"/>
  <c r="AW63" i="39"/>
  <c r="AM63" i="39"/>
  <c r="Y63" i="39"/>
  <c r="CC63" i="39"/>
  <c r="BA12" i="39"/>
  <c r="BC12" i="39" s="1"/>
  <c r="BG12" i="39" s="1"/>
  <c r="BY12" i="39"/>
  <c r="P13" i="39"/>
  <c r="AX17" i="39"/>
  <c r="AZ17" i="39" s="1"/>
  <c r="BG17" i="39" s="1"/>
  <c r="BD17" i="39"/>
  <c r="BT17" i="39"/>
  <c r="V19" i="39"/>
  <c r="AB19" i="39"/>
  <c r="BA20" i="39"/>
  <c r="BC20" i="39" s="1"/>
  <c r="BG20" i="39" s="1"/>
  <c r="BY20" i="39"/>
  <c r="P21" i="39"/>
  <c r="BY23" i="39"/>
  <c r="AW24" i="39"/>
  <c r="BO28" i="39"/>
  <c r="BD28" i="39"/>
  <c r="AW28" i="39"/>
  <c r="Y28" i="39"/>
  <c r="CF28" i="39"/>
  <c r="AR28" i="39"/>
  <c r="AB28" i="39"/>
  <c r="BY28" i="39"/>
  <c r="V29" i="39"/>
  <c r="BA29" i="39"/>
  <c r="BC29" i="39" s="1"/>
  <c r="BO29" i="39"/>
  <c r="CF32" i="39"/>
  <c r="BO36" i="39"/>
  <c r="BC36" i="39"/>
  <c r="BG36" i="39" s="1"/>
  <c r="AW36" i="39"/>
  <c r="Y36" i="39"/>
  <c r="AA36" i="39" s="1"/>
  <c r="CF36" i="39"/>
  <c r="BY36" i="39"/>
  <c r="BZ36" i="39"/>
  <c r="CB36" i="39" s="1"/>
  <c r="AB36" i="39"/>
  <c r="CC36" i="39"/>
  <c r="K37" i="39"/>
  <c r="P38" i="39"/>
  <c r="AR39" i="39"/>
  <c r="CC39" i="39"/>
  <c r="CE39" i="39" s="1"/>
  <c r="CC40" i="39"/>
  <c r="K40" i="39"/>
  <c r="CF40" i="39"/>
  <c r="BY40" i="39"/>
  <c r="BO40" i="39"/>
  <c r="AX40" i="39"/>
  <c r="AZ40" i="39" s="1"/>
  <c r="BG40" i="39" s="1"/>
  <c r="AB40" i="39"/>
  <c r="U40" i="39"/>
  <c r="AW40" i="39"/>
  <c r="BA43" i="39"/>
  <c r="BC43" i="39" s="1"/>
  <c r="AX45" i="39"/>
  <c r="AZ45" i="39" s="1"/>
  <c r="CC51" i="39"/>
  <c r="CE51" i="39" s="1"/>
  <c r="P54" i="39"/>
  <c r="P57" i="39"/>
  <c r="CE61" i="39"/>
  <c r="BC63" i="39"/>
  <c r="CE69" i="39"/>
  <c r="BA13" i="39"/>
  <c r="BC13" i="39" s="1"/>
  <c r="BY13" i="39"/>
  <c r="U17" i="39"/>
  <c r="AB17" i="39"/>
  <c r="BA21" i="39"/>
  <c r="BC21" i="39" s="1"/>
  <c r="BY21" i="39"/>
  <c r="Y23" i="39"/>
  <c r="AA23" i="39" s="1"/>
  <c r="U24" i="39"/>
  <c r="CC24" i="39"/>
  <c r="CE24" i="39" s="1"/>
  <c r="CI24" i="39" s="1"/>
  <c r="BY27" i="39"/>
  <c r="P27" i="39"/>
  <c r="CF27" i="39"/>
  <c r="AR27" i="39"/>
  <c r="AA27" i="39"/>
  <c r="K29" i="39"/>
  <c r="AA33" i="39"/>
  <c r="P35" i="39"/>
  <c r="CC35" i="39"/>
  <c r="CE35" i="39" s="1"/>
  <c r="U35" i="39"/>
  <c r="AA35" i="39"/>
  <c r="AE35" i="39" s="1"/>
  <c r="BA35" i="39"/>
  <c r="BC35" i="39" s="1"/>
  <c r="BO38" i="39"/>
  <c r="CF38" i="39"/>
  <c r="BC45" i="39"/>
  <c r="BD48" i="39"/>
  <c r="BT48" i="39"/>
  <c r="AF58" i="39"/>
  <c r="T58" i="39" s="1"/>
  <c r="BZ65" i="39"/>
  <c r="AR65" i="39"/>
  <c r="V65" i="39"/>
  <c r="BT65" i="39"/>
  <c r="AX65" i="39"/>
  <c r="Y65" i="39"/>
  <c r="CC65" i="39"/>
  <c r="BC65" i="39"/>
  <c r="CI66" i="39"/>
  <c r="V33" i="39"/>
  <c r="X33" i="39" s="1"/>
  <c r="CC33" i="39"/>
  <c r="CE33" i="39" s="1"/>
  <c r="BA33" i="39"/>
  <c r="BC33" i="39" s="1"/>
  <c r="BD33" i="39"/>
  <c r="BZ33" i="39"/>
  <c r="CB33" i="39" s="1"/>
  <c r="BY33" i="39"/>
  <c r="BY35" i="39"/>
  <c r="BT39" i="39"/>
  <c r="BD39" i="39"/>
  <c r="AX39" i="39"/>
  <c r="K39" i="39"/>
  <c r="BZ39" i="39"/>
  <c r="P39" i="39"/>
  <c r="AW39" i="39"/>
  <c r="AM40" i="39"/>
  <c r="Y43" i="39"/>
  <c r="CC52" i="39"/>
  <c r="CE52" i="39" s="1"/>
  <c r="K52" i="39"/>
  <c r="BO52" i="39"/>
  <c r="BC52" i="39"/>
  <c r="Y52" i="39"/>
  <c r="P52" i="39"/>
  <c r="CF52" i="39"/>
  <c r="AX52" i="39"/>
  <c r="AR52" i="39"/>
  <c r="U52" i="39"/>
  <c r="V52" i="39"/>
  <c r="X52" i="39" s="1"/>
  <c r="BD52" i="39"/>
  <c r="BY52" i="39"/>
  <c r="AW54" i="39"/>
  <c r="CE54" i="39"/>
  <c r="CI54" i="39" s="1"/>
  <c r="AE59" i="39"/>
  <c r="CF59" i="39"/>
  <c r="K62" i="39"/>
  <c r="P65" i="39"/>
  <c r="N71" i="39"/>
  <c r="S74" i="39"/>
  <c r="BA23" i="39"/>
  <c r="BT23" i="39"/>
  <c r="BO25" i="39"/>
  <c r="AZ26" i="39"/>
  <c r="AR45" i="39"/>
  <c r="V45" i="39"/>
  <c r="BZ45" i="39"/>
  <c r="CB45" i="39" s="1"/>
  <c r="AA45" i="39"/>
  <c r="CC45" i="39"/>
  <c r="CI46" i="39"/>
  <c r="BT51" i="39"/>
  <c r="AX51" i="39"/>
  <c r="P51" i="39"/>
  <c r="BO51" i="39"/>
  <c r="V51" i="39"/>
  <c r="BY51" i="39"/>
  <c r="X54" i="39"/>
  <c r="BO56" i="39"/>
  <c r="AW56" i="39"/>
  <c r="Y56" i="39"/>
  <c r="CC56" i="39"/>
  <c r="K56" i="39"/>
  <c r="AM56" i="39"/>
  <c r="P56" i="39"/>
  <c r="AX56" i="39"/>
  <c r="AZ56" i="39" s="1"/>
  <c r="BY63" i="39"/>
  <c r="BO65" i="39"/>
  <c r="AK66" i="39"/>
  <c r="AU72" i="39"/>
  <c r="BR74" i="39"/>
  <c r="CF25" i="39"/>
  <c r="BT31" i="39"/>
  <c r="AX31" i="39"/>
  <c r="AZ31" i="39" s="1"/>
  <c r="U31" i="39"/>
  <c r="AW31" i="39"/>
  <c r="BC31" i="39"/>
  <c r="BY31" i="39"/>
  <c r="BA37" i="39"/>
  <c r="CF41" i="39"/>
  <c r="BZ41" i="39"/>
  <c r="CB41" i="39" s="1"/>
  <c r="CI41" i="39" s="1"/>
  <c r="AR41" i="39"/>
  <c r="AB41" i="39"/>
  <c r="V41" i="39"/>
  <c r="AM41" i="39"/>
  <c r="BT41" i="39"/>
  <c r="CC44" i="39"/>
  <c r="CE44" i="39" s="1"/>
  <c r="K44" i="39"/>
  <c r="AW44" i="39"/>
  <c r="Y44" i="39"/>
  <c r="AA44" i="39" s="1"/>
  <c r="AE44" i="39" s="1"/>
  <c r="U44" i="39"/>
  <c r="BA44" i="39"/>
  <c r="BZ44" i="39"/>
  <c r="CB44" i="39" s="1"/>
  <c r="BY44" i="39"/>
  <c r="P47" i="39"/>
  <c r="BT47" i="39"/>
  <c r="BD47" i="39"/>
  <c r="AX47" i="39"/>
  <c r="U47" i="39"/>
  <c r="BA47" i="39"/>
  <c r="BC47" i="39" s="1"/>
  <c r="BZ47" i="39"/>
  <c r="CB47" i="39" s="1"/>
  <c r="CI47" i="39" s="1"/>
  <c r="BY47" i="39"/>
  <c r="P49" i="39"/>
  <c r="Y53" i="39"/>
  <c r="AA53" i="39" s="1"/>
  <c r="AX53" i="39"/>
  <c r="V55" i="39"/>
  <c r="BD59" i="39"/>
  <c r="AX59" i="39"/>
  <c r="U59" i="39"/>
  <c r="P59" i="39"/>
  <c r="BA59" i="39"/>
  <c r="BC59" i="39" s="1"/>
  <c r="BZ59" i="39"/>
  <c r="CB59" i="39" s="1"/>
  <c r="P61" i="39"/>
  <c r="AX64" i="39"/>
  <c r="V67" i="39"/>
  <c r="AR72" i="39"/>
  <c r="V76" i="39"/>
  <c r="X76" i="39" s="1"/>
  <c r="BA76" i="39"/>
  <c r="AB79" i="39"/>
  <c r="CI79" i="39"/>
  <c r="BA80" i="39"/>
  <c r="K71" i="39"/>
  <c r="K72" i="39"/>
  <c r="CF57" i="39"/>
  <c r="BZ57" i="39"/>
  <c r="AW57" i="39"/>
  <c r="AB57" i="39"/>
  <c r="V57" i="39"/>
  <c r="BA57" i="39"/>
  <c r="BO57" i="39"/>
  <c r="BY57" i="39"/>
  <c r="K66" i="39"/>
  <c r="AM68" i="39"/>
  <c r="AB69" i="39"/>
  <c r="V69" i="39"/>
  <c r="X69" i="39" s="1"/>
  <c r="AE69" i="39" s="1"/>
  <c r="CF69" i="39"/>
  <c r="BZ69" i="39"/>
  <c r="BA69" i="39"/>
  <c r="BO69" i="39"/>
  <c r="BY69" i="39"/>
  <c r="AM75" i="39"/>
  <c r="K75" i="39"/>
  <c r="AW75" i="39"/>
  <c r="V75" i="39"/>
  <c r="Y75" i="39"/>
  <c r="BT75" i="39"/>
  <c r="AA76" i="39"/>
  <c r="P77" i="39"/>
  <c r="U78" i="39"/>
  <c r="N79" i="39"/>
  <c r="AM85" i="39"/>
  <c r="AF100" i="39"/>
  <c r="AD100" i="39" s="1"/>
  <c r="BD46" i="39"/>
  <c r="CF49" i="39"/>
  <c r="BZ49" i="39"/>
  <c r="AW49" i="39"/>
  <c r="AB49" i="39"/>
  <c r="V49" i="39"/>
  <c r="BA49" i="39"/>
  <c r="BC49" i="39" s="1"/>
  <c r="BD49" i="39"/>
  <c r="BO49" i="39"/>
  <c r="BY49" i="39"/>
  <c r="AW55" i="39"/>
  <c r="CC55" i="39"/>
  <c r="CE55" i="39" s="1"/>
  <c r="CF55" i="39"/>
  <c r="K57" i="39"/>
  <c r="U57" i="39"/>
  <c r="BD58" i="39"/>
  <c r="AB61" i="39"/>
  <c r="V61" i="39"/>
  <c r="X61" i="39" s="1"/>
  <c r="AE61" i="39" s="1"/>
  <c r="CF61" i="39"/>
  <c r="BZ61" i="39"/>
  <c r="BA61" i="39"/>
  <c r="BC61" i="39" s="1"/>
  <c r="BD61" i="39"/>
  <c r="BY61" i="39"/>
  <c r="CC67" i="39"/>
  <c r="CF68" i="39"/>
  <c r="K69" i="39"/>
  <c r="Y71" i="39"/>
  <c r="AA71" i="39" s="1"/>
  <c r="AE71" i="39" s="1"/>
  <c r="AB75" i="39"/>
  <c r="BA75" i="39"/>
  <c r="BD75" i="39"/>
  <c r="BD77" i="39"/>
  <c r="P83" i="39"/>
  <c r="CI87" i="39"/>
  <c r="CF37" i="39"/>
  <c r="BZ37" i="39"/>
  <c r="AW37" i="39"/>
  <c r="BD37" i="39"/>
  <c r="BY37" i="39"/>
  <c r="BO41" i="39"/>
  <c r="AZ42" i="39"/>
  <c r="BT44" i="39"/>
  <c r="CF44" i="39"/>
  <c r="K49" i="39"/>
  <c r="BD50" i="39"/>
  <c r="AB53" i="39"/>
  <c r="V53" i="39"/>
  <c r="X53" i="39" s="1"/>
  <c r="CF53" i="39"/>
  <c r="BZ53" i="39"/>
  <c r="U53" i="39"/>
  <c r="BA53" i="39"/>
  <c r="BC53" i="39" s="1"/>
  <c r="BD53" i="39"/>
  <c r="BY53" i="39"/>
  <c r="Y55" i="39"/>
  <c r="AA55" i="39" s="1"/>
  <c r="AB55" i="39"/>
  <c r="K61" i="39"/>
  <c r="AW64" i="39"/>
  <c r="Y64" i="39"/>
  <c r="AA64" i="39" s="1"/>
  <c r="AE64" i="39" s="1"/>
  <c r="CC64" i="39"/>
  <c r="CE64" i="39" s="1"/>
  <c r="K64" i="39"/>
  <c r="U64" i="39"/>
  <c r="BA64" i="39"/>
  <c r="BZ64" i="39"/>
  <c r="CB64" i="39" s="1"/>
  <c r="BY64" i="39"/>
  <c r="Y67" i="39"/>
  <c r="AA67" i="39" s="1"/>
  <c r="AB67" i="39"/>
  <c r="AW67" i="39"/>
  <c r="BD70" i="39"/>
  <c r="X74" i="39"/>
  <c r="U77" i="39"/>
  <c r="U79" i="39"/>
  <c r="CF81" i="39"/>
  <c r="BO83" i="39"/>
  <c r="CE84" i="39"/>
  <c r="BM87" i="39"/>
  <c r="AM59" i="39"/>
  <c r="CC68" i="39"/>
  <c r="K68" i="39"/>
  <c r="AW68" i="39"/>
  <c r="Y68" i="39"/>
  <c r="AA68" i="39" s="1"/>
  <c r="U68" i="39"/>
  <c r="BA68" i="39"/>
  <c r="BC68" i="39" s="1"/>
  <c r="BD68" i="39"/>
  <c r="BZ68" i="39"/>
  <c r="CB68" i="39" s="1"/>
  <c r="BY68" i="39"/>
  <c r="AA70" i="39"/>
  <c r="BT70" i="39"/>
  <c r="P75" i="39"/>
  <c r="I87" i="39"/>
  <c r="AF88" i="39"/>
  <c r="BH95" i="39"/>
  <c r="AQ95" i="39" s="1"/>
  <c r="AW69" i="39"/>
  <c r="AE79" i="39"/>
  <c r="P55" i="39"/>
  <c r="BD55" i="39"/>
  <c r="AX55" i="39"/>
  <c r="BA55" i="39"/>
  <c r="BC55" i="39" s="1"/>
  <c r="BZ55" i="39"/>
  <c r="CB55" i="39" s="1"/>
  <c r="CI55" i="39" s="1"/>
  <c r="BY55" i="39"/>
  <c r="AW61" i="39"/>
  <c r="BT67" i="39"/>
  <c r="BD67" i="39"/>
  <c r="AX67" i="39"/>
  <c r="BA67" i="39"/>
  <c r="BC67" i="39" s="1"/>
  <c r="BZ67" i="39"/>
  <c r="CB67" i="39" s="1"/>
  <c r="AR73" i="39"/>
  <c r="P74" i="39"/>
  <c r="BO75" i="39"/>
  <c r="CF75" i="39"/>
  <c r="BT76" i="39"/>
  <c r="AX76" i="39"/>
  <c r="CC76" i="39"/>
  <c r="K76" i="39"/>
  <c r="BY76" i="39"/>
  <c r="AW76" i="39"/>
  <c r="BZ76" i="39"/>
  <c r="CB76" i="39" s="1"/>
  <c r="P76" i="39"/>
  <c r="CC77" i="39"/>
  <c r="CB77" i="39"/>
  <c r="BA77" i="39"/>
  <c r="BC77" i="39" s="1"/>
  <c r="BT77" i="39"/>
  <c r="AW77" i="39"/>
  <c r="AA77" i="39"/>
  <c r="V77" i="39"/>
  <c r="BO77" i="39"/>
  <c r="AX77" i="39"/>
  <c r="AZ77" i="39" s="1"/>
  <c r="BG77" i="39" s="1"/>
  <c r="AB77" i="39"/>
  <c r="BY80" i="39"/>
  <c r="P80" i="39"/>
  <c r="AX80" i="39"/>
  <c r="CC80" i="39"/>
  <c r="AW80" i="39"/>
  <c r="BO80" i="39"/>
  <c r="AR80" i="39"/>
  <c r="U80" i="39"/>
  <c r="V80" i="39"/>
  <c r="X80" i="39" s="1"/>
  <c r="AA80" i="39"/>
  <c r="X83" i="39"/>
  <c r="CI92" i="39"/>
  <c r="P95" i="39"/>
  <c r="Y95" i="39"/>
  <c r="AA95" i="39" s="1"/>
  <c r="BY26" i="39"/>
  <c r="BA34" i="39"/>
  <c r="BC34" i="39" s="1"/>
  <c r="BG34" i="39" s="1"/>
  <c r="BY34" i="39"/>
  <c r="BA42" i="39"/>
  <c r="BC42" i="39" s="1"/>
  <c r="BY42" i="39"/>
  <c r="U46" i="39"/>
  <c r="AB46" i="39"/>
  <c r="AM46" i="39"/>
  <c r="BA50" i="39"/>
  <c r="BC50" i="39" s="1"/>
  <c r="BY50" i="39"/>
  <c r="U54" i="39"/>
  <c r="AA54" i="39"/>
  <c r="AM54" i="39"/>
  <c r="BA58" i="39"/>
  <c r="BC58" i="39" s="1"/>
  <c r="BY58" i="39"/>
  <c r="U62" i="39"/>
  <c r="AB62" i="39"/>
  <c r="AM62" i="39"/>
  <c r="BA66" i="39"/>
  <c r="BC66" i="39" s="1"/>
  <c r="BG66" i="39" s="1"/>
  <c r="BY66" i="39"/>
  <c r="U70" i="39"/>
  <c r="U72" i="39"/>
  <c r="CC72" i="39"/>
  <c r="CE72" i="39" s="1"/>
  <c r="U73" i="39"/>
  <c r="CC73" i="39"/>
  <c r="CE73" i="39" s="1"/>
  <c r="BA74" i="39"/>
  <c r="AR78" i="39"/>
  <c r="AB78" i="39"/>
  <c r="V78" i="39"/>
  <c r="AM78" i="39"/>
  <c r="AW78" i="39"/>
  <c r="BY78" i="39"/>
  <c r="V81" i="39"/>
  <c r="AX82" i="39"/>
  <c r="V84" i="39"/>
  <c r="P88" i="39"/>
  <c r="BT88" i="39"/>
  <c r="BD88" i="39"/>
  <c r="AX88" i="39"/>
  <c r="BA88" i="39"/>
  <c r="BC88" i="39" s="1"/>
  <c r="BZ88" i="39"/>
  <c r="CB88" i="39" s="1"/>
  <c r="CI88" i="39" s="1"/>
  <c r="BY88" i="39"/>
  <c r="V93" i="39"/>
  <c r="AX94" i="39"/>
  <c r="BD97" i="39"/>
  <c r="Y97" i="39"/>
  <c r="CF97" i="39"/>
  <c r="BA97" i="39"/>
  <c r="BC97" i="39" s="1"/>
  <c r="AB97" i="39"/>
  <c r="V97" i="39"/>
  <c r="X97" i="39" s="1"/>
  <c r="CC97" i="39"/>
  <c r="CE97" i="39" s="1"/>
  <c r="AB98" i="39"/>
  <c r="BY98" i="39"/>
  <c r="P100" i="39"/>
  <c r="CJ118" i="39"/>
  <c r="CH118" i="39" s="1"/>
  <c r="U88" i="39"/>
  <c r="AE92" i="39"/>
  <c r="CC101" i="39"/>
  <c r="CE101" i="39" s="1"/>
  <c r="CI101" i="39" s="1"/>
  <c r="BT101" i="39"/>
  <c r="CJ114" i="39"/>
  <c r="AF117" i="39"/>
  <c r="O117" i="39" s="1"/>
  <c r="AB86" i="39"/>
  <c r="V86" i="39"/>
  <c r="CF86" i="39"/>
  <c r="BZ86" i="39"/>
  <c r="U86" i="39"/>
  <c r="BA86" i="39"/>
  <c r="AZ86" i="39"/>
  <c r="BY86" i="39"/>
  <c r="AM87" i="39"/>
  <c r="AX89" i="39"/>
  <c r="AM93" i="39"/>
  <c r="BZ93" i="39"/>
  <c r="BO96" i="39"/>
  <c r="CE96" i="39"/>
  <c r="U99" i="39"/>
  <c r="AW100" i="39"/>
  <c r="BD101" i="39"/>
  <c r="AX105" i="39"/>
  <c r="AW105" i="39"/>
  <c r="Y105" i="39"/>
  <c r="BC105" i="39"/>
  <c r="AR105" i="39"/>
  <c r="U105" i="39"/>
  <c r="V105" i="39"/>
  <c r="AF108" i="39"/>
  <c r="BD109" i="39"/>
  <c r="AZ109" i="39"/>
  <c r="BZ112" i="39"/>
  <c r="BD112" i="39"/>
  <c r="U112" i="39"/>
  <c r="CC112" i="39"/>
  <c r="AR112" i="39"/>
  <c r="BA112" i="39"/>
  <c r="BC112" i="39" s="1"/>
  <c r="Y112" i="39"/>
  <c r="BO112" i="39"/>
  <c r="AB112" i="39"/>
  <c r="AX112" i="39"/>
  <c r="V112" i="39"/>
  <c r="K86" i="39"/>
  <c r="CC90" i="39"/>
  <c r="BY90" i="39"/>
  <c r="CB90" i="39"/>
  <c r="AB90" i="39"/>
  <c r="V90" i="39"/>
  <c r="BA90" i="39"/>
  <c r="U91" i="39"/>
  <c r="P97" i="39"/>
  <c r="CF98" i="39"/>
  <c r="V99" i="39"/>
  <c r="AX99" i="39"/>
  <c r="AZ99" i="39" s="1"/>
  <c r="BZ99" i="39"/>
  <c r="CB99" i="39" s="1"/>
  <c r="CI99" i="39" s="1"/>
  <c r="CC99" i="39"/>
  <c r="CE99" i="39" s="1"/>
  <c r="BA46" i="39"/>
  <c r="BC46" i="39" s="1"/>
  <c r="BG46" i="39" s="1"/>
  <c r="BY46" i="39"/>
  <c r="BA54" i="39"/>
  <c r="BC54" i="39" s="1"/>
  <c r="BG54" i="39" s="1"/>
  <c r="BY54" i="39"/>
  <c r="BA62" i="39"/>
  <c r="BC62" i="39" s="1"/>
  <c r="BY62" i="39"/>
  <c r="AR70" i="39"/>
  <c r="BZ70" i="39"/>
  <c r="CB70" i="39" s="1"/>
  <c r="CI70" i="39" s="1"/>
  <c r="AB72" i="39"/>
  <c r="BZ72" i="39"/>
  <c r="CB72" i="39" s="1"/>
  <c r="CI72" i="39" s="1"/>
  <c r="AB73" i="39"/>
  <c r="BZ73" i="39"/>
  <c r="CB73" i="39" s="1"/>
  <c r="CI73" i="39" s="1"/>
  <c r="CF74" i="39"/>
  <c r="BZ74" i="39"/>
  <c r="AW74" i="39"/>
  <c r="BD74" i="39"/>
  <c r="BY74" i="39"/>
  <c r="BD79" i="39"/>
  <c r="AB81" i="39"/>
  <c r="AM81" i="39"/>
  <c r="CF82" i="39"/>
  <c r="BZ82" i="39"/>
  <c r="AB82" i="39"/>
  <c r="V82" i="39"/>
  <c r="U82" i="39"/>
  <c r="BA82" i="39"/>
  <c r="BC82" i="39" s="1"/>
  <c r="BD82" i="39"/>
  <c r="BO82" i="39"/>
  <c r="BY82" i="39"/>
  <c r="Y84" i="39"/>
  <c r="AA84" i="39" s="1"/>
  <c r="AB84" i="39"/>
  <c r="AW84" i="39"/>
  <c r="AB85" i="39"/>
  <c r="K90" i="39"/>
  <c r="U90" i="39"/>
  <c r="AR91" i="39"/>
  <c r="V91" i="39"/>
  <c r="X91" i="39" s="1"/>
  <c r="Y91" i="39"/>
  <c r="BO92" i="39"/>
  <c r="BA93" i="39"/>
  <c r="AR94" i="39"/>
  <c r="CC94" i="39"/>
  <c r="CE94" i="39" s="1"/>
  <c r="CF94" i="39"/>
  <c r="BZ95" i="39"/>
  <c r="AW95" i="39"/>
  <c r="CC95" i="39"/>
  <c r="U95" i="39"/>
  <c r="BY95" i="39"/>
  <c r="BO95" i="39"/>
  <c r="AB95" i="39"/>
  <c r="K96" i="39"/>
  <c r="AM98" i="39"/>
  <c r="K99" i="39"/>
  <c r="AZ100" i="39"/>
  <c r="BZ105" i="39"/>
  <c r="AE114" i="39"/>
  <c r="P72" i="39"/>
  <c r="AX72" i="39"/>
  <c r="AZ72" i="39" s="1"/>
  <c r="BG72" i="39" s="1"/>
  <c r="BO73" i="39"/>
  <c r="BD73" i="39"/>
  <c r="AW73" i="39"/>
  <c r="Y73" i="39"/>
  <c r="AA73" i="39" s="1"/>
  <c r="AX73" i="39"/>
  <c r="AZ73" i="39" s="1"/>
  <c r="BY73" i="39"/>
  <c r="K82" i="39"/>
  <c r="CC85" i="39"/>
  <c r="CE85" i="39" s="1"/>
  <c r="K85" i="39"/>
  <c r="AW85" i="39"/>
  <c r="Y85" i="39"/>
  <c r="AA85" i="39" s="1"/>
  <c r="AE85" i="39" s="1"/>
  <c r="U85" i="39"/>
  <c r="BA85" i="39"/>
  <c r="BZ85" i="39"/>
  <c r="CB85" i="39" s="1"/>
  <c r="CI85" i="39" s="1"/>
  <c r="BY85" i="39"/>
  <c r="CC86" i="39"/>
  <c r="CE86" i="39" s="1"/>
  <c r="AM88" i="39"/>
  <c r="AB89" i="39"/>
  <c r="BT90" i="39"/>
  <c r="CC93" i="39"/>
  <c r="CE93" i="39" s="1"/>
  <c r="CF93" i="39"/>
  <c r="CC98" i="39"/>
  <c r="CE98" i="39" s="1"/>
  <c r="K98" i="39"/>
  <c r="BZ98" i="39"/>
  <c r="CB98" i="39" s="1"/>
  <c r="BD98" i="39"/>
  <c r="AR98" i="39"/>
  <c r="Y98" i="39"/>
  <c r="AA98" i="39" s="1"/>
  <c r="U98" i="39"/>
  <c r="BT98" i="39"/>
  <c r="BA99" i="39"/>
  <c r="BC99" i="39" s="1"/>
  <c r="AB100" i="39"/>
  <c r="BD100" i="39"/>
  <c r="CB102" i="39"/>
  <c r="CI102" i="39" s="1"/>
  <c r="CC105" i="39"/>
  <c r="CE105" i="39" s="1"/>
  <c r="CI117" i="39"/>
  <c r="AW86" i="39"/>
  <c r="AW89" i="39"/>
  <c r="Y89" i="39"/>
  <c r="CC89" i="39"/>
  <c r="BA89" i="39"/>
  <c r="BZ89" i="39"/>
  <c r="CB89" i="39" s="1"/>
  <c r="BY89" i="39"/>
  <c r="BT93" i="39"/>
  <c r="BO94" i="39"/>
  <c r="BC94" i="39"/>
  <c r="Y94" i="39"/>
  <c r="AA94" i="39" s="1"/>
  <c r="AB94" i="39"/>
  <c r="U97" i="39"/>
  <c r="BY99" i="39"/>
  <c r="BY105" i="39"/>
  <c r="CJ108" i="39"/>
  <c r="BO78" i="39"/>
  <c r="AW81" i="39"/>
  <c r="Y81" i="39"/>
  <c r="AA81" i="39" s="1"/>
  <c r="CC81" i="39"/>
  <c r="CE81" i="39" s="1"/>
  <c r="K81" i="39"/>
  <c r="BA81" i="39"/>
  <c r="BZ81" i="39"/>
  <c r="CB81" i="39" s="1"/>
  <c r="BY81" i="39"/>
  <c r="BT84" i="39"/>
  <c r="BD84" i="39"/>
  <c r="AX84" i="39"/>
  <c r="P84" i="39"/>
  <c r="BA84" i="39"/>
  <c r="BC84" i="39" s="1"/>
  <c r="BZ84" i="39"/>
  <c r="CB84" i="39" s="1"/>
  <c r="CI84" i="39" s="1"/>
  <c r="BY84" i="39"/>
  <c r="V89" i="39"/>
  <c r="X89" i="39" s="1"/>
  <c r="AR89" i="39"/>
  <c r="Y90" i="39"/>
  <c r="AA90" i="39" s="1"/>
  <c r="AX90" i="39"/>
  <c r="AZ90" i="39" s="1"/>
  <c r="AW90" i="39"/>
  <c r="K92" i="39"/>
  <c r="BY93" i="39"/>
  <c r="AW93" i="39"/>
  <c r="K93" i="39"/>
  <c r="BD93" i="39"/>
  <c r="Y93" i="39"/>
  <c r="V94" i="39"/>
  <c r="X94" i="39" s="1"/>
  <c r="Y99" i="39"/>
  <c r="CC100" i="39"/>
  <c r="CE100" i="39" s="1"/>
  <c r="BT100" i="39"/>
  <c r="U101" i="39"/>
  <c r="AW101" i="39"/>
  <c r="CF105" i="39"/>
  <c r="BA83" i="39"/>
  <c r="BC83" i="39" s="1"/>
  <c r="BY83" i="39"/>
  <c r="CF83" i="39"/>
  <c r="BD92" i="39"/>
  <c r="AA96" i="39"/>
  <c r="AE96" i="39" s="1"/>
  <c r="U96" i="39"/>
  <c r="AX96" i="39"/>
  <c r="AZ96" i="39" s="1"/>
  <c r="AW96" i="39"/>
  <c r="BD96" i="39"/>
  <c r="BY96" i="39"/>
  <c r="BT102" i="39"/>
  <c r="Y103" i="39"/>
  <c r="AA103" i="39" s="1"/>
  <c r="P104" i="39"/>
  <c r="V106" i="39"/>
  <c r="CF108" i="39"/>
  <c r="AM109" i="39"/>
  <c r="BZ110" i="39"/>
  <c r="V113" i="39"/>
  <c r="BA115" i="39"/>
  <c r="BC115" i="39" s="1"/>
  <c r="AA121" i="39"/>
  <c r="CF121" i="39"/>
  <c r="BA121" i="39"/>
  <c r="BC121" i="39" s="1"/>
  <c r="CC121" i="39"/>
  <c r="CE121" i="39" s="1"/>
  <c r="AW121" i="39"/>
  <c r="AX121" i="39"/>
  <c r="AB121" i="39"/>
  <c r="P121" i="39"/>
  <c r="BY121" i="39"/>
  <c r="BO121" i="39"/>
  <c r="V121" i="39"/>
  <c r="X121" i="39" s="1"/>
  <c r="V122" i="39"/>
  <c r="BZ122" i="39"/>
  <c r="V116" i="39"/>
  <c r="CC116" i="39"/>
  <c r="CE116" i="39" s="1"/>
  <c r="BZ116" i="39"/>
  <c r="BC119" i="39"/>
  <c r="Y119" i="39"/>
  <c r="AA119" i="39" s="1"/>
  <c r="BZ119" i="39"/>
  <c r="BD119" i="39"/>
  <c r="AR119" i="39"/>
  <c r="U119" i="39"/>
  <c r="V119" i="39"/>
  <c r="CF119" i="39"/>
  <c r="AX119" i="39"/>
  <c r="AZ119" i="39" s="1"/>
  <c r="AB119" i="39"/>
  <c r="P119" i="39"/>
  <c r="BZ120" i="39"/>
  <c r="CC120" i="39"/>
  <c r="BC120" i="39"/>
  <c r="BO120" i="39"/>
  <c r="AR120" i="39"/>
  <c r="V120" i="39"/>
  <c r="K121" i="39"/>
  <c r="CB121" i="39"/>
  <c r="CI121" i="39" s="1"/>
  <c r="AA104" i="39"/>
  <c r="AX104" i="39"/>
  <c r="AZ104" i="39" s="1"/>
  <c r="BY104" i="39"/>
  <c r="AA110" i="39"/>
  <c r="BA110" i="39"/>
  <c r="BT111" i="39"/>
  <c r="BZ113" i="39"/>
  <c r="AX116" i="39"/>
  <c r="AW116" i="39"/>
  <c r="AB102" i="39"/>
  <c r="CF103" i="39"/>
  <c r="AX103" i="39"/>
  <c r="AZ103" i="39" s="1"/>
  <c r="BC103" i="39"/>
  <c r="BY103" i="39"/>
  <c r="V104" i="39"/>
  <c r="X104" i="39" s="1"/>
  <c r="AX106" i="39"/>
  <c r="CF106" i="39"/>
  <c r="CC110" i="39"/>
  <c r="CE110" i="39" s="1"/>
  <c r="BO111" i="39"/>
  <c r="BD111" i="39"/>
  <c r="Y111" i="39"/>
  <c r="AA111" i="39" s="1"/>
  <c r="CF111" i="39"/>
  <c r="AR111" i="39"/>
  <c r="AM111" i="39"/>
  <c r="V111" i="39"/>
  <c r="X111" i="39" s="1"/>
  <c r="AE111" i="39" s="1"/>
  <c r="U111" i="39"/>
  <c r="Y113" i="39"/>
  <c r="CC115" i="39"/>
  <c r="CE115" i="39" s="1"/>
  <c r="AW115" i="39"/>
  <c r="AB115" i="39"/>
  <c r="U115" i="39"/>
  <c r="V115" i="39"/>
  <c r="BD115" i="39"/>
  <c r="Y115" i="39"/>
  <c r="BY116" i="39"/>
  <c r="BO118" i="39"/>
  <c r="Y120" i="39"/>
  <c r="CJ125" i="39"/>
  <c r="BS125" i="39" s="1"/>
  <c r="BA71" i="39"/>
  <c r="BC71" i="39" s="1"/>
  <c r="BG71" i="39" s="1"/>
  <c r="BY71" i="39"/>
  <c r="BA79" i="39"/>
  <c r="BC79" i="39" s="1"/>
  <c r="BG79" i="39" s="1"/>
  <c r="BY79" i="39"/>
  <c r="U83" i="39"/>
  <c r="AB83" i="39"/>
  <c r="BA87" i="39"/>
  <c r="BC87" i="39" s="1"/>
  <c r="BG87" i="39" s="1"/>
  <c r="BY87" i="39"/>
  <c r="BA96" i="39"/>
  <c r="BC96" i="39" s="1"/>
  <c r="BT96" i="39"/>
  <c r="P101" i="39"/>
  <c r="AX101" i="39"/>
  <c r="AZ101" i="39" s="1"/>
  <c r="BG101" i="39" s="1"/>
  <c r="BO101" i="39"/>
  <c r="BO102" i="39"/>
  <c r="BC102" i="39"/>
  <c r="AW102" i="39"/>
  <c r="BY102" i="39"/>
  <c r="V103" i="39"/>
  <c r="X103" i="39" s="1"/>
  <c r="AW103" i="39"/>
  <c r="P106" i="39"/>
  <c r="BZ107" i="39"/>
  <c r="AW107" i="39"/>
  <c r="AR107" i="39"/>
  <c r="AB107" i="39"/>
  <c r="V107" i="39"/>
  <c r="X107" i="39" s="1"/>
  <c r="BA107" i="39"/>
  <c r="BC107" i="39" s="1"/>
  <c r="BO107" i="39"/>
  <c r="BY107" i="39"/>
  <c r="AM108" i="39"/>
  <c r="CF109" i="39"/>
  <c r="BY111" i="39"/>
  <c r="P113" i="39"/>
  <c r="BA113" i="39"/>
  <c r="BC113" i="39" s="1"/>
  <c r="BD113" i="39"/>
  <c r="AX115" i="39"/>
  <c r="AZ115" i="39" s="1"/>
  <c r="BG115" i="39" s="1"/>
  <c r="BY115" i="39"/>
  <c r="BO116" i="39"/>
  <c r="AA123" i="39"/>
  <c r="P110" i="39"/>
  <c r="CF110" i="39"/>
  <c r="AR110" i="39"/>
  <c r="BD110" i="39"/>
  <c r="V110" i="39"/>
  <c r="X110" i="39" s="1"/>
  <c r="AR113" i="39"/>
  <c r="Y116" i="39"/>
  <c r="BM117" i="39"/>
  <c r="BT118" i="39"/>
  <c r="CC119" i="39"/>
  <c r="CE119" i="39" s="1"/>
  <c r="BT120" i="39"/>
  <c r="BY122" i="39"/>
  <c r="BA104" i="39"/>
  <c r="BT104" i="39"/>
  <c r="CF104" i="39"/>
  <c r="AW110" i="39"/>
  <c r="AB111" i="39"/>
  <c r="BA116" i="39"/>
  <c r="CF116" i="39"/>
  <c r="AM118" i="39"/>
  <c r="AX120" i="39"/>
  <c r="AZ120" i="39" s="1"/>
  <c r="CJ134" i="39"/>
  <c r="AW106" i="39"/>
  <c r="Y106" i="39"/>
  <c r="AA106" i="39" s="1"/>
  <c r="CC106" i="39"/>
  <c r="CE106" i="39" s="1"/>
  <c r="K106" i="39"/>
  <c r="BA106" i="39"/>
  <c r="BZ106" i="39"/>
  <c r="BY106" i="39"/>
  <c r="AX110" i="39"/>
  <c r="AZ110" i="39" s="1"/>
  <c r="P111" i="39"/>
  <c r="AM113" i="39"/>
  <c r="BY113" i="39"/>
  <c r="BO113" i="39"/>
  <c r="CC113" i="39"/>
  <c r="P115" i="39"/>
  <c r="BT116" i="39"/>
  <c r="AM120" i="39"/>
  <c r="AX122" i="39"/>
  <c r="AZ122" i="39" s="1"/>
  <c r="Y122" i="39"/>
  <c r="CC122" i="39"/>
  <c r="AW122" i="39"/>
  <c r="P122" i="39"/>
  <c r="BA122" i="39"/>
  <c r="BY92" i="39"/>
  <c r="BA100" i="39"/>
  <c r="BC100" i="39" s="1"/>
  <c r="BY100" i="39"/>
  <c r="BA108" i="39"/>
  <c r="BC108" i="39" s="1"/>
  <c r="BG108" i="39" s="1"/>
  <c r="BD118" i="39"/>
  <c r="AX123" i="39"/>
  <c r="AZ123" i="39" s="1"/>
  <c r="Y124" i="39"/>
  <c r="BD125" i="39"/>
  <c r="BZ126" i="39"/>
  <c r="BZ128" i="39"/>
  <c r="AR128" i="39"/>
  <c r="AB128" i="39"/>
  <c r="V128" i="39"/>
  <c r="X128" i="39" s="1"/>
  <c r="CC128" i="39"/>
  <c r="CE128" i="39" s="1"/>
  <c r="AX128" i="39"/>
  <c r="Y128" i="39"/>
  <c r="AA128" i="39" s="1"/>
  <c r="BD128" i="39"/>
  <c r="AZ129" i="39"/>
  <c r="CF123" i="39"/>
  <c r="CE124" i="39"/>
  <c r="CF127" i="39"/>
  <c r="BD129" i="39"/>
  <c r="BO133" i="39"/>
  <c r="BA124" i="39"/>
  <c r="P126" i="39"/>
  <c r="AX126" i="39"/>
  <c r="AA126" i="39"/>
  <c r="AR124" i="39"/>
  <c r="V124" i="39"/>
  <c r="X124" i="39" s="1"/>
  <c r="CF124" i="39"/>
  <c r="BZ124" i="39"/>
  <c r="AW124" i="39"/>
  <c r="BT124" i="39"/>
  <c r="CB131" i="39"/>
  <c r="BT114" i="39"/>
  <c r="BD114" i="39"/>
  <c r="AX114" i="39"/>
  <c r="U114" i="39"/>
  <c r="AM114" i="39"/>
  <c r="AW114" i="39"/>
  <c r="BY114" i="39"/>
  <c r="BY118" i="39"/>
  <c r="P118" i="39"/>
  <c r="AW118" i="39"/>
  <c r="AA118" i="39"/>
  <c r="U118" i="39"/>
  <c r="K118" i="39"/>
  <c r="BA118" i="39"/>
  <c r="CC123" i="39"/>
  <c r="CE123" i="39" s="1"/>
  <c r="BZ123" i="39"/>
  <c r="CB123" i="39" s="1"/>
  <c r="P123" i="39"/>
  <c r="U123" i="39"/>
  <c r="K124" i="39"/>
  <c r="K126" i="39"/>
  <c r="BA126" i="39"/>
  <c r="CC126" i="39"/>
  <c r="AB127" i="39"/>
  <c r="CC131" i="39"/>
  <c r="CE131" i="39" s="1"/>
  <c r="BO131" i="39"/>
  <c r="BD131" i="39"/>
  <c r="Y131" i="39"/>
  <c r="U131" i="39"/>
  <c r="V131" i="39"/>
  <c r="X131" i="39" s="1"/>
  <c r="BT131" i="39"/>
  <c r="AX131" i="39"/>
  <c r="AZ131" i="39" s="1"/>
  <c r="CF131" i="39"/>
  <c r="AE133" i="39"/>
  <c r="AZ134" i="39"/>
  <c r="CJ135" i="39"/>
  <c r="BY126" i="39"/>
  <c r="AW130" i="39"/>
  <c r="BY131" i="39"/>
  <c r="K132" i="39"/>
  <c r="BY132" i="39"/>
  <c r="AX124" i="39"/>
  <c r="AW129" i="39"/>
  <c r="V127" i="39"/>
  <c r="X127" i="39" s="1"/>
  <c r="BT135" i="39"/>
  <c r="CF137" i="39"/>
  <c r="BZ137" i="39"/>
  <c r="CC137" i="39"/>
  <c r="CE137" i="39" s="1"/>
  <c r="Y137" i="39"/>
  <c r="AA137" i="39" s="1"/>
  <c r="AZ137" i="39"/>
  <c r="BG137" i="39" s="1"/>
  <c r="AB137" i="39"/>
  <c r="AM137" i="39"/>
  <c r="BY137" i="39"/>
  <c r="AW137" i="39"/>
  <c r="BC137" i="39"/>
  <c r="CC138" i="39"/>
  <c r="CB139" i="39"/>
  <c r="BC141" i="39"/>
  <c r="AX132" i="39"/>
  <c r="AZ132" i="39" s="1"/>
  <c r="CC132" i="39"/>
  <c r="BO132" i="39"/>
  <c r="AW132" i="39"/>
  <c r="AW138" i="39"/>
  <c r="BO134" i="39"/>
  <c r="CF134" i="39"/>
  <c r="X136" i="39"/>
  <c r="AE136" i="39" s="1"/>
  <c r="K139" i="39"/>
  <c r="P133" i="39"/>
  <c r="BO135" i="39"/>
  <c r="AR137" i="39"/>
  <c r="BA138" i="39"/>
  <c r="BO138" i="39"/>
  <c r="AB138" i="39"/>
  <c r="BZ138" i="39"/>
  <c r="CB138" i="39" s="1"/>
  <c r="AX138" i="39"/>
  <c r="AZ138" i="39" s="1"/>
  <c r="P132" i="39"/>
  <c r="AA132" i="39"/>
  <c r="BA132" i="39"/>
  <c r="V138" i="39"/>
  <c r="X138" i="39" s="1"/>
  <c r="AW127" i="39"/>
  <c r="Y127" i="39"/>
  <c r="AA127" i="39" s="1"/>
  <c r="CC127" i="39"/>
  <c r="CE127" i="39" s="1"/>
  <c r="BZ127" i="39"/>
  <c r="CB127" i="39" s="1"/>
  <c r="BY127" i="39"/>
  <c r="BT130" i="39"/>
  <c r="BD130" i="39"/>
  <c r="AX130" i="39"/>
  <c r="AZ130" i="39" s="1"/>
  <c r="P130" i="39"/>
  <c r="BA130" i="39"/>
  <c r="BC130" i="39" s="1"/>
  <c r="BZ130" i="39"/>
  <c r="CB130" i="39" s="1"/>
  <c r="CI130" i="39" s="1"/>
  <c r="AR132" i="39"/>
  <c r="AF135" i="39"/>
  <c r="Y138" i="39"/>
  <c r="BA129" i="39"/>
  <c r="BC129" i="39" s="1"/>
  <c r="BY129" i="39"/>
  <c r="CF129" i="39"/>
  <c r="CC133" i="39"/>
  <c r="CE133" i="39" s="1"/>
  <c r="K133" i="39"/>
  <c r="AM133" i="39"/>
  <c r="AW133" i="39"/>
  <c r="BD133" i="39"/>
  <c r="BY133" i="39"/>
  <c r="U134" i="39"/>
  <c r="AX136" i="39"/>
  <c r="AW136" i="39"/>
  <c r="BY140" i="39"/>
  <c r="BZ141" i="39"/>
  <c r="CB141" i="39" s="1"/>
  <c r="Y142" i="39"/>
  <c r="AA142" i="39" s="1"/>
  <c r="CB142" i="39"/>
  <c r="CI142" i="39" s="1"/>
  <c r="P143" i="39"/>
  <c r="AW143" i="39"/>
  <c r="AA143" i="39"/>
  <c r="K143" i="39"/>
  <c r="CF143" i="39"/>
  <c r="BO143" i="39"/>
  <c r="AB143" i="39"/>
  <c r="BA145" i="39"/>
  <c r="BY148" i="39"/>
  <c r="BD141" i="39"/>
  <c r="CF141" i="39"/>
  <c r="CF142" i="39"/>
  <c r="CF145" i="39"/>
  <c r="BZ145" i="39"/>
  <c r="CC145" i="39"/>
  <c r="CE145" i="39" s="1"/>
  <c r="K145" i="39"/>
  <c r="AW145" i="39"/>
  <c r="AX145" i="39"/>
  <c r="AB145" i="39"/>
  <c r="V142" i="39"/>
  <c r="X142" i="39" s="1"/>
  <c r="AE142" i="39" s="1"/>
  <c r="K142" i="39"/>
  <c r="AX147" i="39"/>
  <c r="Y147" i="39"/>
  <c r="BY147" i="39"/>
  <c r="BO147" i="39"/>
  <c r="BA147" i="39"/>
  <c r="V147" i="39"/>
  <c r="CC148" i="39"/>
  <c r="BZ148" i="39"/>
  <c r="CB148" i="39" s="1"/>
  <c r="P148" i="39"/>
  <c r="BA148" i="39"/>
  <c r="K149" i="39"/>
  <c r="CJ150" i="39"/>
  <c r="CH150" i="39" s="1"/>
  <c r="AF151" i="39"/>
  <c r="K146" i="39"/>
  <c r="BZ147" i="39"/>
  <c r="V148" i="39"/>
  <c r="CJ151" i="39"/>
  <c r="CH151" i="39" s="1"/>
  <c r="BY109" i="39"/>
  <c r="BA117" i="39"/>
  <c r="BC117" i="39" s="1"/>
  <c r="BG117" i="39" s="1"/>
  <c r="BY117" i="39"/>
  <c r="BA125" i="39"/>
  <c r="BC125" i="39" s="1"/>
  <c r="BG125" i="39" s="1"/>
  <c r="BY125" i="39"/>
  <c r="U129" i="39"/>
  <c r="AB129" i="39"/>
  <c r="BA133" i="39"/>
  <c r="CF133" i="39"/>
  <c r="Y134" i="39"/>
  <c r="AA134" i="39" s="1"/>
  <c r="BD135" i="39"/>
  <c r="P136" i="39"/>
  <c r="CC136" i="39"/>
  <c r="CE136" i="39" s="1"/>
  <c r="K136" i="39"/>
  <c r="U136" i="39"/>
  <c r="BA136" i="39"/>
  <c r="BC136" i="39" s="1"/>
  <c r="BD136" i="39"/>
  <c r="BZ136" i="39"/>
  <c r="CB136" i="39" s="1"/>
  <c r="CI136" i="39" s="1"/>
  <c r="BY136" i="39"/>
  <c r="BT143" i="39"/>
  <c r="Y145" i="39"/>
  <c r="AA145" i="39" s="1"/>
  <c r="AW148" i="39"/>
  <c r="BO148" i="39"/>
  <c r="AR141" i="39"/>
  <c r="AB141" i="39"/>
  <c r="V141" i="39"/>
  <c r="X141" i="39" s="1"/>
  <c r="AE141" i="39" s="1"/>
  <c r="BO141" i="39"/>
  <c r="AX141" i="39"/>
  <c r="AZ141" i="39" s="1"/>
  <c r="CC141" i="39"/>
  <c r="CE141" i="39" s="1"/>
  <c r="U141" i="39"/>
  <c r="BD143" i="39"/>
  <c r="P147" i="39"/>
  <c r="Y148" i="39"/>
  <c r="AA148" i="39" s="1"/>
  <c r="AW141" i="39"/>
  <c r="U143" i="39"/>
  <c r="CC147" i="39"/>
  <c r="AX148" i="39"/>
  <c r="BT148" i="39"/>
  <c r="AR134" i="39"/>
  <c r="AB134" i="39"/>
  <c r="V134" i="39"/>
  <c r="AM134" i="39"/>
  <c r="BD134" i="39"/>
  <c r="BY134" i="39"/>
  <c r="CC140" i="39"/>
  <c r="CE140" i="39" s="1"/>
  <c r="BZ140" i="39"/>
  <c r="CB140" i="39" s="1"/>
  <c r="CI140" i="39" s="1"/>
  <c r="P140" i="39"/>
  <c r="AW140" i="39"/>
  <c r="AA140" i="39"/>
  <c r="U140" i="39"/>
  <c r="V140" i="39"/>
  <c r="X140" i="39" s="1"/>
  <c r="BY141" i="39"/>
  <c r="BA143" i="39"/>
  <c r="BC143" i="39" s="1"/>
  <c r="BG143" i="39" s="1"/>
  <c r="BY145" i="39"/>
  <c r="AZ146" i="39"/>
  <c r="AM148" i="39"/>
  <c r="BT139" i="39"/>
  <c r="AX139" i="39"/>
  <c r="U139" i="39"/>
  <c r="AW139" i="39"/>
  <c r="BC139" i="39"/>
  <c r="BD142" i="39"/>
  <c r="BT150" i="39"/>
  <c r="S158" i="39"/>
  <c r="AM146" i="39"/>
  <c r="AB146" i="39"/>
  <c r="U146" i="39"/>
  <c r="CF146" i="39"/>
  <c r="BT146" i="39"/>
  <c r="BA146" i="39"/>
  <c r="BC146" i="39" s="1"/>
  <c r="BZ146" i="39"/>
  <c r="BY146" i="39"/>
  <c r="BY154" i="39"/>
  <c r="BZ156" i="39"/>
  <c r="AF161" i="39"/>
  <c r="AD161" i="39" s="1"/>
  <c r="Y150" i="39"/>
  <c r="AA150" i="39" s="1"/>
  <c r="AE150" i="39" s="1"/>
  <c r="CE153" i="39"/>
  <c r="BD154" i="39"/>
  <c r="AR151" i="39"/>
  <c r="BT152" i="39"/>
  <c r="BA135" i="39"/>
  <c r="BC135" i="39" s="1"/>
  <c r="BG135" i="39" s="1"/>
  <c r="BY135" i="39"/>
  <c r="Y139" i="39"/>
  <c r="AA139" i="39" s="1"/>
  <c r="AR139" i="39"/>
  <c r="BO144" i="39"/>
  <c r="BD144" i="39"/>
  <c r="AW144" i="39"/>
  <c r="Y144" i="39"/>
  <c r="AA144" i="39" s="1"/>
  <c r="AE144" i="39" s="1"/>
  <c r="AB144" i="39"/>
  <c r="U144" i="39"/>
  <c r="K144" i="39"/>
  <c r="BA144" i="39"/>
  <c r="BC144" i="39" s="1"/>
  <c r="BG144" i="39" s="1"/>
  <c r="BY144" i="39"/>
  <c r="Y146" i="39"/>
  <c r="AW146" i="39"/>
  <c r="AR149" i="39"/>
  <c r="AB149" i="39"/>
  <c r="V149" i="39"/>
  <c r="X149" i="39" s="1"/>
  <c r="AE149" i="39" s="1"/>
  <c r="CE149" i="39"/>
  <c r="BY149" i="39"/>
  <c r="AX149" i="39"/>
  <c r="AZ149" i="39" s="1"/>
  <c r="BZ149" i="39"/>
  <c r="CB149" i="39" s="1"/>
  <c r="P149" i="39"/>
  <c r="U149" i="39"/>
  <c r="AW149" i="39"/>
  <c r="BD150" i="39"/>
  <c r="K152" i="39"/>
  <c r="AM154" i="39"/>
  <c r="AA154" i="39"/>
  <c r="BA154" i="39"/>
  <c r="BC154" i="39" s="1"/>
  <c r="CC154" i="39"/>
  <c r="CE154" i="39" s="1"/>
  <c r="AW154" i="39"/>
  <c r="V154" i="39"/>
  <c r="BO154" i="39"/>
  <c r="CC156" i="39"/>
  <c r="K156" i="39"/>
  <c r="Y156" i="39"/>
  <c r="BT156" i="39"/>
  <c r="AW156" i="39"/>
  <c r="AM156" i="39"/>
  <c r="P156" i="39"/>
  <c r="AX156" i="39"/>
  <c r="BY156" i="39"/>
  <c r="BO156" i="39"/>
  <c r="BA156" i="39"/>
  <c r="U156" i="39"/>
  <c r="V156" i="39"/>
  <c r="CJ158" i="39"/>
  <c r="U151" i="39"/>
  <c r="AR152" i="39"/>
  <c r="P154" i="39"/>
  <c r="BT155" i="39"/>
  <c r="BD155" i="39"/>
  <c r="CB155" i="39"/>
  <c r="BA155" i="39"/>
  <c r="BC155" i="39" s="1"/>
  <c r="AA155" i="39"/>
  <c r="CE155" i="39"/>
  <c r="AM158" i="39"/>
  <c r="Y159" i="39"/>
  <c r="K161" i="39"/>
  <c r="AA163" i="39"/>
  <c r="AE165" i="39"/>
  <c r="BD159" i="39"/>
  <c r="AB152" i="39"/>
  <c r="CF153" i="39"/>
  <c r="BZ153" i="39"/>
  <c r="AX153" i="39"/>
  <c r="AZ153" i="39" s="1"/>
  <c r="BD153" i="39"/>
  <c r="BY153" i="39"/>
  <c r="K155" i="39"/>
  <c r="BO155" i="39"/>
  <c r="BY155" i="39"/>
  <c r="AX157" i="39"/>
  <c r="AZ157" i="39" s="1"/>
  <c r="BG157" i="39" s="1"/>
  <c r="CC157" i="39"/>
  <c r="CE157" i="39" s="1"/>
  <c r="AX159" i="39"/>
  <c r="BM164" i="39"/>
  <c r="P151" i="39"/>
  <c r="AX151" i="39"/>
  <c r="AZ151" i="39" s="1"/>
  <c r="BG151" i="39" s="1"/>
  <c r="BO151" i="39"/>
  <c r="BO152" i="39"/>
  <c r="BC152" i="39"/>
  <c r="AW152" i="39"/>
  <c r="AX152" i="39"/>
  <c r="AZ152" i="39" s="1"/>
  <c r="BY152" i="39"/>
  <c r="V153" i="39"/>
  <c r="X153" i="39" s="1"/>
  <c r="AE153" i="39" s="1"/>
  <c r="Y157" i="39"/>
  <c r="BT157" i="39"/>
  <c r="CF157" i="39"/>
  <c r="P159" i="39"/>
  <c r="CF159" i="39"/>
  <c r="CC159" i="39"/>
  <c r="BZ159" i="39"/>
  <c r="BA159" i="39"/>
  <c r="BC159" i="39" s="1"/>
  <c r="V159" i="39"/>
  <c r="BT158" i="39"/>
  <c r="K159" i="39"/>
  <c r="AB159" i="39"/>
  <c r="BR164" i="39"/>
  <c r="AR157" i="39"/>
  <c r="V157" i="39"/>
  <c r="BZ157" i="39"/>
  <c r="P157" i="39"/>
  <c r="U157" i="39"/>
  <c r="BY157" i="39"/>
  <c r="BO159" i="39"/>
  <c r="AE164" i="39"/>
  <c r="AU164" i="39"/>
  <c r="BY160" i="39"/>
  <c r="BO162" i="39"/>
  <c r="CB161" i="39"/>
  <c r="CI161" i="39" s="1"/>
  <c r="AR163" i="39"/>
  <c r="AB163" i="39"/>
  <c r="V163" i="39"/>
  <c r="CC163" i="39"/>
  <c r="CE163" i="39" s="1"/>
  <c r="CF163" i="39"/>
  <c r="BY163" i="39"/>
  <c r="AX163" i="39"/>
  <c r="AZ163" i="39" s="1"/>
  <c r="BZ164" i="39"/>
  <c r="CB164" i="39" s="1"/>
  <c r="CI164" i="39" s="1"/>
  <c r="AU172" i="39"/>
  <c r="BR172" i="39"/>
  <c r="K166" i="39"/>
  <c r="AZ167" i="39"/>
  <c r="CC162" i="39"/>
  <c r="CE162" i="39" s="1"/>
  <c r="AB162" i="39"/>
  <c r="U162" i="39"/>
  <c r="V162" i="39"/>
  <c r="X162" i="39" s="1"/>
  <c r="BZ162" i="39"/>
  <c r="CJ166" i="39"/>
  <c r="BS166" i="39" s="1"/>
  <c r="CC170" i="39"/>
  <c r="BA170" i="39"/>
  <c r="V170" i="39"/>
  <c r="X170" i="39" s="1"/>
  <c r="BT170" i="39"/>
  <c r="AB170" i="39"/>
  <c r="Y170" i="39"/>
  <c r="BY170" i="39"/>
  <c r="BZ170" i="39"/>
  <c r="AX170" i="39"/>
  <c r="I173" i="39"/>
  <c r="AB160" i="39"/>
  <c r="AX162" i="39"/>
  <c r="BZ163" i="39"/>
  <c r="CB163" i="39" s="1"/>
  <c r="CI163" i="39" s="1"/>
  <c r="U167" i="39"/>
  <c r="BR168" i="39"/>
  <c r="AE169" i="39"/>
  <c r="AM162" i="39"/>
  <c r="BY162" i="39"/>
  <c r="CJ172" i="39"/>
  <c r="CH172" i="39" s="1"/>
  <c r="AF176" i="39"/>
  <c r="AD176" i="39" s="1"/>
  <c r="CE160" i="39"/>
  <c r="AW160" i="39"/>
  <c r="Y160" i="39"/>
  <c r="AA160" i="39" s="1"/>
  <c r="AE160" i="39" s="1"/>
  <c r="BT160" i="39"/>
  <c r="U160" i="39"/>
  <c r="BZ160" i="39"/>
  <c r="Y162" i="39"/>
  <c r="BC163" i="39"/>
  <c r="BT163" i="39"/>
  <c r="BA162" i="39"/>
  <c r="BC162" i="39" s="1"/>
  <c r="CF162" i="39"/>
  <c r="AB166" i="39"/>
  <c r="CF167" i="39"/>
  <c r="BZ167" i="39"/>
  <c r="AM167" i="39"/>
  <c r="V167" i="39"/>
  <c r="CC167" i="39"/>
  <c r="CE167" i="39" s="1"/>
  <c r="BA167" i="39"/>
  <c r="Y167" i="39"/>
  <c r="CB168" i="39"/>
  <c r="V171" i="39"/>
  <c r="Y171" i="39"/>
  <c r="CC171" i="39"/>
  <c r="AX171" i="39"/>
  <c r="K171" i="39"/>
  <c r="BT171" i="39"/>
  <c r="BA171" i="39"/>
  <c r="P171" i="39"/>
  <c r="BY171" i="39"/>
  <c r="AF172" i="39"/>
  <c r="P178" i="39"/>
  <c r="P165" i="39"/>
  <c r="AX165" i="39"/>
  <c r="AZ165" i="39" s="1"/>
  <c r="BG165" i="39" s="1"/>
  <c r="BO165" i="39"/>
  <c r="AR166" i="39"/>
  <c r="P168" i="39"/>
  <c r="BA168" i="39"/>
  <c r="BC168" i="39" s="1"/>
  <c r="BD168" i="39"/>
  <c r="AM173" i="39"/>
  <c r="BZ173" i="39"/>
  <c r="CB173" i="39" s="1"/>
  <c r="AM175" i="39"/>
  <c r="K175" i="39"/>
  <c r="BO175" i="39"/>
  <c r="Y175" i="39"/>
  <c r="V175" i="39"/>
  <c r="AR175" i="39"/>
  <c r="BY175" i="39"/>
  <c r="BA173" i="39"/>
  <c r="BC173" i="39" s="1"/>
  <c r="AM177" i="39"/>
  <c r="BY142" i="39"/>
  <c r="BA150" i="39"/>
  <c r="BC150" i="39" s="1"/>
  <c r="BG150" i="39" s="1"/>
  <c r="BY150" i="39"/>
  <c r="BA158" i="39"/>
  <c r="BC158" i="39" s="1"/>
  <c r="BG158" i="39" s="1"/>
  <c r="BY158" i="39"/>
  <c r="BT161" i="39"/>
  <c r="AX161" i="39"/>
  <c r="U161" i="39"/>
  <c r="AW161" i="39"/>
  <c r="BC161" i="39"/>
  <c r="BY161" i="39"/>
  <c r="U165" i="39"/>
  <c r="CC165" i="39"/>
  <c r="CE165" i="39" s="1"/>
  <c r="CI165" i="39" s="1"/>
  <c r="AM168" i="39"/>
  <c r="AA168" i="39"/>
  <c r="K168" i="39"/>
  <c r="CF168" i="39"/>
  <c r="BY168" i="39"/>
  <c r="BO168" i="39"/>
  <c r="AB168" i="39"/>
  <c r="AW168" i="39"/>
  <c r="BZ174" i="39"/>
  <c r="CB174" i="39" s="1"/>
  <c r="AW174" i="39"/>
  <c r="Y174" i="39"/>
  <c r="CC174" i="39"/>
  <c r="V174" i="39"/>
  <c r="X174" i="39" s="1"/>
  <c r="BY174" i="39"/>
  <c r="AB174" i="39"/>
  <c r="AX174" i="39"/>
  <c r="AZ174" i="39" s="1"/>
  <c r="BO177" i="39"/>
  <c r="I183" i="39"/>
  <c r="BD174" i="39"/>
  <c r="AB169" i="39"/>
  <c r="BY173" i="39"/>
  <c r="BD173" i="39"/>
  <c r="Y173" i="39"/>
  <c r="CC173" i="39"/>
  <c r="CE173" i="39" s="1"/>
  <c r="U173" i="39"/>
  <c r="BC174" i="39"/>
  <c r="BD175" i="39"/>
  <c r="CE175" i="39"/>
  <c r="CI175" i="39" s="1"/>
  <c r="CF176" i="39"/>
  <c r="CB178" i="39"/>
  <c r="AA179" i="39"/>
  <c r="AE179" i="39" s="1"/>
  <c r="BT169" i="39"/>
  <c r="AX169" i="39"/>
  <c r="U169" i="39"/>
  <c r="AM169" i="39"/>
  <c r="AW169" i="39"/>
  <c r="BC169" i="39"/>
  <c r="BY169" i="39"/>
  <c r="Y177" i="39"/>
  <c r="AA177" i="39" s="1"/>
  <c r="AB177" i="39"/>
  <c r="BZ177" i="39"/>
  <c r="BY177" i="39"/>
  <c r="AB181" i="39"/>
  <c r="BD182" i="39"/>
  <c r="BY186" i="39"/>
  <c r="BA164" i="39"/>
  <c r="BC164" i="39" s="1"/>
  <c r="BG164" i="39" s="1"/>
  <c r="BY164" i="39"/>
  <c r="BO166" i="39"/>
  <c r="BD166" i="39"/>
  <c r="AW166" i="39"/>
  <c r="Y166" i="39"/>
  <c r="AA166" i="39" s="1"/>
  <c r="AE166" i="39" s="1"/>
  <c r="BY166" i="39"/>
  <c r="CC169" i="39"/>
  <c r="CE169" i="39" s="1"/>
  <c r="CI169" i="39" s="1"/>
  <c r="BD172" i="39"/>
  <c r="P176" i="39"/>
  <c r="AR178" i="39"/>
  <c r="AB178" i="39"/>
  <c r="V178" i="39"/>
  <c r="X178" i="39" s="1"/>
  <c r="BD178" i="39"/>
  <c r="Y178" i="39"/>
  <c r="AA178" i="39" s="1"/>
  <c r="CC178" i="39"/>
  <c r="AW178" i="39"/>
  <c r="AX178" i="39"/>
  <c r="AZ178" i="39" s="1"/>
  <c r="U178" i="39"/>
  <c r="CF178" i="39"/>
  <c r="BO179" i="39"/>
  <c r="BY180" i="39"/>
  <c r="BC180" i="39"/>
  <c r="AM180" i="39"/>
  <c r="Y180" i="39"/>
  <c r="AA180" i="39" s="1"/>
  <c r="U180" i="39"/>
  <c r="CF180" i="39"/>
  <c r="CC180" i="39"/>
  <c r="CE180" i="39" s="1"/>
  <c r="AR180" i="39"/>
  <c r="BZ180" i="39"/>
  <c r="AB180" i="39"/>
  <c r="K177" i="39"/>
  <c r="BA177" i="39"/>
  <c r="BC177" i="39" s="1"/>
  <c r="BG177" i="39" s="1"/>
  <c r="U177" i="39"/>
  <c r="AW177" i="39"/>
  <c r="BZ182" i="39"/>
  <c r="BY182" i="39"/>
  <c r="V182" i="39"/>
  <c r="X182" i="39" s="1"/>
  <c r="CC182" i="39"/>
  <c r="CE182" i="39" s="1"/>
  <c r="BC182" i="39"/>
  <c r="AR182" i="39"/>
  <c r="V187" i="39"/>
  <c r="X187" i="39" s="1"/>
  <c r="AE187" i="39" s="1"/>
  <c r="AK189" i="39"/>
  <c r="AA188" i="39"/>
  <c r="BT181" i="39"/>
  <c r="BD184" i="39"/>
  <c r="AX184" i="39"/>
  <c r="U184" i="39"/>
  <c r="BY184" i="39"/>
  <c r="BO184" i="39"/>
  <c r="CF184" i="39"/>
  <c r="BA184" i="39"/>
  <c r="BC184" i="39" s="1"/>
  <c r="AW184" i="39"/>
  <c r="AA184" i="39"/>
  <c r="V184" i="39"/>
  <c r="CC184" i="39"/>
  <c r="V186" i="39"/>
  <c r="AW186" i="39"/>
  <c r="U186" i="39"/>
  <c r="BZ186" i="39"/>
  <c r="BD186" i="39"/>
  <c r="Y186" i="39"/>
  <c r="CF186" i="39"/>
  <c r="BA186" i="39"/>
  <c r="BC186" i="39" s="1"/>
  <c r="BT186" i="39"/>
  <c r="AX186" i="39"/>
  <c r="AF190" i="39"/>
  <c r="J190" i="39" s="1"/>
  <c r="BD176" i="39"/>
  <c r="AX176" i="39"/>
  <c r="AZ176" i="39" s="1"/>
  <c r="U176" i="39"/>
  <c r="CC176" i="39"/>
  <c r="CE176" i="39" s="1"/>
  <c r="BZ176" i="39"/>
  <c r="CB176" i="39" s="1"/>
  <c r="BY176" i="39"/>
  <c r="CF179" i="39"/>
  <c r="BO181" i="39"/>
  <c r="BC181" i="39"/>
  <c r="AW181" i="39"/>
  <c r="Y181" i="39"/>
  <c r="AA181" i="39" s="1"/>
  <c r="AM181" i="39"/>
  <c r="V181" i="39"/>
  <c r="X181" i="39" s="1"/>
  <c r="U181" i="39"/>
  <c r="AR183" i="39"/>
  <c r="CE183" i="39"/>
  <c r="CI183" i="39" s="1"/>
  <c r="P185" i="39"/>
  <c r="AM186" i="39"/>
  <c r="BO186" i="39"/>
  <c r="CF185" i="39"/>
  <c r="BR192" i="39"/>
  <c r="BY172" i="39"/>
  <c r="AA183" i="39"/>
  <c r="U183" i="39"/>
  <c r="AX183" i="39"/>
  <c r="AZ183" i="39" s="1"/>
  <c r="AW183" i="39"/>
  <c r="BD183" i="39"/>
  <c r="BY183" i="39"/>
  <c r="U185" i="39"/>
  <c r="P188" i="39"/>
  <c r="AB190" i="39"/>
  <c r="Y185" i="39"/>
  <c r="AA185" i="39" s="1"/>
  <c r="AE185" i="39" s="1"/>
  <c r="AR185" i="39"/>
  <c r="CB187" i="39"/>
  <c r="BT188" i="39"/>
  <c r="BD188" i="39"/>
  <c r="AX188" i="39"/>
  <c r="CE188" i="39"/>
  <c r="BO188" i="39"/>
  <c r="CB188" i="39"/>
  <c r="BA188" i="39"/>
  <c r="BC188" i="39" s="1"/>
  <c r="AW188" i="39"/>
  <c r="U190" i="39"/>
  <c r="AZ192" i="39"/>
  <c r="BT187" i="39"/>
  <c r="BY188" i="39"/>
  <c r="BR190" i="39"/>
  <c r="K185" i="39"/>
  <c r="AM185" i="39"/>
  <c r="AW185" i="39"/>
  <c r="BD185" i="39"/>
  <c r="BY185" i="39"/>
  <c r="BY179" i="39"/>
  <c r="AB189" i="39"/>
  <c r="CF190" i="39"/>
  <c r="CE190" i="39"/>
  <c r="CI190" i="39" s="1"/>
  <c r="S192" i="39"/>
  <c r="AM198" i="39"/>
  <c r="BY189" i="39"/>
  <c r="AW189" i="39"/>
  <c r="Y189" i="39"/>
  <c r="AA189" i="39" s="1"/>
  <c r="CF189" i="39"/>
  <c r="K189" i="39"/>
  <c r="U189" i="39"/>
  <c r="BA189" i="39"/>
  <c r="BO189" i="39"/>
  <c r="P190" i="39"/>
  <c r="K193" i="39"/>
  <c r="AW194" i="39"/>
  <c r="K192" i="39"/>
  <c r="AM194" i="39"/>
  <c r="AA194" i="39"/>
  <c r="CE194" i="39"/>
  <c r="AB194" i="39"/>
  <c r="BD194" i="39"/>
  <c r="BZ194" i="39"/>
  <c r="CB194" i="39" s="1"/>
  <c r="BA194" i="39"/>
  <c r="BC194" i="39" s="1"/>
  <c r="V194" i="39"/>
  <c r="X194" i="39" s="1"/>
  <c r="BT194" i="39"/>
  <c r="P194" i="39"/>
  <c r="AF198" i="39"/>
  <c r="Y193" i="39"/>
  <c r="AX193" i="39"/>
  <c r="AZ193" i="39" s="1"/>
  <c r="AW193" i="39"/>
  <c r="CC193" i="39"/>
  <c r="CE193" i="39" s="1"/>
  <c r="CC196" i="39"/>
  <c r="CE196" i="39" s="1"/>
  <c r="K196" i="39"/>
  <c r="AB196" i="39"/>
  <c r="V196" i="39"/>
  <c r="X196" i="39" s="1"/>
  <c r="U196" i="39"/>
  <c r="BA196" i="39"/>
  <c r="BZ196" i="39"/>
  <c r="CB196" i="39" s="1"/>
  <c r="CB198" i="39"/>
  <c r="CI198" i="39" s="1"/>
  <c r="X199" i="39"/>
  <c r="AE199" i="39" s="1"/>
  <c r="Y197" i="39"/>
  <c r="AA197" i="39" s="1"/>
  <c r="AX197" i="39"/>
  <c r="AW197" i="39"/>
  <c r="CF197" i="39"/>
  <c r="CB199" i="39"/>
  <c r="CI199" i="39" s="1"/>
  <c r="BY191" i="39"/>
  <c r="CB191" i="39"/>
  <c r="AR191" i="39"/>
  <c r="P191" i="39"/>
  <c r="AM191" i="39"/>
  <c r="AW191" i="39"/>
  <c r="BT191" i="39"/>
  <c r="CF193" i="39"/>
  <c r="BZ193" i="39"/>
  <c r="BD193" i="39"/>
  <c r="P193" i="39"/>
  <c r="P197" i="39"/>
  <c r="AM197" i="39"/>
  <c r="V191" i="39"/>
  <c r="X191" i="39" s="1"/>
  <c r="AE191" i="39" s="1"/>
  <c r="CE191" i="39"/>
  <c r="BO192" i="39"/>
  <c r="BC192" i="39"/>
  <c r="AW192" i="39"/>
  <c r="Y192" i="39"/>
  <c r="AA192" i="39" s="1"/>
  <c r="AE192" i="39" s="1"/>
  <c r="CF192" i="39"/>
  <c r="AR192" i="39"/>
  <c r="AB192" i="39"/>
  <c r="BY192" i="39"/>
  <c r="V193" i="39"/>
  <c r="U193" i="39"/>
  <c r="BA193" i="39"/>
  <c r="BC193" i="39" s="1"/>
  <c r="BO193" i="39"/>
  <c r="Y196" i="39"/>
  <c r="AA196" i="39" s="1"/>
  <c r="AX196" i="39"/>
  <c r="CF196" i="39"/>
  <c r="AR197" i="39"/>
  <c r="AB197" i="39"/>
  <c r="V197" i="39"/>
  <c r="CC197" i="39"/>
  <c r="CE197" i="39" s="1"/>
  <c r="U197" i="39"/>
  <c r="BA197" i="39"/>
  <c r="BZ197" i="39"/>
  <c r="BY197" i="39"/>
  <c r="U199" i="39"/>
  <c r="AW199" i="39"/>
  <c r="AM199" i="39"/>
  <c r="AW198" i="39"/>
  <c r="BY190" i="39"/>
  <c r="BD195" i="39"/>
  <c r="AX195" i="39"/>
  <c r="U195" i="39"/>
  <c r="AM195" i="39"/>
  <c r="AW195" i="39"/>
  <c r="BY195" i="39"/>
  <c r="BO198" i="39"/>
  <c r="BY198" i="39"/>
  <c r="P199" i="39"/>
  <c r="BA199" i="39"/>
  <c r="BC199" i="39" s="1"/>
  <c r="BG199" i="39" s="1"/>
  <c r="T100" i="39" l="1"/>
  <c r="BN34" i="39"/>
  <c r="BN150" i="39"/>
  <c r="BN125" i="39"/>
  <c r="T37" i="39"/>
  <c r="I16" i="40"/>
  <c r="T198" i="39"/>
  <c r="I6" i="40"/>
  <c r="CI98" i="39"/>
  <c r="CI181" i="39"/>
  <c r="AE16" i="39"/>
  <c r="AF16" i="39" s="1"/>
  <c r="J176" i="39"/>
  <c r="BG141" i="39"/>
  <c r="AE183" i="39"/>
  <c r="BN158" i="39"/>
  <c r="BG191" i="39"/>
  <c r="BH191" i="39" s="1"/>
  <c r="BF191" i="39" s="1"/>
  <c r="CI152" i="39"/>
  <c r="CJ152" i="39" s="1"/>
  <c r="CH152" i="39" s="1"/>
  <c r="AE181" i="39"/>
  <c r="BG178" i="39"/>
  <c r="BG174" i="39"/>
  <c r="AE118" i="39"/>
  <c r="AE103" i="39"/>
  <c r="CI58" i="39"/>
  <c r="CJ58" i="39" s="1"/>
  <c r="BN58" i="39" s="1"/>
  <c r="O58" i="39"/>
  <c r="BS34" i="39"/>
  <c r="CH21" i="39"/>
  <c r="AL95" i="39"/>
  <c r="BN71" i="39"/>
  <c r="O161" i="39"/>
  <c r="CH158" i="39"/>
  <c r="BS151" i="39"/>
  <c r="CH125" i="39"/>
  <c r="BY123" i="39"/>
  <c r="CJ20" i="39"/>
  <c r="CJ62" i="39"/>
  <c r="AD101" i="39"/>
  <c r="J101" i="39"/>
  <c r="O125" i="39"/>
  <c r="AD125" i="39"/>
  <c r="J125" i="39"/>
  <c r="CB197" i="39"/>
  <c r="CI197" i="39" s="1"/>
  <c r="CJ197" i="39" s="1"/>
  <c r="BX197" i="39" s="1"/>
  <c r="CB192" i="39"/>
  <c r="CI192" i="39" s="1"/>
  <c r="AR177" i="39"/>
  <c r="K178" i="39"/>
  <c r="AZ162" i="39"/>
  <c r="AW147" i="39"/>
  <c r="BY138" i="39"/>
  <c r="BY124" i="39"/>
  <c r="BC118" i="39"/>
  <c r="BG118" i="39" s="1"/>
  <c r="AM131" i="39"/>
  <c r="AM119" i="39"/>
  <c r="K110" i="39"/>
  <c r="AE123" i="39"/>
  <c r="AM116" i="39"/>
  <c r="K116" i="39"/>
  <c r="U120" i="39"/>
  <c r="BT121" i="39"/>
  <c r="AA99" i="39"/>
  <c r="BG90" i="39"/>
  <c r="BH90" i="39" s="1"/>
  <c r="BD81" i="39"/>
  <c r="BO81" i="39"/>
  <c r="AW91" i="39"/>
  <c r="CB74" i="39"/>
  <c r="CI74" i="39" s="1"/>
  <c r="CB115" i="39"/>
  <c r="BC90" i="39"/>
  <c r="CB112" i="39"/>
  <c r="BT80" i="39"/>
  <c r="K77" i="39"/>
  <c r="U76" i="39"/>
  <c r="AZ67" i="39"/>
  <c r="AZ55" i="39"/>
  <c r="BG55" i="39" s="1"/>
  <c r="AE74" i="39"/>
  <c r="CF67" i="39"/>
  <c r="AB45" i="39"/>
  <c r="AB52" i="39"/>
  <c r="BY43" i="39"/>
  <c r="CE65" i="39"/>
  <c r="AR29" i="39"/>
  <c r="AB43" i="39"/>
  <c r="BT40" i="39"/>
  <c r="BR40" i="39" s="1"/>
  <c r="X29" i="39"/>
  <c r="AW19" i="39"/>
  <c r="AU19" i="39" s="1"/>
  <c r="K32" i="39"/>
  <c r="CE14" i="39"/>
  <c r="AA14" i="39"/>
  <c r="BC30" i="39"/>
  <c r="AA30" i="39"/>
  <c r="X18" i="39"/>
  <c r="AE18" i="39" s="1"/>
  <c r="CB22" i="39"/>
  <c r="CI22" i="39" s="1"/>
  <c r="CI144" i="39"/>
  <c r="CJ144" i="39" s="1"/>
  <c r="K195" i="39"/>
  <c r="V195" i="39"/>
  <c r="X195" i="39" s="1"/>
  <c r="AE195" i="39" s="1"/>
  <c r="AF195" i="39" s="1"/>
  <c r="AW179" i="39"/>
  <c r="AU179" i="39" s="1"/>
  <c r="AZ75" i="39"/>
  <c r="BT83" i="39"/>
  <c r="AM91" i="39"/>
  <c r="BO139" i="39"/>
  <c r="BT123" i="39"/>
  <c r="BT182" i="39"/>
  <c r="AB182" i="39"/>
  <c r="CB182" i="39"/>
  <c r="CI182" i="39" s="1"/>
  <c r="P173" i="39"/>
  <c r="AB157" i="39"/>
  <c r="AW157" i="39"/>
  <c r="AM147" i="39"/>
  <c r="AM141" i="39"/>
  <c r="BC133" i="39"/>
  <c r="BG133" i="39" s="1"/>
  <c r="BH133" i="39" s="1"/>
  <c r="AV133" i="39" s="1"/>
  <c r="BO146" i="39"/>
  <c r="AB148" i="39"/>
  <c r="BY130" i="39"/>
  <c r="BT138" i="39"/>
  <c r="U132" i="39"/>
  <c r="S132" i="39" s="1"/>
  <c r="BD132" i="39"/>
  <c r="BO128" i="39"/>
  <c r="AB131" i="39"/>
  <c r="P120" i="39"/>
  <c r="CB107" i="39"/>
  <c r="AM103" i="39"/>
  <c r="BY101" i="39"/>
  <c r="X120" i="39"/>
  <c r="CE120" i="39"/>
  <c r="BC81" i="39"/>
  <c r="U94" i="39"/>
  <c r="BT94" i="39"/>
  <c r="AM105" i="39"/>
  <c r="X86" i="39"/>
  <c r="AE86" i="39" s="1"/>
  <c r="CE76" i="39"/>
  <c r="CI76" i="39" s="1"/>
  <c r="CJ76" i="39" s="1"/>
  <c r="CI64" i="39"/>
  <c r="AE53" i="39"/>
  <c r="CE67" i="39"/>
  <c r="AA43" i="39"/>
  <c r="CE63" i="39"/>
  <c r="P29" i="39"/>
  <c r="P48" i="39"/>
  <c r="AE14" i="39"/>
  <c r="K15" i="39"/>
  <c r="AW14" i="39"/>
  <c r="AZ30" i="39"/>
  <c r="BG30" i="39" s="1"/>
  <c r="U30" i="39"/>
  <c r="S30" i="39" s="1"/>
  <c r="BY18" i="39"/>
  <c r="AW187" i="39"/>
  <c r="BG70" i="39"/>
  <c r="CI26" i="39"/>
  <c r="K83" i="39"/>
  <c r="CB91" i="39"/>
  <c r="CI91" i="39" s="1"/>
  <c r="AZ136" i="39"/>
  <c r="AE196" i="39"/>
  <c r="AF196" i="39" s="1"/>
  <c r="U194" i="39"/>
  <c r="P186" i="39"/>
  <c r="AM174" i="39"/>
  <c r="U168" i="39"/>
  <c r="AM161" i="39"/>
  <c r="U171" i="39"/>
  <c r="P167" i="39"/>
  <c r="CB160" i="39"/>
  <c r="CI160" i="39" s="1"/>
  <c r="AM165" i="39"/>
  <c r="BD170" i="39"/>
  <c r="BO163" i="39"/>
  <c r="AR155" i="39"/>
  <c r="BD139" i="39"/>
  <c r="AR148" i="39"/>
  <c r="P138" i="39"/>
  <c r="CF138" i="39"/>
  <c r="BT132" i="39"/>
  <c r="CB106" i="39"/>
  <c r="CI106" i="39" s="1"/>
  <c r="CJ106" i="39" s="1"/>
  <c r="CF107" i="39"/>
  <c r="P94" i="39"/>
  <c r="AE98" i="39"/>
  <c r="K112" i="39"/>
  <c r="CB75" i="39"/>
  <c r="CI75" i="39" s="1"/>
  <c r="CJ75" i="39" s="1"/>
  <c r="J100" i="39"/>
  <c r="AA75" i="39"/>
  <c r="BC23" i="39"/>
  <c r="AW23" i="39"/>
  <c r="CE36" i="39"/>
  <c r="CF63" i="39"/>
  <c r="X48" i="39"/>
  <c r="CJ12" i="39"/>
  <c r="AE109" i="39"/>
  <c r="AZ179" i="39"/>
  <c r="AM187" i="39"/>
  <c r="AB187" i="39"/>
  <c r="AW83" i="39"/>
  <c r="CB35" i="39"/>
  <c r="CI35" i="39" s="1"/>
  <c r="CJ35" i="39" s="1"/>
  <c r="AW59" i="39"/>
  <c r="AU59" i="39" s="1"/>
  <c r="BT107" i="39"/>
  <c r="CE139" i="39"/>
  <c r="BT195" i="39"/>
  <c r="AR196" i="39"/>
  <c r="X193" i="39"/>
  <c r="BY194" i="39"/>
  <c r="K184" i="39"/>
  <c r="BD189" i="39"/>
  <c r="CE184" i="39"/>
  <c r="X175" i="39"/>
  <c r="BO167" i="39"/>
  <c r="BD167" i="39"/>
  <c r="AZ170" i="39"/>
  <c r="BO170" i="39"/>
  <c r="BC170" i="39"/>
  <c r="AA157" i="39"/>
  <c r="U155" i="39"/>
  <c r="AR154" i="39"/>
  <c r="AB147" i="39"/>
  <c r="AR147" i="39"/>
  <c r="AR145" i="39"/>
  <c r="AP145" i="39" s="1"/>
  <c r="U145" i="39"/>
  <c r="S145" i="39" s="1"/>
  <c r="CI127" i="39"/>
  <c r="CJ127" i="39" s="1"/>
  <c r="X143" i="39"/>
  <c r="BO137" i="39"/>
  <c r="BO124" i="39"/>
  <c r="AM124" i="39"/>
  <c r="CF126" i="39"/>
  <c r="AA124" i="39"/>
  <c r="U113" i="39"/>
  <c r="S113" i="39" s="1"/>
  <c r="BD106" i="39"/>
  <c r="BO106" i="39"/>
  <c r="AM106" i="39"/>
  <c r="AW120" i="39"/>
  <c r="AR115" i="39"/>
  <c r="AW111" i="39"/>
  <c r="AW104" i="39"/>
  <c r="AM96" i="39"/>
  <c r="AE94" i="39"/>
  <c r="AF94" i="39" s="1"/>
  <c r="T94" i="39" s="1"/>
  <c r="P93" i="39"/>
  <c r="U89" i="39"/>
  <c r="BD94" i="39"/>
  <c r="K89" i="39"/>
  <c r="BD85" i="39"/>
  <c r="BY72" i="39"/>
  <c r="AA91" i="39"/>
  <c r="BG62" i="39"/>
  <c r="BH62" i="39" s="1"/>
  <c r="BT99" i="39"/>
  <c r="BT112" i="39"/>
  <c r="AM112" i="39"/>
  <c r="CI67" i="39"/>
  <c r="BC64" i="39"/>
  <c r="U61" i="39"/>
  <c r="S61" i="39" s="1"/>
  <c r="AR75" i="39"/>
  <c r="AP75" i="39" s="1"/>
  <c r="BC44" i="39"/>
  <c r="X51" i="39"/>
  <c r="AZ52" i="39"/>
  <c r="AW65" i="39"/>
  <c r="CF65" i="39"/>
  <c r="AW51" i="39"/>
  <c r="AU51" i="39" s="1"/>
  <c r="K43" i="39"/>
  <c r="I43" i="39" s="1"/>
  <c r="AR56" i="39"/>
  <c r="AP56" i="39" s="1"/>
  <c r="BY17" i="39"/>
  <c r="AA20" i="39"/>
  <c r="AE20" i="39" s="1"/>
  <c r="AF20" i="39" s="1"/>
  <c r="T20" i="39" s="1"/>
  <c r="BF27" i="39"/>
  <c r="CF17" i="39"/>
  <c r="BD14" i="39"/>
  <c r="BO14" i="39"/>
  <c r="K30" i="39"/>
  <c r="I30" i="39" s="1"/>
  <c r="AW155" i="39"/>
  <c r="CB195" i="39"/>
  <c r="CI195" i="39" s="1"/>
  <c r="P163" i="39"/>
  <c r="CB83" i="39"/>
  <c r="BO91" i="39"/>
  <c r="AB59" i="39"/>
  <c r="CE59" i="39"/>
  <c r="CI59" i="39" s="1"/>
  <c r="AA107" i="39"/>
  <c r="AE107" i="39" s="1"/>
  <c r="AF107" i="39" s="1"/>
  <c r="O107" i="39" s="1"/>
  <c r="AZ196" i="39"/>
  <c r="CI196" i="39"/>
  <c r="CJ196" i="39" s="1"/>
  <c r="CH196" i="39" s="1"/>
  <c r="BD169" i="39"/>
  <c r="P175" i="39"/>
  <c r="P170" i="39"/>
  <c r="CF170" i="39"/>
  <c r="AW153" i="39"/>
  <c r="AU153" i="39" s="1"/>
  <c r="X154" i="39"/>
  <c r="AE154" i="39" s="1"/>
  <c r="U154" i="39"/>
  <c r="AF158" i="39"/>
  <c r="J158" i="39" s="1"/>
  <c r="BY139" i="39"/>
  <c r="CE147" i="39"/>
  <c r="BT140" i="39"/>
  <c r="X148" i="39"/>
  <c r="CI139" i="39"/>
  <c r="P131" i="39"/>
  <c r="AR131" i="39"/>
  <c r="CE126" i="39"/>
  <c r="BC124" i="39"/>
  <c r="BD124" i="39"/>
  <c r="BC116" i="39"/>
  <c r="BC104" i="39"/>
  <c r="BT110" i="39"/>
  <c r="U107" i="39"/>
  <c r="BD120" i="39"/>
  <c r="CF120" i="39"/>
  <c r="X119" i="39"/>
  <c r="U116" i="39"/>
  <c r="AZ121" i="39"/>
  <c r="BG121" i="39" s="1"/>
  <c r="CE89" i="39"/>
  <c r="BO72" i="39"/>
  <c r="BM72" i="39" s="1"/>
  <c r="CF95" i="39"/>
  <c r="BD91" i="39"/>
  <c r="AR90" i="39"/>
  <c r="K97" i="39"/>
  <c r="BD76" i="39"/>
  <c r="BO61" i="39"/>
  <c r="AR57" i="39"/>
  <c r="AZ59" i="39"/>
  <c r="BG59" i="39" s="1"/>
  <c r="BH59" i="39" s="1"/>
  <c r="AW41" i="39"/>
  <c r="AV41" i="39" s="1"/>
  <c r="AZ51" i="39"/>
  <c r="BO33" i="39"/>
  <c r="BM33" i="39" s="1"/>
  <c r="U45" i="39"/>
  <c r="AZ60" i="39"/>
  <c r="CB29" i="39"/>
  <c r="CI29" i="39" s="1"/>
  <c r="X24" i="39"/>
  <c r="AZ29" i="39"/>
  <c r="X23" i="39"/>
  <c r="AE23" i="39" s="1"/>
  <c r="BO15" i="39"/>
  <c r="CF30" i="39"/>
  <c r="AZ22" i="39"/>
  <c r="BG175" i="39"/>
  <c r="BH175" i="39" s="1"/>
  <c r="BF175" i="39" s="1"/>
  <c r="X155" i="39"/>
  <c r="AE155" i="39" s="1"/>
  <c r="AF155" i="39" s="1"/>
  <c r="AR195" i="39"/>
  <c r="BO195" i="39"/>
  <c r="BC123" i="39"/>
  <c r="BG123" i="39" s="1"/>
  <c r="BH123" i="39" s="1"/>
  <c r="P179" i="39"/>
  <c r="N179" i="39" s="1"/>
  <c r="P187" i="39"/>
  <c r="CF187" i="39"/>
  <c r="AZ19" i="39"/>
  <c r="BG19" i="39" s="1"/>
  <c r="BH19" i="39" s="1"/>
  <c r="CE75" i="39"/>
  <c r="AZ83" i="39"/>
  <c r="BG83" i="39" s="1"/>
  <c r="K59" i="39"/>
  <c r="I59" i="39" s="1"/>
  <c r="X139" i="39"/>
  <c r="AE139" i="39" s="1"/>
  <c r="AR188" i="39"/>
  <c r="AM188" i="39"/>
  <c r="CB184" i="39"/>
  <c r="CI184" i="39" s="1"/>
  <c r="AA174" i="39"/>
  <c r="BD161" i="39"/>
  <c r="BC156" i="39"/>
  <c r="BD156" i="39"/>
  <c r="CF147" i="39"/>
  <c r="X145" i="39"/>
  <c r="AE145" i="39" s="1"/>
  <c r="AM138" i="39"/>
  <c r="CE138" i="39"/>
  <c r="CI138" i="39" s="1"/>
  <c r="CJ138" i="39" s="1"/>
  <c r="BN138" i="39" s="1"/>
  <c r="CI123" i="39"/>
  <c r="X115" i="39"/>
  <c r="P67" i="39"/>
  <c r="AR51" i="39"/>
  <c r="AP51" i="39" s="1"/>
  <c r="CB39" i="39"/>
  <c r="CI39" i="39" s="1"/>
  <c r="CE187" i="39"/>
  <c r="CI187" i="39" s="1"/>
  <c r="AZ35" i="39"/>
  <c r="BG35" i="39" s="1"/>
  <c r="BH35" i="39" s="1"/>
  <c r="AV35" i="39" s="1"/>
  <c r="CI89" i="39"/>
  <c r="BT193" i="39"/>
  <c r="AZ188" i="39"/>
  <c r="BG188" i="39" s="1"/>
  <c r="AZ184" i="39"/>
  <c r="BG184" i="39" s="1"/>
  <c r="AR189" i="39"/>
  <c r="AP189" i="39" s="1"/>
  <c r="AW182" i="39"/>
  <c r="X171" i="39"/>
  <c r="BC167" i="39"/>
  <c r="AW167" i="39"/>
  <c r="U170" i="39"/>
  <c r="CE159" i="39"/>
  <c r="BG149" i="39"/>
  <c r="AA146" i="39"/>
  <c r="AE146" i="39" s="1"/>
  <c r="AF146" i="39" s="1"/>
  <c r="CB156" i="39"/>
  <c r="BY143" i="39"/>
  <c r="AR126" i="39"/>
  <c r="K123" i="39"/>
  <c r="CB128" i="39"/>
  <c r="U110" i="39"/>
  <c r="S110" i="39" s="1"/>
  <c r="CI100" i="39"/>
  <c r="AW112" i="39"/>
  <c r="AZ80" i="39"/>
  <c r="BG80" i="39" s="1"/>
  <c r="CE68" i="39"/>
  <c r="BT59" i="39"/>
  <c r="X41" i="39"/>
  <c r="AE41" i="39" s="1"/>
  <c r="X65" i="39"/>
  <c r="X19" i="39"/>
  <c r="AE19" i="39" s="1"/>
  <c r="AF19" i="39" s="1"/>
  <c r="T19" i="39" s="1"/>
  <c r="AZ63" i="39"/>
  <c r="J13" i="39"/>
  <c r="AZ187" i="39"/>
  <c r="CE107" i="39"/>
  <c r="AZ11" i="39"/>
  <c r="P11" i="39"/>
  <c r="AR11" i="39"/>
  <c r="BT11" i="39"/>
  <c r="BR11" i="39" s="1"/>
  <c r="S193" i="39"/>
  <c r="S169" i="39"/>
  <c r="BH199" i="39"/>
  <c r="BF199" i="39" s="1"/>
  <c r="BW192" i="39"/>
  <c r="AF185" i="39"/>
  <c r="T185" i="39" s="1"/>
  <c r="AU183" i="39"/>
  <c r="CJ183" i="39"/>
  <c r="BX183" i="39" s="1"/>
  <c r="CJ169" i="39"/>
  <c r="BN169" i="39" s="1"/>
  <c r="BH164" i="39"/>
  <c r="BF164" i="39" s="1"/>
  <c r="AU168" i="39"/>
  <c r="T161" i="39"/>
  <c r="BW145" i="39"/>
  <c r="AF118" i="39"/>
  <c r="AD118" i="39" s="1"/>
  <c r="CI191" i="39"/>
  <c r="S176" i="39"/>
  <c r="T176" i="39"/>
  <c r="CJ179" i="39"/>
  <c r="BS179" i="39" s="1"/>
  <c r="S162" i="39"/>
  <c r="AF144" i="39"/>
  <c r="J144" i="39" s="1"/>
  <c r="BW115" i="39"/>
  <c r="AU76" i="39"/>
  <c r="S64" i="39"/>
  <c r="AF71" i="39"/>
  <c r="CJ54" i="39"/>
  <c r="CH54" i="39" s="1"/>
  <c r="CJ18" i="39"/>
  <c r="BN18" i="39" s="1"/>
  <c r="S186" i="39"/>
  <c r="S184" i="39"/>
  <c r="CJ165" i="39"/>
  <c r="S157" i="39"/>
  <c r="BH125" i="39"/>
  <c r="BF125" i="39" s="1"/>
  <c r="BH54" i="39"/>
  <c r="AV54" i="39" s="1"/>
  <c r="S86" i="39"/>
  <c r="AF44" i="39"/>
  <c r="AD44" i="39" s="1"/>
  <c r="AF47" i="39"/>
  <c r="J47" i="39" s="1"/>
  <c r="S18" i="39"/>
  <c r="AF166" i="39"/>
  <c r="T166" i="39" s="1"/>
  <c r="BH79" i="39"/>
  <c r="BF79" i="39" s="1"/>
  <c r="CJ100" i="39"/>
  <c r="BN100" i="39" s="1"/>
  <c r="AF85" i="39"/>
  <c r="AD85" i="39" s="1"/>
  <c r="AU37" i="39"/>
  <c r="BW40" i="39"/>
  <c r="BH12" i="39"/>
  <c r="AV12" i="39" s="1"/>
  <c r="T13" i="39"/>
  <c r="AF64" i="39"/>
  <c r="AD64" i="39" s="1"/>
  <c r="BW27" i="39"/>
  <c r="AF183" i="39"/>
  <c r="AD183" i="39" s="1"/>
  <c r="BH177" i="39"/>
  <c r="BF177" i="39" s="1"/>
  <c r="AF179" i="39"/>
  <c r="T179" i="39" s="1"/>
  <c r="BH143" i="39"/>
  <c r="BH117" i="39"/>
  <c r="BF117" i="39" s="1"/>
  <c r="BH108" i="39"/>
  <c r="AU74" i="39"/>
  <c r="BH46" i="39"/>
  <c r="CJ190" i="39"/>
  <c r="BH158" i="39"/>
  <c r="AV158" i="39" s="1"/>
  <c r="BH144" i="39"/>
  <c r="AU132" i="39"/>
  <c r="BH118" i="39"/>
  <c r="AL118" i="39" s="1"/>
  <c r="AF123" i="39"/>
  <c r="T123" i="39" s="1"/>
  <c r="BH66" i="39"/>
  <c r="BF66" i="39" s="1"/>
  <c r="S68" i="39"/>
  <c r="CJ24" i="39"/>
  <c r="BN24" i="39" s="1"/>
  <c r="S21" i="39"/>
  <c r="CJ175" i="39"/>
  <c r="BS175" i="39" s="1"/>
  <c r="AF160" i="39"/>
  <c r="AF150" i="39"/>
  <c r="AD150" i="39" s="1"/>
  <c r="S136" i="39"/>
  <c r="CJ101" i="39"/>
  <c r="CH101" i="39" s="1"/>
  <c r="BH34" i="39"/>
  <c r="BF34" i="39" s="1"/>
  <c r="T31" i="39"/>
  <c r="BH36" i="39"/>
  <c r="BW28" i="39"/>
  <c r="BH150" i="39"/>
  <c r="BF150" i="39" s="1"/>
  <c r="S134" i="39"/>
  <c r="S118" i="39"/>
  <c r="BH87" i="39"/>
  <c r="AV87" i="39" s="1"/>
  <c r="AF96" i="39"/>
  <c r="O96" i="39" s="1"/>
  <c r="AF98" i="39"/>
  <c r="AD98" i="39" s="1"/>
  <c r="AF35" i="39"/>
  <c r="J35" i="39" s="1"/>
  <c r="CJ17" i="39"/>
  <c r="BN17" i="39" s="1"/>
  <c r="BH16" i="39"/>
  <c r="CJ16" i="39"/>
  <c r="S59" i="39"/>
  <c r="AU39" i="39"/>
  <c r="BH20" i="39"/>
  <c r="AU192" i="39"/>
  <c r="CJ199" i="39"/>
  <c r="CH199" i="39" s="1"/>
  <c r="AZ195" i="39"/>
  <c r="BG195" i="39" s="1"/>
  <c r="S199" i="39"/>
  <c r="X197" i="39"/>
  <c r="AE197" i="39" s="1"/>
  <c r="BT196" i="39"/>
  <c r="BM192" i="39"/>
  <c r="AV191" i="39"/>
  <c r="BY196" i="39"/>
  <c r="BC196" i="39"/>
  <c r="BO197" i="39"/>
  <c r="K194" i="39"/>
  <c r="N190" i="39"/>
  <c r="O190" i="39"/>
  <c r="AU189" i="39"/>
  <c r="AM196" i="39"/>
  <c r="AM183" i="39"/>
  <c r="P181" i="39"/>
  <c r="AA186" i="39"/>
  <c r="X186" i="39"/>
  <c r="BT184" i="39"/>
  <c r="BC183" i="39"/>
  <c r="AX182" i="39"/>
  <c r="AZ182" i="39" s="1"/>
  <c r="BG182" i="39" s="1"/>
  <c r="AM182" i="39"/>
  <c r="S177" i="39"/>
  <c r="U182" i="39"/>
  <c r="BT180" i="39"/>
  <c r="P180" i="39"/>
  <c r="CE178" i="39"/>
  <c r="BW164" i="39"/>
  <c r="CB177" i="39"/>
  <c r="AZ169" i="39"/>
  <c r="BG169" i="39" s="1"/>
  <c r="AM178" i="39"/>
  <c r="BW174" i="39"/>
  <c r="CF174" i="39"/>
  <c r="I168" i="39"/>
  <c r="AR168" i="39"/>
  <c r="AQ175" i="39"/>
  <c r="U175" i="39"/>
  <c r="N168" i="39"/>
  <c r="BC171" i="39"/>
  <c r="AW171" i="39"/>
  <c r="AR171" i="39"/>
  <c r="CB167" i="39"/>
  <c r="CI167" i="39" s="1"/>
  <c r="AR164" i="39"/>
  <c r="AX160" i="39"/>
  <c r="AZ160" i="39" s="1"/>
  <c r="AM160" i="39"/>
  <c r="AM170" i="39"/>
  <c r="K170" i="39"/>
  <c r="AW162" i="39"/>
  <c r="X177" i="39"/>
  <c r="AE177" i="39" s="1"/>
  <c r="CJ161" i="39"/>
  <c r="BN161" i="39" s="1"/>
  <c r="BO157" i="39"/>
  <c r="P166" i="39"/>
  <c r="AR159" i="39"/>
  <c r="AM157" i="39"/>
  <c r="AF165" i="39"/>
  <c r="T165" i="39" s="1"/>
  <c r="CF156" i="39"/>
  <c r="AB155" i="39"/>
  <c r="I152" i="39"/>
  <c r="BO149" i="39"/>
  <c r="BS152" i="39"/>
  <c r="BG146" i="39"/>
  <c r="AZ154" i="39"/>
  <c r="BG154" i="39" s="1"/>
  <c r="K148" i="39"/>
  <c r="K147" i="39"/>
  <c r="AR144" i="39"/>
  <c r="AA138" i="39"/>
  <c r="BD127" i="39"/>
  <c r="BO127" i="39"/>
  <c r="P139" i="39"/>
  <c r="BD138" i="39"/>
  <c r="U138" i="39"/>
  <c r="K141" i="39"/>
  <c r="BO145" i="39"/>
  <c r="BD137" i="39"/>
  <c r="I132" i="39"/>
  <c r="AB126" i="39"/>
  <c r="AA131" i="39"/>
  <c r="BC126" i="39"/>
  <c r="AU118" i="39"/>
  <c r="AZ114" i="39"/>
  <c r="AR129" i="39"/>
  <c r="BT133" i="39"/>
  <c r="U126" i="39"/>
  <c r="AW128" i="39"/>
  <c r="CF128" i="39"/>
  <c r="AR114" i="39"/>
  <c r="BA114" i="39"/>
  <c r="BC114" i="39" s="1"/>
  <c r="BO126" i="39"/>
  <c r="AB122" i="39"/>
  <c r="AR122" i="39"/>
  <c r="CE113" i="39"/>
  <c r="BG120" i="39"/>
  <c r="AM110" i="39"/>
  <c r="K111" i="39"/>
  <c r="BW102" i="39"/>
  <c r="BH101" i="39"/>
  <c r="AQ101" i="39" s="1"/>
  <c r="BN118" i="39"/>
  <c r="AB120" i="39"/>
  <c r="BG119" i="39"/>
  <c r="X116" i="39"/>
  <c r="X122" i="39"/>
  <c r="U121" i="39"/>
  <c r="X106" i="39"/>
  <c r="AE106" i="39" s="1"/>
  <c r="BG96" i="39"/>
  <c r="AR100" i="39"/>
  <c r="U93" i="39"/>
  <c r="AZ84" i="39"/>
  <c r="BG84" i="39" s="1"/>
  <c r="I81" i="39"/>
  <c r="AA89" i="39"/>
  <c r="AE89" i="39" s="1"/>
  <c r="AZ113" i="39"/>
  <c r="BG113" i="39" s="1"/>
  <c r="CJ102" i="39"/>
  <c r="AR93" i="39"/>
  <c r="BC85" i="39"/>
  <c r="K113" i="39"/>
  <c r="BO97" i="39"/>
  <c r="BZ97" i="39"/>
  <c r="CB97" i="39" s="1"/>
  <c r="CI97" i="39" s="1"/>
  <c r="CB82" i="39"/>
  <c r="CI82" i="39" s="1"/>
  <c r="CJ72" i="39"/>
  <c r="CH72" i="39" s="1"/>
  <c r="BD99" i="39"/>
  <c r="X99" i="39"/>
  <c r="AE99" i="39" s="1"/>
  <c r="BO93" i="39"/>
  <c r="AB118" i="39"/>
  <c r="BY112" i="39"/>
  <c r="CE112" i="39"/>
  <c r="CF112" i="39"/>
  <c r="K105" i="39"/>
  <c r="AZ105" i="39"/>
  <c r="BG105" i="39" s="1"/>
  <c r="BD90" i="39"/>
  <c r="BO86" i="39"/>
  <c r="K122" i="39"/>
  <c r="BW98" i="39"/>
  <c r="AA97" i="39"/>
  <c r="U84" i="39"/>
  <c r="BX78" i="39"/>
  <c r="CF80" i="39"/>
  <c r="N76" i="39"/>
  <c r="BY67" i="39"/>
  <c r="BT55" i="39"/>
  <c r="AM76" i="39"/>
  <c r="BW68" i="39"/>
  <c r="BO68" i="39"/>
  <c r="AM55" i="39"/>
  <c r="U49" i="39"/>
  <c r="AM37" i="39"/>
  <c r="AX37" i="39"/>
  <c r="AZ37" i="39" s="1"/>
  <c r="X95" i="39"/>
  <c r="AE95" i="39" s="1"/>
  <c r="BY77" i="39"/>
  <c r="U69" i="39"/>
  <c r="AR61" i="39"/>
  <c r="U75" i="39"/>
  <c r="BD69" i="39"/>
  <c r="AR69" i="39"/>
  <c r="CB57" i="39"/>
  <c r="CI57" i="39" s="1"/>
  <c r="AZ85" i="39"/>
  <c r="AB104" i="39"/>
  <c r="CF76" i="39"/>
  <c r="AR67" i="39"/>
  <c r="BO55" i="39"/>
  <c r="AR64" i="39"/>
  <c r="CE56" i="39"/>
  <c r="AB54" i="39"/>
  <c r="BM51" i="39"/>
  <c r="BR51" i="39"/>
  <c r="CF45" i="39"/>
  <c r="X40" i="39"/>
  <c r="AE40" i="39" s="1"/>
  <c r="BM25" i="39"/>
  <c r="S52" i="39"/>
  <c r="AM52" i="39"/>
  <c r="U39" i="39"/>
  <c r="CI33" i="39"/>
  <c r="AR33" i="39"/>
  <c r="AA65" i="39"/>
  <c r="AR44" i="39"/>
  <c r="BM40" i="39"/>
  <c r="BY29" i="39"/>
  <c r="K24" i="39"/>
  <c r="AR19" i="39"/>
  <c r="O13" i="39"/>
  <c r="AA63" i="39"/>
  <c r="X43" i="39"/>
  <c r="AE43" i="39" s="1"/>
  <c r="P73" i="39"/>
  <c r="CB52" i="39"/>
  <c r="CI52" i="39" s="1"/>
  <c r="BD43" i="39"/>
  <c r="BS78" i="39"/>
  <c r="BG58" i="39"/>
  <c r="BG50" i="39"/>
  <c r="CE48" i="39"/>
  <c r="CI48" i="39" s="1"/>
  <c r="U43" i="39"/>
  <c r="S38" i="39"/>
  <c r="U32" i="39"/>
  <c r="AW29" i="39"/>
  <c r="AR23" i="39"/>
  <c r="AZ15" i="39"/>
  <c r="BG15" i="39" s="1"/>
  <c r="AA46" i="39"/>
  <c r="CB60" i="39"/>
  <c r="CI60" i="39" s="1"/>
  <c r="AB27" i="39"/>
  <c r="X15" i="39"/>
  <c r="CB14" i="39"/>
  <c r="CI14" i="39" s="1"/>
  <c r="X30" i="39"/>
  <c r="AE30" i="39" s="1"/>
  <c r="BO30" i="39"/>
  <c r="CB25" i="39"/>
  <c r="CI25" i="39" s="1"/>
  <c r="AP18" i="39"/>
  <c r="BT33" i="39"/>
  <c r="BT15" i="39"/>
  <c r="O37" i="39"/>
  <c r="BT24" i="39"/>
  <c r="K22" i="39"/>
  <c r="CF11" i="39"/>
  <c r="K11" i="39"/>
  <c r="J31" i="39"/>
  <c r="AM14" i="39"/>
  <c r="BW2" i="39"/>
  <c r="BV2" i="39"/>
  <c r="BX2" i="39" s="1"/>
  <c r="BY2" i="39" s="1"/>
  <c r="BZ2" i="39" s="1"/>
  <c r="CA2" i="39" s="1"/>
  <c r="CB2" i="39" s="1"/>
  <c r="CC2" i="39" s="1"/>
  <c r="CD2" i="39" s="1"/>
  <c r="CE2" i="39" s="1"/>
  <c r="AA12" i="39"/>
  <c r="AE12" i="39" s="1"/>
  <c r="BT197" i="39"/>
  <c r="BO196" i="39"/>
  <c r="S196" i="39"/>
  <c r="N194" i="39"/>
  <c r="AR194" i="39"/>
  <c r="BM189" i="39"/>
  <c r="CF194" i="39"/>
  <c r="CF188" i="39"/>
  <c r="S185" i="39"/>
  <c r="BD181" i="39"/>
  <c r="BT176" i="39"/>
  <c r="AB186" i="39"/>
  <c r="AB184" i="39"/>
  <c r="AB183" i="39"/>
  <c r="AW180" i="39"/>
  <c r="BW180" i="39"/>
  <c r="AE174" i="39"/>
  <c r="AR173" i="39"/>
  <c r="BX150" i="39"/>
  <c r="CF171" i="39"/>
  <c r="BD160" i="39"/>
  <c r="BG162" i="39"/>
  <c r="CB170" i="39"/>
  <c r="CE170" i="39"/>
  <c r="K162" i="39"/>
  <c r="BO173" i="39"/>
  <c r="K167" i="39"/>
  <c r="U163" i="39"/>
  <c r="AM171" i="39"/>
  <c r="X159" i="39"/>
  <c r="U159" i="39"/>
  <c r="AM163" i="39"/>
  <c r="BH157" i="39"/>
  <c r="BF157" i="39" s="1"/>
  <c r="CF155" i="39"/>
  <c r="AZ156" i="39"/>
  <c r="BG156" i="39" s="1"/>
  <c r="AB154" i="39"/>
  <c r="BD152" i="39"/>
  <c r="BC153" i="39"/>
  <c r="BG153" i="39" s="1"/>
  <c r="AE140" i="39"/>
  <c r="P146" i="39"/>
  <c r="BA140" i="39"/>
  <c r="BC140" i="39" s="1"/>
  <c r="AR140" i="39"/>
  <c r="BX125" i="39"/>
  <c r="CE148" i="39"/>
  <c r="CI148" i="39" s="1"/>
  <c r="AA147" i="39"/>
  <c r="AZ145" i="39"/>
  <c r="CB145" i="39"/>
  <c r="CI145" i="39" s="1"/>
  <c r="AX140" i="39"/>
  <c r="AZ140" i="39" s="1"/>
  <c r="BG140" i="39" s="1"/>
  <c r="AM140" i="39"/>
  <c r="K134" i="39"/>
  <c r="AM136" i="39"/>
  <c r="AR127" i="39"/>
  <c r="BA127" i="39"/>
  <c r="BC127" i="39" s="1"/>
  <c r="AR138" i="39"/>
  <c r="AR130" i="39"/>
  <c r="AW131" i="39"/>
  <c r="CJ123" i="39"/>
  <c r="CB124" i="39"/>
  <c r="CI124" i="39" s="1"/>
  <c r="AR133" i="39"/>
  <c r="AZ126" i="39"/>
  <c r="BT128" i="39"/>
  <c r="CB126" i="39"/>
  <c r="AM122" i="39"/>
  <c r="AR117" i="39"/>
  <c r="AB113" i="39"/>
  <c r="BY110" i="39"/>
  <c r="AU110" i="39"/>
  <c r="AB106" i="39"/>
  <c r="AX102" i="39"/>
  <c r="AZ102" i="39" s="1"/>
  <c r="BG102" i="39" s="1"/>
  <c r="AM102" i="39"/>
  <c r="O101" i="39"/>
  <c r="BG103" i="39"/>
  <c r="BG104" i="39"/>
  <c r="AM128" i="39"/>
  <c r="CB119" i="39"/>
  <c r="CI119" i="39" s="1"/>
  <c r="BO119" i="39"/>
  <c r="AB116" i="39"/>
  <c r="AE121" i="39"/>
  <c r="CB110" i="39"/>
  <c r="CI110" i="39" s="1"/>
  <c r="BD104" i="39"/>
  <c r="AA93" i="39"/>
  <c r="K107" i="39"/>
  <c r="P98" i="39"/>
  <c r="BH72" i="39"/>
  <c r="AV72" i="39" s="1"/>
  <c r="BO110" i="39"/>
  <c r="AM74" i="39"/>
  <c r="AX74" i="39"/>
  <c r="AZ74" i="39" s="1"/>
  <c r="AB99" i="39"/>
  <c r="CB111" i="39"/>
  <c r="CI111" i="39" s="1"/>
  <c r="BD105" i="39"/>
  <c r="BD86" i="39"/>
  <c r="AR86" i="39"/>
  <c r="BC111" i="39"/>
  <c r="BG111" i="39" s="1"/>
  <c r="AF92" i="39"/>
  <c r="AR97" i="39"/>
  <c r="X93" i="39"/>
  <c r="AZ88" i="39"/>
  <c r="BG88" i="39" s="1"/>
  <c r="X84" i="39"/>
  <c r="AE84" i="39" s="1"/>
  <c r="BD78" i="39"/>
  <c r="BC78" i="39"/>
  <c r="BG78" i="39" s="1"/>
  <c r="AK46" i="39"/>
  <c r="AR26" i="39"/>
  <c r="BA26" i="39"/>
  <c r="BC26" i="39" s="1"/>
  <c r="CJ92" i="39"/>
  <c r="AE80" i="39"/>
  <c r="AZ76" i="39"/>
  <c r="CJ67" i="39"/>
  <c r="BS67" i="39" s="1"/>
  <c r="N55" i="39"/>
  <c r="BT85" i="39"/>
  <c r="AR88" i="39"/>
  <c r="BY75" i="39"/>
  <c r="CI68" i="39"/>
  <c r="I68" i="39"/>
  <c r="AM73" i="39"/>
  <c r="CB53" i="39"/>
  <c r="CI53" i="39" s="1"/>
  <c r="CB49" i="39"/>
  <c r="CI49" i="39" s="1"/>
  <c r="BC69" i="39"/>
  <c r="AK68" i="39"/>
  <c r="BD57" i="39"/>
  <c r="BC76" i="39"/>
  <c r="U67" i="39"/>
  <c r="AR55" i="39"/>
  <c r="CJ47" i="39"/>
  <c r="BX47" i="39" s="1"/>
  <c r="BO44" i="39"/>
  <c r="AQ41" i="39"/>
  <c r="AM31" i="39"/>
  <c r="N56" i="39"/>
  <c r="AA56" i="39"/>
  <c r="AE54" i="39"/>
  <c r="K51" i="39"/>
  <c r="X45" i="39"/>
  <c r="AE45" i="39" s="1"/>
  <c r="AP52" i="39"/>
  <c r="AA52" i="39"/>
  <c r="BD65" i="39"/>
  <c r="AZ65" i="39"/>
  <c r="BG65" i="39" s="1"/>
  <c r="CB65" i="39"/>
  <c r="CI65" i="39" s="1"/>
  <c r="AR47" i="39"/>
  <c r="N27" i="39"/>
  <c r="K19" i="39"/>
  <c r="AR68" i="39"/>
  <c r="J58" i="39"/>
  <c r="N38" i="39"/>
  <c r="AA28" i="39"/>
  <c r="AE28" i="39" s="1"/>
  <c r="BW12" i="39"/>
  <c r="AZ69" i="39"/>
  <c r="AB63" i="39"/>
  <c r="BG60" i="39"/>
  <c r="CF56" i="39"/>
  <c r="K41" i="39"/>
  <c r="AF34" i="39"/>
  <c r="AD34" i="39" s="1"/>
  <c r="AM43" i="39"/>
  <c r="BT43" i="39"/>
  <c r="BY56" i="39"/>
  <c r="P24" i="39"/>
  <c r="BW39" i="39"/>
  <c r="AE32" i="39"/>
  <c r="BG29" i="39"/>
  <c r="AB23" i="39"/>
  <c r="S20" i="39"/>
  <c r="CB56" i="39"/>
  <c r="CI56" i="39" s="1"/>
  <c r="AD37" i="39"/>
  <c r="P15" i="39"/>
  <c r="CJ42" i="39"/>
  <c r="CH42" i="39" s="1"/>
  <c r="AB15" i="39"/>
  <c r="CB15" i="39"/>
  <c r="K14" i="39"/>
  <c r="AB35" i="39"/>
  <c r="AU18" i="39"/>
  <c r="K18" i="39"/>
  <c r="AR32" i="39"/>
  <c r="J25" i="39"/>
  <c r="O25" i="39"/>
  <c r="AM13" i="39"/>
  <c r="AA22" i="39"/>
  <c r="X22" i="39"/>
  <c r="AA11" i="39"/>
  <c r="CE11" i="39"/>
  <c r="BN21" i="39"/>
  <c r="CJ13" i="39"/>
  <c r="BN13" i="39" s="1"/>
  <c r="AA17" i="39"/>
  <c r="AE17" i="39" s="1"/>
  <c r="BG196" i="39"/>
  <c r="AF191" i="39"/>
  <c r="T191" i="39" s="1"/>
  <c r="BG193" i="39"/>
  <c r="BG192" i="39"/>
  <c r="BW183" i="39"/>
  <c r="BX172" i="39"/>
  <c r="BW172" i="39"/>
  <c r="AF181" i="39"/>
  <c r="AR186" i="39"/>
  <c r="CJ182" i="39"/>
  <c r="CF177" i="39"/>
  <c r="BM179" i="39"/>
  <c r="BX166" i="39"/>
  <c r="AZ181" i="39"/>
  <c r="BG181" i="39" s="1"/>
  <c r="S168" i="39"/>
  <c r="AL175" i="39"/>
  <c r="P177" i="39"/>
  <c r="AB167" i="39"/>
  <c r="CB171" i="39"/>
  <c r="BW170" i="39"/>
  <c r="X168" i="39"/>
  <c r="AE168" i="39" s="1"/>
  <c r="AP152" i="39"/>
  <c r="CI155" i="39"/>
  <c r="I144" i="39"/>
  <c r="CF149" i="39"/>
  <c r="AF141" i="39"/>
  <c r="BW136" i="39"/>
  <c r="AF142" i="39"/>
  <c r="AU145" i="39"/>
  <c r="AR143" i="39"/>
  <c r="AE143" i="39"/>
  <c r="AB140" i="39"/>
  <c r="AF136" i="39"/>
  <c r="T136" i="39" s="1"/>
  <c r="U130" i="39"/>
  <c r="BH137" i="39"/>
  <c r="BX118" i="39"/>
  <c r="BW118" i="39"/>
  <c r="BT127" i="39"/>
  <c r="AM130" i="39"/>
  <c r="BD126" i="39"/>
  <c r="CE129" i="39"/>
  <c r="CI129" i="39" s="1"/>
  <c r="I110" i="39"/>
  <c r="P128" i="39"/>
  <c r="BH115" i="39"/>
  <c r="P102" i="39"/>
  <c r="Y102" i="39"/>
  <c r="AA102" i="39" s="1"/>
  <c r="AE102" i="39" s="1"/>
  <c r="BT106" i="39"/>
  <c r="T125" i="39"/>
  <c r="CB113" i="39"/>
  <c r="CI113" i="39" s="1"/>
  <c r="U104" i="39"/>
  <c r="BT119" i="39"/>
  <c r="BY119" i="39"/>
  <c r="AR116" i="39"/>
  <c r="BH121" i="39"/>
  <c r="AM121" i="39"/>
  <c r="AB110" i="39"/>
  <c r="CJ89" i="39"/>
  <c r="BX89" i="39" s="1"/>
  <c r="CG98" i="39"/>
  <c r="CJ98" i="39"/>
  <c r="BX98" i="39" s="1"/>
  <c r="N72" i="39"/>
  <c r="CJ109" i="39"/>
  <c r="AR96" i="39"/>
  <c r="BC93" i="39"/>
  <c r="CJ70" i="39"/>
  <c r="BX70" i="39" s="1"/>
  <c r="P99" i="39"/>
  <c r="AR99" i="39"/>
  <c r="AA105" i="39"/>
  <c r="BT105" i="39"/>
  <c r="BO98" i="39"/>
  <c r="CF89" i="39"/>
  <c r="BC86" i="39"/>
  <c r="BG86" i="39" s="1"/>
  <c r="AW82" i="39"/>
  <c r="AU77" i="39"/>
  <c r="BW55" i="39"/>
  <c r="AR74" i="39"/>
  <c r="N75" i="39"/>
  <c r="AR71" i="39"/>
  <c r="BW64" i="39"/>
  <c r="AU64" i="39"/>
  <c r="CB37" i="39"/>
  <c r="CI37" i="39" s="1"/>
  <c r="AM89" i="39"/>
  <c r="AM77" i="39"/>
  <c r="AR58" i="39"/>
  <c r="AK75" i="39"/>
  <c r="AB68" i="39"/>
  <c r="BC57" i="39"/>
  <c r="BT81" i="39"/>
  <c r="AZ81" i="39"/>
  <c r="BG81" i="39" s="1"/>
  <c r="AB76" i="39"/>
  <c r="X67" i="39"/>
  <c r="AE67" i="39" s="1"/>
  <c r="N59" i="39"/>
  <c r="U55" i="39"/>
  <c r="CI44" i="39"/>
  <c r="I44" i="39"/>
  <c r="AB56" i="39"/>
  <c r="AU56" i="39"/>
  <c r="K53" i="39"/>
  <c r="CE45" i="39"/>
  <c r="BW33" i="39"/>
  <c r="X72" i="39"/>
  <c r="AE72" i="39" s="1"/>
  <c r="I62" i="39"/>
  <c r="BG52" i="39"/>
  <c r="AW52" i="39"/>
  <c r="AZ39" i="39"/>
  <c r="BY45" i="39"/>
  <c r="J37" i="39"/>
  <c r="I37" i="39"/>
  <c r="AZ68" i="39"/>
  <c r="BG68" i="39" s="1"/>
  <c r="AK63" i="39"/>
  <c r="K60" i="39"/>
  <c r="BD56" i="39"/>
  <c r="AU33" i="39"/>
  <c r="CJ29" i="39"/>
  <c r="BN29" i="39" s="1"/>
  <c r="AW48" i="39"/>
  <c r="N40" i="39"/>
  <c r="BD23" i="39"/>
  <c r="BT56" i="39"/>
  <c r="AM39" i="39"/>
  <c r="AB29" i="39"/>
  <c r="CF19" i="39"/>
  <c r="AE48" i="39"/>
  <c r="AM11" i="39"/>
  <c r="K33" i="39"/>
  <c r="AF14" i="39"/>
  <c r="AR12" i="39"/>
  <c r="S22" i="39"/>
  <c r="K38" i="39"/>
  <c r="O31" i="39"/>
  <c r="U14" i="39"/>
  <c r="AW22" i="39"/>
  <c r="AB22" i="39"/>
  <c r="AW11" i="39"/>
  <c r="CB63" i="39"/>
  <c r="CI63" i="39" s="1"/>
  <c r="S2" i="39"/>
  <c r="R2" i="39"/>
  <c r="T2" i="39" s="1"/>
  <c r="U2" i="39" s="1"/>
  <c r="V2" i="39" s="1"/>
  <c r="W2" i="39" s="1"/>
  <c r="X2" i="39" s="1"/>
  <c r="Y2" i="39" s="1"/>
  <c r="Z2" i="39" s="1"/>
  <c r="AA2" i="39" s="1"/>
  <c r="S197" i="39"/>
  <c r="CI194" i="39"/>
  <c r="I192" i="39"/>
  <c r="BW189" i="39"/>
  <c r="BD197" i="39"/>
  <c r="AP192" i="39"/>
  <c r="AZ197" i="39"/>
  <c r="AM193" i="39"/>
  <c r="AB193" i="39"/>
  <c r="AE194" i="39"/>
  <c r="BC189" i="39"/>
  <c r="BD192" i="39"/>
  <c r="AZ194" i="39"/>
  <c r="BG194" i="39" s="1"/>
  <c r="AR172" i="39"/>
  <c r="BA172" i="39"/>
  <c r="BC172" i="39" s="1"/>
  <c r="BG172" i="39" s="1"/>
  <c r="CI176" i="39"/>
  <c r="CB186" i="39"/>
  <c r="CI186" i="39" s="1"/>
  <c r="I187" i="39"/>
  <c r="BO182" i="39"/>
  <c r="CF182" i="39"/>
  <c r="CB180" i="39"/>
  <c r="CI180" i="39" s="1"/>
  <c r="BD180" i="39"/>
  <c r="S179" i="39"/>
  <c r="AE178" i="39"/>
  <c r="AM166" i="39"/>
  <c r="AX166" i="39"/>
  <c r="AZ166" i="39" s="1"/>
  <c r="Y182" i="39"/>
  <c r="AA182" i="39" s="1"/>
  <c r="AE182" i="39" s="1"/>
  <c r="P182" i="39"/>
  <c r="CI178" i="39"/>
  <c r="BO180" i="39"/>
  <c r="K174" i="39"/>
  <c r="AW175" i="39"/>
  <c r="AA175" i="39"/>
  <c r="CI173" i="39"/>
  <c r="BH165" i="39"/>
  <c r="BO176" i="39"/>
  <c r="O172" i="39"/>
  <c r="T172" i="39"/>
  <c r="BR171" i="39"/>
  <c r="CE171" i="39"/>
  <c r="BD162" i="39"/>
  <c r="CF160" i="39"/>
  <c r="S170" i="39"/>
  <c r="AF169" i="39"/>
  <c r="AD169" i="39" s="1"/>
  <c r="BT174" i="39"/>
  <c r="AA170" i="39"/>
  <c r="AE170" i="39" s="1"/>
  <c r="BT167" i="39"/>
  <c r="P162" i="39"/>
  <c r="BS172" i="39"/>
  <c r="CJ164" i="39"/>
  <c r="CH164" i="39" s="1"/>
  <c r="X163" i="39"/>
  <c r="AE163" i="39" s="1"/>
  <c r="AF164" i="39"/>
  <c r="AD164" i="39" s="1"/>
  <c r="CB157" i="39"/>
  <c r="CI157" i="39" s="1"/>
  <c r="BT165" i="39"/>
  <c r="CB159" i="39"/>
  <c r="AM159" i="39"/>
  <c r="AM153" i="39"/>
  <c r="BY151" i="39"/>
  <c r="BM155" i="39"/>
  <c r="CB153" i="39"/>
  <c r="CI153" i="39" s="1"/>
  <c r="J161" i="39"/>
  <c r="AX155" i="39"/>
  <c r="AZ155" i="39" s="1"/>
  <c r="BG155" i="39" s="1"/>
  <c r="AM155" i="39"/>
  <c r="T151" i="39"/>
  <c r="S151" i="39"/>
  <c r="X156" i="39"/>
  <c r="N156" i="39"/>
  <c r="AA156" i="39"/>
  <c r="BT154" i="39"/>
  <c r="AF149" i="39"/>
  <c r="BO153" i="39"/>
  <c r="CB146" i="39"/>
  <c r="CI146" i="39" s="1"/>
  <c r="AM139" i="39"/>
  <c r="BD148" i="39"/>
  <c r="CJ136" i="39"/>
  <c r="BX136" i="39" s="1"/>
  <c r="BW117" i="39"/>
  <c r="I146" i="39"/>
  <c r="CF148" i="39"/>
  <c r="X147" i="39"/>
  <c r="AM152" i="39"/>
  <c r="BT145" i="39"/>
  <c r="BT136" i="39"/>
  <c r="BG130" i="39"/>
  <c r="K127" i="39"/>
  <c r="CE143" i="39"/>
  <c r="CI143" i="39" s="1"/>
  <c r="CF132" i="39"/>
  <c r="BT141" i="39"/>
  <c r="K138" i="39"/>
  <c r="BT137" i="39"/>
  <c r="P134" i="39"/>
  <c r="CE132" i="39"/>
  <c r="P137" i="39"/>
  <c r="V130" i="39"/>
  <c r="X130" i="39" s="1"/>
  <c r="AE130" i="39" s="1"/>
  <c r="K130" i="39"/>
  <c r="AZ124" i="39"/>
  <c r="BG124" i="39" s="1"/>
  <c r="AM126" i="39"/>
  <c r="AE124" i="39"/>
  <c r="BT126" i="39"/>
  <c r="P124" i="39"/>
  <c r="BG129" i="39"/>
  <c r="AE128" i="39"/>
  <c r="CE122" i="39"/>
  <c r="BD122" i="39"/>
  <c r="BD116" i="39"/>
  <c r="AP110" i="39"/>
  <c r="CF113" i="39"/>
  <c r="AU102" i="39"/>
  <c r="CF96" i="39"/>
  <c r="CB96" i="39"/>
  <c r="CI96" i="39" s="1"/>
  <c r="K115" i="39"/>
  <c r="BO103" i="39"/>
  <c r="BZ103" i="39"/>
  <c r="CB103" i="39" s="1"/>
  <c r="CI103" i="39" s="1"/>
  <c r="K120" i="39"/>
  <c r="K119" i="39"/>
  <c r="AR121" i="39"/>
  <c r="AR118" i="39"/>
  <c r="CJ84" i="39"/>
  <c r="CH84" i="39" s="1"/>
  <c r="BW81" i="39"/>
  <c r="AW94" i="39"/>
  <c r="BD89" i="39"/>
  <c r="BO89" i="39"/>
  <c r="I98" i="39"/>
  <c r="BG100" i="39"/>
  <c r="AB96" i="39"/>
  <c r="CE95" i="39"/>
  <c r="AE91" i="39"/>
  <c r="AU84" i="39"/>
  <c r="CJ74" i="39"/>
  <c r="BS74" i="39" s="1"/>
  <c r="AB70" i="39"/>
  <c r="X70" i="39"/>
  <c r="AE70" i="39" s="1"/>
  <c r="BO122" i="39"/>
  <c r="CJ99" i="39"/>
  <c r="BS99" i="39" s="1"/>
  <c r="CE90" i="39"/>
  <c r="CI90" i="39" s="1"/>
  <c r="AB105" i="39"/>
  <c r="P105" i="39"/>
  <c r="BT89" i="39"/>
  <c r="P85" i="39"/>
  <c r="T117" i="39"/>
  <c r="J117" i="39"/>
  <c r="P103" i="39"/>
  <c r="AE97" i="39"/>
  <c r="AX97" i="39"/>
  <c r="AZ97" i="39" s="1"/>
  <c r="BG97" i="39" s="1"/>
  <c r="AM97" i="39"/>
  <c r="AM90" i="39"/>
  <c r="AZ82" i="39"/>
  <c r="BG82" i="39" s="1"/>
  <c r="S72" i="39"/>
  <c r="S46" i="39"/>
  <c r="BH77" i="39"/>
  <c r="AV77" i="39" s="1"/>
  <c r="BR77" i="39"/>
  <c r="BR76" i="39"/>
  <c r="CJ55" i="39"/>
  <c r="BX55" i="39" s="1"/>
  <c r="X73" i="39"/>
  <c r="AE73" i="39" s="1"/>
  <c r="BT95" i="39"/>
  <c r="BT73" i="39"/>
  <c r="AK59" i="39"/>
  <c r="S79" i="39"/>
  <c r="CJ64" i="39"/>
  <c r="CH64" i="39" s="1"/>
  <c r="AF53" i="39"/>
  <c r="AD53" i="39" s="1"/>
  <c r="CJ87" i="39"/>
  <c r="P91" i="39"/>
  <c r="P68" i="39"/>
  <c r="AR54" i="39"/>
  <c r="BC80" i="39"/>
  <c r="AE76" i="39"/>
  <c r="BT64" i="39"/>
  <c r="X55" i="39"/>
  <c r="AE55" i="39" s="1"/>
  <c r="BD44" i="39"/>
  <c r="AZ44" i="39"/>
  <c r="CJ41" i="39"/>
  <c r="BX41" i="39" s="1"/>
  <c r="BG31" i="39"/>
  <c r="BC73" i="39"/>
  <c r="BG73" i="39" s="1"/>
  <c r="AK56" i="39"/>
  <c r="BW51" i="39"/>
  <c r="N51" i="39"/>
  <c r="AK40" i="39"/>
  <c r="K84" i="39"/>
  <c r="AB51" i="39"/>
  <c r="BM38" i="39"/>
  <c r="S17" i="39"/>
  <c r="AU63" i="39"/>
  <c r="BG63" i="39"/>
  <c r="X60" i="39"/>
  <c r="AE60" i="39" s="1"/>
  <c r="S56" i="39"/>
  <c r="BT45" i="39"/>
  <c r="AK33" i="39"/>
  <c r="AM65" i="39"/>
  <c r="BO39" i="39"/>
  <c r="AA83" i="39"/>
  <c r="BC56" i="39"/>
  <c r="BG56" i="39" s="1"/>
  <c r="AE46" i="39"/>
  <c r="AR37" i="39"/>
  <c r="AA29" i="39"/>
  <c r="BS21" i="39"/>
  <c r="CI19" i="39"/>
  <c r="BG13" i="39"/>
  <c r="S11" i="39"/>
  <c r="BO32" i="39"/>
  <c r="AR13" i="39"/>
  <c r="AA15" i="39"/>
  <c r="CB30" i="39"/>
  <c r="BH30" i="39"/>
  <c r="BF30" i="39" s="1"/>
  <c r="BM18" i="39"/>
  <c r="AZ48" i="39"/>
  <c r="BG48" i="39" s="1"/>
  <c r="BG22" i="39"/>
  <c r="AR22" i="39"/>
  <c r="CJ198" i="39"/>
  <c r="BS198" i="39" s="1"/>
  <c r="BA198" i="39"/>
  <c r="BC198" i="39" s="1"/>
  <c r="BG198" i="39" s="1"/>
  <c r="AR198" i="39"/>
  <c r="AB188" i="39"/>
  <c r="X188" i="39"/>
  <c r="AE188" i="39" s="1"/>
  <c r="BW190" i="39"/>
  <c r="BY199" i="39"/>
  <c r="AR190" i="39"/>
  <c r="BA190" i="39"/>
  <c r="BC190" i="39" s="1"/>
  <c r="BG190" i="39" s="1"/>
  <c r="BC197" i="39"/>
  <c r="BY193" i="39"/>
  <c r="CF191" i="39"/>
  <c r="AA193" i="39"/>
  <c r="AE193" i="39" s="1"/>
  <c r="BO194" i="39"/>
  <c r="S189" i="39"/>
  <c r="P189" i="39"/>
  <c r="T190" i="39"/>
  <c r="S190" i="39"/>
  <c r="AR184" i="39"/>
  <c r="AR176" i="39"/>
  <c r="BA176" i="39"/>
  <c r="BC176" i="39" s="1"/>
  <c r="AZ186" i="39"/>
  <c r="BG186" i="39" s="1"/>
  <c r="K186" i="39"/>
  <c r="X184" i="39"/>
  <c r="AE184" i="39" s="1"/>
  <c r="AF187" i="39"/>
  <c r="AZ189" i="39"/>
  <c r="BG189" i="39" s="1"/>
  <c r="BT177" i="39"/>
  <c r="CC177" i="39"/>
  <c r="CE177" i="39" s="1"/>
  <c r="V180" i="39"/>
  <c r="X180" i="39" s="1"/>
  <c r="AE180" i="39" s="1"/>
  <c r="K180" i="39"/>
  <c r="AA173" i="39"/>
  <c r="BC185" i="39"/>
  <c r="BG185" i="39" s="1"/>
  <c r="CE174" i="39"/>
  <c r="CI174" i="39" s="1"/>
  <c r="AK168" i="39"/>
  <c r="AZ161" i="39"/>
  <c r="BG161" i="39" s="1"/>
  <c r="AR142" i="39"/>
  <c r="BA142" i="39"/>
  <c r="BC142" i="39" s="1"/>
  <c r="BG142" i="39" s="1"/>
  <c r="BT178" i="39"/>
  <c r="AB175" i="39"/>
  <c r="P174" i="39"/>
  <c r="AD172" i="39"/>
  <c r="AA171" i="39"/>
  <c r="AA167" i="39"/>
  <c r="X167" i="39"/>
  <c r="AA162" i="39"/>
  <c r="AZ173" i="39"/>
  <c r="BG173" i="39" s="1"/>
  <c r="AZ168" i="39"/>
  <c r="BG168" i="39" s="1"/>
  <c r="CB162" i="39"/>
  <c r="CI162" i="39" s="1"/>
  <c r="BO174" i="39"/>
  <c r="CE168" i="39"/>
  <c r="CI168" i="39" s="1"/>
  <c r="BT162" i="39"/>
  <c r="X157" i="39"/>
  <c r="BY159" i="39"/>
  <c r="AF153" i="39"/>
  <c r="AD153" i="39" s="1"/>
  <c r="BN151" i="39"/>
  <c r="P160" i="39"/>
  <c r="AA159" i="39"/>
  <c r="S156" i="39"/>
  <c r="AB156" i="39"/>
  <c r="AR156" i="39"/>
  <c r="CF154" i="39"/>
  <c r="BH135" i="39"/>
  <c r="K153" i="39"/>
  <c r="K157" i="39"/>
  <c r="AK134" i="39"/>
  <c r="AZ148" i="39"/>
  <c r="P144" i="39"/>
  <c r="U147" i="39"/>
  <c r="AZ147" i="39"/>
  <c r="AM145" i="39"/>
  <c r="U148" i="39"/>
  <c r="CJ142" i="39"/>
  <c r="AU136" i="39"/>
  <c r="BC132" i="39"/>
  <c r="BG132" i="39" s="1"/>
  <c r="BO136" i="39"/>
  <c r="CB137" i="39"/>
  <c r="CI137" i="39" s="1"/>
  <c r="U127" i="39"/>
  <c r="BC131" i="39"/>
  <c r="BG131" i="39" s="1"/>
  <c r="K131" i="39"/>
  <c r="U124" i="39"/>
  <c r="AB124" i="39"/>
  <c r="K128" i="39"/>
  <c r="AR125" i="39"/>
  <c r="CF122" i="39"/>
  <c r="BT122" i="39"/>
  <c r="U122" i="39"/>
  <c r="AA116" i="39"/>
  <c r="K104" i="39"/>
  <c r="BX71" i="39"/>
  <c r="BW71" i="39"/>
  <c r="AA115" i="39"/>
  <c r="AZ106" i="39"/>
  <c r="BC110" i="39"/>
  <c r="BG110" i="39" s="1"/>
  <c r="AM104" i="39"/>
  <c r="BO123" i="39"/>
  <c r="CB120" i="39"/>
  <c r="CI120" i="39" s="1"/>
  <c r="P116" i="39"/>
  <c r="X126" i="39"/>
  <c r="AE126" i="39" s="1"/>
  <c r="BD121" i="39"/>
  <c r="BR102" i="39"/>
  <c r="AU101" i="39"/>
  <c r="CI81" i="39"/>
  <c r="K103" i="39"/>
  <c r="BC89" i="39"/>
  <c r="AU86" i="39"/>
  <c r="BR98" i="39"/>
  <c r="BO70" i="39"/>
  <c r="AV95" i="39"/>
  <c r="AB91" i="39"/>
  <c r="AM84" i="39"/>
  <c r="X82" i="39"/>
  <c r="P81" i="39"/>
  <c r="BG99" i="39"/>
  <c r="AZ98" i="39"/>
  <c r="BG98" i="39" s="1"/>
  <c r="X90" i="39"/>
  <c r="AE90" i="39" s="1"/>
  <c r="X112" i="39"/>
  <c r="AA112" i="39"/>
  <c r="P112" i="39"/>
  <c r="X105" i="39"/>
  <c r="AD117" i="39"/>
  <c r="CF99" i="39"/>
  <c r="BD102" i="39"/>
  <c r="P90" i="39"/>
  <c r="Y82" i="39"/>
  <c r="AA82" i="39" s="1"/>
  <c r="P82" i="39"/>
  <c r="X78" i="39"/>
  <c r="AE78" i="39" s="1"/>
  <c r="S70" i="39"/>
  <c r="AZ91" i="39"/>
  <c r="BG91" i="39" s="1"/>
  <c r="BD80" i="39"/>
  <c r="BM77" i="39"/>
  <c r="BW76" i="39"/>
  <c r="BT72" i="39"/>
  <c r="BF95" i="39"/>
  <c r="AM72" i="39"/>
  <c r="K78" i="39"/>
  <c r="BD64" i="39"/>
  <c r="BO64" i="39"/>
  <c r="BO53" i="39"/>
  <c r="BG42" i="39"/>
  <c r="BC75" i="39"/>
  <c r="BG75" i="39" s="1"/>
  <c r="CB61" i="39"/>
  <c r="CI61" i="39" s="1"/>
  <c r="AR46" i="39"/>
  <c r="BO88" i="39"/>
  <c r="N77" i="39"/>
  <c r="X75" i="39"/>
  <c r="CB69" i="39"/>
  <c r="CI69" i="39" s="1"/>
  <c r="X57" i="39"/>
  <c r="AE57" i="39" s="1"/>
  <c r="AM94" i="39"/>
  <c r="K80" i="39"/>
  <c r="AQ72" i="39"/>
  <c r="AP72" i="39"/>
  <c r="AW53" i="39"/>
  <c r="AZ47" i="39"/>
  <c r="BG47" i="39" s="1"/>
  <c r="BD31" i="39"/>
  <c r="AR62" i="39"/>
  <c r="BM56" i="39"/>
  <c r="BT52" i="39"/>
  <c r="BM52" i="39"/>
  <c r="U33" i="39"/>
  <c r="K65" i="39"/>
  <c r="AM45" i="39"/>
  <c r="U29" i="39"/>
  <c r="AU40" i="39"/>
  <c r="I40" i="39"/>
  <c r="U36" i="39"/>
  <c r="BM28" i="39"/>
  <c r="CB80" i="39"/>
  <c r="K63" i="39"/>
  <c r="BD63" i="39"/>
  <c r="S60" i="39"/>
  <c r="AR59" i="39"/>
  <c r="CB51" i="39"/>
  <c r="CI51" i="39" s="1"/>
  <c r="BD45" i="39"/>
  <c r="BC39" i="39"/>
  <c r="N33" i="39"/>
  <c r="AL27" i="39"/>
  <c r="AK27" i="39"/>
  <c r="AB24" i="39"/>
  <c r="BO59" i="39"/>
  <c r="P43" i="39"/>
  <c r="AB39" i="39"/>
  <c r="X39" i="39"/>
  <c r="AE39" i="39" s="1"/>
  <c r="BO19" i="39"/>
  <c r="AB80" i="39"/>
  <c r="X56" i="39"/>
  <c r="AE56" i="39" s="1"/>
  <c r="BO45" i="39"/>
  <c r="AA38" i="39"/>
  <c r="BD36" i="39"/>
  <c r="AB32" i="39"/>
  <c r="CE15" i="39"/>
  <c r="AW15" i="39"/>
  <c r="AZ14" i="39"/>
  <c r="BG14" i="39" s="1"/>
  <c r="AF42" i="39"/>
  <c r="AD42" i="39" s="1"/>
  <c r="BY30" i="39"/>
  <c r="AW30" i="39"/>
  <c r="I21" i="39"/>
  <c r="P18" i="39"/>
  <c r="AZ18" i="39"/>
  <c r="BG18" i="39" s="1"/>
  <c r="AF21" i="39"/>
  <c r="T21" i="39" s="1"/>
  <c r="T25" i="39"/>
  <c r="BD22" i="39"/>
  <c r="BO22" i="39"/>
  <c r="AM17" i="39"/>
  <c r="BW11" i="39"/>
  <c r="BO11" i="39"/>
  <c r="AZ57" i="39"/>
  <c r="BG57" i="39" s="1"/>
  <c r="AR199" i="39"/>
  <c r="BM193" i="39"/>
  <c r="AF192" i="39"/>
  <c r="T192" i="39" s="1"/>
  <c r="CB193" i="39"/>
  <c r="CI193" i="39" s="1"/>
  <c r="AF199" i="39"/>
  <c r="J199" i="39" s="1"/>
  <c r="AW196" i="39"/>
  <c r="I189" i="39"/>
  <c r="K197" i="39"/>
  <c r="P196" i="39"/>
  <c r="AR187" i="39"/>
  <c r="BA187" i="39"/>
  <c r="BC187" i="39" s="1"/>
  <c r="AR193" i="39"/>
  <c r="K191" i="39"/>
  <c r="BG183" i="39"/>
  <c r="X189" i="39"/>
  <c r="AE189" i="39" s="1"/>
  <c r="S178" i="39"/>
  <c r="K181" i="39"/>
  <c r="BH174" i="39"/>
  <c r="AQ174" i="39" s="1"/>
  <c r="BM168" i="39"/>
  <c r="AB173" i="39"/>
  <c r="BY165" i="39"/>
  <c r="BW171" i="39"/>
  <c r="BD171" i="39"/>
  <c r="BN172" i="39"/>
  <c r="BD163" i="39"/>
  <c r="AW170" i="39"/>
  <c r="CH166" i="39"/>
  <c r="AE162" i="39"/>
  <c r="BT173" i="39"/>
  <c r="BG167" i="39"/>
  <c r="BG163" i="39"/>
  <c r="BX152" i="39"/>
  <c r="BH151" i="39"/>
  <c r="AV151" i="39" s="1"/>
  <c r="AZ159" i="39"/>
  <c r="BG159" i="39" s="1"/>
  <c r="S155" i="39"/>
  <c r="BT159" i="39"/>
  <c r="BR155" i="39"/>
  <c r="AM151" i="39"/>
  <c r="AZ139" i="39"/>
  <c r="BG139" i="39" s="1"/>
  <c r="X134" i="39"/>
  <c r="AE134" i="39" s="1"/>
  <c r="AE148" i="39"/>
  <c r="AM149" i="39"/>
  <c r="BC147" i="39"/>
  <c r="BD147" i="39"/>
  <c r="AR146" i="39"/>
  <c r="BG136" i="39"/>
  <c r="BC138" i="39"/>
  <c r="BG138" i="39" s="1"/>
  <c r="AR136" i="39"/>
  <c r="BO140" i="39"/>
  <c r="AE127" i="39"/>
  <c r="AF133" i="39"/>
  <c r="T133" i="39" s="1"/>
  <c r="AE131" i="39"/>
  <c r="CB132" i="39"/>
  <c r="BA92" i="39"/>
  <c r="BC92" i="39" s="1"/>
  <c r="BG92" i="39" s="1"/>
  <c r="AR92" i="39"/>
  <c r="BC122" i="39"/>
  <c r="BG122" i="39" s="1"/>
  <c r="BW107" i="39"/>
  <c r="BH71" i="39"/>
  <c r="AA113" i="39"/>
  <c r="BO130" i="39"/>
  <c r="AE119" i="39"/>
  <c r="CB116" i="39"/>
  <c r="CI116" i="39" s="1"/>
  <c r="S101" i="39"/>
  <c r="T101" i="39"/>
  <c r="N84" i="39"/>
  <c r="BM81" i="39"/>
  <c r="CJ117" i="39"/>
  <c r="CH117" i="39" s="1"/>
  <c r="S98" i="39"/>
  <c r="BO85" i="39"/>
  <c r="CB105" i="39"/>
  <c r="CI105" i="39" s="1"/>
  <c r="CB95" i="39"/>
  <c r="BO99" i="39"/>
  <c r="P89" i="39"/>
  <c r="CB93" i="39"/>
  <c r="CI93" i="39" s="1"/>
  <c r="AZ89" i="39"/>
  <c r="CB86" i="39"/>
  <c r="CI86" i="39" s="1"/>
  <c r="AR83" i="39"/>
  <c r="AM115" i="39"/>
  <c r="AM101" i="39"/>
  <c r="AW97" i="39"/>
  <c r="BT97" i="39"/>
  <c r="AR81" i="39"/>
  <c r="CF77" i="39"/>
  <c r="I76" i="39"/>
  <c r="BM75" i="39"/>
  <c r="AM99" i="39"/>
  <c r="AU69" i="39"/>
  <c r="BR70" i="39"/>
  <c r="S77" i="39"/>
  <c r="AR53" i="39"/>
  <c r="AR85" i="39"/>
  <c r="X49" i="39"/>
  <c r="AE49" i="39" s="1"/>
  <c r="AU75" i="39"/>
  <c r="AR66" i="39"/>
  <c r="CJ79" i="39"/>
  <c r="BX79" i="39" s="1"/>
  <c r="AZ64" i="39"/>
  <c r="BG64" i="39" s="1"/>
  <c r="AZ53" i="39"/>
  <c r="BG53" i="39" s="1"/>
  <c r="S44" i="39"/>
  <c r="BC37" i="39"/>
  <c r="AA62" i="39"/>
  <c r="AE62" i="39" s="1"/>
  <c r="K55" i="39"/>
  <c r="AR42" i="39"/>
  <c r="S27" i="39"/>
  <c r="BW52" i="39"/>
  <c r="I52" i="39"/>
  <c r="U65" i="39"/>
  <c r="AE65" i="39"/>
  <c r="S40" i="39"/>
  <c r="CE40" i="39"/>
  <c r="CI40" i="39" s="1"/>
  <c r="N21" i="39"/>
  <c r="BH17" i="39"/>
  <c r="AV17" i="39" s="1"/>
  <c r="BT63" i="39"/>
  <c r="P60" i="39"/>
  <c r="BC51" i="39"/>
  <c r="BW19" i="39"/>
  <c r="X68" i="39"/>
  <c r="AE68" i="39" s="1"/>
  <c r="BH38" i="39"/>
  <c r="AL38" i="39" s="1"/>
  <c r="AM51" i="39"/>
  <c r="BO47" i="39"/>
  <c r="AR76" i="39"/>
  <c r="K45" i="39"/>
  <c r="BG21" i="39"/>
  <c r="AK12" i="39"/>
  <c r="P36" i="39"/>
  <c r="P19" i="39"/>
  <c r="BC28" i="39"/>
  <c r="BG28" i="39" s="1"/>
  <c r="AZ24" i="39"/>
  <c r="BG24" i="39" s="1"/>
  <c r="CJ38" i="39"/>
  <c r="CE30" i="39"/>
  <c r="AM30" i="39"/>
  <c r="AR20" i="39"/>
  <c r="BD18" i="39"/>
  <c r="N11" i="39"/>
  <c r="BT29" i="39"/>
  <c r="BC11" i="39"/>
  <c r="BG11" i="39" s="1"/>
  <c r="X11" i="39"/>
  <c r="AE11" i="39" s="1"/>
  <c r="AZ33" i="39"/>
  <c r="BG33" i="39" s="1"/>
  <c r="AE27" i="39"/>
  <c r="AR16" i="39"/>
  <c r="AZ23" i="39"/>
  <c r="BG23" i="39" s="1"/>
  <c r="O198" i="39"/>
  <c r="J198" i="39"/>
  <c r="S183" i="39"/>
  <c r="AP183" i="39"/>
  <c r="BH184" i="39"/>
  <c r="AV184" i="39" s="1"/>
  <c r="CI188" i="39"/>
  <c r="K182" i="39"/>
  <c r="BH178" i="39"/>
  <c r="CJ184" i="39"/>
  <c r="BN184" i="39" s="1"/>
  <c r="S180" i="39"/>
  <c r="N173" i="39"/>
  <c r="AU177" i="39"/>
  <c r="BW168" i="39"/>
  <c r="S165" i="39"/>
  <c r="AM176" i="39"/>
  <c r="I178" i="39"/>
  <c r="AE171" i="39"/>
  <c r="BA160" i="39"/>
  <c r="BC160" i="39" s="1"/>
  <c r="AR160" i="39"/>
  <c r="X173" i="39"/>
  <c r="AE173" i="39" s="1"/>
  <c r="I166" i="39"/>
  <c r="BM159" i="39"/>
  <c r="BR157" i="39"/>
  <c r="BG152" i="39"/>
  <c r="AR170" i="39"/>
  <c r="AR158" i="39"/>
  <c r="I156" i="39"/>
  <c r="CI149" i="39"/>
  <c r="BS150" i="39"/>
  <c r="CJ140" i="39"/>
  <c r="BD145" i="39"/>
  <c r="AR109" i="39"/>
  <c r="BA109" i="39"/>
  <c r="BC109" i="39" s="1"/>
  <c r="BG109" i="39" s="1"/>
  <c r="BT147" i="39"/>
  <c r="CB154" i="39"/>
  <c r="CI154" i="39" s="1"/>
  <c r="BC145" i="39"/>
  <c r="AW134" i="39"/>
  <c r="CJ130" i="39"/>
  <c r="N132" i="39"/>
  <c r="CJ139" i="39"/>
  <c r="BS139" i="39" s="1"/>
  <c r="V137" i="39"/>
  <c r="X137" i="39" s="1"/>
  <c r="AE137" i="39" s="1"/>
  <c r="K137" i="39"/>
  <c r="BW132" i="39"/>
  <c r="P127" i="39"/>
  <c r="AM132" i="39"/>
  <c r="S131" i="39"/>
  <c r="CI131" i="39"/>
  <c r="BC134" i="39"/>
  <c r="BG134" i="39" s="1"/>
  <c r="AZ127" i="39"/>
  <c r="BG127" i="39" s="1"/>
  <c r="AR135" i="39"/>
  <c r="AM123" i="39"/>
  <c r="N113" i="39"/>
  <c r="BW101" i="39"/>
  <c r="BW87" i="39"/>
  <c r="AE104" i="39"/>
  <c r="CB133" i="39"/>
  <c r="CI133" i="39" s="1"/>
  <c r="CJ121" i="39"/>
  <c r="S119" i="39"/>
  <c r="AW113" i="39"/>
  <c r="AR106" i="39"/>
  <c r="BN78" i="39"/>
  <c r="BW99" i="39"/>
  <c r="BT115" i="39"/>
  <c r="CJ85" i="39"/>
  <c r="BX85" i="39" s="1"/>
  <c r="CB104" i="39"/>
  <c r="CI104" i="39" s="1"/>
  <c r="AK98" i="39"/>
  <c r="AR82" i="39"/>
  <c r="AR79" i="39"/>
  <c r="CJ73" i="39"/>
  <c r="BX73" i="39" s="1"/>
  <c r="CI115" i="39"/>
  <c r="AR87" i="39"/>
  <c r="AK87" i="39"/>
  <c r="AR108" i="39"/>
  <c r="O100" i="39"/>
  <c r="BY94" i="39"/>
  <c r="CJ88" i="39"/>
  <c r="BO84" i="39"/>
  <c r="U81" i="39"/>
  <c r="BX34" i="39"/>
  <c r="AE83" i="39"/>
  <c r="I77" i="39"/>
  <c r="S76" i="39"/>
  <c r="N74" i="39"/>
  <c r="BG67" i="39"/>
  <c r="BH55" i="39"/>
  <c r="BF55" i="39" s="1"/>
  <c r="O87" i="39"/>
  <c r="T87" i="39"/>
  <c r="AF79" i="39"/>
  <c r="BD103" i="39"/>
  <c r="J87" i="39"/>
  <c r="AU68" i="39"/>
  <c r="BW37" i="39"/>
  <c r="CE83" i="39"/>
  <c r="CI83" i="39" s="1"/>
  <c r="AF61" i="39"/>
  <c r="BO76" i="39"/>
  <c r="I75" i="39"/>
  <c r="BW69" i="39"/>
  <c r="AF69" i="39"/>
  <c r="O69" i="39" s="1"/>
  <c r="BT68" i="39"/>
  <c r="AL41" i="39"/>
  <c r="U51" i="39"/>
  <c r="CJ46" i="39"/>
  <c r="I27" i="39"/>
  <c r="AM64" i="39"/>
  <c r="N52" i="39"/>
  <c r="CJ39" i="39"/>
  <c r="BW35" i="39"/>
  <c r="AE33" i="39"/>
  <c r="AM82" i="39"/>
  <c r="AB65" i="39"/>
  <c r="AD58" i="39"/>
  <c r="AZ49" i="39"/>
  <c r="BG49" i="39" s="1"/>
  <c r="P44" i="39"/>
  <c r="S35" i="39"/>
  <c r="AR77" i="39"/>
  <c r="AZ61" i="39"/>
  <c r="BG61" i="39" s="1"/>
  <c r="BG45" i="39"/>
  <c r="AE63" i="39"/>
  <c r="N63" i="39"/>
  <c r="K67" i="39"/>
  <c r="AM53" i="39"/>
  <c r="AM47" i="39"/>
  <c r="AF66" i="39"/>
  <c r="J66" i="39" s="1"/>
  <c r="AA51" i="39"/>
  <c r="AE51" i="39" s="1"/>
  <c r="AW45" i="39"/>
  <c r="AE38" i="39"/>
  <c r="BD32" i="39"/>
  <c r="AZ32" i="39"/>
  <c r="BG32" i="39" s="1"/>
  <c r="BT32" i="39"/>
  <c r="CC32" i="39"/>
  <c r="CE32" i="39" s="1"/>
  <c r="CI32" i="39" s="1"/>
  <c r="AA24" i="39"/>
  <c r="N17" i="39"/>
  <c r="BT35" i="39"/>
  <c r="P23" i="39"/>
  <c r="AR17" i="39"/>
  <c r="AK18" i="39"/>
  <c r="AR34" i="39"/>
  <c r="CI23" i="39"/>
  <c r="BO37" i="39"/>
  <c r="N30" i="39"/>
  <c r="AF18" i="39"/>
  <c r="T18" i="39" s="1"/>
  <c r="CB27" i="39"/>
  <c r="CI27" i="39" s="1"/>
  <c r="AU27" i="39"/>
  <c r="AV27" i="39"/>
  <c r="P28" i="39"/>
  <c r="AB11" i="39"/>
  <c r="AU26" i="39"/>
  <c r="AM22" i="39"/>
  <c r="BW179" i="39"/>
  <c r="T195" i="39"/>
  <c r="S195" i="39"/>
  <c r="BD196" i="39"/>
  <c r="P192" i="39"/>
  <c r="AD198" i="39"/>
  <c r="S194" i="39"/>
  <c r="CJ192" i="39"/>
  <c r="BS192" i="39" s="1"/>
  <c r="BR193" i="39"/>
  <c r="BA179" i="39"/>
  <c r="BC179" i="39" s="1"/>
  <c r="AR179" i="39"/>
  <c r="CC185" i="39"/>
  <c r="CE185" i="39" s="1"/>
  <c r="CI185" i="39" s="1"/>
  <c r="BT185" i="39"/>
  <c r="U188" i="39"/>
  <c r="CB189" i="39"/>
  <c r="CI189" i="39" s="1"/>
  <c r="T181" i="39"/>
  <c r="S181" i="39"/>
  <c r="BG176" i="39"/>
  <c r="AM184" i="39"/>
  <c r="O176" i="39"/>
  <c r="BN166" i="39"/>
  <c r="BW177" i="39"/>
  <c r="BX158" i="39"/>
  <c r="AZ180" i="39"/>
  <c r="BG180" i="39" s="1"/>
  <c r="AZ171" i="39"/>
  <c r="BG171" i="39" s="1"/>
  <c r="AB171" i="39"/>
  <c r="AR167" i="39"/>
  <c r="BC166" i="39"/>
  <c r="BO160" i="39"/>
  <c r="CJ163" i="39"/>
  <c r="BS163" i="39" s="1"/>
  <c r="J172" i="39"/>
  <c r="AR162" i="39"/>
  <c r="AW159" i="39"/>
  <c r="BS158" i="39"/>
  <c r="Y152" i="39"/>
  <c r="AA152" i="39" s="1"/>
  <c r="AE152" i="39" s="1"/>
  <c r="P152" i="39"/>
  <c r="BW153" i="39"/>
  <c r="AR150" i="39"/>
  <c r="CE156" i="39"/>
  <c r="CI156" i="39" s="1"/>
  <c r="K154" i="39"/>
  <c r="BH149" i="39"/>
  <c r="S146" i="39"/>
  <c r="K140" i="39"/>
  <c r="AP134" i="39"/>
  <c r="BH141" i="39"/>
  <c r="CB147" i="39"/>
  <c r="CI147" i="39" s="1"/>
  <c r="BC148" i="39"/>
  <c r="P145" i="39"/>
  <c r="CI141" i="39"/>
  <c r="AE138" i="39"/>
  <c r="AB132" i="39"/>
  <c r="X132" i="39"/>
  <c r="AE132" i="39" s="1"/>
  <c r="AW126" i="39"/>
  <c r="AZ128" i="39"/>
  <c r="BG128" i="39" s="1"/>
  <c r="CI128" i="39"/>
  <c r="AA122" i="39"/>
  <c r="AK113" i="39"/>
  <c r="BC106" i="39"/>
  <c r="AR104" i="39"/>
  <c r="AA129" i="39"/>
  <c r="AE129" i="39" s="1"/>
  <c r="BS118" i="39"/>
  <c r="AE110" i="39"/>
  <c r="BD107" i="39"/>
  <c r="AZ107" i="39"/>
  <c r="BG107" i="39" s="1"/>
  <c r="AA120" i="39"/>
  <c r="AE120" i="39" s="1"/>
  <c r="AF111" i="39"/>
  <c r="AZ116" i="39"/>
  <c r="BG116" i="39" s="1"/>
  <c r="BY120" i="39"/>
  <c r="AW119" i="39"/>
  <c r="CB122" i="39"/>
  <c r="CI122" i="39" s="1"/>
  <c r="X113" i="39"/>
  <c r="AE113" i="39" s="1"/>
  <c r="U106" i="39"/>
  <c r="K94" i="39"/>
  <c r="AP98" i="39"/>
  <c r="AF114" i="39"/>
  <c r="K91" i="39"/>
  <c r="BW74" i="39"/>
  <c r="BT113" i="39"/>
  <c r="CB94" i="39"/>
  <c r="CI94" i="39" s="1"/>
  <c r="CF90" i="39"/>
  <c r="I86" i="39"/>
  <c r="AZ112" i="39"/>
  <c r="BG112" i="39" s="1"/>
  <c r="CI112" i="39"/>
  <c r="BO105" i="39"/>
  <c r="AB93" i="39"/>
  <c r="BW86" i="39"/>
  <c r="AF86" i="39"/>
  <c r="O86" i="39" s="1"/>
  <c r="AW99" i="39"/>
  <c r="AZ94" i="39"/>
  <c r="BG94" i="39" s="1"/>
  <c r="AR84" i="39"/>
  <c r="X81" i="39"/>
  <c r="AE81" i="39" s="1"/>
  <c r="BC74" i="39"/>
  <c r="BT86" i="39"/>
  <c r="AM80" i="39"/>
  <c r="CE80" i="39"/>
  <c r="X77" i="39"/>
  <c r="AE77" i="39" s="1"/>
  <c r="CE77" i="39"/>
  <c r="CI77" i="39" s="1"/>
  <c r="AD87" i="39"/>
  <c r="AC74" i="39"/>
  <c r="AF74" i="39"/>
  <c r="AD74" i="39" s="1"/>
  <c r="AM67" i="39"/>
  <c r="I64" i="39"/>
  <c r="AR50" i="39"/>
  <c r="AU55" i="39"/>
  <c r="AR49" i="39"/>
  <c r="AZ93" i="39"/>
  <c r="BG93" i="39" s="1"/>
  <c r="BM69" i="39"/>
  <c r="I72" i="39"/>
  <c r="BO67" i="39"/>
  <c r="BY59" i="39"/>
  <c r="AU44" i="39"/>
  <c r="AF41" i="39"/>
  <c r="AD41" i="39" s="1"/>
  <c r="AR25" i="39"/>
  <c r="BA25" i="39"/>
  <c r="BC25" i="39" s="1"/>
  <c r="BG25" i="39" s="1"/>
  <c r="I56" i="39"/>
  <c r="BD51" i="39"/>
  <c r="CI45" i="39"/>
  <c r="BG26" i="39"/>
  <c r="BO74" i="39"/>
  <c r="AF59" i="39"/>
  <c r="AE52" i="39"/>
  <c r="I39" i="39"/>
  <c r="AB33" i="39"/>
  <c r="CJ66" i="39"/>
  <c r="BS66" i="39" s="1"/>
  <c r="AR43" i="39"/>
  <c r="AP27" i="39"/>
  <c r="AQ27" i="39"/>
  <c r="BX21" i="39"/>
  <c r="BW21" i="39"/>
  <c r="BH40" i="39"/>
  <c r="AQ40" i="39" s="1"/>
  <c r="CI36" i="39"/>
  <c r="AP28" i="39"/>
  <c r="U63" i="39"/>
  <c r="AK60" i="39"/>
  <c r="AW60" i="39"/>
  <c r="CE43" i="39"/>
  <c r="CI43" i="39" s="1"/>
  <c r="BT36" i="39"/>
  <c r="BX24" i="39"/>
  <c r="P53" i="39"/>
  <c r="BG43" i="39"/>
  <c r="BY65" i="39"/>
  <c r="I48" i="39"/>
  <c r="BO43" i="39"/>
  <c r="CB28" i="39"/>
  <c r="CI28" i="39" s="1"/>
  <c r="P64" i="39"/>
  <c r="AW43" i="39"/>
  <c r="AW38" i="39"/>
  <c r="CF23" i="39"/>
  <c r="AR35" i="39"/>
  <c r="AR21" i="39"/>
  <c r="AM21" i="39"/>
  <c r="BD15" i="39"/>
  <c r="BW18" i="39"/>
  <c r="I17" i="39"/>
  <c r="CJ22" i="39"/>
  <c r="BY22" i="39"/>
  <c r="CI11" i="39"/>
  <c r="AP11" i="39"/>
  <c r="X36" i="39"/>
  <c r="AE36" i="39" s="1"/>
  <c r="AF26" i="39"/>
  <c r="AT2" i="39"/>
  <c r="AV2" i="39" s="1"/>
  <c r="AW2" i="39" s="1"/>
  <c r="AX2" i="39" s="1"/>
  <c r="AY2" i="39" s="1"/>
  <c r="AZ2" i="39" s="1"/>
  <c r="BA2" i="39" s="1"/>
  <c r="BB2" i="39" s="1"/>
  <c r="BC2" i="39" s="1"/>
  <c r="AU2" i="39"/>
  <c r="BX74" i="39" l="1"/>
  <c r="BS100" i="39"/>
  <c r="AL191" i="39"/>
  <c r="T183" i="39"/>
  <c r="AQ191" i="39"/>
  <c r="BX179" i="39"/>
  <c r="BN179" i="39"/>
  <c r="O118" i="39"/>
  <c r="AL158" i="39"/>
  <c r="BX54" i="39"/>
  <c r="O35" i="39"/>
  <c r="T35" i="39"/>
  <c r="AV101" i="39"/>
  <c r="BN152" i="39"/>
  <c r="BS17" i="39"/>
  <c r="J133" i="39"/>
  <c r="J59" i="39"/>
  <c r="O47" i="39"/>
  <c r="CH24" i="39"/>
  <c r="O133" i="39"/>
  <c r="J166" i="39"/>
  <c r="AD133" i="39"/>
  <c r="BW50" i="39"/>
  <c r="T118" i="39"/>
  <c r="AL46" i="39"/>
  <c r="AV59" i="39"/>
  <c r="AQ157" i="39"/>
  <c r="BS70" i="39"/>
  <c r="BN35" i="39"/>
  <c r="BX35" i="39"/>
  <c r="AU199" i="39"/>
  <c r="BG44" i="39"/>
  <c r="BG51" i="39"/>
  <c r="BG89" i="39"/>
  <c r="CI132" i="39"/>
  <c r="CJ132" i="39" s="1"/>
  <c r="CH132" i="39" s="1"/>
  <c r="CI126" i="39"/>
  <c r="AE115" i="39"/>
  <c r="BG170" i="39"/>
  <c r="BH170" i="39" s="1"/>
  <c r="BF170" i="39" s="1"/>
  <c r="BX17" i="39"/>
  <c r="BR118" i="39"/>
  <c r="BG69" i="39"/>
  <c r="BG76" i="39"/>
  <c r="BH76" i="39" s="1"/>
  <c r="AV76" i="39" s="1"/>
  <c r="CI107" i="39"/>
  <c r="CJ107" i="39" s="1"/>
  <c r="CH107" i="39" s="1"/>
  <c r="CJ181" i="39"/>
  <c r="BG187" i="39"/>
  <c r="BS182" i="39"/>
  <c r="BX72" i="39"/>
  <c r="T53" i="39"/>
  <c r="AV199" i="39"/>
  <c r="AL87" i="39"/>
  <c r="J85" i="39"/>
  <c r="BS98" i="39"/>
  <c r="T44" i="39"/>
  <c r="T98" i="39"/>
  <c r="J44" i="39"/>
  <c r="BN101" i="39"/>
  <c r="AL12" i="39"/>
  <c r="BF87" i="39"/>
  <c r="J118" i="39"/>
  <c r="O191" i="39"/>
  <c r="AV157" i="39"/>
  <c r="BN41" i="39"/>
  <c r="BX190" i="39"/>
  <c r="J98" i="39"/>
  <c r="BS138" i="39"/>
  <c r="BS47" i="39"/>
  <c r="CH55" i="39"/>
  <c r="BX100" i="39"/>
  <c r="BS169" i="39"/>
  <c r="T47" i="39"/>
  <c r="S12" i="39"/>
  <c r="BX42" i="39"/>
  <c r="T64" i="39"/>
  <c r="BX101" i="39"/>
  <c r="AV118" i="39"/>
  <c r="CH66" i="39"/>
  <c r="BN175" i="39"/>
  <c r="BX169" i="39"/>
  <c r="BF158" i="39"/>
  <c r="BF77" i="39"/>
  <c r="AK20" i="39"/>
  <c r="BW72" i="39"/>
  <c r="AD66" i="39"/>
  <c r="AQ38" i="39"/>
  <c r="BS13" i="39"/>
  <c r="BX18" i="39"/>
  <c r="BF118" i="39"/>
  <c r="J64" i="39"/>
  <c r="BX13" i="39"/>
  <c r="AQ177" i="39"/>
  <c r="BH83" i="39"/>
  <c r="BF83" i="39" s="1"/>
  <c r="CJ59" i="39"/>
  <c r="BS59" i="39" s="1"/>
  <c r="O155" i="39"/>
  <c r="T155" i="39"/>
  <c r="J155" i="39"/>
  <c r="AL19" i="39"/>
  <c r="AV19" i="39"/>
  <c r="BX76" i="39"/>
  <c r="BS76" i="39"/>
  <c r="BX106" i="39"/>
  <c r="BN106" i="39"/>
  <c r="CH106" i="39"/>
  <c r="CJ187" i="39"/>
  <c r="CH187" i="39" s="1"/>
  <c r="BN75" i="39"/>
  <c r="T196" i="39"/>
  <c r="J196" i="39"/>
  <c r="J146" i="39"/>
  <c r="T146" i="39"/>
  <c r="AF139" i="39"/>
  <c r="N121" i="39"/>
  <c r="N104" i="39"/>
  <c r="BH70" i="39"/>
  <c r="BF70" i="39" s="1"/>
  <c r="I155" i="39"/>
  <c r="BX161" i="39"/>
  <c r="BG179" i="39"/>
  <c r="AE24" i="39"/>
  <c r="BX87" i="39"/>
  <c r="AL133" i="39"/>
  <c r="S173" i="39"/>
  <c r="J96" i="39"/>
  <c r="CH198" i="39"/>
  <c r="AE29" i="39"/>
  <c r="CH99" i="39"/>
  <c r="AK116" i="39"/>
  <c r="AP148" i="39"/>
  <c r="AU173" i="39"/>
  <c r="AD191" i="39"/>
  <c r="AK57" i="39"/>
  <c r="BF72" i="39"/>
  <c r="AL199" i="39"/>
  <c r="O158" i="39"/>
  <c r="AD96" i="39"/>
  <c r="CH175" i="39"/>
  <c r="BF54" i="39"/>
  <c r="CH18" i="39"/>
  <c r="CJ195" i="39"/>
  <c r="AF109" i="39"/>
  <c r="BM144" i="39"/>
  <c r="BR187" i="39"/>
  <c r="AP107" i="39"/>
  <c r="AK23" i="39"/>
  <c r="BS12" i="39"/>
  <c r="BN12" i="39"/>
  <c r="AK147" i="39"/>
  <c r="S53" i="39"/>
  <c r="BH188" i="39"/>
  <c r="AQ188" i="39" s="1"/>
  <c r="BF38" i="39"/>
  <c r="AL54" i="39"/>
  <c r="N188" i="39"/>
  <c r="AP38" i="39"/>
  <c r="S96" i="39"/>
  <c r="AE147" i="39"/>
  <c r="AF147" i="39" s="1"/>
  <c r="T158" i="39"/>
  <c r="AK172" i="39"/>
  <c r="BS101" i="39"/>
  <c r="CH98" i="39"/>
  <c r="CH47" i="39"/>
  <c r="I106" i="39"/>
  <c r="T85" i="39"/>
  <c r="CH12" i="39"/>
  <c r="BR191" i="39"/>
  <c r="I139" i="39"/>
  <c r="AP154" i="39"/>
  <c r="S171" i="39"/>
  <c r="BS18" i="39"/>
  <c r="N65" i="39"/>
  <c r="AD69" i="39"/>
  <c r="CH73" i="39"/>
  <c r="AV177" i="39"/>
  <c r="AP147" i="39"/>
  <c r="BF174" i="39"/>
  <c r="AE105" i="39"/>
  <c r="N175" i="39"/>
  <c r="AD196" i="39"/>
  <c r="BW148" i="39"/>
  <c r="BR160" i="39"/>
  <c r="BR182" i="39"/>
  <c r="S103" i="39"/>
  <c r="N167" i="39"/>
  <c r="AE93" i="39"/>
  <c r="BG126" i="39"/>
  <c r="BH126" i="39" s="1"/>
  <c r="BR61" i="39"/>
  <c r="CH35" i="39"/>
  <c r="AP80" i="39"/>
  <c r="I121" i="39"/>
  <c r="I89" i="39"/>
  <c r="AP180" i="39"/>
  <c r="S140" i="39"/>
  <c r="I116" i="39"/>
  <c r="BW173" i="39"/>
  <c r="N47" i="39"/>
  <c r="AP165" i="39"/>
  <c r="AU174" i="39"/>
  <c r="O74" i="39"/>
  <c r="BX99" i="39"/>
  <c r="CI95" i="39"/>
  <c r="CJ95" i="39" s="1"/>
  <c r="CH95" i="39" s="1"/>
  <c r="I123" i="39"/>
  <c r="AE82" i="39"/>
  <c r="BS102" i="39"/>
  <c r="BM154" i="39"/>
  <c r="CI159" i="39"/>
  <c r="AE175" i="39"/>
  <c r="BW89" i="39"/>
  <c r="S23" i="39"/>
  <c r="BX12" i="39"/>
  <c r="S99" i="39"/>
  <c r="BW80" i="39"/>
  <c r="CJ91" i="39"/>
  <c r="CH91" i="39" s="1"/>
  <c r="AP139" i="39"/>
  <c r="BN198" i="39"/>
  <c r="BR90" i="39"/>
  <c r="AQ30" i="39"/>
  <c r="AP63" i="39"/>
  <c r="S149" i="39"/>
  <c r="BW122" i="39"/>
  <c r="CH74" i="39"/>
  <c r="J123" i="39"/>
  <c r="T96" i="39"/>
  <c r="CH100" i="39"/>
  <c r="AK81" i="39"/>
  <c r="AP45" i="39"/>
  <c r="AE156" i="39"/>
  <c r="AF156" i="39" s="1"/>
  <c r="AD156" i="39" s="1"/>
  <c r="BW16" i="39"/>
  <c r="BR57" i="39"/>
  <c r="N49" i="39"/>
  <c r="AV55" i="39"/>
  <c r="BX175" i="39"/>
  <c r="AP196" i="39"/>
  <c r="BN139" i="39"/>
  <c r="BS161" i="39"/>
  <c r="CH184" i="39"/>
  <c r="I99" i="39"/>
  <c r="CH79" i="39"/>
  <c r="S80" i="39"/>
  <c r="AE75" i="39"/>
  <c r="S91" i="39"/>
  <c r="AE157" i="39"/>
  <c r="AC149" i="39" s="1"/>
  <c r="BW113" i="39"/>
  <c r="BR188" i="39"/>
  <c r="I160" i="39"/>
  <c r="BN72" i="39"/>
  <c r="BG114" i="39"/>
  <c r="CH161" i="39"/>
  <c r="CJ26" i="39"/>
  <c r="CH26" i="39" s="1"/>
  <c r="AD158" i="39"/>
  <c r="AU121" i="39"/>
  <c r="AU89" i="39"/>
  <c r="AU152" i="39"/>
  <c r="AU78" i="39"/>
  <c r="BM132" i="39"/>
  <c r="AU197" i="39"/>
  <c r="BM177" i="39"/>
  <c r="BH138" i="39"/>
  <c r="CJ168" i="39"/>
  <c r="CH168" i="39" s="1"/>
  <c r="AF29" i="39"/>
  <c r="AD29" i="39" s="1"/>
  <c r="CJ77" i="39"/>
  <c r="CH77" i="39" s="1"/>
  <c r="AF51" i="39"/>
  <c r="O51" i="39" s="1"/>
  <c r="AF89" i="39"/>
  <c r="AD89" i="39" s="1"/>
  <c r="BH122" i="39"/>
  <c r="AV122" i="39" s="1"/>
  <c r="BH73" i="39"/>
  <c r="BF73" i="39" s="1"/>
  <c r="BH86" i="39"/>
  <c r="AQ86" i="39" s="1"/>
  <c r="AF17" i="39"/>
  <c r="AD17" i="39" s="1"/>
  <c r="BH110" i="39"/>
  <c r="BF110" i="39" s="1"/>
  <c r="BH131" i="39"/>
  <c r="BH56" i="39"/>
  <c r="CJ43" i="39"/>
  <c r="AF175" i="39"/>
  <c r="AD175" i="39" s="1"/>
  <c r="CJ156" i="39"/>
  <c r="CH156" i="39" s="1"/>
  <c r="BH134" i="39"/>
  <c r="BH109" i="39"/>
  <c r="BH25" i="39"/>
  <c r="AQ25" i="39" s="1"/>
  <c r="AF193" i="39"/>
  <c r="AD193" i="39" s="1"/>
  <c r="CJ90" i="39"/>
  <c r="AF170" i="39"/>
  <c r="J170" i="39" s="1"/>
  <c r="AF24" i="39"/>
  <c r="T24" i="39" s="1"/>
  <c r="BE2" i="39"/>
  <c r="BD2" i="39"/>
  <c r="BF2" i="39" s="1"/>
  <c r="BG2" i="39" s="1"/>
  <c r="BH2" i="39" s="1"/>
  <c r="O26" i="39"/>
  <c r="J26" i="39"/>
  <c r="T26" i="39"/>
  <c r="BM43" i="39"/>
  <c r="BH43" i="39"/>
  <c r="AP43" i="39"/>
  <c r="AU157" i="39"/>
  <c r="BM160" i="39"/>
  <c r="BM166" i="39"/>
  <c r="BH176" i="39"/>
  <c r="AV176" i="39" s="1"/>
  <c r="BR185" i="39"/>
  <c r="AP30" i="39"/>
  <c r="BN66" i="39"/>
  <c r="BR58" i="39"/>
  <c r="BH61" i="39"/>
  <c r="AK82" i="39"/>
  <c r="S51" i="39"/>
  <c r="I85" i="39"/>
  <c r="BR121" i="39"/>
  <c r="AU134" i="39"/>
  <c r="AP157" i="39"/>
  <c r="I196" i="39"/>
  <c r="S15" i="39"/>
  <c r="AP76" i="39"/>
  <c r="AF68" i="39"/>
  <c r="O68" i="39" s="1"/>
  <c r="I55" i="39"/>
  <c r="BR97" i="39"/>
  <c r="O53" i="39"/>
  <c r="N53" i="39"/>
  <c r="BR48" i="39"/>
  <c r="BN74" i="39"/>
  <c r="BM74" i="39"/>
  <c r="AK62" i="39"/>
  <c r="BW54" i="39"/>
  <c r="I91" i="39"/>
  <c r="AD94" i="39"/>
  <c r="BW120" i="39"/>
  <c r="AF129" i="39"/>
  <c r="CJ128" i="39"/>
  <c r="AP131" i="39"/>
  <c r="I136" i="39"/>
  <c r="AU141" i="39"/>
  <c r="BR139" i="39"/>
  <c r="AK154" i="39"/>
  <c r="AQ150" i="39"/>
  <c r="AP150" i="39"/>
  <c r="N170" i="39"/>
  <c r="BW158" i="39"/>
  <c r="N176" i="39"/>
  <c r="CJ185" i="39"/>
  <c r="CJ27" i="39"/>
  <c r="CH27" i="39" s="1"/>
  <c r="BM15" i="39"/>
  <c r="CH58" i="39"/>
  <c r="AP77" i="39"/>
  <c r="AQ77" i="39"/>
  <c r="AF33" i="39"/>
  <c r="O33" i="39" s="1"/>
  <c r="AK64" i="39"/>
  <c r="BW60" i="39"/>
  <c r="BR47" i="39"/>
  <c r="BM76" i="39"/>
  <c r="BN76" i="39"/>
  <c r="AP103" i="39"/>
  <c r="AP78" i="39"/>
  <c r="N100" i="39"/>
  <c r="AP105" i="39"/>
  <c r="S90" i="39"/>
  <c r="BR100" i="39"/>
  <c r="BW121" i="39"/>
  <c r="BM120" i="39"/>
  <c r="AU116" i="39"/>
  <c r="AK120" i="39"/>
  <c r="AK124" i="39"/>
  <c r="AK132" i="39"/>
  <c r="BR138" i="39"/>
  <c r="BW127" i="39"/>
  <c r="I143" i="39"/>
  <c r="BR147" i="39"/>
  <c r="AP109" i="39"/>
  <c r="BR150" i="39"/>
  <c r="AU156" i="39"/>
  <c r="N151" i="39"/>
  <c r="S167" i="39"/>
  <c r="I175" i="39"/>
  <c r="AU181" i="39"/>
  <c r="N22" i="39"/>
  <c r="BH21" i="39"/>
  <c r="AV21" i="39" s="1"/>
  <c r="BM47" i="39"/>
  <c r="BN47" i="39"/>
  <c r="O21" i="39"/>
  <c r="S65" i="39"/>
  <c r="AF62" i="39"/>
  <c r="AD62" i="39" s="1"/>
  <c r="BH53" i="39"/>
  <c r="BF53" i="39" s="1"/>
  <c r="AQ66" i="39"/>
  <c r="AP66" i="39"/>
  <c r="BM41" i="39"/>
  <c r="BR80" i="39"/>
  <c r="AU97" i="39"/>
  <c r="BW62" i="39"/>
  <c r="BN85" i="39"/>
  <c r="BM85" i="39"/>
  <c r="BS117" i="39"/>
  <c r="BN117" i="39"/>
  <c r="CJ116" i="39"/>
  <c r="CH116" i="39" s="1"/>
  <c r="BM102" i="39"/>
  <c r="AP136" i="39"/>
  <c r="BW130" i="39"/>
  <c r="S141" i="39"/>
  <c r="AF154" i="39"/>
  <c r="AD154" i="39" s="1"/>
  <c r="BM162" i="39"/>
  <c r="AK167" i="39"/>
  <c r="AP161" i="39"/>
  <c r="I181" i="39"/>
  <c r="AK180" i="39"/>
  <c r="AK197" i="39"/>
  <c r="AU198" i="39"/>
  <c r="AD21" i="39"/>
  <c r="T42" i="39"/>
  <c r="J42" i="39"/>
  <c r="O42" i="39"/>
  <c r="AU32" i="39"/>
  <c r="BM19" i="39"/>
  <c r="AQ59" i="39"/>
  <c r="AP59" i="39"/>
  <c r="S24" i="39"/>
  <c r="BS41" i="39"/>
  <c r="CJ69" i="39"/>
  <c r="CH69" i="39" s="1"/>
  <c r="CJ61" i="39"/>
  <c r="BM80" i="39"/>
  <c r="AF78" i="39"/>
  <c r="AD78" i="39" s="1"/>
  <c r="AE112" i="39"/>
  <c r="AK84" i="39"/>
  <c r="I103" i="39"/>
  <c r="AK104" i="39"/>
  <c r="I104" i="39"/>
  <c r="AU106" i="39"/>
  <c r="BG147" i="39"/>
  <c r="AK148" i="39"/>
  <c r="AU155" i="39"/>
  <c r="T153" i="39"/>
  <c r="O153" i="39"/>
  <c r="AE167" i="39"/>
  <c r="I186" i="39"/>
  <c r="AU14" i="39"/>
  <c r="U5" i="39"/>
  <c r="CJ19" i="39"/>
  <c r="CH19" i="39" s="1"/>
  <c r="I23" i="39"/>
  <c r="AF60" i="39"/>
  <c r="T60" i="39" s="1"/>
  <c r="AU36" i="39"/>
  <c r="AL40" i="39"/>
  <c r="CH41" i="39"/>
  <c r="N91" i="39"/>
  <c r="AK90" i="39"/>
  <c r="BS89" i="39"/>
  <c r="BR89" i="39"/>
  <c r="S82" i="39"/>
  <c r="BH100" i="39"/>
  <c r="BF100" i="39" s="1"/>
  <c r="I120" i="39"/>
  <c r="N124" i="39"/>
  <c r="BH124" i="39"/>
  <c r="AP137" i="39"/>
  <c r="BS136" i="39"/>
  <c r="BR136" i="39"/>
  <c r="AK139" i="39"/>
  <c r="AK155" i="39"/>
  <c r="AK153" i="39"/>
  <c r="AF163" i="39"/>
  <c r="AD163" i="39" s="1"/>
  <c r="BR174" i="39"/>
  <c r="BM167" i="39"/>
  <c r="I174" i="39"/>
  <c r="BW186" i="39"/>
  <c r="CJ186" i="39"/>
  <c r="CH186" i="39" s="1"/>
  <c r="AP185" i="39"/>
  <c r="BW195" i="39"/>
  <c r="N191" i="39"/>
  <c r="BR56" i="39"/>
  <c r="AU28" i="39"/>
  <c r="BR81" i="39"/>
  <c r="CJ37" i="39"/>
  <c r="CH37" i="39" s="1"/>
  <c r="AP74" i="39"/>
  <c r="BX58" i="39"/>
  <c r="BN98" i="39"/>
  <c r="BM98" i="39"/>
  <c r="BW90" i="39"/>
  <c r="BM109" i="39"/>
  <c r="BR84" i="39"/>
  <c r="CJ113" i="39"/>
  <c r="CH113" i="39" s="1"/>
  <c r="AD107" i="39"/>
  <c r="BR114" i="39"/>
  <c r="AF143" i="39"/>
  <c r="BR149" i="39"/>
  <c r="AF168" i="39"/>
  <c r="AD168" i="39" s="1"/>
  <c r="BM165" i="39"/>
  <c r="AL174" i="39"/>
  <c r="BR181" i="39"/>
  <c r="BH192" i="39"/>
  <c r="BF192" i="39" s="1"/>
  <c r="CH13" i="39"/>
  <c r="AP14" i="39"/>
  <c r="N15" i="39"/>
  <c r="BH29" i="39"/>
  <c r="AV29" i="39" s="1"/>
  <c r="BR43" i="39"/>
  <c r="BH65" i="39"/>
  <c r="I51" i="39"/>
  <c r="AP41" i="39"/>
  <c r="AQ55" i="39"/>
  <c r="AP55" i="39"/>
  <c r="J69" i="39"/>
  <c r="BX75" i="39"/>
  <c r="BW75" i="39"/>
  <c r="BH88" i="39"/>
  <c r="AK86" i="39"/>
  <c r="S97" i="39"/>
  <c r="AK128" i="39"/>
  <c r="AQ117" i="39"/>
  <c r="AP117" i="39"/>
  <c r="CJ124" i="39"/>
  <c r="AU131" i="39"/>
  <c r="I142" i="39"/>
  <c r="N136" i="39"/>
  <c r="BW134" i="39"/>
  <c r="S159" i="39"/>
  <c r="AP173" i="39"/>
  <c r="BW182" i="39"/>
  <c r="AK186" i="39"/>
  <c r="CG2" i="39"/>
  <c r="CF2" i="39"/>
  <c r="CH2" i="39" s="1"/>
  <c r="CI2" i="39" s="1"/>
  <c r="CJ2" i="39" s="1"/>
  <c r="CJ25" i="39"/>
  <c r="CH25" i="39" s="1"/>
  <c r="BH15" i="39"/>
  <c r="BF15" i="39" s="1"/>
  <c r="AK49" i="39"/>
  <c r="N73" i="39"/>
  <c r="AP39" i="39"/>
  <c r="AP33" i="39"/>
  <c r="AF40" i="39"/>
  <c r="AP67" i="39"/>
  <c r="AP69" i="39"/>
  <c r="BW77" i="39"/>
  <c r="BM68" i="39"/>
  <c r="BW78" i="39"/>
  <c r="BW112" i="39"/>
  <c r="CJ82" i="39"/>
  <c r="I82" i="39"/>
  <c r="AF106" i="39"/>
  <c r="T106" i="39" s="1"/>
  <c r="BF101" i="39"/>
  <c r="AK110" i="39"/>
  <c r="AP129" i="39"/>
  <c r="N130" i="39"/>
  <c r="S129" i="39"/>
  <c r="BW139" i="39"/>
  <c r="AP164" i="39"/>
  <c r="AQ164" i="39"/>
  <c r="AP175" i="39"/>
  <c r="AK178" i="39"/>
  <c r="BR180" i="39"/>
  <c r="AE186" i="39"/>
  <c r="BN197" i="39"/>
  <c r="BM197" i="39"/>
  <c r="BS196" i="39"/>
  <c r="BR196" i="39"/>
  <c r="BM35" i="39"/>
  <c r="S47" i="39"/>
  <c r="BM129" i="39"/>
  <c r="BF133" i="39"/>
  <c r="BW167" i="39"/>
  <c r="BW137" i="39"/>
  <c r="AP153" i="39"/>
  <c r="N41" i="39"/>
  <c r="N153" i="39"/>
  <c r="N161" i="39"/>
  <c r="S108" i="39"/>
  <c r="S133" i="39"/>
  <c r="BF12" i="39"/>
  <c r="AU135" i="39"/>
  <c r="AD166" i="39"/>
  <c r="BM108" i="39"/>
  <c r="AU146" i="39"/>
  <c r="BR26" i="39"/>
  <c r="AK91" i="39"/>
  <c r="BR134" i="39"/>
  <c r="AU109" i="39"/>
  <c r="S114" i="39"/>
  <c r="BX184" i="39"/>
  <c r="BM61" i="39"/>
  <c r="AD86" i="39"/>
  <c r="CJ112" i="39"/>
  <c r="BM95" i="39"/>
  <c r="AP104" i="39"/>
  <c r="BH128" i="39"/>
  <c r="AP126" i="39"/>
  <c r="AF132" i="39"/>
  <c r="AD132" i="39" s="1"/>
  <c r="CJ141" i="39"/>
  <c r="BR158" i="39"/>
  <c r="AP167" i="39"/>
  <c r="BW161" i="39"/>
  <c r="AP179" i="39"/>
  <c r="AK22" i="39"/>
  <c r="BR42" i="39"/>
  <c r="AQ17" i="39"/>
  <c r="AP17" i="39"/>
  <c r="BR32" i="39"/>
  <c r="O66" i="39"/>
  <c r="T66" i="39"/>
  <c r="J79" i="39"/>
  <c r="O79" i="39"/>
  <c r="BH67" i="39"/>
  <c r="AV67" i="39" s="1"/>
  <c r="N80" i="39"/>
  <c r="S81" i="39"/>
  <c r="CJ115" i="39"/>
  <c r="CH85" i="39"/>
  <c r="CJ133" i="39"/>
  <c r="CH133" i="39" s="1"/>
  <c r="CJ131" i="39"/>
  <c r="N127" i="39"/>
  <c r="AF173" i="39"/>
  <c r="AD173" i="39" s="1"/>
  <c r="BW162" i="39"/>
  <c r="AF171" i="39"/>
  <c r="AK169" i="39"/>
  <c r="AP177" i="39"/>
  <c r="CJ188" i="39"/>
  <c r="CH188" i="39" s="1"/>
  <c r="BH23" i="39"/>
  <c r="S16" i="39"/>
  <c r="I32" i="39"/>
  <c r="AK48" i="39"/>
  <c r="AU23" i="39"/>
  <c r="BF59" i="39"/>
  <c r="AP53" i="39"/>
  <c r="AL101" i="39"/>
  <c r="AK101" i="39"/>
  <c r="AU105" i="39"/>
  <c r="BW85" i="39"/>
  <c r="AF119" i="39"/>
  <c r="AP115" i="39"/>
  <c r="AU103" i="39"/>
  <c r="AP113" i="39"/>
  <c r="I124" i="39"/>
  <c r="BM128" i="39"/>
  <c r="BM135" i="39"/>
  <c r="BR146" i="39"/>
  <c r="AK156" i="39"/>
  <c r="AU170" i="39"/>
  <c r="AU166" i="39"/>
  <c r="AF189" i="39"/>
  <c r="AD189" i="39" s="1"/>
  <c r="BH187" i="39"/>
  <c r="BF187" i="39" s="1"/>
  <c r="AU196" i="39"/>
  <c r="AF39" i="39"/>
  <c r="AD39" i="39" s="1"/>
  <c r="S36" i="39"/>
  <c r="BH47" i="39"/>
  <c r="AV47" i="39" s="1"/>
  <c r="AF75" i="39"/>
  <c r="BH75" i="39"/>
  <c r="BR72" i="39"/>
  <c r="BS72" i="39"/>
  <c r="BH91" i="39"/>
  <c r="BF91" i="39" s="1"/>
  <c r="N82" i="39"/>
  <c r="AF90" i="39"/>
  <c r="CJ81" i="39"/>
  <c r="CH81" i="39" s="1"/>
  <c r="BW106" i="39"/>
  <c r="AQ125" i="39"/>
  <c r="AP125" i="39"/>
  <c r="S147" i="39"/>
  <c r="BG148" i="39"/>
  <c r="I163" i="39"/>
  <c r="BH186" i="39"/>
  <c r="BF186" i="39" s="1"/>
  <c r="BM191" i="39"/>
  <c r="BR60" i="39"/>
  <c r="AP29" i="39"/>
  <c r="AU70" i="39"/>
  <c r="T79" i="39"/>
  <c r="AK97" i="39"/>
  <c r="N105" i="39"/>
  <c r="BM122" i="39"/>
  <c r="AU85" i="39"/>
  <c r="AU94" i="39"/>
  <c r="AU90" i="39"/>
  <c r="AQ118" i="39"/>
  <c r="AP118" i="39"/>
  <c r="CJ103" i="39"/>
  <c r="BR126" i="39"/>
  <c r="I130" i="39"/>
  <c r="BR137" i="39"/>
  <c r="BM142" i="39"/>
  <c r="BX117" i="39"/>
  <c r="BR154" i="39"/>
  <c r="BH155" i="39"/>
  <c r="AK159" i="39"/>
  <c r="BM180" i="39"/>
  <c r="BG166" i="39"/>
  <c r="I177" i="39"/>
  <c r="CJ176" i="39"/>
  <c r="BX176" i="39" s="1"/>
  <c r="BM188" i="39"/>
  <c r="AK193" i="39"/>
  <c r="AU22" i="39"/>
  <c r="AP15" i="39"/>
  <c r="AF23" i="39"/>
  <c r="AK24" i="39"/>
  <c r="I60" i="39"/>
  <c r="BG39" i="39"/>
  <c r="CJ44" i="39"/>
  <c r="AU82" i="39"/>
  <c r="BR105" i="39"/>
  <c r="AU91" i="39"/>
  <c r="BS84" i="39"/>
  <c r="BW79" i="39"/>
  <c r="BW100" i="39"/>
  <c r="BW154" i="39"/>
  <c r="N157" i="39"/>
  <c r="AK175" i="39"/>
  <c r="BH181" i="39"/>
  <c r="AF32" i="39"/>
  <c r="AD32" i="39" s="1"/>
  <c r="AK43" i="39"/>
  <c r="AF54" i="39"/>
  <c r="S67" i="39"/>
  <c r="I49" i="39"/>
  <c r="AP88" i="39"/>
  <c r="AU61" i="39"/>
  <c r="AF80" i="39"/>
  <c r="AD80" i="39" s="1"/>
  <c r="S62" i="39"/>
  <c r="AF93" i="39"/>
  <c r="AD93" i="39" s="1"/>
  <c r="AP94" i="39"/>
  <c r="CJ110" i="39"/>
  <c r="BS110" i="39" s="1"/>
  <c r="BH104" i="39"/>
  <c r="AV104" i="39" s="1"/>
  <c r="N101" i="39"/>
  <c r="AK122" i="39"/>
  <c r="N118" i="39"/>
  <c r="I134" i="39"/>
  <c r="AF140" i="39"/>
  <c r="BH156" i="39"/>
  <c r="BF156" i="39" s="1"/>
  <c r="AE159" i="39"/>
  <c r="BR170" i="39"/>
  <c r="AP166" i="39"/>
  <c r="AF174" i="39"/>
  <c r="T174" i="39" s="1"/>
  <c r="BX182" i="39"/>
  <c r="AU193" i="39"/>
  <c r="BR24" i="39"/>
  <c r="BS24" i="39"/>
  <c r="BM30" i="39"/>
  <c r="I20" i="39"/>
  <c r="S43" i="39"/>
  <c r="BM23" i="39"/>
  <c r="CJ33" i="39"/>
  <c r="AP64" i="39"/>
  <c r="AF95" i="39"/>
  <c r="AD95" i="39" s="1"/>
  <c r="S84" i="39"/>
  <c r="AU100" i="39"/>
  <c r="S121" i="39"/>
  <c r="BH120" i="39"/>
  <c r="BM126" i="39"/>
  <c r="BH114" i="39"/>
  <c r="BX139" i="39"/>
  <c r="N155" i="39"/>
  <c r="CJ167" i="39"/>
  <c r="N169" i="39"/>
  <c r="S182" i="39"/>
  <c r="AF197" i="39"/>
  <c r="AD197" i="39" s="1"/>
  <c r="O199" i="39"/>
  <c r="BM17" i="39"/>
  <c r="I36" i="39"/>
  <c r="CH17" i="39"/>
  <c r="S166" i="39"/>
  <c r="AK70" i="39"/>
  <c r="AU161" i="39"/>
  <c r="BR53" i="39"/>
  <c r="BW149" i="39"/>
  <c r="J183" i="39"/>
  <c r="O183" i="39"/>
  <c r="AU46" i="39"/>
  <c r="N142" i="39"/>
  <c r="N109" i="39"/>
  <c r="S187" i="39"/>
  <c r="AU139" i="39"/>
  <c r="BW25" i="39"/>
  <c r="AU13" i="39"/>
  <c r="AU47" i="39"/>
  <c r="BW93" i="39"/>
  <c r="CH179" i="39"/>
  <c r="BW184" i="39"/>
  <c r="AD26" i="39"/>
  <c r="CJ11" i="39"/>
  <c r="CG11" i="39"/>
  <c r="AK21" i="39"/>
  <c r="AU60" i="39"/>
  <c r="BH26" i="39"/>
  <c r="BF26" i="39" s="1"/>
  <c r="BW22" i="39"/>
  <c r="BW187" i="39"/>
  <c r="BW41" i="39"/>
  <c r="BW97" i="39"/>
  <c r="BW70" i="39"/>
  <c r="BW91" i="39"/>
  <c r="AP21" i="39"/>
  <c r="BW57" i="39"/>
  <c r="AK67" i="39"/>
  <c r="BH112" i="39"/>
  <c r="J94" i="39"/>
  <c r="I94" i="39"/>
  <c r="BR143" i="39"/>
  <c r="CJ189" i="39"/>
  <c r="CH189" i="39" s="1"/>
  <c r="N23" i="39"/>
  <c r="BM65" i="39"/>
  <c r="I61" i="39"/>
  <c r="AF83" i="39"/>
  <c r="AD83" i="39" s="1"/>
  <c r="BM84" i="39"/>
  <c r="BN84" i="39"/>
  <c r="I97" i="39"/>
  <c r="S116" i="39"/>
  <c r="AF104" i="39"/>
  <c r="O104" i="39" s="1"/>
  <c r="AK103" i="39"/>
  <c r="AK114" i="39"/>
  <c r="BM147" i="39"/>
  <c r="AU144" i="39"/>
  <c r="BM156" i="39"/>
  <c r="BH152" i="39"/>
  <c r="BF152" i="39" s="1"/>
  <c r="BM170" i="39"/>
  <c r="I185" i="39"/>
  <c r="AP16" i="39"/>
  <c r="BR22" i="39"/>
  <c r="BH24" i="39"/>
  <c r="BF24" i="39" s="1"/>
  <c r="AP24" i="39"/>
  <c r="AP60" i="39"/>
  <c r="AU24" i="39"/>
  <c r="BW36" i="39"/>
  <c r="BR31" i="39"/>
  <c r="T61" i="39"/>
  <c r="AK99" i="39"/>
  <c r="BW66" i="39"/>
  <c r="S105" i="39"/>
  <c r="BM94" i="39"/>
  <c r="BM130" i="39"/>
  <c r="AU120" i="39"/>
  <c r="BR123" i="39"/>
  <c r="AF131" i="39"/>
  <c r="AK133" i="39"/>
  <c r="AK149" i="39"/>
  <c r="AU142" i="39"/>
  <c r="AP149" i="39"/>
  <c r="BH159" i="39"/>
  <c r="BF159" i="39" s="1"/>
  <c r="AP163" i="39"/>
  <c r="BR186" i="39"/>
  <c r="AP187" i="39"/>
  <c r="BH18" i="39"/>
  <c r="BW32" i="39"/>
  <c r="S29" i="39"/>
  <c r="BR52" i="39"/>
  <c r="AU53" i="39"/>
  <c r="BH42" i="39"/>
  <c r="BF42" i="39" s="1"/>
  <c r="BW42" i="39"/>
  <c r="BM96" i="39"/>
  <c r="BH98" i="39"/>
  <c r="BF98" i="39" s="1"/>
  <c r="BE98" i="39"/>
  <c r="AU95" i="39"/>
  <c r="AF126" i="39"/>
  <c r="BG106" i="39"/>
  <c r="I128" i="39"/>
  <c r="N129" i="39"/>
  <c r="BM136" i="39"/>
  <c r="BN136" i="39"/>
  <c r="N144" i="39"/>
  <c r="I157" i="39"/>
  <c r="BR153" i="39"/>
  <c r="BR178" i="39"/>
  <c r="BR177" i="39"/>
  <c r="BW193" i="39"/>
  <c r="N193" i="39"/>
  <c r="AP22" i="39"/>
  <c r="I15" i="39"/>
  <c r="BR21" i="39"/>
  <c r="BM39" i="39"/>
  <c r="AU54" i="39"/>
  <c r="AQ54" i="39"/>
  <c r="AP54" i="39"/>
  <c r="S57" i="39"/>
  <c r="BH97" i="39"/>
  <c r="AF70" i="39"/>
  <c r="AD70" i="39" s="1"/>
  <c r="AU81" i="39"/>
  <c r="BM103" i="39"/>
  <c r="AF124" i="39"/>
  <c r="AF130" i="39"/>
  <c r="I138" i="39"/>
  <c r="BR145" i="39"/>
  <c r="CJ146" i="39"/>
  <c r="CJ159" i="39"/>
  <c r="BN159" i="39" s="1"/>
  <c r="BN164" i="39"/>
  <c r="BS164" i="39"/>
  <c r="CJ178" i="39"/>
  <c r="AK166" i="39"/>
  <c r="AK181" i="39"/>
  <c r="BG197" i="39"/>
  <c r="AC2" i="39"/>
  <c r="AB2" i="39"/>
  <c r="AD2" i="39" s="1"/>
  <c r="AE2" i="39" s="1"/>
  <c r="AF2" i="39" s="1"/>
  <c r="T14" i="39"/>
  <c r="S14" i="39"/>
  <c r="AU52" i="39"/>
  <c r="J53" i="39"/>
  <c r="I53" i="39"/>
  <c r="S55" i="39"/>
  <c r="S88" i="39"/>
  <c r="AP99" i="39"/>
  <c r="CH89" i="39"/>
  <c r="BX84" i="39"/>
  <c r="BR106" i="39"/>
  <c r="BS106" i="39"/>
  <c r="BM113" i="39"/>
  <c r="BW133" i="39"/>
  <c r="AU148" i="39"/>
  <c r="BW155" i="39"/>
  <c r="BM184" i="39"/>
  <c r="N185" i="39"/>
  <c r="BW188" i="39"/>
  <c r="BM21" i="39"/>
  <c r="AK13" i="39"/>
  <c r="I14" i="39"/>
  <c r="J14" i="39"/>
  <c r="CJ56" i="39"/>
  <c r="BN56" i="39" s="1"/>
  <c r="BM60" i="39"/>
  <c r="BW23" i="39"/>
  <c r="AP68" i="39"/>
  <c r="BM44" i="39"/>
  <c r="BR75" i="39"/>
  <c r="CH67" i="39"/>
  <c r="AP97" i="39"/>
  <c r="BR99" i="39"/>
  <c r="BM110" i="39"/>
  <c r="O98" i="39"/>
  <c r="N98" i="39"/>
  <c r="J107" i="39"/>
  <c r="I107" i="39"/>
  <c r="AF121" i="39"/>
  <c r="S115" i="39"/>
  <c r="CJ126" i="39"/>
  <c r="BW124" i="39"/>
  <c r="AP138" i="39"/>
  <c r="AK140" i="39"/>
  <c r="AP140" i="39"/>
  <c r="AK146" i="39"/>
  <c r="AK171" i="39"/>
  <c r="CI170" i="39"/>
  <c r="AK14" i="39"/>
  <c r="AF30" i="39"/>
  <c r="AD30" i="39" s="1"/>
  <c r="AP23" i="39"/>
  <c r="CJ48" i="39"/>
  <c r="CH48" i="39" s="1"/>
  <c r="S39" i="39"/>
  <c r="S75" i="39"/>
  <c r="BG37" i="39"/>
  <c r="BM93" i="39"/>
  <c r="BM82" i="39"/>
  <c r="AK111" i="39"/>
  <c r="BX102" i="39"/>
  <c r="I141" i="39"/>
  <c r="J141" i="39"/>
  <c r="BM141" i="39"/>
  <c r="AF177" i="39"/>
  <c r="AD177" i="39" s="1"/>
  <c r="AP171" i="39"/>
  <c r="AP168" i="39"/>
  <c r="BH169" i="39"/>
  <c r="BF169" i="39" s="1"/>
  <c r="BM181" i="39"/>
  <c r="AK196" i="39"/>
  <c r="BX196" i="39"/>
  <c r="BW196" i="39"/>
  <c r="N199" i="39"/>
  <c r="S48" i="39"/>
  <c r="BW111" i="39"/>
  <c r="AU16" i="39"/>
  <c r="AD123" i="39"/>
  <c r="N163" i="39"/>
  <c r="J179" i="39"/>
  <c r="O179" i="39"/>
  <c r="AK28" i="39"/>
  <c r="N114" i="39"/>
  <c r="N125" i="39"/>
  <c r="S128" i="39"/>
  <c r="S109" i="39"/>
  <c r="AU176" i="39"/>
  <c r="BW48" i="39"/>
  <c r="BW157" i="39"/>
  <c r="AP169" i="39"/>
  <c r="S112" i="39"/>
  <c r="AF36" i="39"/>
  <c r="AK50" i="39"/>
  <c r="AP65" i="39"/>
  <c r="S106" i="39"/>
  <c r="AK184" i="39"/>
  <c r="AL184" i="39"/>
  <c r="BW15" i="39"/>
  <c r="N61" i="39"/>
  <c r="AR5" i="39"/>
  <c r="AP35" i="39"/>
  <c r="AQ35" i="39"/>
  <c r="O41" i="39"/>
  <c r="T41" i="39"/>
  <c r="AF81" i="39"/>
  <c r="J81" i="39" s="1"/>
  <c r="BH116" i="39"/>
  <c r="BF116" i="39" s="1"/>
  <c r="BH107" i="39"/>
  <c r="BF107" i="39" s="1"/>
  <c r="AU159" i="39"/>
  <c r="BH171" i="39"/>
  <c r="CJ174" i="39"/>
  <c r="BX174" i="39" s="1"/>
  <c r="BW194" i="39"/>
  <c r="BM37" i="39"/>
  <c r="BS35" i="39"/>
  <c r="BR35" i="39"/>
  <c r="AK29" i="39"/>
  <c r="AF63" i="39"/>
  <c r="O63" i="39" s="1"/>
  <c r="BW34" i="39"/>
  <c r="AP108" i="39"/>
  <c r="BM78" i="39"/>
  <c r="S111" i="39"/>
  <c r="N148" i="39"/>
  <c r="CJ149" i="39"/>
  <c r="BW160" i="39"/>
  <c r="AF27" i="39"/>
  <c r="AD27" i="39" s="1"/>
  <c r="BS38" i="39"/>
  <c r="BX38" i="39"/>
  <c r="AK51" i="39"/>
  <c r="I29" i="39"/>
  <c r="N39" i="39"/>
  <c r="AK85" i="39"/>
  <c r="BX66" i="39"/>
  <c r="AK115" i="39"/>
  <c r="AP91" i="39"/>
  <c r="BR94" i="39"/>
  <c r="BR120" i="39"/>
  <c r="AP124" i="39"/>
  <c r="AF127" i="39"/>
  <c r="T127" i="39" s="1"/>
  <c r="AF148" i="39"/>
  <c r="AF134" i="39"/>
  <c r="T134" i="39" s="1"/>
  <c r="N196" i="39"/>
  <c r="O196" i="39"/>
  <c r="N12" i="39"/>
  <c r="AL17" i="39"/>
  <c r="AK17" i="39"/>
  <c r="O18" i="39"/>
  <c r="N18" i="39"/>
  <c r="BH14" i="39"/>
  <c r="BR71" i="39"/>
  <c r="BM48" i="39"/>
  <c r="AK45" i="39"/>
  <c r="BM53" i="39"/>
  <c r="N88" i="39"/>
  <c r="BH99" i="39"/>
  <c r="AL99" i="39" s="1"/>
  <c r="N116" i="39"/>
  <c r="AK108" i="39"/>
  <c r="N115" i="39"/>
  <c r="S127" i="39"/>
  <c r="I153" i="39"/>
  <c r="J153" i="39"/>
  <c r="AP155" i="39"/>
  <c r="BM174" i="39"/>
  <c r="BH142" i="39"/>
  <c r="BH185" i="39"/>
  <c r="BH189" i="39"/>
  <c r="AU185" i="39"/>
  <c r="AP197" i="39"/>
  <c r="BH22" i="39"/>
  <c r="BH63" i="39"/>
  <c r="BF63" i="39" s="1"/>
  <c r="BN38" i="39"/>
  <c r="BH44" i="39"/>
  <c r="N68" i="39"/>
  <c r="AL59" i="39"/>
  <c r="N67" i="39"/>
  <c r="BH80" i="39"/>
  <c r="AL80" i="39" s="1"/>
  <c r="AK78" i="39"/>
  <c r="AF97" i="39"/>
  <c r="BM112" i="39"/>
  <c r="I70" i="39"/>
  <c r="N70" i="39"/>
  <c r="AF91" i="39"/>
  <c r="T91" i="39" s="1"/>
  <c r="AK88" i="39"/>
  <c r="I93" i="39"/>
  <c r="I115" i="39"/>
  <c r="AK126" i="39"/>
  <c r="N137" i="39"/>
  <c r="BR141" i="39"/>
  <c r="AK152" i="39"/>
  <c r="BM153" i="39"/>
  <c r="I161" i="39"/>
  <c r="BR165" i="39"/>
  <c r="O169" i="39"/>
  <c r="J169" i="39"/>
  <c r="CJ173" i="39"/>
  <c r="BX173" i="39" s="1"/>
  <c r="BW169" i="39"/>
  <c r="AF178" i="39"/>
  <c r="BN182" i="39"/>
  <c r="BM182" i="39"/>
  <c r="AP191" i="39"/>
  <c r="BH52" i="39"/>
  <c r="AQ52" i="39" s="1"/>
  <c r="N99" i="39"/>
  <c r="BW84" i="39"/>
  <c r="AP116" i="39"/>
  <c r="AP111" i="39"/>
  <c r="AF102" i="39"/>
  <c r="AD102" i="39" s="1"/>
  <c r="CJ129" i="39"/>
  <c r="AU130" i="39"/>
  <c r="AK161" i="39"/>
  <c r="BW185" i="39"/>
  <c r="BH196" i="39"/>
  <c r="AQ196" i="39" s="1"/>
  <c r="CI15" i="39"/>
  <c r="BX39" i="39"/>
  <c r="BH60" i="39"/>
  <c r="J19" i="39"/>
  <c r="I19" i="39"/>
  <c r="BW44" i="39"/>
  <c r="CJ53" i="39"/>
  <c r="BN53" i="39" s="1"/>
  <c r="S73" i="39"/>
  <c r="AK100" i="39"/>
  <c r="I92" i="39"/>
  <c r="AK102" i="39"/>
  <c r="AK118" i="39"/>
  <c r="BR128" i="39"/>
  <c r="BW131" i="39"/>
  <c r="AF145" i="39"/>
  <c r="BH140" i="39"/>
  <c r="BH153" i="39"/>
  <c r="BF153" i="39" s="1"/>
  <c r="S163" i="39"/>
  <c r="BH162" i="39"/>
  <c r="AL162" i="39" s="1"/>
  <c r="N184" i="39"/>
  <c r="AK194" i="39"/>
  <c r="AK199" i="39"/>
  <c r="BR15" i="39"/>
  <c r="BR78" i="39"/>
  <c r="BR54" i="39"/>
  <c r="BR175" i="39"/>
  <c r="BR46" i="39"/>
  <c r="BR50" i="39"/>
  <c r="BR34" i="39"/>
  <c r="BR79" i="39"/>
  <c r="BR142" i="39"/>
  <c r="BR87" i="39"/>
  <c r="BR151" i="39"/>
  <c r="BR198" i="39"/>
  <c r="BR199" i="39"/>
  <c r="BR62" i="39"/>
  <c r="BR91" i="39"/>
  <c r="BR125" i="39"/>
  <c r="BR92" i="39"/>
  <c r="BR144" i="39"/>
  <c r="CJ14" i="39"/>
  <c r="AU29" i="39"/>
  <c r="BH50" i="39"/>
  <c r="AK35" i="39"/>
  <c r="AK52" i="39"/>
  <c r="BW47" i="39"/>
  <c r="AU92" i="39"/>
  <c r="AK37" i="39"/>
  <c r="AK76" i="39"/>
  <c r="BH105" i="39"/>
  <c r="AF99" i="39"/>
  <c r="O99" i="39" s="1"/>
  <c r="CJ97" i="39"/>
  <c r="AP93" i="39"/>
  <c r="BH84" i="39"/>
  <c r="AV84" i="39" s="1"/>
  <c r="AK106" i="39"/>
  <c r="N111" i="39"/>
  <c r="AP114" i="39"/>
  <c r="S138" i="39"/>
  <c r="BW140" i="39"/>
  <c r="BR152" i="39"/>
  <c r="AL157" i="39"/>
  <c r="AK157" i="39"/>
  <c r="AU162" i="39"/>
  <c r="AU171" i="39"/>
  <c r="CI177" i="39"/>
  <c r="T199" i="39"/>
  <c r="BR16" i="39"/>
  <c r="I28" i="39"/>
  <c r="BM104" i="39"/>
  <c r="I129" i="39"/>
  <c r="AU80" i="39"/>
  <c r="BW146" i="39"/>
  <c r="AU150" i="39"/>
  <c r="N34" i="39"/>
  <c r="S139" i="39"/>
  <c r="BS190" i="39"/>
  <c r="BN190" i="39"/>
  <c r="BR82" i="39"/>
  <c r="BW144" i="39"/>
  <c r="AU188" i="39"/>
  <c r="N58" i="39"/>
  <c r="N92" i="39"/>
  <c r="S125" i="39"/>
  <c r="S66" i="39"/>
  <c r="AV79" i="39"/>
  <c r="AL79" i="39"/>
  <c r="AK144" i="39"/>
  <c r="AU49" i="39"/>
  <c r="AK92" i="39"/>
  <c r="AK142" i="39"/>
  <c r="AL164" i="39"/>
  <c r="AV164" i="39"/>
  <c r="BS183" i="39"/>
  <c r="BN183" i="39"/>
  <c r="BX192" i="39"/>
  <c r="T169" i="39"/>
  <c r="CJ36" i="39"/>
  <c r="AP73" i="39"/>
  <c r="AP25" i="39"/>
  <c r="BW24" i="39"/>
  <c r="BW43" i="39"/>
  <c r="CJ45" i="39"/>
  <c r="AF77" i="39"/>
  <c r="AD77" i="39" s="1"/>
  <c r="BR107" i="39"/>
  <c r="AU126" i="39"/>
  <c r="N145" i="39"/>
  <c r="I154" i="39"/>
  <c r="BH179" i="39"/>
  <c r="AQ179" i="39" s="1"/>
  <c r="BR18" i="39"/>
  <c r="BH32" i="39"/>
  <c r="BF32" i="39" s="1"/>
  <c r="BR30" i="39"/>
  <c r="AV38" i="39"/>
  <c r="AU38" i="39"/>
  <c r="S89" i="39"/>
  <c r="AF113" i="39"/>
  <c r="AD113" i="39" s="1"/>
  <c r="AF115" i="39"/>
  <c r="BR124" i="39"/>
  <c r="I140" i="39"/>
  <c r="AK32" i="39"/>
  <c r="AK47" i="39"/>
  <c r="O44" i="39"/>
  <c r="N44" i="39"/>
  <c r="AP112" i="39"/>
  <c r="CJ104" i="39"/>
  <c r="CH104" i="39" s="1"/>
  <c r="BR115" i="39"/>
  <c r="BW83" i="39"/>
  <c r="CH138" i="39"/>
  <c r="CJ154" i="39"/>
  <c r="BS154" i="39" s="1"/>
  <c r="AK165" i="39"/>
  <c r="I171" i="39"/>
  <c r="N195" i="39"/>
  <c r="BH28" i="39"/>
  <c r="CJ32" i="39"/>
  <c r="N60" i="39"/>
  <c r="BW14" i="39"/>
  <c r="AU43" i="39"/>
  <c r="N29" i="39"/>
  <c r="S63" i="39"/>
  <c r="AF52" i="39"/>
  <c r="BR59" i="39"/>
  <c r="N83" i="39"/>
  <c r="T74" i="39"/>
  <c r="J74" i="39"/>
  <c r="AK80" i="39"/>
  <c r="AP84" i="39"/>
  <c r="J86" i="39"/>
  <c r="CJ122" i="39"/>
  <c r="BX122" i="39" s="1"/>
  <c r="AK107" i="39"/>
  <c r="BW126" i="39"/>
  <c r="N138" i="39"/>
  <c r="BW147" i="39"/>
  <c r="AK141" i="39"/>
  <c r="BR156" i="39"/>
  <c r="AP162" i="39"/>
  <c r="CH163" i="39"/>
  <c r="BH180" i="39"/>
  <c r="BF180" i="39" s="1"/>
  <c r="AU182" i="39"/>
  <c r="AD18" i="39"/>
  <c r="N14" i="39"/>
  <c r="CJ23" i="39"/>
  <c r="I12" i="39"/>
  <c r="AF38" i="39"/>
  <c r="J38" i="39" s="1"/>
  <c r="AU45" i="39"/>
  <c r="AK53" i="39"/>
  <c r="BH49" i="39"/>
  <c r="BW31" i="39"/>
  <c r="BR68" i="39"/>
  <c r="AU67" i="39"/>
  <c r="AQ87" i="39"/>
  <c r="AP87" i="39"/>
  <c r="BN73" i="39"/>
  <c r="AP106" i="39"/>
  <c r="AK123" i="39"/>
  <c r="AP135" i="39"/>
  <c r="BW123" i="39"/>
  <c r="I137" i="39"/>
  <c r="BM134" i="39"/>
  <c r="AU154" i="39"/>
  <c r="AQ158" i="39"/>
  <c r="AP158" i="39"/>
  <c r="N171" i="39"/>
  <c r="AK176" i="39"/>
  <c r="AV174" i="39"/>
  <c r="BF184" i="39"/>
  <c r="AK188" i="39"/>
  <c r="BH33" i="39"/>
  <c r="BS29" i="39"/>
  <c r="BR29" i="39"/>
  <c r="CH38" i="39"/>
  <c r="O19" i="39"/>
  <c r="N19" i="39"/>
  <c r="AU25" i="39"/>
  <c r="BR63" i="39"/>
  <c r="BM36" i="39"/>
  <c r="AU41" i="39"/>
  <c r="BH64" i="39"/>
  <c r="AV64" i="39" s="1"/>
  <c r="AP81" i="39"/>
  <c r="AP83" i="39"/>
  <c r="N94" i="39"/>
  <c r="AU104" i="39"/>
  <c r="BX138" i="39"/>
  <c r="BH136" i="39"/>
  <c r="AV136" i="39" s="1"/>
  <c r="N140" i="39"/>
  <c r="N149" i="39"/>
  <c r="BF151" i="39"/>
  <c r="BH163" i="39"/>
  <c r="BF163" i="39" s="1"/>
  <c r="AU160" i="39"/>
  <c r="BW165" i="39"/>
  <c r="AP178" i="39"/>
  <c r="BH183" i="39"/>
  <c r="BF183" i="39" s="1"/>
  <c r="I197" i="39"/>
  <c r="AD199" i="39"/>
  <c r="AD192" i="39"/>
  <c r="BH57" i="39"/>
  <c r="BM22" i="39"/>
  <c r="AU15" i="39"/>
  <c r="BR166" i="39"/>
  <c r="I63" i="39"/>
  <c r="I65" i="39"/>
  <c r="BM88" i="39"/>
  <c r="BM64" i="39"/>
  <c r="BN64" i="39"/>
  <c r="AK105" i="39"/>
  <c r="AP70" i="39"/>
  <c r="I96" i="39"/>
  <c r="CJ120" i="39"/>
  <c r="N126" i="39"/>
  <c r="CJ137" i="39"/>
  <c r="AU147" i="39"/>
  <c r="AU140" i="39"/>
  <c r="AP151" i="39"/>
  <c r="AP156" i="39"/>
  <c r="N159" i="39"/>
  <c r="CJ162" i="39"/>
  <c r="O174" i="39"/>
  <c r="N174" i="39"/>
  <c r="AP142" i="39"/>
  <c r="AP176" i="39"/>
  <c r="N189" i="39"/>
  <c r="O189" i="39"/>
  <c r="BH190" i="39"/>
  <c r="AF188" i="39"/>
  <c r="AD188" i="39" s="1"/>
  <c r="S25" i="39"/>
  <c r="S50" i="39"/>
  <c r="S92" i="39"/>
  <c r="AP37" i="39"/>
  <c r="N48" i="39"/>
  <c r="BN87" i="39"/>
  <c r="BW53" i="39"/>
  <c r="BS73" i="39"/>
  <c r="BR73" i="39"/>
  <c r="N103" i="39"/>
  <c r="BM92" i="39"/>
  <c r="AP121" i="39"/>
  <c r="CJ96" i="39"/>
  <c r="BW114" i="39"/>
  <c r="CJ153" i="39"/>
  <c r="CJ157" i="39"/>
  <c r="CH157" i="39" s="1"/>
  <c r="AP182" i="39"/>
  <c r="BH172" i="39"/>
  <c r="BF172" i="39" s="1"/>
  <c r="AK198" i="39"/>
  <c r="CH197" i="39"/>
  <c r="BR20" i="39"/>
  <c r="I38" i="39"/>
  <c r="AK38" i="39"/>
  <c r="AU48" i="39"/>
  <c r="CH29" i="39"/>
  <c r="BH68" i="39"/>
  <c r="AQ68" i="39" s="1"/>
  <c r="N57" i="39"/>
  <c r="O59" i="39"/>
  <c r="BX64" i="39"/>
  <c r="BR101" i="39"/>
  <c r="BW119" i="39"/>
  <c r="N102" i="39"/>
  <c r="BR116" i="39"/>
  <c r="BM124" i="39"/>
  <c r="N143" i="39"/>
  <c r="BR169" i="39"/>
  <c r="CH182" i="39"/>
  <c r="AP186" i="39"/>
  <c r="BR195" i="39"/>
  <c r="BR13" i="39"/>
  <c r="BW17" i="39"/>
  <c r="T34" i="39"/>
  <c r="O34" i="39"/>
  <c r="J34" i="39"/>
  <c r="AF28" i="39"/>
  <c r="O28" i="39" s="1"/>
  <c r="I71" i="39"/>
  <c r="CJ49" i="39"/>
  <c r="AK73" i="39"/>
  <c r="CJ111" i="39"/>
  <c r="BW46" i="39"/>
  <c r="BM119" i="39"/>
  <c r="BH103" i="39"/>
  <c r="BH102" i="39"/>
  <c r="BF102" i="39" s="1"/>
  <c r="BM148" i="39"/>
  <c r="I167" i="39"/>
  <c r="AL177" i="39"/>
  <c r="AP174" i="39"/>
  <c r="BN196" i="39"/>
  <c r="BM196" i="39"/>
  <c r="I31" i="39"/>
  <c r="BR33" i="39"/>
  <c r="AE15" i="39"/>
  <c r="S32" i="39"/>
  <c r="BH58" i="39"/>
  <c r="BF58" i="39" s="1"/>
  <c r="AL35" i="39"/>
  <c r="N13" i="39"/>
  <c r="AP44" i="39"/>
  <c r="BM55" i="39"/>
  <c r="BN55" i="39"/>
  <c r="BG85" i="39"/>
  <c r="S49" i="39"/>
  <c r="BR55" i="39"/>
  <c r="BS55" i="39"/>
  <c r="N95" i="39"/>
  <c r="I105" i="39"/>
  <c r="BM97" i="39"/>
  <c r="AE122" i="39"/>
  <c r="BW128" i="39"/>
  <c r="O123" i="39"/>
  <c r="AU129" i="39"/>
  <c r="AP159" i="39"/>
  <c r="I170" i="39"/>
  <c r="AK182" i="39"/>
  <c r="N181" i="39"/>
  <c r="AU191" i="39"/>
  <c r="BH195" i="39"/>
  <c r="S28" i="39"/>
  <c r="AK125" i="39"/>
  <c r="N141" i="39"/>
  <c r="AL150" i="39"/>
  <c r="AV150" i="39"/>
  <c r="BF35" i="39"/>
  <c r="AK129" i="39"/>
  <c r="N50" i="39"/>
  <c r="N150" i="39"/>
  <c r="S150" i="39"/>
  <c r="S142" i="39"/>
  <c r="N107" i="39"/>
  <c r="AU124" i="39"/>
  <c r="N31" i="39"/>
  <c r="N46" i="39"/>
  <c r="T107" i="39"/>
  <c r="BX163" i="39"/>
  <c r="CH183" i="39"/>
  <c r="AU195" i="39"/>
  <c r="O64" i="39"/>
  <c r="N64" i="39"/>
  <c r="AK58" i="39"/>
  <c r="BR36" i="39"/>
  <c r="AD59" i="39"/>
  <c r="BW59" i="39"/>
  <c r="BH93" i="39"/>
  <c r="AQ93" i="39" s="1"/>
  <c r="AP50" i="39"/>
  <c r="BR86" i="39"/>
  <c r="BH94" i="39"/>
  <c r="AQ94" i="39" s="1"/>
  <c r="BM90" i="39"/>
  <c r="BW82" i="39"/>
  <c r="N93" i="39"/>
  <c r="AU119" i="39"/>
  <c r="BW103" i="39"/>
  <c r="AF110" i="39"/>
  <c r="AD110" i="39" s="1"/>
  <c r="AK131" i="39"/>
  <c r="BR135" i="39"/>
  <c r="AF138" i="39"/>
  <c r="O138" i="39" s="1"/>
  <c r="CJ148" i="39"/>
  <c r="N152" i="39"/>
  <c r="BW175" i="39"/>
  <c r="AU186" i="39"/>
  <c r="CH192" i="39"/>
  <c r="O192" i="39"/>
  <c r="N192" i="39"/>
  <c r="N28" i="39"/>
  <c r="AP34" i="39"/>
  <c r="AQ34" i="39"/>
  <c r="I67" i="39"/>
  <c r="BW20" i="39"/>
  <c r="AP57" i="39"/>
  <c r="BW61" i="39"/>
  <c r="S54" i="39"/>
  <c r="AP90" i="39"/>
  <c r="AP79" i="39"/>
  <c r="AQ79" i="39"/>
  <c r="BM73" i="39"/>
  <c r="AP89" i="39"/>
  <c r="AU113" i="39"/>
  <c r="BW104" i="39"/>
  <c r="BH127" i="39"/>
  <c r="AF137" i="39"/>
  <c r="T137" i="39" s="1"/>
  <c r="N133" i="39"/>
  <c r="I149" i="39"/>
  <c r="AP170" i="39"/>
  <c r="I159" i="39"/>
  <c r="BN163" i="39"/>
  <c r="AP160" i="39"/>
  <c r="BR161" i="39"/>
  <c r="I182" i="39"/>
  <c r="AU184" i="39"/>
  <c r="AF11" i="39"/>
  <c r="AP20" i="39"/>
  <c r="N36" i="39"/>
  <c r="AP42" i="39"/>
  <c r="BS79" i="39"/>
  <c r="BN79" i="39"/>
  <c r="AF49" i="39"/>
  <c r="BW88" i="39"/>
  <c r="CJ86" i="39"/>
  <c r="BX86" i="39" s="1"/>
  <c r="AU112" i="39"/>
  <c r="O94" i="39"/>
  <c r="BW96" i="39"/>
  <c r="AU111" i="39"/>
  <c r="AL71" i="39"/>
  <c r="AV71" i="39"/>
  <c r="N120" i="39"/>
  <c r="AP92" i="39"/>
  <c r="BM137" i="39"/>
  <c r="BW138" i="39"/>
  <c r="BW109" i="39"/>
  <c r="AK158" i="39"/>
  <c r="BH167" i="39"/>
  <c r="J191" i="39"/>
  <c r="I191" i="39"/>
  <c r="BW191" i="39"/>
  <c r="BO5" i="39"/>
  <c r="BM11" i="39"/>
  <c r="BM50" i="39"/>
  <c r="BM79" i="39"/>
  <c r="BM100" i="39"/>
  <c r="BM34" i="39"/>
  <c r="BM115" i="39"/>
  <c r="BM178" i="39"/>
  <c r="BM187" i="39"/>
  <c r="BM161" i="39"/>
  <c r="BM195" i="39"/>
  <c r="BM13" i="39"/>
  <c r="BM31" i="39"/>
  <c r="BM114" i="39"/>
  <c r="BM199" i="39"/>
  <c r="BM62" i="39"/>
  <c r="BM91" i="39"/>
  <c r="BM139" i="39"/>
  <c r="BM16" i="39"/>
  <c r="BM26" i="39"/>
  <c r="BM150" i="39"/>
  <c r="BM169" i="39"/>
  <c r="BM42" i="39"/>
  <c r="BM20" i="39"/>
  <c r="BM54" i="39"/>
  <c r="BM58" i="39"/>
  <c r="BM125" i="39"/>
  <c r="BM158" i="39"/>
  <c r="J21" i="39"/>
  <c r="N32" i="39"/>
  <c r="BM45" i="39"/>
  <c r="N43" i="39"/>
  <c r="CI80" i="39"/>
  <c r="AV40" i="39"/>
  <c r="S33" i="39"/>
  <c r="AP62" i="39"/>
  <c r="I80" i="39"/>
  <c r="AP46" i="39"/>
  <c r="AK54" i="39"/>
  <c r="N90" i="39"/>
  <c r="AF105" i="39"/>
  <c r="AP120" i="39"/>
  <c r="BR122" i="39"/>
  <c r="AP132" i="39"/>
  <c r="BM143" i="39"/>
  <c r="AP141" i="39"/>
  <c r="AQ151" i="39"/>
  <c r="N160" i="39"/>
  <c r="BW159" i="39"/>
  <c r="BH168" i="39"/>
  <c r="BF168" i="39" s="1"/>
  <c r="N165" i="39"/>
  <c r="BH161" i="39"/>
  <c r="BF161" i="39" s="1"/>
  <c r="I180" i="39"/>
  <c r="O187" i="39"/>
  <c r="T187" i="39"/>
  <c r="AP190" i="39"/>
  <c r="I188" i="39"/>
  <c r="AP198" i="39"/>
  <c r="AP13" i="39"/>
  <c r="AK25" i="39"/>
  <c r="AF46" i="39"/>
  <c r="BR45" i="39"/>
  <c r="N54" i="39"/>
  <c r="BR65" i="39"/>
  <c r="AC55" i="39"/>
  <c r="AF55" i="39"/>
  <c r="O55" i="39" s="1"/>
  <c r="BR95" i="39"/>
  <c r="BH82" i="39"/>
  <c r="BF82" i="39" s="1"/>
  <c r="AK96" i="39"/>
  <c r="I119" i="39"/>
  <c r="N134" i="39"/>
  <c r="CJ143" i="39"/>
  <c r="BR148" i="39"/>
  <c r="BW135" i="39"/>
  <c r="T164" i="39"/>
  <c r="J164" i="39"/>
  <c r="O164" i="39"/>
  <c r="N162" i="39"/>
  <c r="BW142" i="39"/>
  <c r="N182" i="39"/>
  <c r="AP172" i="39"/>
  <c r="J192" i="39"/>
  <c r="BM198" i="39"/>
  <c r="I33" i="39"/>
  <c r="AK39" i="39"/>
  <c r="AF67" i="39"/>
  <c r="O67" i="39" s="1"/>
  <c r="AP58" i="39"/>
  <c r="AQ71" i="39"/>
  <c r="AP71" i="39"/>
  <c r="AK112" i="39"/>
  <c r="S95" i="39"/>
  <c r="BW95" i="39"/>
  <c r="BR119" i="39"/>
  <c r="AU115" i="39"/>
  <c r="N106" i="39"/>
  <c r="N128" i="39"/>
  <c r="AK130" i="39"/>
  <c r="BR131" i="39"/>
  <c r="AK138" i="39"/>
  <c r="BM152" i="39"/>
  <c r="N186" i="39"/>
  <c r="BH193" i="39"/>
  <c r="AV193" i="39" s="1"/>
  <c r="AP32" i="39"/>
  <c r="BM63" i="39"/>
  <c r="BM29" i="39"/>
  <c r="BR23" i="39"/>
  <c r="BS85" i="39"/>
  <c r="BR85" i="39"/>
  <c r="BH78" i="39"/>
  <c r="BF78" i="39" s="1"/>
  <c r="I112" i="39"/>
  <c r="CJ119" i="39"/>
  <c r="BM133" i="39"/>
  <c r="AP130" i="39"/>
  <c r="AP127" i="39"/>
  <c r="AU143" i="39"/>
  <c r="BM173" i="39"/>
  <c r="AK177" i="39"/>
  <c r="BS176" i="39"/>
  <c r="BR176" i="39"/>
  <c r="AP194" i="39"/>
  <c r="BS197" i="39"/>
  <c r="BR197" i="39"/>
  <c r="AK195" i="39"/>
  <c r="K5" i="39"/>
  <c r="I11" i="39"/>
  <c r="I150" i="39"/>
  <c r="I158" i="39"/>
  <c r="I169" i="39"/>
  <c r="I195" i="39"/>
  <c r="I47" i="39"/>
  <c r="I114" i="39"/>
  <c r="I165" i="39"/>
  <c r="I34" i="39"/>
  <c r="I25" i="39"/>
  <c r="I50" i="39"/>
  <c r="I88" i="39"/>
  <c r="I109" i="39"/>
  <c r="I151" i="39"/>
  <c r="I101" i="39"/>
  <c r="I108" i="39"/>
  <c r="I95" i="39"/>
  <c r="I125" i="39"/>
  <c r="I135" i="39"/>
  <c r="I199" i="39"/>
  <c r="I13" i="39"/>
  <c r="I42" i="39"/>
  <c r="I16" i="39"/>
  <c r="I172" i="39"/>
  <c r="I164" i="39"/>
  <c r="I176" i="39"/>
  <c r="I198" i="39"/>
  <c r="S41" i="39"/>
  <c r="AF43" i="39"/>
  <c r="J43" i="39" s="1"/>
  <c r="AP19" i="39"/>
  <c r="AQ19" i="39"/>
  <c r="N35" i="39"/>
  <c r="CJ57" i="39"/>
  <c r="BW49" i="39"/>
  <c r="AL55" i="39"/>
  <c r="AK55" i="39"/>
  <c r="BR67" i="39"/>
  <c r="BW108" i="39"/>
  <c r="BR108" i="39"/>
  <c r="I113" i="39"/>
  <c r="S93" i="39"/>
  <c r="AE116" i="39"/>
  <c r="BM118" i="39"/>
  <c r="I111" i="39"/>
  <c r="AK119" i="39"/>
  <c r="AU128" i="39"/>
  <c r="N123" i="39"/>
  <c r="N139" i="39"/>
  <c r="AP144" i="39"/>
  <c r="N147" i="39"/>
  <c r="N154" i="39"/>
  <c r="O166" i="39"/>
  <c r="N166" i="39"/>
  <c r="AK170" i="39"/>
  <c r="BX164" i="39"/>
  <c r="BH182" i="39"/>
  <c r="AL182" i="39" s="1"/>
  <c r="BM186" i="39"/>
  <c r="BN192" i="39"/>
  <c r="BX198" i="39"/>
  <c r="BN199" i="39"/>
  <c r="BS199" i="39"/>
  <c r="BR66" i="39"/>
  <c r="N62" i="39"/>
  <c r="BR103" i="39"/>
  <c r="S144" i="39"/>
  <c r="AL34" i="39"/>
  <c r="AV34" i="39"/>
  <c r="AU114" i="39"/>
  <c r="N78" i="39"/>
  <c r="BW38" i="39"/>
  <c r="N187" i="39"/>
  <c r="N42" i="39"/>
  <c r="N25" i="39"/>
  <c r="S135" i="39"/>
  <c r="S13" i="39"/>
  <c r="N69" i="39"/>
  <c r="I100" i="39"/>
  <c r="BR109" i="39"/>
  <c r="BM24" i="39"/>
  <c r="S85" i="39"/>
  <c r="O71" i="39"/>
  <c r="S107" i="39"/>
  <c r="S160" i="39"/>
  <c r="BM185" i="39"/>
  <c r="BW163" i="39"/>
  <c r="AK15" i="39"/>
  <c r="CJ28" i="39"/>
  <c r="BW65" i="39"/>
  <c r="BM67" i="39"/>
  <c r="BN67" i="39"/>
  <c r="AP49" i="39"/>
  <c r="AU99" i="39"/>
  <c r="AP101" i="39"/>
  <c r="CJ94" i="39"/>
  <c r="CH94" i="39" s="1"/>
  <c r="I90" i="39"/>
  <c r="AP119" i="39"/>
  <c r="BM111" i="39"/>
  <c r="BM101" i="39"/>
  <c r="N122" i="39"/>
  <c r="BW156" i="39"/>
  <c r="AF152" i="39"/>
  <c r="AD152" i="39" s="1"/>
  <c r="AU163" i="39"/>
  <c r="AK162" i="39"/>
  <c r="S188" i="39"/>
  <c r="I193" i="39"/>
  <c r="BR14" i="39"/>
  <c r="BE11" i="39"/>
  <c r="BH11" i="39"/>
  <c r="AV11" i="39" s="1"/>
  <c r="BM66" i="39"/>
  <c r="BS58" i="39"/>
  <c r="BH45" i="39"/>
  <c r="BH51" i="39"/>
  <c r="BF51" i="39" s="1"/>
  <c r="AK41" i="39"/>
  <c r="CJ83" i="39"/>
  <c r="CH83" i="39" s="1"/>
  <c r="BW94" i="39"/>
  <c r="AP82" i="39"/>
  <c r="BR93" i="39"/>
  <c r="N119" i="39"/>
  <c r="BM107" i="39"/>
  <c r="BM106" i="39"/>
  <c r="CH139" i="39"/>
  <c r="AU127" i="39"/>
  <c r="I133" i="39"/>
  <c r="BW141" i="39"/>
  <c r="BM163" i="39"/>
  <c r="N178" i="39"/>
  <c r="AF182" i="39"/>
  <c r="J182" i="39" s="1"/>
  <c r="N20" i="39"/>
  <c r="AL30" i="39"/>
  <c r="AK30" i="39"/>
  <c r="BM14" i="39"/>
  <c r="I45" i="39"/>
  <c r="N45" i="39"/>
  <c r="BF17" i="39"/>
  <c r="CJ40" i="39"/>
  <c r="S45" i="39"/>
  <c r="AP85" i="39"/>
  <c r="BH89" i="39"/>
  <c r="BF89" i="39" s="1"/>
  <c r="O89" i="39"/>
  <c r="N89" i="39"/>
  <c r="BM121" i="39"/>
  <c r="BR104" i="39"/>
  <c r="BH92" i="39"/>
  <c r="N131" i="39"/>
  <c r="BM140" i="39"/>
  <c r="I145" i="39"/>
  <c r="BR140" i="39"/>
  <c r="BH139" i="39"/>
  <c r="BF139" i="39" s="1"/>
  <c r="S154" i="39"/>
  <c r="BW152" i="39"/>
  <c r="BR173" i="39"/>
  <c r="CJ160" i="39"/>
  <c r="CH160" i="39" s="1"/>
  <c r="BM175" i="39"/>
  <c r="AU169" i="39"/>
  <c r="AP193" i="39"/>
  <c r="BY5" i="39"/>
  <c r="AV30" i="39"/>
  <c r="AU30" i="39"/>
  <c r="BT5" i="39"/>
  <c r="AF56" i="39"/>
  <c r="AD56" i="39" s="1"/>
  <c r="BM59" i="39"/>
  <c r="BW13" i="39"/>
  <c r="BR39" i="39"/>
  <c r="AP31" i="39"/>
  <c r="AK94" i="39"/>
  <c r="I78" i="39"/>
  <c r="J78" i="39"/>
  <c r="AP102" i="39"/>
  <c r="N112" i="39"/>
  <c r="N81" i="39"/>
  <c r="BN70" i="39"/>
  <c r="BM70" i="39"/>
  <c r="S94" i="39"/>
  <c r="S122" i="39"/>
  <c r="S124" i="39"/>
  <c r="AK137" i="39"/>
  <c r="S148" i="39"/>
  <c r="BW143" i="39"/>
  <c r="BH173" i="39"/>
  <c r="AQ173" i="39" s="1"/>
  <c r="AC180" i="39"/>
  <c r="AF180" i="39"/>
  <c r="T180" i="39" s="1"/>
  <c r="AD187" i="39"/>
  <c r="I184" i="39"/>
  <c r="BX199" i="39"/>
  <c r="BW199" i="39"/>
  <c r="BH198" i="39"/>
  <c r="BF198" i="39" s="1"/>
  <c r="BH48" i="39"/>
  <c r="AV48" i="39" s="1"/>
  <c r="CI30" i="39"/>
  <c r="BM32" i="39"/>
  <c r="BS64" i="39"/>
  <c r="BR64" i="39"/>
  <c r="S78" i="39"/>
  <c r="BR44" i="39"/>
  <c r="AF73" i="39"/>
  <c r="AD73" i="39" s="1"/>
  <c r="S100" i="39"/>
  <c r="BR88" i="39"/>
  <c r="AF128" i="39"/>
  <c r="BM131" i="39"/>
  <c r="AK135" i="39"/>
  <c r="I127" i="39"/>
  <c r="BR167" i="39"/>
  <c r="BH194" i="39"/>
  <c r="BF194" i="39" s="1"/>
  <c r="CJ63" i="39"/>
  <c r="CH63" i="39" s="1"/>
  <c r="AK11" i="39"/>
  <c r="AM5" i="39"/>
  <c r="AK16" i="39"/>
  <c r="AK83" i="39"/>
  <c r="AK95" i="39"/>
  <c r="AK26" i="39"/>
  <c r="AK143" i="39"/>
  <c r="AK34" i="39"/>
  <c r="AK42" i="39"/>
  <c r="AK187" i="39"/>
  <c r="BM46" i="39"/>
  <c r="AP48" i="39"/>
  <c r="BW45" i="39"/>
  <c r="AF72" i="39"/>
  <c r="AD72" i="39" s="1"/>
  <c r="AK77" i="39"/>
  <c r="AL77" i="39"/>
  <c r="BR112" i="39"/>
  <c r="CH70" i="39"/>
  <c r="AP96" i="39"/>
  <c r="BW105" i="39"/>
  <c r="BR127" i="39"/>
  <c r="S130" i="39"/>
  <c r="BM138" i="39"/>
  <c r="AP143" i="39"/>
  <c r="BM146" i="39"/>
  <c r="CI171" i="39"/>
  <c r="N177" i="39"/>
  <c r="BW166" i="39"/>
  <c r="AE22" i="39"/>
  <c r="AC146" i="39" s="1"/>
  <c r="I18" i="39"/>
  <c r="J18" i="39"/>
  <c r="BS42" i="39"/>
  <c r="BN42" i="39"/>
  <c r="N24" i="39"/>
  <c r="AP47" i="39"/>
  <c r="BW63" i="39"/>
  <c r="BM49" i="39"/>
  <c r="AP26" i="39"/>
  <c r="BH111" i="39"/>
  <c r="BF111" i="39" s="1"/>
  <c r="BG74" i="39"/>
  <c r="BW73" i="39"/>
  <c r="BW116" i="39"/>
  <c r="BW110" i="39"/>
  <c r="AU137" i="39"/>
  <c r="AK136" i="39"/>
  <c r="CJ145" i="39"/>
  <c r="BX145" i="39" s="1"/>
  <c r="BW125" i="39"/>
  <c r="O146" i="39"/>
  <c r="N146" i="39"/>
  <c r="I162" i="39"/>
  <c r="BR163" i="39"/>
  <c r="BW150" i="39"/>
  <c r="AP181" i="39"/>
  <c r="BS187" i="39"/>
  <c r="CJ60" i="39"/>
  <c r="I24" i="39"/>
  <c r="I54" i="39"/>
  <c r="BM57" i="39"/>
  <c r="AP61" i="39"/>
  <c r="BM83" i="39"/>
  <c r="BW26" i="39"/>
  <c r="I122" i="39"/>
  <c r="AP100" i="39"/>
  <c r="BH119" i="39"/>
  <c r="BM116" i="39"/>
  <c r="S126" i="39"/>
  <c r="BM127" i="39"/>
  <c r="I147" i="39"/>
  <c r="BH154" i="39"/>
  <c r="BF154" i="39" s="1"/>
  <c r="BM149" i="39"/>
  <c r="BM157" i="39"/>
  <c r="AK160" i="39"/>
  <c r="BW198" i="39"/>
  <c r="AD35" i="39"/>
  <c r="N86" i="39"/>
  <c r="J150" i="39"/>
  <c r="O150" i="39"/>
  <c r="T150" i="39"/>
  <c r="AL66" i="39"/>
  <c r="AV66" i="39"/>
  <c r="AL83" i="39"/>
  <c r="BW197" i="39"/>
  <c r="S26" i="39"/>
  <c r="N164" i="39"/>
  <c r="N198" i="39"/>
  <c r="N158" i="39"/>
  <c r="S42" i="39"/>
  <c r="BR49" i="39"/>
  <c r="AD47" i="39"/>
  <c r="AU57" i="39"/>
  <c r="AD155" i="39"/>
  <c r="CJ191" i="39"/>
  <c r="CH191" i="39" s="1"/>
  <c r="S123" i="39"/>
  <c r="S161" i="39"/>
  <c r="CH169" i="39"/>
  <c r="BM105" i="39"/>
  <c r="BR113" i="39"/>
  <c r="BR132" i="39"/>
  <c r="CJ147" i="39"/>
  <c r="N197" i="39"/>
  <c r="I66" i="39"/>
  <c r="AK93" i="39"/>
  <c r="N97" i="39"/>
  <c r="AU93" i="39"/>
  <c r="AU167" i="39"/>
  <c r="CG184" i="39"/>
  <c r="AP188" i="39"/>
  <c r="N16" i="39"/>
  <c r="P5" i="39"/>
  <c r="AF65" i="39"/>
  <c r="O65" i="39" s="1"/>
  <c r="CJ93" i="39"/>
  <c r="CH93" i="39" s="1"/>
  <c r="BN99" i="39"/>
  <c r="BM99" i="39"/>
  <c r="CJ105" i="39"/>
  <c r="N110" i="39"/>
  <c r="AP128" i="39"/>
  <c r="I118" i="39"/>
  <c r="BH132" i="39"/>
  <c r="BR130" i="39"/>
  <c r="AP146" i="39"/>
  <c r="AL151" i="39"/>
  <c r="AK151" i="39"/>
  <c r="BR159" i="39"/>
  <c r="AF162" i="39"/>
  <c r="T162" i="39" s="1"/>
  <c r="AK185" i="39"/>
  <c r="AU194" i="39"/>
  <c r="CJ193" i="39"/>
  <c r="CH193" i="39" s="1"/>
  <c r="AQ199" i="39"/>
  <c r="AP199" i="39"/>
  <c r="BW30" i="39"/>
  <c r="AK36" i="39"/>
  <c r="AP36" i="39"/>
  <c r="S71" i="39"/>
  <c r="CJ51" i="39"/>
  <c r="CH51" i="39" s="1"/>
  <c r="BR41" i="39"/>
  <c r="AF57" i="39"/>
  <c r="AD57" i="39" s="1"/>
  <c r="I57" i="39"/>
  <c r="AL72" i="39"/>
  <c r="AK72" i="39"/>
  <c r="AU73" i="39"/>
  <c r="BM123" i="39"/>
  <c r="BR96" i="39"/>
  <c r="BW92" i="39"/>
  <c r="I131" i="39"/>
  <c r="AU138" i="39"/>
  <c r="AK145" i="39"/>
  <c r="S143" i="39"/>
  <c r="BM151" i="39"/>
  <c r="BS162" i="39"/>
  <c r="BR162" i="39"/>
  <c r="AK173" i="39"/>
  <c r="AF184" i="39"/>
  <c r="AD184" i="39" s="1"/>
  <c r="AQ184" i="39"/>
  <c r="AP184" i="39"/>
  <c r="BM194" i="39"/>
  <c r="BH13" i="39"/>
  <c r="AV13" i="39" s="1"/>
  <c r="AK65" i="39"/>
  <c r="BR17" i="39"/>
  <c r="I84" i="39"/>
  <c r="BH31" i="39"/>
  <c r="BF31" i="39" s="1"/>
  <c r="AF76" i="39"/>
  <c r="O85" i="39"/>
  <c r="N85" i="39"/>
  <c r="N96" i="39"/>
  <c r="BM89" i="39"/>
  <c r="BN89" i="39"/>
  <c r="AK109" i="39"/>
  <c r="BR111" i="39"/>
  <c r="BH129" i="39"/>
  <c r="BH130" i="39"/>
  <c r="BX151" i="39"/>
  <c r="BW151" i="39"/>
  <c r="BM176" i="39"/>
  <c r="AU175" i="39"/>
  <c r="AV175" i="39"/>
  <c r="CJ180" i="39"/>
  <c r="BX180" i="39" s="1"/>
  <c r="J187" i="39"/>
  <c r="AF194" i="39"/>
  <c r="AD194" i="39" s="1"/>
  <c r="BR194" i="39"/>
  <c r="CJ194" i="39"/>
  <c r="BN194" i="39" s="1"/>
  <c r="AU62" i="39"/>
  <c r="AU11" i="39"/>
  <c r="AW5" i="39"/>
  <c r="AU187" i="39"/>
  <c r="AU158" i="39"/>
  <c r="AU123" i="39"/>
  <c r="AU42" i="39"/>
  <c r="AU83" i="39"/>
  <c r="AU108" i="39"/>
  <c r="AU165" i="39"/>
  <c r="AU20" i="39"/>
  <c r="AU66" i="39"/>
  <c r="AU88" i="39"/>
  <c r="AU125" i="39"/>
  <c r="AU151" i="39"/>
  <c r="AU34" i="39"/>
  <c r="AQ12" i="39"/>
  <c r="AP12" i="39"/>
  <c r="AP95" i="39"/>
  <c r="AP123" i="39"/>
  <c r="AF48" i="39"/>
  <c r="AD48" i="39" s="1"/>
  <c r="AU65" i="39"/>
  <c r="BH81" i="39"/>
  <c r="BF81" i="39" s="1"/>
  <c r="AK89" i="39"/>
  <c r="BW58" i="39"/>
  <c r="AK121" i="39"/>
  <c r="S104" i="39"/>
  <c r="AU122" i="39"/>
  <c r="AK150" i="39"/>
  <c r="CJ155" i="39"/>
  <c r="CH155" i="39" s="1"/>
  <c r="AK174" i="39"/>
  <c r="BW56" i="39"/>
  <c r="J41" i="39"/>
  <c r="I41" i="39"/>
  <c r="BH69" i="39"/>
  <c r="CJ65" i="39"/>
  <c r="AF45" i="39"/>
  <c r="AK31" i="39"/>
  <c r="I69" i="39"/>
  <c r="CJ68" i="39"/>
  <c r="BX68" i="39" s="1"/>
  <c r="AF84" i="39"/>
  <c r="O84" i="39" s="1"/>
  <c r="AP86" i="39"/>
  <c r="AK74" i="39"/>
  <c r="S120" i="39"/>
  <c r="S83" i="39"/>
  <c r="BR110" i="39"/>
  <c r="AP133" i="39"/>
  <c r="AQ133" i="39"/>
  <c r="I126" i="39"/>
  <c r="BW129" i="39"/>
  <c r="BG145" i="39"/>
  <c r="AK163" i="39"/>
  <c r="AU180" i="39"/>
  <c r="AK191" i="39"/>
  <c r="AF12" i="39"/>
  <c r="I22" i="39"/>
  <c r="CJ52" i="39"/>
  <c r="CH52" i="39" s="1"/>
  <c r="BX29" i="39"/>
  <c r="BW29" i="39"/>
  <c r="S69" i="39"/>
  <c r="T69" i="39"/>
  <c r="BW67" i="39"/>
  <c r="BX67" i="39"/>
  <c r="BM86" i="39"/>
  <c r="BH113" i="39"/>
  <c r="BF113" i="39" s="1"/>
  <c r="BH96" i="39"/>
  <c r="BF96" i="39" s="1"/>
  <c r="AP122" i="39"/>
  <c r="BR133" i="39"/>
  <c r="BS133" i="39"/>
  <c r="BM145" i="39"/>
  <c r="AK127" i="39"/>
  <c r="I148" i="39"/>
  <c r="BH146" i="39"/>
  <c r="BG160" i="39"/>
  <c r="S175" i="39"/>
  <c r="N180" i="39"/>
  <c r="BR184" i="39"/>
  <c r="BS184" i="39"/>
  <c r="AK183" i="39"/>
  <c r="I194" i="39"/>
  <c r="T59" i="39"/>
  <c r="BR129" i="39"/>
  <c r="AU149" i="39"/>
  <c r="S31" i="39"/>
  <c r="AU178" i="39"/>
  <c r="AU107" i="39"/>
  <c r="BW176" i="39"/>
  <c r="AU96" i="39"/>
  <c r="AV117" i="39"/>
  <c r="AL117" i="39"/>
  <c r="AP195" i="39"/>
  <c r="AU31" i="39"/>
  <c r="N108" i="39"/>
  <c r="N172" i="39"/>
  <c r="N135" i="39"/>
  <c r="S191" i="39"/>
  <c r="AU21" i="39"/>
  <c r="AU58" i="39"/>
  <c r="AU133" i="39"/>
  <c r="T86" i="39"/>
  <c r="BR83" i="39"/>
  <c r="AL125" i="39"/>
  <c r="AV125" i="39"/>
  <c r="BW178" i="39"/>
  <c r="BS54" i="39"/>
  <c r="BN54" i="39"/>
  <c r="AU50" i="39"/>
  <c r="I73" i="39"/>
  <c r="I83" i="39"/>
  <c r="AQ176" i="39" l="1"/>
  <c r="BX110" i="39"/>
  <c r="AD11" i="39"/>
  <c r="CH11" i="39"/>
  <c r="BX77" i="39"/>
  <c r="BN91" i="39"/>
  <c r="BX187" i="39"/>
  <c r="O177" i="39"/>
  <c r="AQ172" i="39"/>
  <c r="AL136" i="39"/>
  <c r="T75" i="39"/>
  <c r="BN11" i="39"/>
  <c r="AQ42" i="39"/>
  <c r="BN176" i="39"/>
  <c r="AL163" i="39"/>
  <c r="AL53" i="39"/>
  <c r="AL152" i="39"/>
  <c r="O81" i="39"/>
  <c r="T104" i="39"/>
  <c r="AV159" i="39"/>
  <c r="AQ159" i="39"/>
  <c r="BX107" i="39"/>
  <c r="O134" i="39"/>
  <c r="AQ170" i="39"/>
  <c r="T32" i="39"/>
  <c r="AL94" i="39"/>
  <c r="T39" i="39"/>
  <c r="AL52" i="39"/>
  <c r="BX59" i="39"/>
  <c r="AL73" i="39"/>
  <c r="AV15" i="39"/>
  <c r="AL67" i="39"/>
  <c r="AL170" i="39"/>
  <c r="BN59" i="39"/>
  <c r="AV170" i="39"/>
  <c r="AD106" i="39"/>
  <c r="BN86" i="39"/>
  <c r="AV99" i="39"/>
  <c r="AQ116" i="39"/>
  <c r="BN107" i="39"/>
  <c r="AV180" i="39"/>
  <c r="AQ32" i="39"/>
  <c r="BS107" i="39"/>
  <c r="T93" i="39"/>
  <c r="AV162" i="39"/>
  <c r="AQ47" i="39"/>
  <c r="J33" i="39"/>
  <c r="AQ190" i="39"/>
  <c r="T33" i="39"/>
  <c r="AL47" i="39"/>
  <c r="AQ21" i="39"/>
  <c r="AC196" i="39"/>
  <c r="AF157" i="39"/>
  <c r="AD157" i="39" s="1"/>
  <c r="BS173" i="39"/>
  <c r="AC107" i="39"/>
  <c r="AC194" i="39"/>
  <c r="AC128" i="39"/>
  <c r="BN145" i="39"/>
  <c r="AL43" i="39"/>
  <c r="AC162" i="39"/>
  <c r="CG76" i="39"/>
  <c r="AC12" i="39"/>
  <c r="BX181" i="39"/>
  <c r="AQ122" i="39"/>
  <c r="AQ84" i="39"/>
  <c r="J154" i="39"/>
  <c r="AL122" i="39"/>
  <c r="BS159" i="39"/>
  <c r="AQ26" i="39"/>
  <c r="BF93" i="39"/>
  <c r="T163" i="39"/>
  <c r="CH159" i="39"/>
  <c r="AL11" i="39"/>
  <c r="AD138" i="39"/>
  <c r="BN157" i="39"/>
  <c r="AQ83" i="39"/>
  <c r="AQ100" i="39"/>
  <c r="AL176" i="39"/>
  <c r="AL21" i="39"/>
  <c r="BX159" i="39"/>
  <c r="AQ187" i="39"/>
  <c r="BF29" i="39"/>
  <c r="AV134" i="39"/>
  <c r="BX56" i="39"/>
  <c r="AV83" i="39"/>
  <c r="BS86" i="39"/>
  <c r="AQ82" i="39"/>
  <c r="J80" i="39"/>
  <c r="CH53" i="39"/>
  <c r="AD174" i="39"/>
  <c r="BF176" i="39"/>
  <c r="BF25" i="39"/>
  <c r="AD84" i="39"/>
  <c r="J162" i="39"/>
  <c r="AL110" i="39"/>
  <c r="J113" i="39"/>
  <c r="BN173" i="39"/>
  <c r="AL183" i="39"/>
  <c r="AQ58" i="39"/>
  <c r="AQ162" i="39"/>
  <c r="BN187" i="39"/>
  <c r="J24" i="39"/>
  <c r="T188" i="39"/>
  <c r="AD99" i="39"/>
  <c r="AV53" i="39"/>
  <c r="O60" i="39"/>
  <c r="T29" i="39"/>
  <c r="J84" i="39"/>
  <c r="J11" i="39"/>
  <c r="J63" i="39"/>
  <c r="T63" i="39"/>
  <c r="J60" i="39"/>
  <c r="BF182" i="39"/>
  <c r="CH86" i="39"/>
  <c r="AQ156" i="39"/>
  <c r="BS113" i="39"/>
  <c r="BN37" i="39"/>
  <c r="CH180" i="39"/>
  <c r="O24" i="39"/>
  <c r="BS95" i="39"/>
  <c r="AV43" i="39"/>
  <c r="AQ53" i="39"/>
  <c r="AQ43" i="39"/>
  <c r="AD24" i="39"/>
  <c r="CG18" i="39"/>
  <c r="AC164" i="39"/>
  <c r="CG130" i="39"/>
  <c r="J197" i="39"/>
  <c r="BE73" i="39"/>
  <c r="AC45" i="39"/>
  <c r="AC82" i="39"/>
  <c r="AC73" i="39"/>
  <c r="AC185" i="39"/>
  <c r="BE87" i="39"/>
  <c r="BE113" i="39"/>
  <c r="AC76" i="39"/>
  <c r="J131" i="39"/>
  <c r="AF82" i="39"/>
  <c r="AD82" i="39" s="1"/>
  <c r="AQ193" i="39"/>
  <c r="BX94" i="39"/>
  <c r="BF196" i="39"/>
  <c r="BF99" i="39"/>
  <c r="BF47" i="39"/>
  <c r="BN26" i="39"/>
  <c r="BS26" i="39"/>
  <c r="BX26" i="39"/>
  <c r="CG169" i="39"/>
  <c r="AC98" i="39"/>
  <c r="AC84" i="39"/>
  <c r="BF13" i="39"/>
  <c r="AD162" i="39"/>
  <c r="AC65" i="39"/>
  <c r="CG145" i="39"/>
  <c r="AC105" i="39"/>
  <c r="BF84" i="39"/>
  <c r="CH59" i="39"/>
  <c r="T175" i="39"/>
  <c r="CG68" i="39"/>
  <c r="AC48" i="39"/>
  <c r="BF173" i="39"/>
  <c r="BF94" i="39"/>
  <c r="BF179" i="39"/>
  <c r="J51" i="39"/>
  <c r="BX91" i="39"/>
  <c r="BS91" i="39"/>
  <c r="BE133" i="39"/>
  <c r="T51" i="39"/>
  <c r="BE163" i="39"/>
  <c r="AC57" i="39"/>
  <c r="BS122" i="39"/>
  <c r="AC193" i="39"/>
  <c r="CG155" i="39"/>
  <c r="CG198" i="39"/>
  <c r="BE146" i="39"/>
  <c r="BE175" i="39"/>
  <c r="AC166" i="39"/>
  <c r="AL31" i="39"/>
  <c r="AL89" i="39"/>
  <c r="BE46" i="39"/>
  <c r="CG72" i="39"/>
  <c r="AD67" i="39"/>
  <c r="AQ186" i="39"/>
  <c r="O102" i="39"/>
  <c r="BF64" i="39"/>
  <c r="AV188" i="39"/>
  <c r="AL188" i="39"/>
  <c r="AV70" i="39"/>
  <c r="AL70" i="39"/>
  <c r="AQ70" i="39"/>
  <c r="BF188" i="39"/>
  <c r="BT7" i="39"/>
  <c r="AW7" i="39"/>
  <c r="BY7" i="39"/>
  <c r="K7" i="39"/>
  <c r="AM7" i="39"/>
  <c r="BO7" i="39"/>
  <c r="U7" i="39"/>
  <c r="P7" i="39"/>
  <c r="AR7" i="39"/>
  <c r="AL69" i="39"/>
  <c r="AV69" i="39"/>
  <c r="AQ132" i="39"/>
  <c r="AV132" i="39"/>
  <c r="J194" i="39"/>
  <c r="BN52" i="39"/>
  <c r="BX52" i="39"/>
  <c r="BF69" i="39"/>
  <c r="BE31" i="39"/>
  <c r="AC184" i="39"/>
  <c r="BE132" i="39"/>
  <c r="CG100" i="39"/>
  <c r="BF48" i="39"/>
  <c r="BS160" i="39"/>
  <c r="BX160" i="39"/>
  <c r="AQ139" i="39"/>
  <c r="AV139" i="39"/>
  <c r="AC182" i="39"/>
  <c r="AQ51" i="39"/>
  <c r="AV51" i="39"/>
  <c r="BE95" i="39"/>
  <c r="BF11" i="39"/>
  <c r="AC152" i="39"/>
  <c r="BE78" i="39"/>
  <c r="O182" i="39"/>
  <c r="AC156" i="39"/>
  <c r="J180" i="39"/>
  <c r="AC13" i="39"/>
  <c r="AC16" i="39"/>
  <c r="AC198" i="39"/>
  <c r="AE5" i="39"/>
  <c r="BE62" i="39"/>
  <c r="BE118" i="39"/>
  <c r="AC96" i="39"/>
  <c r="CG49" i="39"/>
  <c r="AC141" i="39"/>
  <c r="BS157" i="39"/>
  <c r="BX157" i="39"/>
  <c r="BE190" i="39"/>
  <c r="CG95" i="39"/>
  <c r="CG46" i="39"/>
  <c r="CH122" i="39"/>
  <c r="AC52" i="39"/>
  <c r="BE28" i="39"/>
  <c r="CH154" i="39"/>
  <c r="T113" i="39"/>
  <c r="O113" i="39"/>
  <c r="T138" i="39"/>
  <c r="AQ153" i="39"/>
  <c r="AV153" i="39"/>
  <c r="AC92" i="39"/>
  <c r="BE196" i="39"/>
  <c r="BE22" i="39"/>
  <c r="BE90" i="39"/>
  <c r="AC127" i="39"/>
  <c r="AD63" i="39"/>
  <c r="AC81" i="39"/>
  <c r="AC36" i="39"/>
  <c r="BE54" i="39"/>
  <c r="AQ169" i="39"/>
  <c r="AV169" i="39"/>
  <c r="AL169" i="39"/>
  <c r="T177" i="39"/>
  <c r="J177" i="39"/>
  <c r="BN93" i="39"/>
  <c r="BN110" i="39"/>
  <c r="T55" i="39"/>
  <c r="BE42" i="39"/>
  <c r="BE59" i="39"/>
  <c r="BE24" i="39"/>
  <c r="CG73" i="39"/>
  <c r="CG125" i="39"/>
  <c r="CG26" i="39"/>
  <c r="CG172" i="39"/>
  <c r="T197" i="39"/>
  <c r="O197" i="39"/>
  <c r="T43" i="39"/>
  <c r="AL156" i="39"/>
  <c r="AV156" i="39"/>
  <c r="J134" i="39"/>
  <c r="CG110" i="39"/>
  <c r="T67" i="39"/>
  <c r="O32" i="39"/>
  <c r="J32" i="39"/>
  <c r="BE39" i="39"/>
  <c r="BH39" i="39"/>
  <c r="BF39" i="39" s="1"/>
  <c r="AL159" i="39"/>
  <c r="AL186" i="39"/>
  <c r="AV186" i="39"/>
  <c r="BE47" i="39"/>
  <c r="CG188" i="39"/>
  <c r="J173" i="39"/>
  <c r="T173" i="39"/>
  <c r="O173" i="39"/>
  <c r="BE123" i="39"/>
  <c r="O106" i="39"/>
  <c r="J106" i="39"/>
  <c r="AC40" i="39"/>
  <c r="CG186" i="39"/>
  <c r="O163" i="39"/>
  <c r="J163" i="39"/>
  <c r="AL104" i="39"/>
  <c r="BF21" i="39"/>
  <c r="CG139" i="39"/>
  <c r="AC33" i="39"/>
  <c r="BS27" i="39"/>
  <c r="BN27" i="39"/>
  <c r="BX27" i="39"/>
  <c r="J91" i="39"/>
  <c r="AQ76" i="39"/>
  <c r="BN160" i="39"/>
  <c r="AC35" i="39"/>
  <c r="AC170" i="39"/>
  <c r="BE25" i="39"/>
  <c r="AV73" i="39"/>
  <c r="AQ73" i="39"/>
  <c r="AD51" i="39"/>
  <c r="BS168" i="39"/>
  <c r="BN168" i="39"/>
  <c r="BX168" i="39"/>
  <c r="AL113" i="39"/>
  <c r="AQ113" i="39"/>
  <c r="O12" i="39"/>
  <c r="J12" i="39"/>
  <c r="T12" i="39"/>
  <c r="CG180" i="39"/>
  <c r="BE160" i="39"/>
  <c r="BH160" i="39"/>
  <c r="AL96" i="39"/>
  <c r="AV96" i="39"/>
  <c r="BE69" i="39"/>
  <c r="BN155" i="39"/>
  <c r="BX155" i="39"/>
  <c r="BS155" i="39"/>
  <c r="BE129" i="39"/>
  <c r="O184" i="39"/>
  <c r="J184" i="39"/>
  <c r="T184" i="39"/>
  <c r="BN193" i="39"/>
  <c r="BS193" i="39"/>
  <c r="BE199" i="39"/>
  <c r="BE154" i="39"/>
  <c r="AV111" i="39"/>
  <c r="AQ111" i="39"/>
  <c r="AL111" i="39"/>
  <c r="BX63" i="39"/>
  <c r="BN63" i="39"/>
  <c r="AL198" i="39"/>
  <c r="AV198" i="39"/>
  <c r="AD180" i="39"/>
  <c r="AD182" i="39"/>
  <c r="BE41" i="39"/>
  <c r="CG119" i="39"/>
  <c r="AC34" i="39"/>
  <c r="CG182" i="39"/>
  <c r="AQ198" i="39"/>
  <c r="BE17" i="39"/>
  <c r="AC151" i="39"/>
  <c r="AC195" i="39"/>
  <c r="AC109" i="39"/>
  <c r="O11" i="39"/>
  <c r="T11" i="39"/>
  <c r="CG39" i="39"/>
  <c r="CG148" i="39"/>
  <c r="J110" i="39"/>
  <c r="T110" i="39"/>
  <c r="O110" i="39"/>
  <c r="BE66" i="39"/>
  <c r="AF15" i="39"/>
  <c r="AC15" i="39"/>
  <c r="AC21" i="39"/>
  <c r="AC103" i="39"/>
  <c r="AC94" i="39"/>
  <c r="AC18" i="39"/>
  <c r="AC114" i="39"/>
  <c r="AC59" i="39"/>
  <c r="AC79" i="39"/>
  <c r="AC61" i="39"/>
  <c r="AC69" i="39"/>
  <c r="AC111" i="39"/>
  <c r="AC86" i="39"/>
  <c r="AC26" i="39"/>
  <c r="BE103" i="39"/>
  <c r="CG70" i="39"/>
  <c r="CG157" i="39"/>
  <c r="CG96" i="39"/>
  <c r="CG120" i="39"/>
  <c r="BE136" i="39"/>
  <c r="BX95" i="39"/>
  <c r="BN95" i="39"/>
  <c r="T38" i="39"/>
  <c r="O38" i="39"/>
  <c r="J52" i="39"/>
  <c r="T52" i="39"/>
  <c r="O52" i="39"/>
  <c r="CG22" i="39"/>
  <c r="BE179" i="39"/>
  <c r="AC144" i="39"/>
  <c r="BE105" i="39"/>
  <c r="BE153" i="39"/>
  <c r="T178" i="39"/>
  <c r="J178" i="39"/>
  <c r="BE63" i="39"/>
  <c r="BE142" i="39"/>
  <c r="CG142" i="39"/>
  <c r="AC134" i="39"/>
  <c r="O27" i="39"/>
  <c r="T27" i="39"/>
  <c r="J27" i="39"/>
  <c r="CG174" i="39"/>
  <c r="AC44" i="39"/>
  <c r="BE169" i="39"/>
  <c r="BX48" i="39"/>
  <c r="BN48" i="39"/>
  <c r="BS48" i="39"/>
  <c r="CG196" i="39"/>
  <c r="CG197" i="39"/>
  <c r="BE165" i="39"/>
  <c r="AC130" i="39"/>
  <c r="AC70" i="39"/>
  <c r="AC126" i="39"/>
  <c r="CG38" i="39"/>
  <c r="AV152" i="39"/>
  <c r="AQ152" i="39"/>
  <c r="BE26" i="39"/>
  <c r="CG114" i="39"/>
  <c r="CG150" i="39"/>
  <c r="CG108" i="39"/>
  <c r="AC123" i="39"/>
  <c r="T182" i="39"/>
  <c r="BE120" i="39"/>
  <c r="J95" i="39"/>
  <c r="T95" i="39"/>
  <c r="O95" i="39"/>
  <c r="AC174" i="39"/>
  <c r="CH110" i="39"/>
  <c r="T80" i="39"/>
  <c r="O80" i="39"/>
  <c r="J54" i="39"/>
  <c r="T54" i="39"/>
  <c r="O54" i="39"/>
  <c r="BE137" i="39"/>
  <c r="BE166" i="39"/>
  <c r="BH166" i="39"/>
  <c r="BF166" i="39" s="1"/>
  <c r="BN122" i="39"/>
  <c r="BE186" i="39"/>
  <c r="BE75" i="39"/>
  <c r="AV196" i="39"/>
  <c r="AC173" i="39"/>
  <c r="CG133" i="39"/>
  <c r="T81" i="39"/>
  <c r="BE128" i="39"/>
  <c r="BN68" i="39"/>
  <c r="BE15" i="39"/>
  <c r="AC143" i="39"/>
  <c r="BE121" i="39"/>
  <c r="AC163" i="39"/>
  <c r="AQ136" i="39"/>
  <c r="T65" i="39"/>
  <c r="AL132" i="39"/>
  <c r="CG85" i="39"/>
  <c r="CG185" i="39"/>
  <c r="T170" i="39"/>
  <c r="O170" i="39"/>
  <c r="CG156" i="39"/>
  <c r="T17" i="39"/>
  <c r="O17" i="39"/>
  <c r="J17" i="39"/>
  <c r="AC120" i="39"/>
  <c r="AC51" i="39"/>
  <c r="CG168" i="39"/>
  <c r="CG171" i="39"/>
  <c r="CJ171" i="39"/>
  <c r="BE135" i="39"/>
  <c r="BE71" i="39"/>
  <c r="CG83" i="39"/>
  <c r="BE27" i="39"/>
  <c r="T152" i="39"/>
  <c r="J152" i="39"/>
  <c r="CG94" i="39"/>
  <c r="AF116" i="39"/>
  <c r="AC116" i="39"/>
  <c r="CG42" i="39"/>
  <c r="T156" i="39"/>
  <c r="O156" i="39"/>
  <c r="J156" i="39"/>
  <c r="CG64" i="39"/>
  <c r="O46" i="39"/>
  <c r="J46" i="39"/>
  <c r="T46" i="39"/>
  <c r="BE161" i="39"/>
  <c r="CG80" i="39"/>
  <c r="CJ80" i="39"/>
  <c r="CH80" i="39" s="1"/>
  <c r="AC135" i="39"/>
  <c r="AC125" i="39"/>
  <c r="AC87" i="39"/>
  <c r="BE127" i="39"/>
  <c r="BE94" i="39"/>
  <c r="BE93" i="39"/>
  <c r="CG175" i="39"/>
  <c r="BS153" i="39"/>
  <c r="BX153" i="39"/>
  <c r="BS96" i="39"/>
  <c r="BX96" i="39"/>
  <c r="BN96" i="39"/>
  <c r="AV190" i="39"/>
  <c r="AL190" i="39"/>
  <c r="BE178" i="39"/>
  <c r="AC38" i="39"/>
  <c r="CG122" i="39"/>
  <c r="CG66" i="39"/>
  <c r="AQ28" i="39"/>
  <c r="CG14" i="39"/>
  <c r="BE162" i="39"/>
  <c r="AC102" i="39"/>
  <c r="AC178" i="39"/>
  <c r="AC97" i="39"/>
  <c r="CG87" i="39"/>
  <c r="AC63" i="39"/>
  <c r="AL107" i="39"/>
  <c r="AQ107" i="39"/>
  <c r="AV107" i="39"/>
  <c r="BH37" i="39"/>
  <c r="BE37" i="39"/>
  <c r="CJ170" i="39"/>
  <c r="CH170" i="39" s="1"/>
  <c r="CG170" i="39"/>
  <c r="BE197" i="39"/>
  <c r="BH197" i="39"/>
  <c r="BF197" i="39" s="1"/>
  <c r="CG136" i="39"/>
  <c r="CG41" i="39"/>
  <c r="AL42" i="39"/>
  <c r="AV42" i="39"/>
  <c r="BE152" i="39"/>
  <c r="BE112" i="39"/>
  <c r="CG31" i="39"/>
  <c r="CG135" i="39"/>
  <c r="CG158" i="39"/>
  <c r="CI5" i="39"/>
  <c r="CG16" i="39"/>
  <c r="BE114" i="39"/>
  <c r="AQ64" i="39"/>
  <c r="AC140" i="39"/>
  <c r="AC80" i="39"/>
  <c r="AC54" i="39"/>
  <c r="BE181" i="39"/>
  <c r="AL193" i="39"/>
  <c r="BN180" i="39"/>
  <c r="BE155" i="39"/>
  <c r="CG138" i="39"/>
  <c r="CG141" i="39"/>
  <c r="AQ104" i="39"/>
  <c r="BS82" i="39"/>
  <c r="BX82" i="39"/>
  <c r="BN82" i="39"/>
  <c r="J40" i="39"/>
  <c r="O40" i="39"/>
  <c r="T40" i="39"/>
  <c r="BE65" i="39"/>
  <c r="BS56" i="39"/>
  <c r="AL153" i="39"/>
  <c r="CG84" i="39"/>
  <c r="AC60" i="39"/>
  <c r="CG61" i="39"/>
  <c r="AC129" i="39"/>
  <c r="J55" i="39"/>
  <c r="AL82" i="39"/>
  <c r="BE40" i="39"/>
  <c r="BE109" i="39"/>
  <c r="CG43" i="39"/>
  <c r="BE110" i="39"/>
  <c r="AL86" i="39"/>
  <c r="AV86" i="39"/>
  <c r="BE36" i="39"/>
  <c r="CG59" i="39"/>
  <c r="BE145" i="39"/>
  <c r="BH145" i="39"/>
  <c r="T82" i="39"/>
  <c r="CG93" i="39"/>
  <c r="CG147" i="39"/>
  <c r="CG54" i="39"/>
  <c r="BE144" i="39"/>
  <c r="BE34" i="39"/>
  <c r="AV154" i="39"/>
  <c r="AQ154" i="39"/>
  <c r="AL154" i="39"/>
  <c r="BE101" i="39"/>
  <c r="BE70" i="39"/>
  <c r="CG63" i="39"/>
  <c r="BE198" i="39"/>
  <c r="CG79" i="39"/>
  <c r="BS83" i="39"/>
  <c r="BN83" i="39"/>
  <c r="BX83" i="39"/>
  <c r="BE45" i="39"/>
  <c r="CG192" i="39"/>
  <c r="BS94" i="39"/>
  <c r="BN94" i="39"/>
  <c r="CG21" i="39"/>
  <c r="AQ194" i="39"/>
  <c r="BE72" i="39"/>
  <c r="BE76" i="39"/>
  <c r="O162" i="39"/>
  <c r="AD55" i="39"/>
  <c r="AC46" i="39"/>
  <c r="AQ161" i="39"/>
  <c r="AL161" i="39"/>
  <c r="AV161" i="39"/>
  <c r="O43" i="39"/>
  <c r="BX132" i="39"/>
  <c r="BN132" i="39"/>
  <c r="BS132" i="39"/>
  <c r="AC50" i="39"/>
  <c r="AC37" i="39"/>
  <c r="AC101" i="39"/>
  <c r="J67" i="39"/>
  <c r="AC110" i="39"/>
  <c r="AV93" i="39"/>
  <c r="AL93" i="39"/>
  <c r="CG35" i="39"/>
  <c r="BE195" i="39"/>
  <c r="AF122" i="39"/>
  <c r="AC122" i="39"/>
  <c r="CG92" i="39"/>
  <c r="J28" i="39"/>
  <c r="T28" i="39"/>
  <c r="CG153" i="39"/>
  <c r="CH96" i="39"/>
  <c r="CG140" i="39"/>
  <c r="AD38" i="39"/>
  <c r="BE180" i="39"/>
  <c r="AC115" i="39"/>
  <c r="AV179" i="39"/>
  <c r="AL179" i="39"/>
  <c r="AC64" i="39"/>
  <c r="AC20" i="39"/>
  <c r="BE140" i="39"/>
  <c r="CG75" i="39"/>
  <c r="BE60" i="39"/>
  <c r="J102" i="39"/>
  <c r="T102" i="39"/>
  <c r="BE52" i="39"/>
  <c r="AC91" i="39"/>
  <c r="AV63" i="39"/>
  <c r="AL63" i="39"/>
  <c r="AQ63" i="39"/>
  <c r="AL189" i="39"/>
  <c r="AQ189" i="39"/>
  <c r="AV189" i="39"/>
  <c r="BE99" i="39"/>
  <c r="BE14" i="39"/>
  <c r="AC199" i="39"/>
  <c r="AC27" i="39"/>
  <c r="CH174" i="39"/>
  <c r="BE107" i="39"/>
  <c r="CG183" i="39"/>
  <c r="BE79" i="39"/>
  <c r="AC190" i="39"/>
  <c r="AQ168" i="39"/>
  <c r="AC121" i="39"/>
  <c r="AL13" i="39"/>
  <c r="AC142" i="39"/>
  <c r="AV52" i="39"/>
  <c r="AC124" i="39"/>
  <c r="O70" i="39"/>
  <c r="J70" i="39"/>
  <c r="T70" i="39"/>
  <c r="AQ18" i="39"/>
  <c r="AV18" i="39"/>
  <c r="AL18" i="39"/>
  <c r="BE159" i="39"/>
  <c r="AC131" i="39"/>
  <c r="AL26" i="39"/>
  <c r="AV26" i="39"/>
  <c r="CG195" i="39"/>
  <c r="CG118" i="39"/>
  <c r="CG20" i="39"/>
  <c r="AD54" i="39"/>
  <c r="AV155" i="39"/>
  <c r="AQ155" i="39"/>
  <c r="AC153" i="39"/>
  <c r="AQ75" i="39"/>
  <c r="AL75" i="39"/>
  <c r="AV75" i="39"/>
  <c r="BE187" i="39"/>
  <c r="BN133" i="39"/>
  <c r="BX133" i="39"/>
  <c r="BE67" i="39"/>
  <c r="AC132" i="39"/>
  <c r="AC47" i="39"/>
  <c r="CG82" i="39"/>
  <c r="AQ33" i="39"/>
  <c r="AQ15" i="39"/>
  <c r="AL15" i="39"/>
  <c r="AC168" i="39"/>
  <c r="CG37" i="39"/>
  <c r="J174" i="39"/>
  <c r="BE100" i="39"/>
  <c r="AC53" i="39"/>
  <c r="BH147" i="39"/>
  <c r="BE147" i="39"/>
  <c r="CG106" i="39"/>
  <c r="CG127" i="39"/>
  <c r="CG90" i="39"/>
  <c r="BE188" i="39"/>
  <c r="BF109" i="39"/>
  <c r="BX156" i="39"/>
  <c r="BS156" i="39"/>
  <c r="BN156" i="39"/>
  <c r="BF86" i="39"/>
  <c r="BE122" i="39"/>
  <c r="AC89" i="39"/>
  <c r="CG77" i="39"/>
  <c r="T48" i="39"/>
  <c r="O48" i="39"/>
  <c r="J48" i="39"/>
  <c r="BE125" i="39"/>
  <c r="BE35" i="39"/>
  <c r="CG60" i="39"/>
  <c r="BE194" i="39"/>
  <c r="AC56" i="39"/>
  <c r="CG58" i="39"/>
  <c r="AD46" i="39"/>
  <c r="BE167" i="39"/>
  <c r="CG132" i="39"/>
  <c r="AC49" i="39"/>
  <c r="AC172" i="39"/>
  <c r="AC158" i="39"/>
  <c r="CG88" i="39"/>
  <c r="BE177" i="39"/>
  <c r="BE102" i="39"/>
  <c r="CG67" i="39"/>
  <c r="AC28" i="39"/>
  <c r="BE172" i="39"/>
  <c r="CH153" i="39"/>
  <c r="BX162" i="39"/>
  <c r="BN162" i="39"/>
  <c r="J65" i="39"/>
  <c r="BE183" i="39"/>
  <c r="AV163" i="39"/>
  <c r="AQ163" i="39"/>
  <c r="BE49" i="39"/>
  <c r="AC77" i="39"/>
  <c r="CG199" i="39"/>
  <c r="CG97" i="39"/>
  <c r="AL76" i="39"/>
  <c r="BF162" i="39"/>
  <c r="AL60" i="39"/>
  <c r="AQ60" i="39"/>
  <c r="BF52" i="39"/>
  <c r="BF189" i="39"/>
  <c r="AC148" i="39"/>
  <c r="AC85" i="39"/>
  <c r="BE150" i="39"/>
  <c r="AL196" i="39"/>
  <c r="AC30" i="39"/>
  <c r="CG159" i="39"/>
  <c r="BS145" i="39"/>
  <c r="BE97" i="39"/>
  <c r="AV98" i="39"/>
  <c r="AL98" i="39"/>
  <c r="AQ98" i="39"/>
  <c r="BE18" i="39"/>
  <c r="AC104" i="39"/>
  <c r="AC83" i="39"/>
  <c r="CG189" i="39"/>
  <c r="CG181" i="39"/>
  <c r="CG78" i="39"/>
  <c r="CG151" i="39"/>
  <c r="AC139" i="39"/>
  <c r="CG167" i="39"/>
  <c r="BX33" i="39"/>
  <c r="BN33" i="39"/>
  <c r="O93" i="39"/>
  <c r="J93" i="39"/>
  <c r="AV82" i="39"/>
  <c r="BF155" i="39"/>
  <c r="BH148" i="39"/>
  <c r="BF44" i="39" s="1"/>
  <c r="BE148" i="39"/>
  <c r="O75" i="39"/>
  <c r="J75" i="39"/>
  <c r="AC39" i="39"/>
  <c r="AL187" i="39"/>
  <c r="AV187" i="39"/>
  <c r="BE23" i="39"/>
  <c r="AC171" i="39"/>
  <c r="BF67" i="39"/>
  <c r="BE19" i="39"/>
  <c r="CG17" i="39"/>
  <c r="CH82" i="39"/>
  <c r="CG124" i="39"/>
  <c r="BE192" i="39"/>
  <c r="CG134" i="39"/>
  <c r="CG109" i="39"/>
  <c r="AL100" i="39"/>
  <c r="AV100" i="39"/>
  <c r="AC167" i="39"/>
  <c r="AF167" i="39"/>
  <c r="AL84" i="39"/>
  <c r="AC66" i="39"/>
  <c r="AC68" i="39"/>
  <c r="AC24" i="39"/>
  <c r="BE141" i="39"/>
  <c r="BE56" i="39"/>
  <c r="AQ110" i="39"/>
  <c r="AV110" i="39"/>
  <c r="BE86" i="39"/>
  <c r="AC118" i="39"/>
  <c r="BF122" i="39"/>
  <c r="J89" i="39"/>
  <c r="T89" i="39"/>
  <c r="BS77" i="39"/>
  <c r="BN77" i="39"/>
  <c r="BE138" i="39"/>
  <c r="BX93" i="39"/>
  <c r="BS93" i="39"/>
  <c r="BS194" i="39"/>
  <c r="BX194" i="39"/>
  <c r="BN51" i="39"/>
  <c r="BS51" i="39"/>
  <c r="BX51" i="39"/>
  <c r="AD12" i="39"/>
  <c r="AV81" i="39"/>
  <c r="AL81" i="39"/>
  <c r="CG194" i="39"/>
  <c r="J76" i="39"/>
  <c r="T76" i="39"/>
  <c r="O76" i="39"/>
  <c r="CG51" i="39"/>
  <c r="AD65" i="39"/>
  <c r="CG191" i="39"/>
  <c r="BE157" i="39"/>
  <c r="O72" i="39"/>
  <c r="T72" i="39"/>
  <c r="J72" i="39"/>
  <c r="CJ30" i="39"/>
  <c r="CG30" i="39"/>
  <c r="BE173" i="39"/>
  <c r="CG40" i="39"/>
  <c r="AQ11" i="39"/>
  <c r="CG28" i="39"/>
  <c r="AC160" i="39"/>
  <c r="BE182" i="39"/>
  <c r="CG102" i="39"/>
  <c r="BF193" i="39"/>
  <c r="AC176" i="39"/>
  <c r="AC88" i="39"/>
  <c r="CG165" i="39"/>
  <c r="AQ195" i="39"/>
  <c r="BH85" i="39"/>
  <c r="BE85" i="39"/>
  <c r="BE58" i="39"/>
  <c r="AQ102" i="39"/>
  <c r="AV102" i="39"/>
  <c r="AD28" i="39"/>
  <c r="AC14" i="39"/>
  <c r="AV172" i="39"/>
  <c r="AL172" i="39"/>
  <c r="CH162" i="39"/>
  <c r="CG137" i="39"/>
  <c r="AV183" i="39"/>
  <c r="AQ183" i="39"/>
  <c r="AC133" i="39"/>
  <c r="AQ81" i="39"/>
  <c r="BS63" i="39"/>
  <c r="CG107" i="39"/>
  <c r="AQ180" i="39"/>
  <c r="AL180" i="39"/>
  <c r="BE32" i="39"/>
  <c r="J77" i="39"/>
  <c r="T77" i="39"/>
  <c r="O77" i="39"/>
  <c r="BE84" i="39"/>
  <c r="AC99" i="39"/>
  <c r="BE50" i="39"/>
  <c r="AC145" i="39"/>
  <c r="AL102" i="39"/>
  <c r="BS53" i="39"/>
  <c r="BX53" i="39"/>
  <c r="BF60" i="39"/>
  <c r="CG29" i="39"/>
  <c r="CH173" i="39"/>
  <c r="AD91" i="39"/>
  <c r="BE80" i="39"/>
  <c r="BE44" i="39"/>
  <c r="BE30" i="39"/>
  <c r="BE189" i="39"/>
  <c r="BN174" i="39"/>
  <c r="CG149" i="39"/>
  <c r="AL116" i="39"/>
  <c r="AV116" i="39"/>
  <c r="BE12" i="39"/>
  <c r="CG56" i="39"/>
  <c r="AC191" i="39"/>
  <c r="AC136" i="39"/>
  <c r="AQ99" i="39"/>
  <c r="BS52" i="39"/>
  <c r="BF18" i="39"/>
  <c r="T131" i="39"/>
  <c r="AD104" i="39"/>
  <c r="J83" i="39"/>
  <c r="O83" i="39"/>
  <c r="T83" i="39"/>
  <c r="BS189" i="39"/>
  <c r="BX189" i="39"/>
  <c r="BN189" i="39"/>
  <c r="AV60" i="39"/>
  <c r="CG152" i="39"/>
  <c r="CG166" i="39"/>
  <c r="CG144" i="39"/>
  <c r="BX11" i="39"/>
  <c r="BS11" i="39"/>
  <c r="AC179" i="39"/>
  <c r="CG101" i="39"/>
  <c r="CG33" i="39"/>
  <c r="BE104" i="39"/>
  <c r="CG89" i="39"/>
  <c r="AC23" i="39"/>
  <c r="CH176" i="39"/>
  <c r="AV94" i="39"/>
  <c r="CG187" i="39"/>
  <c r="CG81" i="39"/>
  <c r="AL91" i="39"/>
  <c r="AV91" i="39"/>
  <c r="AQ91" i="39"/>
  <c r="AC75" i="39"/>
  <c r="T119" i="39"/>
  <c r="O132" i="39"/>
  <c r="J132" i="39"/>
  <c r="T132" i="39"/>
  <c r="CG179" i="39"/>
  <c r="AF186" i="39"/>
  <c r="AD186" i="39" s="1"/>
  <c r="AC186" i="39"/>
  <c r="AC165" i="39"/>
  <c r="AQ69" i="39"/>
  <c r="CG25" i="39"/>
  <c r="BE88" i="39"/>
  <c r="O168" i="39"/>
  <c r="T168" i="39"/>
  <c r="J168" i="39"/>
  <c r="BS37" i="39"/>
  <c r="BX37" i="39"/>
  <c r="AL155" i="39"/>
  <c r="BE124" i="39"/>
  <c r="O91" i="39"/>
  <c r="CG19" i="39"/>
  <c r="AF112" i="39"/>
  <c r="AC112" i="39"/>
  <c r="CG69" i="39"/>
  <c r="BN19" i="39"/>
  <c r="T154" i="39"/>
  <c r="O154" i="39"/>
  <c r="CG116" i="39"/>
  <c r="BE53" i="39"/>
  <c r="AL64" i="39"/>
  <c r="AL61" i="39"/>
  <c r="AC155" i="39"/>
  <c r="BE149" i="39"/>
  <c r="AC175" i="39"/>
  <c r="AQ56" i="39"/>
  <c r="AL56" i="39"/>
  <c r="AV56" i="39"/>
  <c r="AC71" i="39"/>
  <c r="CG99" i="39"/>
  <c r="AC29" i="39"/>
  <c r="CG65" i="39"/>
  <c r="O180" i="39"/>
  <c r="CG52" i="39"/>
  <c r="CG47" i="39"/>
  <c r="CG13" i="39"/>
  <c r="BE81" i="39"/>
  <c r="CH194" i="39"/>
  <c r="BE13" i="39"/>
  <c r="BF132" i="39"/>
  <c r="CG105" i="39"/>
  <c r="CG24" i="39"/>
  <c r="BE119" i="39"/>
  <c r="BH74" i="39"/>
  <c r="AV114" i="39" s="1"/>
  <c r="BE74" i="39"/>
  <c r="AC22" i="39"/>
  <c r="AF22" i="39"/>
  <c r="AQ96" i="39"/>
  <c r="AC72" i="39"/>
  <c r="AL194" i="39"/>
  <c r="AV194" i="39"/>
  <c r="J73" i="39"/>
  <c r="T73" i="39"/>
  <c r="AQ48" i="39"/>
  <c r="AL48" i="39"/>
  <c r="AV173" i="39"/>
  <c r="AL173" i="39"/>
  <c r="T56" i="39"/>
  <c r="J56" i="39"/>
  <c r="O56" i="39"/>
  <c r="BE139" i="39"/>
  <c r="BE92" i="39"/>
  <c r="BE89" i="39"/>
  <c r="BE51" i="39"/>
  <c r="BG5" i="39"/>
  <c r="AC150" i="39"/>
  <c r="BE16" i="39"/>
  <c r="AQ182" i="39"/>
  <c r="AV182" i="39"/>
  <c r="CG57" i="39"/>
  <c r="AC43" i="39"/>
  <c r="CG123" i="39"/>
  <c r="BE193" i="39"/>
  <c r="AC67" i="39"/>
  <c r="BE168" i="39"/>
  <c r="CG86" i="39"/>
  <c r="AC161" i="39"/>
  <c r="AC117" i="39"/>
  <c r="AC58" i="39"/>
  <c r="AC11" i="39"/>
  <c r="AC137" i="39"/>
  <c r="AV113" i="39"/>
  <c r="AC138" i="39"/>
  <c r="BE164" i="39"/>
  <c r="BE83" i="39"/>
  <c r="AV58" i="39"/>
  <c r="AL58" i="39"/>
  <c r="CG111" i="39"/>
  <c r="BE68" i="39"/>
  <c r="AC147" i="39"/>
  <c r="AC188" i="39"/>
  <c r="CG162" i="39"/>
  <c r="BE57" i="39"/>
  <c r="AV33" i="39"/>
  <c r="AL33" i="39"/>
  <c r="BS68" i="39"/>
  <c r="CG23" i="39"/>
  <c r="AC41" i="39"/>
  <c r="CG154" i="39"/>
  <c r="CG104" i="39"/>
  <c r="AC113" i="39"/>
  <c r="AL32" i="39"/>
  <c r="AV32" i="39"/>
  <c r="CG45" i="39"/>
  <c r="CG36" i="39"/>
  <c r="CJ177" i="39"/>
  <c r="CG177" i="39"/>
  <c r="T145" i="39"/>
  <c r="CG53" i="39"/>
  <c r="CG129" i="39"/>
  <c r="BN153" i="39"/>
  <c r="AQ80" i="39"/>
  <c r="AV80" i="39"/>
  <c r="AL44" i="39"/>
  <c r="AV44" i="39"/>
  <c r="BE185" i="39"/>
  <c r="AL51" i="39"/>
  <c r="BE171" i="39"/>
  <c r="BE116" i="39"/>
  <c r="BE143" i="39"/>
  <c r="T30" i="39"/>
  <c r="J30" i="39"/>
  <c r="O30" i="39"/>
  <c r="CH56" i="39"/>
  <c r="CG178" i="39"/>
  <c r="J138" i="39"/>
  <c r="BX193" i="39"/>
  <c r="BH106" i="39"/>
  <c r="BE106" i="39"/>
  <c r="AC192" i="39"/>
  <c r="AV24" i="39"/>
  <c r="AQ24" i="39"/>
  <c r="AL24" i="39"/>
  <c r="CG121" i="39"/>
  <c r="CG163" i="39"/>
  <c r="CG71" i="39"/>
  <c r="CG62" i="39"/>
  <c r="CG91" i="39"/>
  <c r="AC197" i="39"/>
  <c r="T84" i="39"/>
  <c r="AC159" i="39"/>
  <c r="AF159" i="39"/>
  <c r="BF104" i="39"/>
  <c r="AC93" i="39"/>
  <c r="AC32" i="39"/>
  <c r="CG44" i="39"/>
  <c r="AC169" i="39"/>
  <c r="BE77" i="39"/>
  <c r="BN81" i="39"/>
  <c r="BX81" i="39"/>
  <c r="BE91" i="39"/>
  <c r="O39" i="39"/>
  <c r="J39" i="39"/>
  <c r="AC189" i="39"/>
  <c r="AC119" i="39"/>
  <c r="CG131" i="39"/>
  <c r="BX115" i="39"/>
  <c r="BX25" i="39"/>
  <c r="BS25" i="39"/>
  <c r="BN25" i="39"/>
  <c r="BE29" i="39"/>
  <c r="AL192" i="39"/>
  <c r="AV192" i="39"/>
  <c r="AQ192" i="39"/>
  <c r="CG113" i="39"/>
  <c r="BS174" i="39"/>
  <c r="J104" i="39"/>
  <c r="O78" i="39"/>
  <c r="T78" i="39"/>
  <c r="AC154" i="39"/>
  <c r="BN116" i="39"/>
  <c r="BX116" i="39"/>
  <c r="BS116" i="39"/>
  <c r="AC62" i="39"/>
  <c r="BE21" i="39"/>
  <c r="BE55" i="39"/>
  <c r="CG128" i="39"/>
  <c r="J68" i="39"/>
  <c r="T68" i="39"/>
  <c r="BE61" i="39"/>
  <c r="BE176" i="39"/>
  <c r="BE43" i="39"/>
  <c r="AC183" i="39"/>
  <c r="AL134" i="39"/>
  <c r="AQ134" i="39"/>
  <c r="BF56" i="39"/>
  <c r="BE117" i="39"/>
  <c r="O194" i="39"/>
  <c r="T194" i="39"/>
  <c r="BE96" i="39"/>
  <c r="BE130" i="39"/>
  <c r="AQ31" i="39"/>
  <c r="AV31" i="39"/>
  <c r="J57" i="39"/>
  <c r="O57" i="39"/>
  <c r="T57" i="39"/>
  <c r="CG193" i="39"/>
  <c r="BN191" i="39"/>
  <c r="BS191" i="39"/>
  <c r="BX191" i="39"/>
  <c r="BE126" i="39"/>
  <c r="BE111" i="39"/>
  <c r="BE48" i="39"/>
  <c r="AC157" i="39"/>
  <c r="CG160" i="39"/>
  <c r="AV89" i="39"/>
  <c r="AQ89" i="39"/>
  <c r="BX40" i="39"/>
  <c r="BN40" i="39"/>
  <c r="BS40" i="39"/>
  <c r="BE191" i="39"/>
  <c r="BS28" i="39"/>
  <c r="BN28" i="39"/>
  <c r="BX28" i="39"/>
  <c r="AQ78" i="39"/>
  <c r="AV78" i="39"/>
  <c r="AL78" i="39"/>
  <c r="AC19" i="39"/>
  <c r="CG143" i="39"/>
  <c r="BE82" i="39"/>
  <c r="AQ13" i="39"/>
  <c r="AL168" i="39"/>
  <c r="AV168" i="39"/>
  <c r="AC108" i="39"/>
  <c r="AC25" i="39"/>
  <c r="AC31" i="39"/>
  <c r="O152" i="39"/>
  <c r="BE158" i="39"/>
  <c r="AL68" i="39"/>
  <c r="AV68" i="39"/>
  <c r="CG74" i="39"/>
  <c r="J188" i="39"/>
  <c r="O188" i="39"/>
  <c r="AC187" i="39"/>
  <c r="BE174" i="39"/>
  <c r="BE64" i="39"/>
  <c r="BE38" i="39"/>
  <c r="BE33" i="39"/>
  <c r="BE170" i="39"/>
  <c r="AD52" i="39"/>
  <c r="CG32" i="39"/>
  <c r="BN154" i="39"/>
  <c r="BX154" i="39"/>
  <c r="BN104" i="39"/>
  <c r="BX104" i="39"/>
  <c r="BS104" i="39"/>
  <c r="J99" i="39"/>
  <c r="T99" i="39"/>
  <c r="AC100" i="39"/>
  <c r="CJ15" i="39"/>
  <c r="BS49" i="39" s="1"/>
  <c r="CG15" i="39"/>
  <c r="CG173" i="39"/>
  <c r="BF80" i="39"/>
  <c r="BE151" i="39"/>
  <c r="AD81" i="39"/>
  <c r="AC177" i="39"/>
  <c r="CG48" i="39"/>
  <c r="CG126" i="39"/>
  <c r="BE115" i="39"/>
  <c r="CG146" i="39"/>
  <c r="BE184" i="39"/>
  <c r="CG34" i="39"/>
  <c r="CG50" i="39"/>
  <c r="CG12" i="39"/>
  <c r="BE108" i="39"/>
  <c r="CG161" i="39"/>
  <c r="AC95" i="39"/>
  <c r="BE156" i="39"/>
  <c r="CG176" i="39"/>
  <c r="CG164" i="39"/>
  <c r="CG103" i="39"/>
  <c r="CG55" i="39"/>
  <c r="AC90" i="39"/>
  <c r="AC42" i="39"/>
  <c r="T189" i="39"/>
  <c r="J189" i="39"/>
  <c r="CG117" i="39"/>
  <c r="BS188" i="39"/>
  <c r="BN188" i="39"/>
  <c r="BX188" i="39"/>
  <c r="CG115" i="39"/>
  <c r="CG112" i="39"/>
  <c r="BE20" i="39"/>
  <c r="BS180" i="39"/>
  <c r="AC106" i="39"/>
  <c r="AQ67" i="39"/>
  <c r="O73" i="39"/>
  <c r="AL29" i="39"/>
  <c r="AQ29" i="39"/>
  <c r="AC181" i="39"/>
  <c r="BX113" i="39"/>
  <c r="BN113" i="39"/>
  <c r="BS81" i="39"/>
  <c r="BX186" i="39"/>
  <c r="BN186" i="39"/>
  <c r="BS186" i="39"/>
  <c r="AL139" i="39"/>
  <c r="BS19" i="39"/>
  <c r="BX19" i="39"/>
  <c r="AC78" i="39"/>
  <c r="BS69" i="39"/>
  <c r="BX69" i="39"/>
  <c r="BN69" i="39"/>
  <c r="O62" i="39"/>
  <c r="J62" i="39"/>
  <c r="T62" i="39"/>
  <c r="CG27" i="39"/>
  <c r="AD170" i="39"/>
  <c r="T193" i="39"/>
  <c r="J193" i="39"/>
  <c r="O193" i="39"/>
  <c r="AL25" i="39"/>
  <c r="AV25" i="39"/>
  <c r="BE134" i="39"/>
  <c r="O175" i="39"/>
  <c r="J175" i="39"/>
  <c r="BE131" i="39"/>
  <c r="AC17" i="39"/>
  <c r="J29" i="39"/>
  <c r="O29" i="39"/>
  <c r="CG190" i="39"/>
  <c r="AD103" i="39" l="1"/>
  <c r="T171" i="39"/>
  <c r="BX44" i="39"/>
  <c r="AV167" i="39"/>
  <c r="AQ171" i="39"/>
  <c r="AL126" i="39"/>
  <c r="BX62" i="39"/>
  <c r="AV138" i="39"/>
  <c r="BF19" i="39"/>
  <c r="AL138" i="39"/>
  <c r="AQ140" i="39"/>
  <c r="AQ167" i="39"/>
  <c r="O140" i="39"/>
  <c r="BF140" i="39"/>
  <c r="AQ124" i="39"/>
  <c r="AV181" i="39"/>
  <c r="O45" i="39"/>
  <c r="AV109" i="39"/>
  <c r="AL131" i="39"/>
  <c r="O126" i="39"/>
  <c r="BX111" i="39"/>
  <c r="BN57" i="39"/>
  <c r="BS195" i="39"/>
  <c r="AD60" i="39"/>
  <c r="CH75" i="39"/>
  <c r="J124" i="39"/>
  <c r="AD181" i="39"/>
  <c r="BF75" i="39"/>
  <c r="O92" i="39"/>
  <c r="BX109" i="39"/>
  <c r="AQ49" i="39"/>
  <c r="BX20" i="39"/>
  <c r="AD121" i="39"/>
  <c r="BS140" i="39"/>
  <c r="BN134" i="39"/>
  <c r="BS71" i="39"/>
  <c r="AL115" i="39"/>
  <c r="O108" i="39"/>
  <c r="CH123" i="39"/>
  <c r="O20" i="39"/>
  <c r="AV62" i="39"/>
  <c r="AD126" i="39"/>
  <c r="CH62" i="39"/>
  <c r="AD140" i="39"/>
  <c r="T71" i="39"/>
  <c r="AD124" i="39"/>
  <c r="AQ181" i="39"/>
  <c r="J45" i="39"/>
  <c r="T45" i="39"/>
  <c r="J126" i="39"/>
  <c r="AV126" i="39"/>
  <c r="BS111" i="39"/>
  <c r="J139" i="39"/>
  <c r="T109" i="39"/>
  <c r="AQ138" i="39"/>
  <c r="AV131" i="39"/>
  <c r="BX121" i="39"/>
  <c r="CH178" i="39"/>
  <c r="BF121" i="39"/>
  <c r="CH44" i="39"/>
  <c r="AQ62" i="39"/>
  <c r="BS75" i="39"/>
  <c r="BF33" i="39"/>
  <c r="CH181" i="39"/>
  <c r="AQ108" i="39"/>
  <c r="AV20" i="39"/>
  <c r="BX134" i="39"/>
  <c r="BS134" i="39"/>
  <c r="BF62" i="39"/>
  <c r="O151" i="39"/>
  <c r="BS123" i="39"/>
  <c r="CH129" i="39"/>
  <c r="T103" i="39"/>
  <c r="BN39" i="39"/>
  <c r="BF71" i="39"/>
  <c r="CH40" i="39"/>
  <c r="BS65" i="39"/>
  <c r="BN129" i="39"/>
  <c r="BN60" i="39"/>
  <c r="AL167" i="39"/>
  <c r="AL97" i="39"/>
  <c r="BF171" i="39"/>
  <c r="AV57" i="39"/>
  <c r="J49" i="39"/>
  <c r="CH68" i="39"/>
  <c r="BF20" i="39"/>
  <c r="AL121" i="39"/>
  <c r="O97" i="39"/>
  <c r="BX178" i="39"/>
  <c r="BN111" i="39"/>
  <c r="BN195" i="39"/>
  <c r="T139" i="39"/>
  <c r="O109" i="39"/>
  <c r="BN44" i="39"/>
  <c r="J119" i="39"/>
  <c r="BF49" i="39"/>
  <c r="BN181" i="39"/>
  <c r="AD14" i="39"/>
  <c r="AV121" i="39"/>
  <c r="O111" i="39"/>
  <c r="AQ115" i="39"/>
  <c r="AQ123" i="39"/>
  <c r="J111" i="39"/>
  <c r="BS62" i="39"/>
  <c r="BF190" i="39"/>
  <c r="AL108" i="39"/>
  <c r="CH39" i="39"/>
  <c r="T111" i="39"/>
  <c r="CH114" i="39"/>
  <c r="CH134" i="39"/>
  <c r="J92" i="39"/>
  <c r="O195" i="39"/>
  <c r="AQ109" i="39"/>
  <c r="BX97" i="39"/>
  <c r="O14" i="39"/>
  <c r="J20" i="39"/>
  <c r="AV115" i="39"/>
  <c r="BF123" i="39"/>
  <c r="CH60" i="39"/>
  <c r="BX129" i="39"/>
  <c r="BS131" i="39"/>
  <c r="BS129" i="39"/>
  <c r="BX49" i="39"/>
  <c r="BS60" i="39"/>
  <c r="BN131" i="39"/>
  <c r="O131" i="39"/>
  <c r="AV195" i="39"/>
  <c r="AD167" i="39"/>
  <c r="BF114" i="39"/>
  <c r="AQ57" i="39"/>
  <c r="T121" i="39"/>
  <c r="O49" i="39"/>
  <c r="BS97" i="39"/>
  <c r="J97" i="39"/>
  <c r="BN178" i="39"/>
  <c r="CH195" i="39"/>
  <c r="J109" i="39"/>
  <c r="CH97" i="39"/>
  <c r="BS181" i="39"/>
  <c r="CH102" i="39"/>
  <c r="BF108" i="39"/>
  <c r="AD97" i="39"/>
  <c r="BF46" i="39"/>
  <c r="AL171" i="39"/>
  <c r="BF167" i="39"/>
  <c r="J195" i="39"/>
  <c r="CH111" i="39"/>
  <c r="AL62" i="39"/>
  <c r="CH121" i="39"/>
  <c r="CH109" i="39"/>
  <c r="BS31" i="39"/>
  <c r="BX31" i="39"/>
  <c r="AD108" i="39"/>
  <c r="AD151" i="39"/>
  <c r="CH124" i="39"/>
  <c r="AL123" i="39"/>
  <c r="BF40" i="39"/>
  <c r="J114" i="39"/>
  <c r="J115" i="39"/>
  <c r="AD45" i="39"/>
  <c r="BN123" i="39"/>
  <c r="BN140" i="39"/>
  <c r="BX140" i="39"/>
  <c r="BS167" i="39"/>
  <c r="BS121" i="39"/>
  <c r="BN46" i="39"/>
  <c r="CH46" i="39"/>
  <c r="BN32" i="39"/>
  <c r="BX46" i="39"/>
  <c r="BX60" i="39"/>
  <c r="BX131" i="39"/>
  <c r="BN49" i="39"/>
  <c r="AD33" i="39"/>
  <c r="BN115" i="39"/>
  <c r="BN65" i="39"/>
  <c r="AD171" i="39"/>
  <c r="T115" i="39"/>
  <c r="AL195" i="39"/>
  <c r="AD43" i="39"/>
  <c r="AQ97" i="39"/>
  <c r="AL57" i="39"/>
  <c r="AL114" i="39"/>
  <c r="AV65" i="39"/>
  <c r="T97" i="39"/>
  <c r="BS178" i="39"/>
  <c r="CH65" i="39"/>
  <c r="AD115" i="39"/>
  <c r="AL65" i="39"/>
  <c r="BS33" i="39"/>
  <c r="AD139" i="39"/>
  <c r="T114" i="39"/>
  <c r="BN102" i="39"/>
  <c r="BX32" i="39"/>
  <c r="CH140" i="39"/>
  <c r="AD79" i="39"/>
  <c r="AD195" i="39"/>
  <c r="J103" i="39"/>
  <c r="BF195" i="39"/>
  <c r="AQ126" i="39"/>
  <c r="AD20" i="39"/>
  <c r="BX195" i="39"/>
  <c r="BX114" i="39"/>
  <c r="BN31" i="39"/>
  <c r="AD190" i="39"/>
  <c r="BN109" i="39"/>
  <c r="AQ20" i="39"/>
  <c r="AD111" i="39"/>
  <c r="O103" i="39"/>
  <c r="O139" i="39"/>
  <c r="BF28" i="39"/>
  <c r="BS87" i="39"/>
  <c r="BX124" i="39"/>
  <c r="O115" i="39"/>
  <c r="J121" i="39"/>
  <c r="AV28" i="39"/>
  <c r="AQ65" i="39"/>
  <c r="O120" i="39"/>
  <c r="BF68" i="39"/>
  <c r="J140" i="39"/>
  <c r="BS20" i="39"/>
  <c r="CH20" i="39"/>
  <c r="T92" i="39"/>
  <c r="BF43" i="39"/>
  <c r="AV140" i="39"/>
  <c r="BN20" i="39"/>
  <c r="AV123" i="39"/>
  <c r="CH87" i="39"/>
  <c r="BN62" i="39"/>
  <c r="AD49" i="39"/>
  <c r="BF134" i="39"/>
  <c r="BS114" i="39"/>
  <c r="CH31" i="39"/>
  <c r="T108" i="39"/>
  <c r="AD71" i="39"/>
  <c r="BF181" i="39"/>
  <c r="AQ46" i="39"/>
  <c r="AD114" i="39"/>
  <c r="CH49" i="39"/>
  <c r="BF131" i="39"/>
  <c r="O114" i="39"/>
  <c r="J171" i="39"/>
  <c r="BN167" i="39"/>
  <c r="O119" i="39"/>
  <c r="BF97" i="39"/>
  <c r="CH32" i="39"/>
  <c r="AL124" i="39"/>
  <c r="O171" i="39"/>
  <c r="AV49" i="39"/>
  <c r="T49" i="39"/>
  <c r="O121" i="39"/>
  <c r="AD15" i="39"/>
  <c r="T160" i="39"/>
  <c r="T120" i="39"/>
  <c r="AL140" i="39"/>
  <c r="BS57" i="39"/>
  <c r="AD109" i="39"/>
  <c r="BN97" i="39"/>
  <c r="BF126" i="39"/>
  <c r="BS115" i="39"/>
  <c r="T124" i="39"/>
  <c r="BX123" i="39"/>
  <c r="AD75" i="39"/>
  <c r="J160" i="39"/>
  <c r="AD179" i="39"/>
  <c r="AV108" i="39"/>
  <c r="AD131" i="39"/>
  <c r="BS39" i="39"/>
  <c r="BF138" i="39"/>
  <c r="AD19" i="39"/>
  <c r="J181" i="39"/>
  <c r="CH71" i="39"/>
  <c r="J108" i="39"/>
  <c r="CH28" i="39"/>
  <c r="CH33" i="39"/>
  <c r="AD76" i="39"/>
  <c r="AD40" i="39"/>
  <c r="CH57" i="39"/>
  <c r="BF65" i="39"/>
  <c r="BF115" i="39"/>
  <c r="O160" i="39"/>
  <c r="BS44" i="39"/>
  <c r="BS124" i="39"/>
  <c r="O124" i="39"/>
  <c r="BN124" i="39"/>
  <c r="BX167" i="39"/>
  <c r="BF57" i="39"/>
  <c r="BF124" i="39"/>
  <c r="BS32" i="39"/>
  <c r="T140" i="39"/>
  <c r="AV124" i="39"/>
  <c r="AL181" i="39"/>
  <c r="AL49" i="39"/>
  <c r="AL28" i="39"/>
  <c r="AL109" i="39"/>
  <c r="BF160" i="39"/>
  <c r="AQ131" i="39"/>
  <c r="BX57" i="39"/>
  <c r="T126" i="39"/>
  <c r="AD120" i="39"/>
  <c r="AV171" i="39"/>
  <c r="AD160" i="39"/>
  <c r="CH167" i="39"/>
  <c r="CH190" i="39"/>
  <c r="CH115" i="39"/>
  <c r="AQ121" i="39"/>
  <c r="AL20" i="39"/>
  <c r="AQ44" i="39"/>
  <c r="BS46" i="39"/>
  <c r="J120" i="39"/>
  <c r="BX65" i="39"/>
  <c r="CH131" i="39"/>
  <c r="BN114" i="39"/>
  <c r="AV97" i="39"/>
  <c r="J151" i="39"/>
  <c r="AV46" i="39"/>
  <c r="AQ114" i="39"/>
  <c r="J71" i="39"/>
  <c r="BS109" i="39"/>
  <c r="AD92" i="39"/>
  <c r="AD119" i="39"/>
  <c r="O181" i="39"/>
  <c r="BN121" i="39"/>
  <c r="J82" i="39"/>
  <c r="O82" i="39"/>
  <c r="O157" i="39"/>
  <c r="T157" i="39"/>
  <c r="J157" i="39"/>
  <c r="J137" i="39"/>
  <c r="O143" i="39"/>
  <c r="BF144" i="39"/>
  <c r="AV88" i="39"/>
  <c r="AQ61" i="39"/>
  <c r="BF92" i="39"/>
  <c r="BX137" i="39"/>
  <c r="AL185" i="39"/>
  <c r="AQ143" i="39"/>
  <c r="BF85" i="39"/>
  <c r="O90" i="39"/>
  <c r="BF36" i="39"/>
  <c r="AV185" i="39"/>
  <c r="BF120" i="39"/>
  <c r="AQ185" i="39"/>
  <c r="CH15" i="39"/>
  <c r="AV90" i="39"/>
  <c r="BF149" i="39"/>
  <c r="AL45" i="39"/>
  <c r="BF165" i="39"/>
  <c r="AQ14" i="39"/>
  <c r="AL88" i="39"/>
  <c r="BF128" i="39"/>
  <c r="BF103" i="39"/>
  <c r="O130" i="39"/>
  <c r="O148" i="39"/>
  <c r="BF137" i="39"/>
  <c r="AV36" i="39"/>
  <c r="AD147" i="39"/>
  <c r="AL23" i="39"/>
  <c r="BF185" i="39"/>
  <c r="AD90" i="39"/>
  <c r="AD137" i="39"/>
  <c r="O145" i="39"/>
  <c r="AL50" i="39"/>
  <c r="J105" i="39"/>
  <c r="O16" i="39"/>
  <c r="AV61" i="39"/>
  <c r="AQ88" i="39"/>
  <c r="BF37" i="39"/>
  <c r="AD185" i="39"/>
  <c r="O142" i="39"/>
  <c r="CH119" i="39"/>
  <c r="BN103" i="39"/>
  <c r="BS130" i="39"/>
  <c r="AD112" i="39"/>
  <c r="T143" i="39"/>
  <c r="BX22" i="39"/>
  <c r="BF119" i="39"/>
  <c r="BF23" i="39"/>
  <c r="AQ92" i="39"/>
  <c r="J143" i="39"/>
  <c r="AL144" i="39"/>
  <c r="AL165" i="39"/>
  <c r="AE7" i="39"/>
  <c r="CI7" i="39"/>
  <c r="BG7" i="39"/>
  <c r="CH120" i="39"/>
  <c r="CH148" i="39"/>
  <c r="AV129" i="39"/>
  <c r="O36" i="39"/>
  <c r="T116" i="39"/>
  <c r="J116" i="39"/>
  <c r="O116" i="39"/>
  <c r="AQ22" i="39"/>
  <c r="J135" i="39"/>
  <c r="T16" i="39"/>
  <c r="O50" i="39"/>
  <c r="T128" i="39"/>
  <c r="BN147" i="39"/>
  <c r="BX128" i="39"/>
  <c r="AV135" i="39"/>
  <c r="J61" i="39"/>
  <c r="AL105" i="39"/>
  <c r="AL103" i="39"/>
  <c r="AV130" i="39"/>
  <c r="BF45" i="39"/>
  <c r="AD146" i="39"/>
  <c r="BF22" i="39"/>
  <c r="BX50" i="39"/>
  <c r="BS147" i="39"/>
  <c r="BX15" i="39"/>
  <c r="BN15" i="39"/>
  <c r="CH36" i="39"/>
  <c r="CH45" i="39"/>
  <c r="CH23" i="39"/>
  <c r="CH137" i="39"/>
  <c r="BX142" i="39"/>
  <c r="BX45" i="39"/>
  <c r="BN105" i="39"/>
  <c r="BS15" i="39"/>
  <c r="BN45" i="39"/>
  <c r="CH143" i="39"/>
  <c r="BN127" i="39"/>
  <c r="CH147" i="39"/>
  <c r="CH105" i="39"/>
  <c r="BS127" i="39"/>
  <c r="CH145" i="39"/>
  <c r="BS141" i="39"/>
  <c r="BS92" i="39"/>
  <c r="BS128" i="39"/>
  <c r="BN22" i="39"/>
  <c r="CH14" i="39"/>
  <c r="CH130" i="39"/>
  <c r="BX165" i="39"/>
  <c r="BN88" i="39"/>
  <c r="BS45" i="39"/>
  <c r="BS36" i="39"/>
  <c r="BN149" i="39"/>
  <c r="BS88" i="39"/>
  <c r="AQ178" i="39"/>
  <c r="AD22" i="39"/>
  <c r="AV146" i="39"/>
  <c r="T147" i="39"/>
  <c r="BX127" i="39"/>
  <c r="BX144" i="39"/>
  <c r="BS135" i="39"/>
  <c r="BS144" i="39"/>
  <c r="CJ8" i="39"/>
  <c r="CH126" i="39"/>
  <c r="BN23" i="39"/>
  <c r="AV143" i="39"/>
  <c r="AV137" i="39"/>
  <c r="T148" i="39"/>
  <c r="BN61" i="39"/>
  <c r="AV165" i="39"/>
  <c r="AV14" i="39"/>
  <c r="J127" i="39"/>
  <c r="BS22" i="39"/>
  <c r="BS185" i="39"/>
  <c r="AL147" i="39"/>
  <c r="AQ147" i="39"/>
  <c r="AV147" i="39"/>
  <c r="BF142" i="39"/>
  <c r="BS165" i="39"/>
  <c r="BS14" i="39"/>
  <c r="BF141" i="39"/>
  <c r="O122" i="39"/>
  <c r="T122" i="39"/>
  <c r="J122" i="39"/>
  <c r="AL129" i="39"/>
  <c r="CH90" i="39"/>
  <c r="BX170" i="39"/>
  <c r="BN170" i="39"/>
  <c r="BS170" i="39"/>
  <c r="BX148" i="39"/>
  <c r="BN171" i="39"/>
  <c r="BS171" i="39"/>
  <c r="BX171" i="39"/>
  <c r="AD61" i="39"/>
  <c r="BN141" i="39"/>
  <c r="J90" i="39"/>
  <c r="O178" i="39"/>
  <c r="T135" i="39"/>
  <c r="O88" i="39"/>
  <c r="AD135" i="39"/>
  <c r="BX147" i="39"/>
  <c r="T142" i="39"/>
  <c r="AV103" i="39"/>
  <c r="J148" i="39"/>
  <c r="T130" i="39"/>
  <c r="O128" i="39"/>
  <c r="BF50" i="39"/>
  <c r="BX135" i="39"/>
  <c r="O144" i="39"/>
  <c r="J142" i="39"/>
  <c r="AL143" i="39"/>
  <c r="CH22" i="39"/>
  <c r="T22" i="39"/>
  <c r="O22" i="39"/>
  <c r="J22" i="39"/>
  <c r="AL146" i="39"/>
  <c r="BX120" i="39"/>
  <c r="O136" i="39"/>
  <c r="CH50" i="39"/>
  <c r="CH127" i="39"/>
  <c r="CH108" i="39"/>
  <c r="J128" i="39"/>
  <c r="BX23" i="39"/>
  <c r="AV128" i="39"/>
  <c r="AR6" i="39"/>
  <c r="K6" i="28" s="1"/>
  <c r="AL119" i="39"/>
  <c r="BS90" i="39"/>
  <c r="BX61" i="39"/>
  <c r="J23" i="39"/>
  <c r="AQ112" i="39"/>
  <c r="AD129" i="39"/>
  <c r="T36" i="39"/>
  <c r="AD178" i="39"/>
  <c r="BX14" i="39"/>
  <c r="AD122" i="39"/>
  <c r="BF127" i="39"/>
  <c r="AD144" i="39"/>
  <c r="AQ197" i="39"/>
  <c r="AL197" i="39"/>
  <c r="AV197" i="39"/>
  <c r="AQ23" i="39"/>
  <c r="BN148" i="39"/>
  <c r="BN80" i="39"/>
  <c r="BX80" i="39"/>
  <c r="BS80" i="39"/>
  <c r="BN43" i="39"/>
  <c r="BX141" i="39"/>
  <c r="T90" i="39"/>
  <c r="O23" i="39"/>
  <c r="AV127" i="39"/>
  <c r="AD16" i="39"/>
  <c r="O149" i="39"/>
  <c r="J16" i="39"/>
  <c r="U6" i="39"/>
  <c r="BX103" i="39"/>
  <c r="AL120" i="39"/>
  <c r="CH142" i="39"/>
  <c r="BX36" i="39"/>
  <c r="BX119" i="39"/>
  <c r="AQ103" i="39"/>
  <c r="AD128" i="39"/>
  <c r="BF61" i="39"/>
  <c r="BF88" i="39"/>
  <c r="AQ141" i="39"/>
  <c r="BX92" i="39"/>
  <c r="BT6" i="39"/>
  <c r="L6" i="28" s="1"/>
  <c r="CH149" i="39"/>
  <c r="AD145" i="39"/>
  <c r="BS126" i="39"/>
  <c r="AD159" i="39"/>
  <c r="J145" i="39"/>
  <c r="BX130" i="39"/>
  <c r="BN135" i="39"/>
  <c r="BS50" i="39"/>
  <c r="BX88" i="39"/>
  <c r="CH144" i="39"/>
  <c r="BS23" i="39"/>
  <c r="BS143" i="39"/>
  <c r="AL137" i="39"/>
  <c r="AW6" i="39"/>
  <c r="AQ119" i="39"/>
  <c r="BX90" i="39"/>
  <c r="BS61" i="39"/>
  <c r="T23" i="39"/>
  <c r="AV112" i="39"/>
  <c r="O137" i="39"/>
  <c r="BF90" i="39"/>
  <c r="BX185" i="39"/>
  <c r="O127" i="39"/>
  <c r="BN14" i="39"/>
  <c r="AD136" i="39"/>
  <c r="BS148" i="39"/>
  <c r="CH171" i="39"/>
  <c r="BX43" i="39"/>
  <c r="AL128" i="39"/>
  <c r="AL22" i="39"/>
  <c r="CH146" i="39"/>
  <c r="J15" i="39"/>
  <c r="T15" i="39"/>
  <c r="J165" i="39"/>
  <c r="O15" i="39"/>
  <c r="AL127" i="39"/>
  <c r="T149" i="39"/>
  <c r="AD141" i="39"/>
  <c r="AD88" i="39"/>
  <c r="AF8" i="39"/>
  <c r="BS103" i="39"/>
  <c r="AV120" i="39"/>
  <c r="AD130" i="39"/>
  <c r="BN36" i="39"/>
  <c r="AV45" i="39"/>
  <c r="AV92" i="39"/>
  <c r="AV16" i="39"/>
  <c r="CH141" i="39"/>
  <c r="AD68" i="39"/>
  <c r="BN126" i="39"/>
  <c r="BX112" i="39"/>
  <c r="J159" i="39"/>
  <c r="O159" i="39"/>
  <c r="T159" i="39"/>
  <c r="BX126" i="39"/>
  <c r="J112" i="39"/>
  <c r="T112" i="39"/>
  <c r="O112" i="39"/>
  <c r="O186" i="39"/>
  <c r="T186" i="39"/>
  <c r="J186" i="39"/>
  <c r="AQ165" i="39"/>
  <c r="BN92" i="39"/>
  <c r="BN108" i="39"/>
  <c r="BY6" i="39"/>
  <c r="AV119" i="39"/>
  <c r="BN143" i="39"/>
  <c r="AQ90" i="39"/>
  <c r="BH8" i="39"/>
  <c r="BS30" i="39"/>
  <c r="BN30" i="39"/>
  <c r="BX30" i="39"/>
  <c r="BN90" i="39"/>
  <c r="AL112" i="39"/>
  <c r="AD105" i="39"/>
  <c r="BN185" i="39"/>
  <c r="T105" i="39"/>
  <c r="O141" i="39"/>
  <c r="AV37" i="39"/>
  <c r="AL37" i="39"/>
  <c r="BF129" i="39"/>
  <c r="AQ146" i="39"/>
  <c r="AQ37" i="39"/>
  <c r="BF146" i="39"/>
  <c r="AV142" i="39"/>
  <c r="BF105" i="39"/>
  <c r="T129" i="39"/>
  <c r="AL135" i="39"/>
  <c r="AQ135" i="39"/>
  <c r="J136" i="39"/>
  <c r="J149" i="39"/>
  <c r="AD50" i="39"/>
  <c r="AE6" i="39"/>
  <c r="AQ120" i="39"/>
  <c r="BS146" i="39"/>
  <c r="AQ144" i="39"/>
  <c r="AL92" i="39"/>
  <c r="J130" i="39"/>
  <c r="BS137" i="39"/>
  <c r="AD36" i="39"/>
  <c r="BN50" i="39"/>
  <c r="CH128" i="39"/>
  <c r="BN16" i="39"/>
  <c r="AD23" i="39"/>
  <c r="AV106" i="39"/>
  <c r="AL106" i="39"/>
  <c r="AQ106" i="39"/>
  <c r="BX149" i="39"/>
  <c r="AV50" i="39"/>
  <c r="AL130" i="39"/>
  <c r="AV74" i="39"/>
  <c r="AL74" i="39"/>
  <c r="AQ74" i="39"/>
  <c r="BS16" i="39"/>
  <c r="CH16" i="39"/>
  <c r="BN144" i="39"/>
  <c r="BN165" i="39"/>
  <c r="CI6" i="39"/>
  <c r="AQ16" i="39"/>
  <c r="O147" i="39"/>
  <c r="BX143" i="39"/>
  <c r="AV141" i="39"/>
  <c r="AM6" i="39"/>
  <c r="E6" i="28" s="1"/>
  <c r="CH30" i="39"/>
  <c r="O167" i="39"/>
  <c r="T167" i="39"/>
  <c r="J167" i="39"/>
  <c r="AQ148" i="39"/>
  <c r="AV148" i="39"/>
  <c r="AL148" i="39"/>
  <c r="J147" i="39"/>
  <c r="AD134" i="39"/>
  <c r="AQ145" i="39"/>
  <c r="AV145" i="39"/>
  <c r="AL145" i="39"/>
  <c r="CH185" i="39"/>
  <c r="AL142" i="39"/>
  <c r="O61" i="39"/>
  <c r="BN120" i="39"/>
  <c r="AQ127" i="39"/>
  <c r="AQ45" i="39"/>
  <c r="J129" i="39"/>
  <c r="AL90" i="39"/>
  <c r="AQ166" i="39"/>
  <c r="AV166" i="39"/>
  <c r="AL166" i="39"/>
  <c r="J185" i="39"/>
  <c r="T88" i="39"/>
  <c r="O165" i="39"/>
  <c r="J88" i="39"/>
  <c r="AF7" i="39"/>
  <c r="AV22" i="39"/>
  <c r="BX146" i="39"/>
  <c r="BS105" i="39"/>
  <c r="AD127" i="39"/>
  <c r="AL14" i="39"/>
  <c r="BX177" i="39"/>
  <c r="BN177" i="39"/>
  <c r="BS177" i="39"/>
  <c r="AL16" i="39"/>
  <c r="AV178" i="39"/>
  <c r="BN112" i="39"/>
  <c r="BF106" i="39"/>
  <c r="BS149" i="39"/>
  <c r="BF74" i="39"/>
  <c r="CH92" i="39"/>
  <c r="BX108" i="39"/>
  <c r="CH136" i="39"/>
  <c r="CH165" i="39"/>
  <c r="CH76" i="39"/>
  <c r="CJ7" i="39"/>
  <c r="BF14" i="39"/>
  <c r="AL85" i="39"/>
  <c r="AV85" i="39"/>
  <c r="AQ85" i="39"/>
  <c r="AV144" i="39"/>
  <c r="BF135" i="39"/>
  <c r="BG6" i="39"/>
  <c r="BX105" i="39"/>
  <c r="BS43" i="39"/>
  <c r="BF148" i="39"/>
  <c r="CH61" i="39"/>
  <c r="AQ36" i="39"/>
  <c r="BN119" i="39"/>
  <c r="BF145" i="39"/>
  <c r="AL36" i="39"/>
  <c r="BS120" i="39"/>
  <c r="AD165" i="39"/>
  <c r="O129" i="39"/>
  <c r="AL178" i="39"/>
  <c r="AL149" i="39"/>
  <c r="T141" i="39"/>
  <c r="AD142" i="39"/>
  <c r="AD149" i="39"/>
  <c r="T50" i="39"/>
  <c r="K6" i="39"/>
  <c r="AV160" i="39"/>
  <c r="AQ160" i="39"/>
  <c r="AL160" i="39"/>
  <c r="AV39" i="39"/>
  <c r="AQ39" i="39"/>
  <c r="AL39" i="39"/>
  <c r="BN130" i="39"/>
  <c r="BN146" i="39"/>
  <c r="AV105" i="39"/>
  <c r="AQ50" i="39"/>
  <c r="AQ142" i="39"/>
  <c r="AD143" i="39"/>
  <c r="CH43" i="39"/>
  <c r="BS119" i="39"/>
  <c r="BN142" i="39"/>
  <c r="BS112" i="39"/>
  <c r="CH177" i="39"/>
  <c r="BN137" i="39"/>
  <c r="BF130" i="39"/>
  <c r="BF143" i="39"/>
  <c r="CH112" i="39"/>
  <c r="BS108" i="39"/>
  <c r="CH88" i="39"/>
  <c r="BX16" i="39"/>
  <c r="CH135" i="39"/>
  <c r="BO6" i="39"/>
  <c r="F6" i="28" s="1"/>
  <c r="AQ130" i="39"/>
  <c r="BF178" i="39"/>
  <c r="AQ137" i="39"/>
  <c r="BH7" i="39"/>
  <c r="BF16" i="39"/>
  <c r="BF147" i="39"/>
  <c r="AV23" i="39"/>
  <c r="BF112" i="39"/>
  <c r="BF136" i="39"/>
  <c r="J36" i="39"/>
  <c r="AD116" i="39"/>
  <c r="AV149" i="39"/>
  <c r="O135" i="39"/>
  <c r="O185" i="39"/>
  <c r="T144" i="39"/>
  <c r="J50" i="39"/>
  <c r="P6" i="39"/>
  <c r="BF76" i="39"/>
  <c r="BN128" i="39"/>
  <c r="AQ128" i="39"/>
  <c r="BS142" i="39"/>
  <c r="AQ149" i="39"/>
  <c r="AQ105" i="39"/>
  <c r="AL141" i="39"/>
  <c r="O105" i="39"/>
  <c r="CH103" i="39"/>
  <c r="AD148" i="39"/>
  <c r="AQ129" i="39"/>
  <c r="J6" i="28" l="1"/>
  <c r="J12" i="42"/>
  <c r="J13" i="42" s="1"/>
  <c r="D6" i="28"/>
  <c r="D12" i="42"/>
  <c r="D13" i="42" s="1"/>
  <c r="D27" i="42" s="1"/>
  <c r="U8" i="39"/>
  <c r="K8" i="39"/>
  <c r="BY8" i="39"/>
  <c r="AM8" i="39"/>
  <c r="E11" i="28" s="1"/>
  <c r="AR8" i="39"/>
  <c r="K11" i="28" s="1"/>
  <c r="P8" i="39"/>
  <c r="BT8" i="39"/>
  <c r="L11" i="28" s="1"/>
  <c r="AE8" i="39"/>
  <c r="BO8" i="39"/>
  <c r="F11" i="28" s="1"/>
  <c r="BG8" i="39"/>
  <c r="AW8" i="39"/>
  <c r="CI8" i="39"/>
  <c r="D11" i="28" l="1"/>
  <c r="D23" i="42"/>
  <c r="D24" i="42" s="1"/>
  <c r="C3" i="41"/>
  <c r="J11" i="28"/>
  <c r="J23" i="42"/>
  <c r="J24" i="42" s="1"/>
  <c r="AF50" i="33"/>
  <c r="BH50" i="33"/>
  <c r="CJ49" i="33"/>
  <c r="CJ50" i="33"/>
  <c r="D28" i="42" l="1"/>
  <c r="B50" i="33"/>
  <c r="C4" i="41" l="1"/>
  <c r="C5" i="41" s="1"/>
  <c r="D29" i="42"/>
  <c r="K5" i="28"/>
  <c r="L5" i="28" s="1"/>
  <c r="E5" i="28"/>
  <c r="F5" i="28" s="1"/>
  <c r="CI7" i="31"/>
  <c r="BG7" i="31"/>
  <c r="CI5" i="31"/>
  <c r="BG5" i="31"/>
  <c r="CI7" i="36"/>
  <c r="BG7" i="36"/>
  <c r="AE7" i="36"/>
  <c r="CI5" i="36"/>
  <c r="BG5" i="36"/>
  <c r="AE5" i="36"/>
  <c r="B24" i="37"/>
  <c r="G24" i="37"/>
  <c r="V24" i="37" s="1"/>
  <c r="X24" i="37" s="1"/>
  <c r="H24" i="37"/>
  <c r="L24" i="37"/>
  <c r="Y24" i="37" s="1"/>
  <c r="M24" i="37"/>
  <c r="P24" i="37" s="1"/>
  <c r="Q24" i="37"/>
  <c r="R24" i="37"/>
  <c r="W24" i="37"/>
  <c r="Z24" i="37"/>
  <c r="AI24" i="37"/>
  <c r="AX24" i="37" s="1"/>
  <c r="AZ24" i="37" s="1"/>
  <c r="AJ24" i="37"/>
  <c r="AN24" i="37"/>
  <c r="AO24" i="37"/>
  <c r="AR24" i="37" s="1"/>
  <c r="AS24" i="37"/>
  <c r="AT24" i="37"/>
  <c r="AW24" i="37" s="1"/>
  <c r="AY24" i="37"/>
  <c r="BA24" i="37"/>
  <c r="BC24" i="37" s="1"/>
  <c r="BB24" i="37"/>
  <c r="BK24" i="37"/>
  <c r="BZ24" i="37" s="1"/>
  <c r="BL24" i="37"/>
  <c r="BP24" i="37"/>
  <c r="CC24" i="37" s="1"/>
  <c r="CE24" i="37" s="1"/>
  <c r="BQ24" i="37"/>
  <c r="BU24" i="37"/>
  <c r="BV24" i="37"/>
  <c r="CA24" i="37"/>
  <c r="CF24" i="37" s="1"/>
  <c r="CD24" i="37"/>
  <c r="B25" i="37"/>
  <c r="G25" i="37"/>
  <c r="V25" i="37" s="1"/>
  <c r="X25" i="37" s="1"/>
  <c r="H25" i="37"/>
  <c r="K25" i="37" s="1"/>
  <c r="L25" i="37"/>
  <c r="Y25" i="37" s="1"/>
  <c r="M25" i="37"/>
  <c r="Q25" i="37"/>
  <c r="R25" i="37"/>
  <c r="W25" i="37"/>
  <c r="Z25" i="37"/>
  <c r="AI25" i="37"/>
  <c r="AX25" i="37" s="1"/>
  <c r="AZ25" i="37" s="1"/>
  <c r="AJ25" i="37"/>
  <c r="AN25" i="37"/>
  <c r="BA25" i="37" s="1"/>
  <c r="AO25" i="37"/>
  <c r="AS25" i="37"/>
  <c r="AT25" i="37"/>
  <c r="AW25" i="37" s="1"/>
  <c r="AY25" i="37"/>
  <c r="BB25" i="37"/>
  <c r="BK25" i="37"/>
  <c r="BZ25" i="37" s="1"/>
  <c r="CB25" i="37" s="1"/>
  <c r="CI25" i="37" s="1"/>
  <c r="BL25" i="37"/>
  <c r="BP25" i="37"/>
  <c r="BQ25" i="37"/>
  <c r="BT25" i="37" s="1"/>
  <c r="BU25" i="37"/>
  <c r="BV25" i="37"/>
  <c r="BY25" i="37" s="1"/>
  <c r="CA25" i="37"/>
  <c r="CC25" i="37"/>
  <c r="CD25" i="37"/>
  <c r="CE25" i="37" s="1"/>
  <c r="B26" i="37"/>
  <c r="G26" i="37"/>
  <c r="V26" i="37" s="1"/>
  <c r="H26" i="37"/>
  <c r="L26" i="37"/>
  <c r="Y26" i="37" s="1"/>
  <c r="AA26" i="37" s="1"/>
  <c r="M26" i="37"/>
  <c r="Q26" i="37"/>
  <c r="R26" i="37"/>
  <c r="W26" i="37"/>
  <c r="Z26" i="37"/>
  <c r="AI26" i="37"/>
  <c r="AX26" i="37" s="1"/>
  <c r="AJ26" i="37"/>
  <c r="AN26" i="37"/>
  <c r="BA26" i="37" s="1"/>
  <c r="BC26" i="37" s="1"/>
  <c r="AO26" i="37"/>
  <c r="AS26" i="37"/>
  <c r="AT26" i="37"/>
  <c r="AW26" i="37" s="1"/>
  <c r="AY26" i="37"/>
  <c r="BD26" i="37" s="1"/>
  <c r="BB26" i="37"/>
  <c r="BK26" i="37"/>
  <c r="BZ26" i="37" s="1"/>
  <c r="CB26" i="37" s="1"/>
  <c r="BL26" i="37"/>
  <c r="BP26" i="37"/>
  <c r="BQ26" i="37"/>
  <c r="BU26" i="37"/>
  <c r="BV26" i="37"/>
  <c r="BY26" i="37" s="1"/>
  <c r="CA26" i="37"/>
  <c r="CD26" i="37"/>
  <c r="B27" i="37"/>
  <c r="G27" i="37"/>
  <c r="V27" i="37" s="1"/>
  <c r="X27" i="37" s="1"/>
  <c r="AE27" i="37" s="1"/>
  <c r="H27" i="37"/>
  <c r="L27" i="37"/>
  <c r="M27" i="37"/>
  <c r="P27" i="37" s="1"/>
  <c r="Q27" i="37"/>
  <c r="R27" i="37"/>
  <c r="W27" i="37"/>
  <c r="Y27" i="37"/>
  <c r="AA27" i="37" s="1"/>
  <c r="Z27" i="37"/>
  <c r="AI27" i="37"/>
  <c r="AX27" i="37" s="1"/>
  <c r="AJ27" i="37"/>
  <c r="AN27" i="37"/>
  <c r="BA27" i="37" s="1"/>
  <c r="AO27" i="37"/>
  <c r="AS27" i="37"/>
  <c r="AT27" i="37"/>
  <c r="AY27" i="37"/>
  <c r="BB27" i="37"/>
  <c r="BK27" i="37"/>
  <c r="BZ27" i="37" s="1"/>
  <c r="BL27" i="37"/>
  <c r="BO27" i="37" s="1"/>
  <c r="BP27" i="37"/>
  <c r="CC27" i="37" s="1"/>
  <c r="BQ27" i="37"/>
  <c r="BU27" i="37"/>
  <c r="BV27" i="37"/>
  <c r="BY27" i="37" s="1"/>
  <c r="CA27" i="37"/>
  <c r="CF27" i="37" s="1"/>
  <c r="CD27" i="37"/>
  <c r="B28" i="37"/>
  <c r="G28" i="37"/>
  <c r="V28" i="37" s="1"/>
  <c r="H28" i="37"/>
  <c r="L28" i="37"/>
  <c r="Y28" i="37" s="1"/>
  <c r="AA28" i="37" s="1"/>
  <c r="M28" i="37"/>
  <c r="Q28" i="37"/>
  <c r="R28" i="37"/>
  <c r="W28" i="37"/>
  <c r="AB28" i="37" s="1"/>
  <c r="Z28" i="37"/>
  <c r="AI28" i="37"/>
  <c r="AX28" i="37" s="1"/>
  <c r="AZ28" i="37" s="1"/>
  <c r="AJ28" i="37"/>
  <c r="AM28" i="37" s="1"/>
  <c r="AN28" i="37"/>
  <c r="BA28" i="37" s="1"/>
  <c r="BC28" i="37" s="1"/>
  <c r="AO28" i="37"/>
  <c r="AR28" i="37" s="1"/>
  <c r="AS28" i="37"/>
  <c r="AT28" i="37"/>
  <c r="AY28" i="37"/>
  <c r="BB28" i="37"/>
  <c r="BK28" i="37"/>
  <c r="BZ28" i="37" s="1"/>
  <c r="CB28" i="37" s="1"/>
  <c r="BL28" i="37"/>
  <c r="BP28" i="37"/>
  <c r="CC28" i="37" s="1"/>
  <c r="BQ28" i="37"/>
  <c r="BU28" i="37"/>
  <c r="BV28" i="37"/>
  <c r="CA28" i="37"/>
  <c r="CD28" i="37"/>
  <c r="CF28" i="37"/>
  <c r="B29" i="37"/>
  <c r="G29" i="37"/>
  <c r="V29" i="37" s="1"/>
  <c r="H29" i="37"/>
  <c r="L29" i="37"/>
  <c r="Y29" i="37" s="1"/>
  <c r="M29" i="37"/>
  <c r="Q29" i="37"/>
  <c r="R29" i="37"/>
  <c r="W29" i="37"/>
  <c r="Z29" i="37"/>
  <c r="AI29" i="37"/>
  <c r="AX29" i="37" s="1"/>
  <c r="AJ29" i="37"/>
  <c r="AN29" i="37"/>
  <c r="BA29" i="37" s="1"/>
  <c r="BC29" i="37" s="1"/>
  <c r="AO29" i="37"/>
  <c r="AS29" i="37"/>
  <c r="AT29" i="37"/>
  <c r="AY29" i="37"/>
  <c r="BD29" i="37" s="1"/>
  <c r="BB29" i="37"/>
  <c r="BK29" i="37"/>
  <c r="BZ29" i="37" s="1"/>
  <c r="CB29" i="37" s="1"/>
  <c r="BL29" i="37"/>
  <c r="BP29" i="37"/>
  <c r="CC29" i="37" s="1"/>
  <c r="BQ29" i="37"/>
  <c r="BU29" i="37"/>
  <c r="BV29" i="37"/>
  <c r="CA29" i="37"/>
  <c r="CD29" i="37"/>
  <c r="B30" i="37"/>
  <c r="G30" i="37"/>
  <c r="V30" i="37" s="1"/>
  <c r="H30" i="37"/>
  <c r="L30" i="37"/>
  <c r="Y30" i="37" s="1"/>
  <c r="M30" i="37"/>
  <c r="Q30" i="37"/>
  <c r="R30" i="37"/>
  <c r="W30" i="37"/>
  <c r="Z30" i="37"/>
  <c r="AI30" i="37"/>
  <c r="AX30" i="37" s="1"/>
  <c r="AJ30" i="37"/>
  <c r="AN30" i="37"/>
  <c r="BA30" i="37" s="1"/>
  <c r="AO30" i="37"/>
  <c r="AS30" i="37"/>
  <c r="AT30" i="37"/>
  <c r="AY30" i="37"/>
  <c r="BB30" i="37"/>
  <c r="BK30" i="37"/>
  <c r="BZ30" i="37" s="1"/>
  <c r="BL30" i="37"/>
  <c r="BP30" i="37"/>
  <c r="BQ30" i="37"/>
  <c r="BT30" i="37" s="1"/>
  <c r="BU30" i="37"/>
  <c r="BV30" i="37"/>
  <c r="BY30" i="37" s="1"/>
  <c r="CA30" i="37"/>
  <c r="CC30" i="37"/>
  <c r="CE30" i="37" s="1"/>
  <c r="CD30" i="37"/>
  <c r="B31" i="37"/>
  <c r="G31" i="37"/>
  <c r="V31" i="37" s="1"/>
  <c r="H31" i="37"/>
  <c r="K31" i="37" s="1"/>
  <c r="L31" i="37"/>
  <c r="Y31" i="37" s="1"/>
  <c r="M31" i="37"/>
  <c r="P31" i="37" s="1"/>
  <c r="Q31" i="37"/>
  <c r="R31" i="37"/>
  <c r="U31" i="37" s="1"/>
  <c r="W31" i="37"/>
  <c r="AB31" i="37" s="1"/>
  <c r="Z31" i="37"/>
  <c r="AI31" i="37"/>
  <c r="AX31" i="37" s="1"/>
  <c r="AZ31" i="37" s="1"/>
  <c r="AJ31" i="37"/>
  <c r="AN31" i="37"/>
  <c r="BA31" i="37" s="1"/>
  <c r="AO31" i="37"/>
  <c r="AS31" i="37"/>
  <c r="AT31" i="37"/>
  <c r="AY31" i="37"/>
  <c r="BB31" i="37"/>
  <c r="BK31" i="37"/>
  <c r="BZ31" i="37" s="1"/>
  <c r="CB31" i="37" s="1"/>
  <c r="CI31" i="37" s="1"/>
  <c r="BL31" i="37"/>
  <c r="BP31" i="37"/>
  <c r="BQ31" i="37"/>
  <c r="BU31" i="37"/>
  <c r="BV31" i="37"/>
  <c r="CA31" i="37"/>
  <c r="CC31" i="37"/>
  <c r="CE31" i="37" s="1"/>
  <c r="CD31" i="37"/>
  <c r="B32" i="37"/>
  <c r="G32" i="37"/>
  <c r="V32" i="37" s="1"/>
  <c r="X32" i="37" s="1"/>
  <c r="H32" i="37"/>
  <c r="K32" i="37" s="1"/>
  <c r="L32" i="37"/>
  <c r="Y32" i="37" s="1"/>
  <c r="M32" i="37"/>
  <c r="Q32" i="37"/>
  <c r="R32" i="37"/>
  <c r="U32" i="37" s="1"/>
  <c r="W32" i="37"/>
  <c r="Z32" i="37"/>
  <c r="AB32" i="37"/>
  <c r="AI32" i="37"/>
  <c r="AX32" i="37" s="1"/>
  <c r="AJ32" i="37"/>
  <c r="AN32" i="37"/>
  <c r="BA32" i="37" s="1"/>
  <c r="AO32" i="37"/>
  <c r="AR32" i="37" s="1"/>
  <c r="AS32" i="37"/>
  <c r="AT32" i="37"/>
  <c r="AY32" i="37"/>
  <c r="BD32" i="37" s="1"/>
  <c r="BB32" i="37"/>
  <c r="BK32" i="37"/>
  <c r="BZ32" i="37" s="1"/>
  <c r="BL32" i="37"/>
  <c r="BO32" i="37" s="1"/>
  <c r="BP32" i="37"/>
  <c r="CC32" i="37" s="1"/>
  <c r="CE32" i="37" s="1"/>
  <c r="BQ32" i="37"/>
  <c r="BU32" i="37"/>
  <c r="BV32" i="37"/>
  <c r="CA32" i="37"/>
  <c r="CF32" i="37" s="1"/>
  <c r="CD32" i="37"/>
  <c r="B33" i="37"/>
  <c r="G33" i="37"/>
  <c r="V33" i="37" s="1"/>
  <c r="X33" i="37" s="1"/>
  <c r="H33" i="37"/>
  <c r="L33" i="37"/>
  <c r="Y33" i="37" s="1"/>
  <c r="M33" i="37"/>
  <c r="P33" i="37" s="1"/>
  <c r="Q33" i="37"/>
  <c r="R33" i="37"/>
  <c r="U33" i="37" s="1"/>
  <c r="W33" i="37"/>
  <c r="Z33" i="37"/>
  <c r="AI33" i="37"/>
  <c r="AX33" i="37" s="1"/>
  <c r="AZ33" i="37" s="1"/>
  <c r="AJ33" i="37"/>
  <c r="AN33" i="37"/>
  <c r="BA33" i="37" s="1"/>
  <c r="AO33" i="37"/>
  <c r="AS33" i="37"/>
  <c r="AT33" i="37"/>
  <c r="AY33" i="37"/>
  <c r="BD33" i="37" s="1"/>
  <c r="BB33" i="37"/>
  <c r="BK33" i="37"/>
  <c r="BZ33" i="37" s="1"/>
  <c r="CB33" i="37" s="1"/>
  <c r="BL33" i="37"/>
  <c r="BP33" i="37"/>
  <c r="CC33" i="37" s="1"/>
  <c r="BQ33" i="37"/>
  <c r="BU33" i="37"/>
  <c r="BV33" i="37"/>
  <c r="CA33" i="37"/>
  <c r="CD33" i="37"/>
  <c r="B34" i="37"/>
  <c r="G34" i="37"/>
  <c r="V34" i="37" s="1"/>
  <c r="H34" i="37"/>
  <c r="L34" i="37"/>
  <c r="Y34" i="37" s="1"/>
  <c r="AA34" i="37" s="1"/>
  <c r="M34" i="37"/>
  <c r="Q34" i="37"/>
  <c r="R34" i="37"/>
  <c r="W34" i="37"/>
  <c r="Z34" i="37"/>
  <c r="AI34" i="37"/>
  <c r="AX34" i="37" s="1"/>
  <c r="AJ34" i="37"/>
  <c r="AM34" i="37" s="1"/>
  <c r="AN34" i="37"/>
  <c r="BA34" i="37" s="1"/>
  <c r="BC34" i="37" s="1"/>
  <c r="AO34" i="37"/>
  <c r="AS34" i="37"/>
  <c r="AT34" i="37"/>
  <c r="AW34" i="37" s="1"/>
  <c r="AY34" i="37"/>
  <c r="BD34" i="37" s="1"/>
  <c r="BB34" i="37"/>
  <c r="BK34" i="37"/>
  <c r="BZ34" i="37" s="1"/>
  <c r="BL34" i="37"/>
  <c r="BO34" i="37" s="1"/>
  <c r="BP34" i="37"/>
  <c r="CC34" i="37" s="1"/>
  <c r="CE34" i="37" s="1"/>
  <c r="BQ34" i="37"/>
  <c r="BU34" i="37"/>
  <c r="BV34" i="37"/>
  <c r="CA34" i="37"/>
  <c r="CF34" i="37" s="1"/>
  <c r="CD34" i="37"/>
  <c r="B23" i="37"/>
  <c r="B22" i="37"/>
  <c r="B21" i="37"/>
  <c r="B20" i="37"/>
  <c r="B19" i="37"/>
  <c r="B18" i="37"/>
  <c r="B17" i="37"/>
  <c r="B16" i="37"/>
  <c r="B15" i="37"/>
  <c r="B14" i="37"/>
  <c r="B13" i="37"/>
  <c r="B12" i="37"/>
  <c r="D11" i="37" a="1"/>
  <c r="C11" i="37" a="1"/>
  <c r="C11" i="37" s="1"/>
  <c r="B11" i="37"/>
  <c r="BS2" i="37"/>
  <c r="BT2" i="37" s="1"/>
  <c r="BU2" i="37" s="1"/>
  <c r="BO2" i="37"/>
  <c r="BP2" i="37" s="1"/>
  <c r="BQ2" i="37" s="1"/>
  <c r="BM2" i="37"/>
  <c r="BL2" i="37"/>
  <c r="BN2" i="37" s="1"/>
  <c r="AL2" i="37"/>
  <c r="AM2" i="37" s="1"/>
  <c r="AN2" i="37" s="1"/>
  <c r="AK2" i="37"/>
  <c r="AJ2" i="37"/>
  <c r="J2" i="37"/>
  <c r="K2" i="37" s="1"/>
  <c r="L2" i="37" s="1"/>
  <c r="I2" i="37"/>
  <c r="H2" i="37"/>
  <c r="B23" i="36"/>
  <c r="B22" i="36"/>
  <c r="B21" i="36"/>
  <c r="B20" i="36"/>
  <c r="B19" i="36"/>
  <c r="B18" i="36"/>
  <c r="B17" i="36"/>
  <c r="B16" i="36"/>
  <c r="B15" i="36"/>
  <c r="B14" i="36"/>
  <c r="B13" i="36"/>
  <c r="B12" i="36"/>
  <c r="D11" i="36" a="1"/>
  <c r="AO16" i="36" s="1"/>
  <c r="C11" i="36" a="1"/>
  <c r="C11" i="36" s="1"/>
  <c r="B11" i="36"/>
  <c r="BN2" i="36"/>
  <c r="BO2" i="36" s="1"/>
  <c r="BP2" i="36" s="1"/>
  <c r="BM2" i="36"/>
  <c r="BL2" i="36"/>
  <c r="AM2" i="36"/>
  <c r="AN2" i="36" s="1"/>
  <c r="AP2" i="36" s="1"/>
  <c r="AL2" i="36"/>
  <c r="AK2" i="36"/>
  <c r="AJ2" i="36"/>
  <c r="I2" i="36"/>
  <c r="H2" i="36"/>
  <c r="J2" i="36" s="1"/>
  <c r="K2" i="36" s="1"/>
  <c r="L2" i="36" s="1"/>
  <c r="M2" i="36" s="1"/>
  <c r="O2" i="36" s="1"/>
  <c r="P2" i="36" s="1"/>
  <c r="Q2" i="36" s="1"/>
  <c r="B39" i="35"/>
  <c r="B38" i="35"/>
  <c r="B37" i="35"/>
  <c r="B36" i="35"/>
  <c r="B35" i="35"/>
  <c r="B34" i="35"/>
  <c r="B33" i="35"/>
  <c r="B32" i="35"/>
  <c r="B31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D11" i="35" a="1"/>
  <c r="C11" i="35" a="1"/>
  <c r="C11" i="35" s="1"/>
  <c r="B11" i="35"/>
  <c r="BM2" i="35"/>
  <c r="BL2" i="35"/>
  <c r="BN2" i="35" s="1"/>
  <c r="BO2" i="35" s="1"/>
  <c r="BP2" i="35" s="1"/>
  <c r="AK2" i="35"/>
  <c r="AJ2" i="35"/>
  <c r="AL2" i="35" s="1"/>
  <c r="AM2" i="35" s="1"/>
  <c r="AN2" i="35" s="1"/>
  <c r="I2" i="35"/>
  <c r="H2" i="35"/>
  <c r="J2" i="35" s="1"/>
  <c r="K2" i="35" s="1"/>
  <c r="L2" i="35" s="1"/>
  <c r="B42" i="34"/>
  <c r="B41" i="34"/>
  <c r="B40" i="34"/>
  <c r="B39" i="34"/>
  <c r="B38" i="34"/>
  <c r="B37" i="34"/>
  <c r="B36" i="34"/>
  <c r="B35" i="34"/>
  <c r="B34" i="34"/>
  <c r="B33" i="34"/>
  <c r="B32" i="34"/>
  <c r="B31" i="34"/>
  <c r="B30" i="34"/>
  <c r="B29" i="34"/>
  <c r="B28" i="34"/>
  <c r="B27" i="34"/>
  <c r="B26" i="34"/>
  <c r="B25" i="34"/>
  <c r="B24" i="34"/>
  <c r="B23" i="34"/>
  <c r="B22" i="34"/>
  <c r="B21" i="34"/>
  <c r="B20" i="34"/>
  <c r="B19" i="34"/>
  <c r="B18" i="34"/>
  <c r="B17" i="34"/>
  <c r="B16" i="34"/>
  <c r="B15" i="34"/>
  <c r="B14" i="34"/>
  <c r="B13" i="34"/>
  <c r="B12" i="34"/>
  <c r="D11" i="34" a="1"/>
  <c r="C11" i="34" a="1"/>
  <c r="C11" i="34" s="1"/>
  <c r="B11" i="34"/>
  <c r="BO2" i="34"/>
  <c r="BP2" i="34" s="1"/>
  <c r="BN2" i="34"/>
  <c r="BM2" i="34"/>
  <c r="BL2" i="34"/>
  <c r="AK2" i="34"/>
  <c r="AJ2" i="34"/>
  <c r="AL2" i="34" s="1"/>
  <c r="AM2" i="34" s="1"/>
  <c r="AN2" i="34" s="1"/>
  <c r="I2" i="34"/>
  <c r="H2" i="34"/>
  <c r="J2" i="34" s="1"/>
  <c r="K2" i="34" s="1"/>
  <c r="L2" i="34" s="1"/>
  <c r="B52" i="33"/>
  <c r="B51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D11" i="33" a="1"/>
  <c r="C11" i="33" a="1"/>
  <c r="C11" i="33" s="1"/>
  <c r="B11" i="33"/>
  <c r="BM2" i="33"/>
  <c r="BL2" i="33"/>
  <c r="BN2" i="33" s="1"/>
  <c r="BO2" i="33" s="1"/>
  <c r="BP2" i="33" s="1"/>
  <c r="AK2" i="33"/>
  <c r="AJ2" i="33"/>
  <c r="AL2" i="33" s="1"/>
  <c r="AM2" i="33" s="1"/>
  <c r="AN2" i="33" s="1"/>
  <c r="J2" i="33"/>
  <c r="K2" i="33" s="1"/>
  <c r="L2" i="33" s="1"/>
  <c r="I2" i="33"/>
  <c r="H2" i="33"/>
  <c r="K10" i="28"/>
  <c r="L10" i="28" s="1"/>
  <c r="I11" i="28"/>
  <c r="E10" i="28"/>
  <c r="F10" i="28" s="1"/>
  <c r="BM2" i="31"/>
  <c r="BL2" i="31"/>
  <c r="BN2" i="31" s="1"/>
  <c r="BO2" i="31" s="1"/>
  <c r="BP2" i="31" s="1"/>
  <c r="AK2" i="31"/>
  <c r="AJ2" i="31"/>
  <c r="AL2" i="31" s="1"/>
  <c r="AM2" i="31" s="1"/>
  <c r="AN2" i="31" s="1"/>
  <c r="I2" i="31"/>
  <c r="AN36" i="33" l="1"/>
  <c r="BA36" i="33" s="1"/>
  <c r="AT50" i="33"/>
  <c r="W50" i="33"/>
  <c r="CD50" i="33"/>
  <c r="G50" i="33"/>
  <c r="V50" i="33" s="1"/>
  <c r="X50" i="33" s="1"/>
  <c r="AI50" i="33"/>
  <c r="AX50" i="33" s="1"/>
  <c r="BK50" i="33"/>
  <c r="BZ50" i="33" s="1"/>
  <c r="H50" i="33"/>
  <c r="BL50" i="33"/>
  <c r="BO50" i="33" s="1"/>
  <c r="AN50" i="33"/>
  <c r="BA50" i="33" s="1"/>
  <c r="BP50" i="33"/>
  <c r="CC50" i="33" s="1"/>
  <c r="CE50" i="33" s="1"/>
  <c r="M50" i="33"/>
  <c r="AO50" i="33"/>
  <c r="AJ50" i="33"/>
  <c r="AM50" i="33" s="1"/>
  <c r="L50" i="33"/>
  <c r="Y50" i="33" s="1"/>
  <c r="BQ50" i="33"/>
  <c r="BT50" i="33" s="1"/>
  <c r="Q50" i="33"/>
  <c r="AS50" i="33"/>
  <c r="BU50" i="33"/>
  <c r="R50" i="33"/>
  <c r="BV50" i="33"/>
  <c r="BY50" i="33" s="1"/>
  <c r="AY50" i="33"/>
  <c r="CA50" i="33"/>
  <c r="CF50" i="33" s="1"/>
  <c r="Z50" i="33"/>
  <c r="BB50" i="33"/>
  <c r="AN14" i="33"/>
  <c r="BA14" i="33" s="1"/>
  <c r="CA16" i="33"/>
  <c r="BK19" i="33"/>
  <c r="BZ19" i="33" s="1"/>
  <c r="CD14" i="33"/>
  <c r="CA24" i="33"/>
  <c r="CA18" i="33"/>
  <c r="AS16" i="33"/>
  <c r="H12" i="33"/>
  <c r="AI17" i="33"/>
  <c r="AX17" i="33" s="1"/>
  <c r="AO20" i="33"/>
  <c r="Q13" i="33"/>
  <c r="AT12" i="33"/>
  <c r="G15" i="33"/>
  <c r="V15" i="33" s="1"/>
  <c r="Q25" i="33"/>
  <c r="Z32" i="33"/>
  <c r="BL12" i="33"/>
  <c r="AO15" i="33"/>
  <c r="Z18" i="33"/>
  <c r="H21" i="33"/>
  <c r="BP16" i="33"/>
  <c r="CC16" i="33" s="1"/>
  <c r="L19" i="33"/>
  <c r="Y19" i="33" s="1"/>
  <c r="BP21" i="33"/>
  <c r="CC21" i="33" s="1"/>
  <c r="BY32" i="37"/>
  <c r="AB30" i="37"/>
  <c r="AM26" i="37"/>
  <c r="BD24" i="37"/>
  <c r="CB34" i="37"/>
  <c r="CI34" i="37" s="1"/>
  <c r="AZ29" i="37"/>
  <c r="BG29" i="37" s="1"/>
  <c r="X29" i="37"/>
  <c r="CE28" i="37"/>
  <c r="CI28" i="37" s="1"/>
  <c r="CJ28" i="37" s="1"/>
  <c r="AZ26" i="37"/>
  <c r="BG26" i="37" s="1"/>
  <c r="X26" i="37"/>
  <c r="BO31" i="37"/>
  <c r="BT27" i="37"/>
  <c r="CF26" i="37"/>
  <c r="AA25" i="37"/>
  <c r="AE25" i="37" s="1"/>
  <c r="AF25" i="37" s="1"/>
  <c r="J25" i="37" s="1"/>
  <c r="BT24" i="37"/>
  <c r="BC30" i="37"/>
  <c r="BG30" i="37" s="1"/>
  <c r="BH30" i="37" s="1"/>
  <c r="AA30" i="37"/>
  <c r="BO24" i="37"/>
  <c r="AA24" i="37"/>
  <c r="AM32" i="37"/>
  <c r="P32" i="37"/>
  <c r="CB27" i="37"/>
  <c r="AZ27" i="37"/>
  <c r="CF25" i="37"/>
  <c r="AB33" i="37"/>
  <c r="AZ32" i="37"/>
  <c r="BY31" i="37"/>
  <c r="CB30" i="37"/>
  <c r="CI30" i="37" s="1"/>
  <c r="CJ30" i="37" s="1"/>
  <c r="AZ30" i="37"/>
  <c r="X30" i="37"/>
  <c r="AE30" i="37" s="1"/>
  <c r="CE29" i="37"/>
  <c r="CI29" i="37" s="1"/>
  <c r="CJ29" i="37" s="1"/>
  <c r="AR29" i="37"/>
  <c r="AP29" i="37" s="1"/>
  <c r="K27" i="37"/>
  <c r="BD25" i="37"/>
  <c r="BG24" i="37"/>
  <c r="AE24" i="37"/>
  <c r="CF31" i="37"/>
  <c r="BC31" i="37"/>
  <c r="BG31" i="37" s="1"/>
  <c r="BH31" i="37" s="1"/>
  <c r="BD30" i="37"/>
  <c r="AB29" i="37"/>
  <c r="AB25" i="37"/>
  <c r="BY34" i="37"/>
  <c r="AB34" i="37"/>
  <c r="BO33" i="37"/>
  <c r="AR33" i="37"/>
  <c r="AA32" i="37"/>
  <c r="AM31" i="37"/>
  <c r="AA31" i="37"/>
  <c r="AW30" i="37"/>
  <c r="BO29" i="37"/>
  <c r="BM29" i="37" s="1"/>
  <c r="U29" i="37"/>
  <c r="S29" i="37" s="1"/>
  <c r="BG28" i="37"/>
  <c r="BH28" i="37" s="1"/>
  <c r="K28" i="37"/>
  <c r="I28" i="37" s="1"/>
  <c r="AW27" i="37"/>
  <c r="AB26" i="37"/>
  <c r="CB24" i="37"/>
  <c r="CI24" i="37" s="1"/>
  <c r="X28" i="37"/>
  <c r="AB27" i="37"/>
  <c r="U26" i="37"/>
  <c r="BO25" i="37"/>
  <c r="U25" i="37"/>
  <c r="BC33" i="37"/>
  <c r="BT34" i="37"/>
  <c r="AM33" i="37"/>
  <c r="X31" i="37"/>
  <c r="AE31" i="37" s="1"/>
  <c r="AR30" i="37"/>
  <c r="U30" i="37"/>
  <c r="S30" i="37" s="1"/>
  <c r="CF29" i="37"/>
  <c r="P29" i="37"/>
  <c r="BY28" i="37"/>
  <c r="BD28" i="37"/>
  <c r="CE27" i="37"/>
  <c r="CI27" i="37" s="1"/>
  <c r="CJ27" i="37" s="1"/>
  <c r="AR27" i="37"/>
  <c r="AR25" i="37"/>
  <c r="AR34" i="37"/>
  <c r="P34" i="37"/>
  <c r="K33" i="37"/>
  <c r="BT32" i="37"/>
  <c r="AW32" i="37"/>
  <c r="BT31" i="37"/>
  <c r="BO30" i="37"/>
  <c r="AM29" i="37"/>
  <c r="AK29" i="37" s="1"/>
  <c r="AW28" i="37"/>
  <c r="BC27" i="37"/>
  <c r="BG27" i="37" s="1"/>
  <c r="BH27" i="37" s="1"/>
  <c r="BO26" i="37"/>
  <c r="AR26" i="37"/>
  <c r="P26" i="37"/>
  <c r="BC25" i="37"/>
  <c r="BG25" i="37" s="1"/>
  <c r="BH25" i="37" s="1"/>
  <c r="P25" i="37"/>
  <c r="BY24" i="37"/>
  <c r="U24" i="37"/>
  <c r="BY33" i="37"/>
  <c r="AE32" i="37"/>
  <c r="AW31" i="37"/>
  <c r="AM30" i="37"/>
  <c r="P30" i="37"/>
  <c r="N30" i="37" s="1"/>
  <c r="BY29" i="37"/>
  <c r="BW29" i="37" s="1"/>
  <c r="K29" i="37"/>
  <c r="BT28" i="37"/>
  <c r="U28" i="37"/>
  <c r="AM27" i="37"/>
  <c r="AM25" i="37"/>
  <c r="AM24" i="37"/>
  <c r="BG33" i="37"/>
  <c r="AA29" i="37"/>
  <c r="AE29" i="37" s="1"/>
  <c r="AZ34" i="37"/>
  <c r="BG34" i="37" s="1"/>
  <c r="BH34" i="37" s="1"/>
  <c r="X34" i="37"/>
  <c r="AE34" i="37" s="1"/>
  <c r="BT33" i="37"/>
  <c r="AW33" i="37"/>
  <c r="CB32" i="37"/>
  <c r="CI32" i="37" s="1"/>
  <c r="BC32" i="37"/>
  <c r="BG32" i="37" s="1"/>
  <c r="BH32" i="37" s="1"/>
  <c r="AR31" i="37"/>
  <c r="CF30" i="37"/>
  <c r="K30" i="37"/>
  <c r="I30" i="37" s="1"/>
  <c r="BT29" i="37"/>
  <c r="BR29" i="37" s="1"/>
  <c r="BO28" i="37"/>
  <c r="P28" i="37"/>
  <c r="BD27" i="37"/>
  <c r="AE26" i="37"/>
  <c r="BT26" i="37"/>
  <c r="K24" i="37"/>
  <c r="AW29" i="37"/>
  <c r="AU29" i="37" s="1"/>
  <c r="U27" i="37"/>
  <c r="U34" i="37"/>
  <c r="AF34" i="37"/>
  <c r="CJ31" i="37"/>
  <c r="K34" i="37"/>
  <c r="AF31" i="37"/>
  <c r="BH26" i="37"/>
  <c r="BH24" i="37"/>
  <c r="K26" i="37"/>
  <c r="AA33" i="37"/>
  <c r="AE33" i="37" s="1"/>
  <c r="AF30" i="37"/>
  <c r="AF26" i="37"/>
  <c r="CJ24" i="37"/>
  <c r="AB24" i="37"/>
  <c r="BH29" i="37"/>
  <c r="CE33" i="37"/>
  <c r="CI33" i="37" s="1"/>
  <c r="CF33" i="37"/>
  <c r="AF32" i="37"/>
  <c r="BH33" i="37"/>
  <c r="CJ32" i="37"/>
  <c r="AE28" i="37"/>
  <c r="AF24" i="37"/>
  <c r="AF27" i="37"/>
  <c r="CJ25" i="37"/>
  <c r="I25" i="37"/>
  <c r="CC26" i="37"/>
  <c r="CE26" i="37" s="1"/>
  <c r="CI26" i="37" s="1"/>
  <c r="BD31" i="37"/>
  <c r="CD22" i="37"/>
  <c r="CA18" i="37"/>
  <c r="AT15" i="37"/>
  <c r="BQ14" i="37"/>
  <c r="G14" i="37"/>
  <c r="V14" i="37" s="1"/>
  <c r="AI12" i="37"/>
  <c r="AX12" i="37" s="1"/>
  <c r="Z18" i="37"/>
  <c r="AB18" i="37" s="1"/>
  <c r="BP16" i="37"/>
  <c r="CC16" i="37" s="1"/>
  <c r="Z15" i="37"/>
  <c r="BK14" i="37"/>
  <c r="BZ14" i="37" s="1"/>
  <c r="CA12" i="37"/>
  <c r="Z12" i="37"/>
  <c r="W18" i="37"/>
  <c r="BB16" i="37"/>
  <c r="W15" i="37"/>
  <c r="AB15" i="37" s="1"/>
  <c r="AS14" i="37"/>
  <c r="CD13" i="37"/>
  <c r="BQ12" i="37"/>
  <c r="R12" i="37"/>
  <c r="M14" i="37"/>
  <c r="CD18" i="37"/>
  <c r="AS12" i="37"/>
  <c r="R13" i="37"/>
  <c r="Q14" i="37"/>
  <c r="CD14" i="37"/>
  <c r="BL15" i="37"/>
  <c r="AO17" i="37"/>
  <c r="AJ12" i="37"/>
  <c r="Z17" i="37"/>
  <c r="H12" i="37"/>
  <c r="AT12" i="37"/>
  <c r="AW12" i="37" s="1"/>
  <c r="AT13" i="37"/>
  <c r="AI14" i="37"/>
  <c r="AX14" i="37" s="1"/>
  <c r="BU15" i="37"/>
  <c r="BQ17" i="37"/>
  <c r="AT19" i="37"/>
  <c r="BK15" i="37"/>
  <c r="BZ15" i="37" s="1"/>
  <c r="M12" i="37"/>
  <c r="BB12" i="37"/>
  <c r="BU13" i="37"/>
  <c r="AN14" i="37"/>
  <c r="BA14" i="37" s="1"/>
  <c r="L15" i="37"/>
  <c r="Y15" i="37" s="1"/>
  <c r="AA15" i="37" s="1"/>
  <c r="CD17" i="37"/>
  <c r="H13" i="37"/>
  <c r="BU14" i="37"/>
  <c r="Q12" i="37"/>
  <c r="BP12" i="37"/>
  <c r="CC12" i="37" s="1"/>
  <c r="BV13" i="37"/>
  <c r="BY13" i="37" s="1"/>
  <c r="AO14" i="37"/>
  <c r="AR14" i="37" s="1"/>
  <c r="R15" i="37"/>
  <c r="R16" i="37"/>
  <c r="Q20" i="37"/>
  <c r="AP2" i="37"/>
  <c r="AO2" i="37"/>
  <c r="AQ2" i="37" s="1"/>
  <c r="AR2" i="37" s="1"/>
  <c r="AS2" i="37" s="1"/>
  <c r="BV2" i="37"/>
  <c r="BX2" i="37" s="1"/>
  <c r="BY2" i="37" s="1"/>
  <c r="BZ2" i="37" s="1"/>
  <c r="CA2" i="37" s="1"/>
  <c r="CB2" i="37" s="1"/>
  <c r="CC2" i="37" s="1"/>
  <c r="CD2" i="37" s="1"/>
  <c r="CE2" i="37" s="1"/>
  <c r="BW2" i="37"/>
  <c r="N2" i="37"/>
  <c r="M2" i="37"/>
  <c r="O2" i="37" s="1"/>
  <c r="P2" i="37" s="1"/>
  <c r="Q2" i="37" s="1"/>
  <c r="BR2" i="37"/>
  <c r="L12" i="37"/>
  <c r="Y12" i="37" s="1"/>
  <c r="AA12" i="37" s="1"/>
  <c r="AJ13" i="37"/>
  <c r="BL13" i="37"/>
  <c r="BV14" i="37"/>
  <c r="BY14" i="37" s="1"/>
  <c r="AY15" i="37"/>
  <c r="H16" i="37"/>
  <c r="AN17" i="37"/>
  <c r="BA17" i="37" s="1"/>
  <c r="W19" i="37"/>
  <c r="R20" i="37"/>
  <c r="U20" i="37" s="1"/>
  <c r="Z22" i="37"/>
  <c r="AJ23" i="37"/>
  <c r="Z23" i="37"/>
  <c r="R23" i="37"/>
  <c r="BQ22" i="37"/>
  <c r="AY22" i="37"/>
  <c r="AI22" i="37"/>
  <c r="AX22" i="37" s="1"/>
  <c r="Q22" i="37"/>
  <c r="BP21" i="37"/>
  <c r="CC21" i="37" s="1"/>
  <c r="H21" i="37"/>
  <c r="AO20" i="37"/>
  <c r="W20" i="37"/>
  <c r="G20" i="37"/>
  <c r="V20" i="37" s="1"/>
  <c r="CD19" i="37"/>
  <c r="BV19" i="37"/>
  <c r="AN19" i="37"/>
  <c r="BA19" i="37" s="1"/>
  <c r="BU18" i="37"/>
  <c r="M18" i="37"/>
  <c r="BL17" i="37"/>
  <c r="BB17" i="37"/>
  <c r="AT17" i="37"/>
  <c r="L17" i="37"/>
  <c r="Y17" i="37" s="1"/>
  <c r="AA17" i="37" s="1"/>
  <c r="CA16" i="37"/>
  <c r="BK16" i="37"/>
  <c r="BZ16" i="37" s="1"/>
  <c r="AS16" i="37"/>
  <c r="AJ15" i="37"/>
  <c r="BQ23" i="37"/>
  <c r="AY23" i="37"/>
  <c r="AI23" i="37"/>
  <c r="AX23" i="37" s="1"/>
  <c r="Q23" i="37"/>
  <c r="BP22" i="37"/>
  <c r="CC22" i="37" s="1"/>
  <c r="CE22" i="37" s="1"/>
  <c r="H22" i="37"/>
  <c r="AO21" i="37"/>
  <c r="W21" i="37"/>
  <c r="G21" i="37"/>
  <c r="V21" i="37" s="1"/>
  <c r="CD20" i="37"/>
  <c r="BV20" i="37"/>
  <c r="AN20" i="37"/>
  <c r="BA20" i="37" s="1"/>
  <c r="BU19" i="37"/>
  <c r="M19" i="37"/>
  <c r="BL18" i="37"/>
  <c r="BB18" i="37"/>
  <c r="AT18" i="37"/>
  <c r="L18" i="37"/>
  <c r="Y18" i="37" s="1"/>
  <c r="CA17" i="37"/>
  <c r="BK17" i="37"/>
  <c r="BZ17" i="37" s="1"/>
  <c r="AS17" i="37"/>
  <c r="CD23" i="37"/>
  <c r="BV23" i="37"/>
  <c r="AN23" i="37"/>
  <c r="BA23" i="37" s="1"/>
  <c r="BU22" i="37"/>
  <c r="M22" i="37"/>
  <c r="BL21" i="37"/>
  <c r="BB21" i="37"/>
  <c r="AT21" i="37"/>
  <c r="L21" i="37"/>
  <c r="Y21" i="37" s="1"/>
  <c r="CA20" i="37"/>
  <c r="BK20" i="37"/>
  <c r="BZ20" i="37" s="1"/>
  <c r="CB20" i="37" s="1"/>
  <c r="AS20" i="37"/>
  <c r="AJ19" i="37"/>
  <c r="Z19" i="37"/>
  <c r="R19" i="37"/>
  <c r="BQ18" i="37"/>
  <c r="AY18" i="37"/>
  <c r="AI18" i="37"/>
  <c r="AX18" i="37" s="1"/>
  <c r="Q18" i="37"/>
  <c r="BP17" i="37"/>
  <c r="CC17" i="37" s="1"/>
  <c r="H17" i="37"/>
  <c r="AO16" i="37"/>
  <c r="W16" i="37"/>
  <c r="G16" i="37"/>
  <c r="V16" i="37" s="1"/>
  <c r="CD15" i="37"/>
  <c r="BK23" i="37"/>
  <c r="BZ23" i="37" s="1"/>
  <c r="G23" i="37"/>
  <c r="V23" i="37" s="1"/>
  <c r="CA22" i="37"/>
  <c r="CF22" i="37" s="1"/>
  <c r="W22" i="37"/>
  <c r="BQ21" i="37"/>
  <c r="AN21" i="37"/>
  <c r="BA21" i="37" s="1"/>
  <c r="BC21" i="37" s="1"/>
  <c r="Z21" i="37"/>
  <c r="M21" i="37"/>
  <c r="BU23" i="37"/>
  <c r="AT23" i="37"/>
  <c r="BL22" i="37"/>
  <c r="CA21" i="37"/>
  <c r="BQ20" i="37"/>
  <c r="BB20" i="37"/>
  <c r="Z20" i="37"/>
  <c r="M20" i="37"/>
  <c r="AS19" i="37"/>
  <c r="Q19" i="37"/>
  <c r="BK18" i="37"/>
  <c r="BZ18" i="37" s="1"/>
  <c r="AJ18" i="37"/>
  <c r="H18" i="37"/>
  <c r="AY17" i="37"/>
  <c r="BD17" i="37" s="1"/>
  <c r="W17" i="37"/>
  <c r="AB17" i="37" s="1"/>
  <c r="M17" i="37"/>
  <c r="BV16" i="37"/>
  <c r="BL16" i="37"/>
  <c r="BO16" i="37" s="1"/>
  <c r="AY16" i="37"/>
  <c r="BD16" i="37" s="1"/>
  <c r="AN16" i="37"/>
  <c r="BA16" i="37" s="1"/>
  <c r="Q16" i="37"/>
  <c r="CA15" i="37"/>
  <c r="BQ15" i="37"/>
  <c r="AN15" i="37"/>
  <c r="BA15" i="37" s="1"/>
  <c r="M15" i="37"/>
  <c r="BL14" i="37"/>
  <c r="BO14" i="37" s="1"/>
  <c r="BB14" i="37"/>
  <c r="BC14" i="37" s="1"/>
  <c r="AT14" i="37"/>
  <c r="L14" i="37"/>
  <c r="Y14" i="37" s="1"/>
  <c r="CA13" i="37"/>
  <c r="CF13" i="37" s="1"/>
  <c r="BK13" i="37"/>
  <c r="BZ13" i="37" s="1"/>
  <c r="AS13" i="37"/>
  <c r="AS23" i="37"/>
  <c r="BK22" i="37"/>
  <c r="BZ22" i="37" s="1"/>
  <c r="AJ22" i="37"/>
  <c r="G22" i="37"/>
  <c r="V22" i="37" s="1"/>
  <c r="X22" i="37" s="1"/>
  <c r="AY21" i="37"/>
  <c r="BP20" i="37"/>
  <c r="CC20" i="37" s="1"/>
  <c r="CE20" i="37" s="1"/>
  <c r="L20" i="37"/>
  <c r="Y20" i="37" s="1"/>
  <c r="G18" i="37"/>
  <c r="V18" i="37" s="1"/>
  <c r="X18" i="37" s="1"/>
  <c r="AJ17" i="37"/>
  <c r="BU16" i="37"/>
  <c r="Z16" i="37"/>
  <c r="BP15" i="37"/>
  <c r="CC15" i="37" s="1"/>
  <c r="BV22" i="37"/>
  <c r="AT22" i="37"/>
  <c r="BK21" i="37"/>
  <c r="BZ21" i="37" s="1"/>
  <c r="CB21" i="37" s="1"/>
  <c r="AJ21" i="37"/>
  <c r="AY20" i="37"/>
  <c r="BQ19" i="37"/>
  <c r="BB19" i="37"/>
  <c r="BV18" i="37"/>
  <c r="BY18" i="37" s="1"/>
  <c r="AS18" i="37"/>
  <c r="R18" i="37"/>
  <c r="AI17" i="37"/>
  <c r="AX17" i="37" s="1"/>
  <c r="CD16" i="37"/>
  <c r="CE16" i="37" s="1"/>
  <c r="AJ14" i="37"/>
  <c r="AM14" i="37" s="1"/>
  <c r="Z14" i="37"/>
  <c r="R14" i="37"/>
  <c r="BQ13" i="37"/>
  <c r="AY13" i="37"/>
  <c r="AI13" i="37"/>
  <c r="AX13" i="37" s="1"/>
  <c r="Q13" i="37"/>
  <c r="BP23" i="37"/>
  <c r="CC23" i="37" s="1"/>
  <c r="CE23" i="37" s="1"/>
  <c r="BB23" i="37"/>
  <c r="AO23" i="37"/>
  <c r="AR23" i="37" s="1"/>
  <c r="M23" i="37"/>
  <c r="AS22" i="37"/>
  <c r="R22" i="37"/>
  <c r="BV21" i="37"/>
  <c r="AI21" i="37"/>
  <c r="AX21" i="37" s="1"/>
  <c r="L23" i="37"/>
  <c r="Y23" i="37" s="1"/>
  <c r="BU21" i="37"/>
  <c r="AS21" i="37"/>
  <c r="R21" i="37"/>
  <c r="AI20" i="37"/>
  <c r="AX20" i="37" s="1"/>
  <c r="H20" i="37"/>
  <c r="K20" i="37" s="1"/>
  <c r="CA19" i="37"/>
  <c r="CF19" i="37" s="1"/>
  <c r="AY19" i="37"/>
  <c r="BU17" i="37"/>
  <c r="R17" i="37"/>
  <c r="G17" i="37"/>
  <c r="V17" i="37" s="1"/>
  <c r="BQ16" i="37"/>
  <c r="AT16" i="37"/>
  <c r="AW16" i="37" s="1"/>
  <c r="AI16" i="37"/>
  <c r="AX16" i="37" s="1"/>
  <c r="L16" i="37"/>
  <c r="Y16" i="37" s="1"/>
  <c r="BV15" i="37"/>
  <c r="BB15" i="37"/>
  <c r="AS15" i="37"/>
  <c r="AI15" i="37"/>
  <c r="AX15" i="37" s="1"/>
  <c r="AZ15" i="37" s="1"/>
  <c r="Q15" i="37"/>
  <c r="BP14" i="37"/>
  <c r="CC14" i="37" s="1"/>
  <c r="CE14" i="37" s="1"/>
  <c r="H14" i="37"/>
  <c r="K14" i="37" s="1"/>
  <c r="AO13" i="37"/>
  <c r="W13" i="37"/>
  <c r="G13" i="37"/>
  <c r="V13" i="37" s="1"/>
  <c r="CD12" i="37"/>
  <c r="CF12" i="37" s="1"/>
  <c r="BV12" i="37"/>
  <c r="AN12" i="37"/>
  <c r="BA12" i="37" s="1"/>
  <c r="BC12" i="37" s="1"/>
  <c r="BK12" i="37"/>
  <c r="BZ12" i="37" s="1"/>
  <c r="CB12" i="37" s="1"/>
  <c r="BU12" i="37"/>
  <c r="L13" i="37"/>
  <c r="Y13" i="37" s="1"/>
  <c r="G15" i="37"/>
  <c r="V15" i="37" s="1"/>
  <c r="Q17" i="37"/>
  <c r="AN18" i="37"/>
  <c r="BA18" i="37" s="1"/>
  <c r="G19" i="37"/>
  <c r="V19" i="37" s="1"/>
  <c r="X19" i="37" s="1"/>
  <c r="BL20" i="37"/>
  <c r="Q21" i="37"/>
  <c r="AN22" i="37"/>
  <c r="BA22" i="37" s="1"/>
  <c r="D11" i="37"/>
  <c r="G12" i="37"/>
  <c r="W12" i="37"/>
  <c r="AO12" i="37"/>
  <c r="AY12" i="37"/>
  <c r="BL12" i="37"/>
  <c r="BO12" i="37" s="1"/>
  <c r="M13" i="37"/>
  <c r="Z13" i="37"/>
  <c r="AN13" i="37"/>
  <c r="BA13" i="37" s="1"/>
  <c r="BB13" i="37"/>
  <c r="BP13" i="37"/>
  <c r="CC13" i="37" s="1"/>
  <c r="CE13" i="37" s="1"/>
  <c r="W14" i="37"/>
  <c r="AY14" i="37"/>
  <c r="CA14" i="37"/>
  <c r="CF14" i="37" s="1"/>
  <c r="H15" i="37"/>
  <c r="AO15" i="37"/>
  <c r="M16" i="37"/>
  <c r="P16" i="37" s="1"/>
  <c r="AJ16" i="37"/>
  <c r="BV17" i="37"/>
  <c r="AO18" i="37"/>
  <c r="AR18" i="37" s="1"/>
  <c r="BP18" i="37"/>
  <c r="CC18" i="37" s="1"/>
  <c r="CE18" i="37" s="1"/>
  <c r="H19" i="37"/>
  <c r="AI19" i="37"/>
  <c r="AX19" i="37" s="1"/>
  <c r="BK19" i="37"/>
  <c r="BZ19" i="37" s="1"/>
  <c r="CD21" i="37"/>
  <c r="AO22" i="37"/>
  <c r="H23" i="37"/>
  <c r="BL23" i="37"/>
  <c r="BO23" i="37" s="1"/>
  <c r="BL19" i="37"/>
  <c r="AJ20" i="37"/>
  <c r="AM20" i="37" s="1"/>
  <c r="BU20" i="37"/>
  <c r="L19" i="37"/>
  <c r="Y19" i="37" s="1"/>
  <c r="AO19" i="37"/>
  <c r="AR19" i="37" s="1"/>
  <c r="BP19" i="37"/>
  <c r="CC19" i="37" s="1"/>
  <c r="BB22" i="37"/>
  <c r="AT20" i="37"/>
  <c r="AW20" i="37" s="1"/>
  <c r="L22" i="37"/>
  <c r="Y22" i="37" s="1"/>
  <c r="W23" i="37"/>
  <c r="CA23" i="37"/>
  <c r="BR2" i="36"/>
  <c r="BQ2" i="36"/>
  <c r="BS2" i="36" s="1"/>
  <c r="BT2" i="36" s="1"/>
  <c r="BU2" i="36" s="1"/>
  <c r="BU14" i="36"/>
  <c r="W16" i="36"/>
  <c r="CD17" i="36"/>
  <c r="AO2" i="36"/>
  <c r="AQ2" i="36" s="1"/>
  <c r="AR2" i="36" s="1"/>
  <c r="AS2" i="36" s="1"/>
  <c r="AO23" i="36"/>
  <c r="W23" i="36"/>
  <c r="G23" i="36"/>
  <c r="V23" i="36" s="1"/>
  <c r="CD22" i="36"/>
  <c r="BV22" i="36"/>
  <c r="AN22" i="36"/>
  <c r="BA22" i="36" s="1"/>
  <c r="BU23" i="36"/>
  <c r="M23" i="36"/>
  <c r="BL22" i="36"/>
  <c r="BB22" i="36"/>
  <c r="AT22" i="36"/>
  <c r="L22" i="36"/>
  <c r="Y22" i="36" s="1"/>
  <c r="CA21" i="36"/>
  <c r="BK21" i="36"/>
  <c r="BZ21" i="36" s="1"/>
  <c r="AS21" i="36"/>
  <c r="AJ20" i="36"/>
  <c r="AM20" i="36" s="1"/>
  <c r="Z20" i="36"/>
  <c r="R20" i="36"/>
  <c r="BL23" i="36"/>
  <c r="BB23" i="36"/>
  <c r="AT23" i="36"/>
  <c r="L23" i="36"/>
  <c r="Y23" i="36" s="1"/>
  <c r="CA22" i="36"/>
  <c r="BK22" i="36"/>
  <c r="BZ22" i="36" s="1"/>
  <c r="CB22" i="36" s="1"/>
  <c r="AS22" i="36"/>
  <c r="AJ21" i="36"/>
  <c r="Z21" i="36"/>
  <c r="R21" i="36"/>
  <c r="BQ20" i="36"/>
  <c r="AY20" i="36"/>
  <c r="AI20" i="36"/>
  <c r="AX20" i="36" s="1"/>
  <c r="Q20" i="36"/>
  <c r="CD23" i="36"/>
  <c r="BQ23" i="36"/>
  <c r="Z23" i="36"/>
  <c r="BB21" i="36"/>
  <c r="H21" i="36"/>
  <c r="W20" i="36"/>
  <c r="M20" i="36"/>
  <c r="BQ19" i="36"/>
  <c r="AY19" i="36"/>
  <c r="AI19" i="36"/>
  <c r="AX19" i="36" s="1"/>
  <c r="Q19" i="36"/>
  <c r="BP18" i="36"/>
  <c r="CC18" i="36" s="1"/>
  <c r="H18" i="36"/>
  <c r="AO17" i="36"/>
  <c r="AY23" i="36"/>
  <c r="BD23" i="36" s="1"/>
  <c r="BP22" i="36"/>
  <c r="CC22" i="36" s="1"/>
  <c r="CE22" i="36" s="1"/>
  <c r="AO22" i="36"/>
  <c r="AR22" i="36" s="1"/>
  <c r="M22" i="36"/>
  <c r="P22" i="36" s="1"/>
  <c r="BV21" i="36"/>
  <c r="BL21" i="36"/>
  <c r="AN21" i="36"/>
  <c r="BA21" i="36" s="1"/>
  <c r="BC21" i="36" s="1"/>
  <c r="CA20" i="36"/>
  <c r="AS20" i="36"/>
  <c r="AO19" i="36"/>
  <c r="W19" i="36"/>
  <c r="G19" i="36"/>
  <c r="V19" i="36" s="1"/>
  <c r="X19" i="36" s="1"/>
  <c r="CD18" i="36"/>
  <c r="BV18" i="36"/>
  <c r="BK23" i="36"/>
  <c r="BZ23" i="36" s="1"/>
  <c r="AJ23" i="36"/>
  <c r="AY22" i="36"/>
  <c r="BD22" i="36" s="1"/>
  <c r="BU21" i="36"/>
  <c r="BB20" i="36"/>
  <c r="H20" i="36"/>
  <c r="CD19" i="36"/>
  <c r="BV19" i="36"/>
  <c r="BY19" i="36" s="1"/>
  <c r="AN19" i="36"/>
  <c r="BA19" i="36" s="1"/>
  <c r="BU18" i="36"/>
  <c r="M18" i="36"/>
  <c r="P18" i="36" s="1"/>
  <c r="BL17" i="36"/>
  <c r="BB17" i="36"/>
  <c r="AT17" i="36"/>
  <c r="AW17" i="36" s="1"/>
  <c r="AI23" i="36"/>
  <c r="AX23" i="36" s="1"/>
  <c r="AZ23" i="36" s="1"/>
  <c r="H23" i="36"/>
  <c r="AJ22" i="36"/>
  <c r="W22" i="36"/>
  <c r="AB22" i="36" s="1"/>
  <c r="CD21" i="36"/>
  <c r="AO20" i="36"/>
  <c r="G20" i="36"/>
  <c r="V20" i="36" s="1"/>
  <c r="X20" i="36" s="1"/>
  <c r="BU19" i="36"/>
  <c r="M19" i="36"/>
  <c r="BL18" i="36"/>
  <c r="BB18" i="36"/>
  <c r="AT18" i="36"/>
  <c r="L18" i="36"/>
  <c r="Y18" i="36" s="1"/>
  <c r="CA17" i="36"/>
  <c r="CF17" i="36" s="1"/>
  <c r="BK17" i="36"/>
  <c r="BZ17" i="36" s="1"/>
  <c r="AS17" i="36"/>
  <c r="CA23" i="36"/>
  <c r="Z22" i="36"/>
  <c r="AO21" i="36"/>
  <c r="Q21" i="36"/>
  <c r="CD20" i="36"/>
  <c r="Z19" i="36"/>
  <c r="AI18" i="36"/>
  <c r="AX18" i="36" s="1"/>
  <c r="G18" i="36"/>
  <c r="V18" i="36" s="1"/>
  <c r="AJ17" i="36"/>
  <c r="W17" i="36"/>
  <c r="BL16" i="36"/>
  <c r="BB16" i="36"/>
  <c r="AT16" i="36"/>
  <c r="L16" i="36"/>
  <c r="Y16" i="36" s="1"/>
  <c r="CA15" i="36"/>
  <c r="BK15" i="36"/>
  <c r="BZ15" i="36" s="1"/>
  <c r="AS15" i="36"/>
  <c r="AJ14" i="36"/>
  <c r="Z14" i="36"/>
  <c r="R14" i="36"/>
  <c r="BQ13" i="36"/>
  <c r="AY13" i="36"/>
  <c r="AI13" i="36"/>
  <c r="AX13" i="36" s="1"/>
  <c r="Q13" i="36"/>
  <c r="Q23" i="36"/>
  <c r="R22" i="36"/>
  <c r="L21" i="36"/>
  <c r="Y21" i="36" s="1"/>
  <c r="AA21" i="36" s="1"/>
  <c r="BV20" i="36"/>
  <c r="BB19" i="36"/>
  <c r="Q18" i="36"/>
  <c r="BV17" i="36"/>
  <c r="L17" i="36"/>
  <c r="Y17" i="36" s="1"/>
  <c r="AJ16" i="36"/>
  <c r="AM16" i="36" s="1"/>
  <c r="Z16" i="36"/>
  <c r="R16" i="36"/>
  <c r="BQ15" i="36"/>
  <c r="AY15" i="36"/>
  <c r="AI15" i="36"/>
  <c r="AX15" i="36" s="1"/>
  <c r="AZ15" i="36" s="1"/>
  <c r="Q15" i="36"/>
  <c r="BP14" i="36"/>
  <c r="CC14" i="36" s="1"/>
  <c r="BU22" i="36"/>
  <c r="Q22" i="36"/>
  <c r="BU20" i="36"/>
  <c r="BU17" i="36"/>
  <c r="BQ16" i="36"/>
  <c r="AY16" i="36"/>
  <c r="BD16" i="36" s="1"/>
  <c r="AI16" i="36"/>
  <c r="AX16" i="36" s="1"/>
  <c r="Q16" i="36"/>
  <c r="BP15" i="36"/>
  <c r="CC15" i="36" s="1"/>
  <c r="H15" i="36"/>
  <c r="AO14" i="36"/>
  <c r="W14" i="36"/>
  <c r="G14" i="36"/>
  <c r="V14" i="36" s="1"/>
  <c r="CD13" i="36"/>
  <c r="BV13" i="36"/>
  <c r="AN13" i="36"/>
  <c r="BA13" i="36" s="1"/>
  <c r="BU12" i="36"/>
  <c r="BP23" i="36"/>
  <c r="CC23" i="36" s="1"/>
  <c r="AN23" i="36"/>
  <c r="BA23" i="36" s="1"/>
  <c r="BC23" i="36" s="1"/>
  <c r="BQ22" i="36"/>
  <c r="BT22" i="36" s="1"/>
  <c r="AY21" i="36"/>
  <c r="BD21" i="36" s="1"/>
  <c r="G21" i="36"/>
  <c r="V21" i="36" s="1"/>
  <c r="AJ19" i="36"/>
  <c r="AM19" i="36" s="1"/>
  <c r="R19" i="36"/>
  <c r="U19" i="36" s="1"/>
  <c r="AO18" i="36"/>
  <c r="Z18" i="36"/>
  <c r="R17" i="36"/>
  <c r="BP16" i="36"/>
  <c r="CC16" i="36" s="1"/>
  <c r="H16" i="36"/>
  <c r="AO15" i="36"/>
  <c r="W15" i="36"/>
  <c r="G15" i="36"/>
  <c r="V15" i="36" s="1"/>
  <c r="CD14" i="36"/>
  <c r="BV14" i="36"/>
  <c r="BY14" i="36" s="1"/>
  <c r="AN14" i="36"/>
  <c r="BA14" i="36" s="1"/>
  <c r="BU13" i="36"/>
  <c r="M13" i="36"/>
  <c r="BL12" i="36"/>
  <c r="BO12" i="36" s="1"/>
  <c r="BB12" i="36"/>
  <c r="AT12" i="36"/>
  <c r="AS23" i="36"/>
  <c r="M21" i="36"/>
  <c r="P21" i="36" s="1"/>
  <c r="L20" i="36"/>
  <c r="Y20" i="36" s="1"/>
  <c r="BK19" i="36"/>
  <c r="BZ19" i="36" s="1"/>
  <c r="AY18" i="36"/>
  <c r="W18" i="36"/>
  <c r="AB18" i="36" s="1"/>
  <c r="G17" i="36"/>
  <c r="V17" i="36" s="1"/>
  <c r="X17" i="36" s="1"/>
  <c r="BV16" i="36"/>
  <c r="BY16" i="36" s="1"/>
  <c r="AN16" i="36"/>
  <c r="BA16" i="36" s="1"/>
  <c r="BC16" i="36" s="1"/>
  <c r="BU15" i="36"/>
  <c r="BB14" i="36"/>
  <c r="BB13" i="36"/>
  <c r="M12" i="36"/>
  <c r="H22" i="36"/>
  <c r="AT20" i="36"/>
  <c r="CA18" i="36"/>
  <c r="CF18" i="36" s="1"/>
  <c r="AY17" i="36"/>
  <c r="BD17" i="36" s="1"/>
  <c r="BU16" i="36"/>
  <c r="BB15" i="36"/>
  <c r="BP13" i="36"/>
  <c r="CC13" i="36" s="1"/>
  <c r="AO13" i="36"/>
  <c r="AR13" i="36" s="1"/>
  <c r="Z13" i="36"/>
  <c r="L13" i="36"/>
  <c r="Y13" i="36" s="1"/>
  <c r="L12" i="36"/>
  <c r="Y12" i="36" s="1"/>
  <c r="G22" i="36"/>
  <c r="V22" i="36" s="1"/>
  <c r="X22" i="36" s="1"/>
  <c r="AT21" i="36"/>
  <c r="AW21" i="36" s="1"/>
  <c r="AN20" i="36"/>
  <c r="BA20" i="36" s="1"/>
  <c r="BC20" i="36" s="1"/>
  <c r="AS18" i="36"/>
  <c r="R18" i="36"/>
  <c r="AJ15" i="36"/>
  <c r="R15" i="36"/>
  <c r="BQ14" i="36"/>
  <c r="BT14" i="36" s="1"/>
  <c r="AY14" i="36"/>
  <c r="BD14" i="36" s="1"/>
  <c r="AI14" i="36"/>
  <c r="AX14" i="36" s="1"/>
  <c r="H14" i="36"/>
  <c r="K14" i="36" s="1"/>
  <c r="CA13" i="36"/>
  <c r="BK12" i="36"/>
  <c r="BZ12" i="36" s="1"/>
  <c r="AY12" i="36"/>
  <c r="AO12" i="36"/>
  <c r="BK20" i="36"/>
  <c r="BZ20" i="36" s="1"/>
  <c r="BL19" i="36"/>
  <c r="AT19" i="36"/>
  <c r="L19" i="36"/>
  <c r="Y19" i="36" s="1"/>
  <c r="BQ18" i="36"/>
  <c r="BT18" i="36" s="1"/>
  <c r="AN18" i="36"/>
  <c r="BA18" i="36" s="1"/>
  <c r="BC18" i="36" s="1"/>
  <c r="BQ17" i="36"/>
  <c r="Q17" i="36"/>
  <c r="CD15" i="36"/>
  <c r="BL13" i="36"/>
  <c r="W13" i="36"/>
  <c r="BV12" i="36"/>
  <c r="BY12" i="36" s="1"/>
  <c r="AN12" i="36"/>
  <c r="BA12" i="36" s="1"/>
  <c r="Z12" i="36"/>
  <c r="R12" i="36"/>
  <c r="U12" i="36" s="1"/>
  <c r="BV23" i="36"/>
  <c r="BY23" i="36" s="1"/>
  <c r="R23" i="36"/>
  <c r="AI21" i="36"/>
  <c r="AX21" i="36" s="1"/>
  <c r="CA19" i="36"/>
  <c r="CF19" i="36" s="1"/>
  <c r="AS19" i="36"/>
  <c r="BP17" i="36"/>
  <c r="CC17" i="36" s="1"/>
  <c r="CE17" i="36" s="1"/>
  <c r="AN17" i="36"/>
  <c r="BA17" i="36" s="1"/>
  <c r="BC17" i="36" s="1"/>
  <c r="CD16" i="36"/>
  <c r="M15" i="36"/>
  <c r="BL14" i="36"/>
  <c r="AT14" i="36"/>
  <c r="Q14" i="36"/>
  <c r="BK13" i="36"/>
  <c r="BZ13" i="36" s="1"/>
  <c r="CB13" i="36" s="1"/>
  <c r="AJ13" i="36"/>
  <c r="AM13" i="36" s="1"/>
  <c r="Q12" i="36"/>
  <c r="AI22" i="36"/>
  <c r="AX22" i="36" s="1"/>
  <c r="AZ22" i="36" s="1"/>
  <c r="BQ21" i="36"/>
  <c r="W21" i="36"/>
  <c r="AB21" i="36" s="1"/>
  <c r="BP20" i="36"/>
  <c r="CC20" i="36" s="1"/>
  <c r="H19" i="36"/>
  <c r="K19" i="36" s="1"/>
  <c r="BK18" i="36"/>
  <c r="BZ18" i="36" s="1"/>
  <c r="CB18" i="36" s="1"/>
  <c r="AJ18" i="36"/>
  <c r="AM18" i="36" s="1"/>
  <c r="M16" i="36"/>
  <c r="BL15" i="36"/>
  <c r="BO15" i="36" s="1"/>
  <c r="AT15" i="36"/>
  <c r="AW15" i="36" s="1"/>
  <c r="L15" i="36"/>
  <c r="Y15" i="36" s="1"/>
  <c r="CA14" i="36"/>
  <c r="CF14" i="36" s="1"/>
  <c r="BK14" i="36"/>
  <c r="BZ14" i="36" s="1"/>
  <c r="AS14" i="36"/>
  <c r="AT13" i="36"/>
  <c r="H13" i="36"/>
  <c r="CD12" i="36"/>
  <c r="AJ12" i="36"/>
  <c r="H12" i="36"/>
  <c r="BP21" i="36"/>
  <c r="CC21" i="36" s="1"/>
  <c r="CE21" i="36" s="1"/>
  <c r="BL20" i="36"/>
  <c r="BP19" i="36"/>
  <c r="CC19" i="36" s="1"/>
  <c r="CE19" i="36" s="1"/>
  <c r="AI17" i="36"/>
  <c r="AX17" i="36" s="1"/>
  <c r="M17" i="36"/>
  <c r="P17" i="36" s="1"/>
  <c r="CA16" i="36"/>
  <c r="BK16" i="36"/>
  <c r="BZ16" i="36" s="1"/>
  <c r="CB16" i="36" s="1"/>
  <c r="AS16" i="36"/>
  <c r="Z15" i="36"/>
  <c r="M14" i="36"/>
  <c r="AS13" i="36"/>
  <c r="R13" i="36"/>
  <c r="U13" i="36" s="1"/>
  <c r="G13" i="36"/>
  <c r="V13" i="36" s="1"/>
  <c r="X13" i="36" s="1"/>
  <c r="CA12" i="36"/>
  <c r="BQ12" i="36"/>
  <c r="AS12" i="36"/>
  <c r="AI12" i="36"/>
  <c r="AX12" i="36" s="1"/>
  <c r="AZ12" i="36" s="1"/>
  <c r="W12" i="36"/>
  <c r="G12" i="36"/>
  <c r="V12" i="36" s="1"/>
  <c r="D11" i="36"/>
  <c r="BP12" i="36"/>
  <c r="CC12" i="36" s="1"/>
  <c r="CE12" i="36" s="1"/>
  <c r="S2" i="36"/>
  <c r="R2" i="36"/>
  <c r="T2" i="36" s="1"/>
  <c r="U2" i="36" s="1"/>
  <c r="V2" i="36" s="1"/>
  <c r="W2" i="36" s="1"/>
  <c r="X2" i="36" s="1"/>
  <c r="Y2" i="36" s="1"/>
  <c r="Z2" i="36" s="1"/>
  <c r="AA2" i="36" s="1"/>
  <c r="AN15" i="36"/>
  <c r="BA15" i="36" s="1"/>
  <c r="N2" i="36"/>
  <c r="L14" i="36"/>
  <c r="Y14" i="36" s="1"/>
  <c r="AA14" i="36" s="1"/>
  <c r="BV15" i="36"/>
  <c r="BY15" i="36" s="1"/>
  <c r="H17" i="36"/>
  <c r="K17" i="36" s="1"/>
  <c r="Z17" i="36"/>
  <c r="G16" i="36"/>
  <c r="V16" i="36" s="1"/>
  <c r="X16" i="36" s="1"/>
  <c r="H26" i="35"/>
  <c r="CA20" i="35"/>
  <c r="AT15" i="35"/>
  <c r="BQ14" i="35"/>
  <c r="G14" i="35"/>
  <c r="V14" i="35" s="1"/>
  <c r="Z13" i="35"/>
  <c r="BL12" i="35"/>
  <c r="Q12" i="35"/>
  <c r="R13" i="35"/>
  <c r="BL21" i="35"/>
  <c r="AO16" i="35"/>
  <c r="R15" i="35"/>
  <c r="AS14" i="35"/>
  <c r="BV13" i="35"/>
  <c r="H13" i="35"/>
  <c r="AT12" i="35"/>
  <c r="H12" i="35"/>
  <c r="BU23" i="35"/>
  <c r="AJ13" i="35"/>
  <c r="BP20" i="35"/>
  <c r="CC20" i="35" s="1"/>
  <c r="BB12" i="35"/>
  <c r="BL32" i="35"/>
  <c r="AS20" i="35"/>
  <c r="AY14" i="35"/>
  <c r="AY12" i="35"/>
  <c r="BQ24" i="35"/>
  <c r="AY21" i="35"/>
  <c r="Z19" i="35"/>
  <c r="M16" i="35"/>
  <c r="L15" i="35"/>
  <c r="Y15" i="35" s="1"/>
  <c r="AO14" i="35"/>
  <c r="BU13" i="35"/>
  <c r="AO12" i="35"/>
  <c r="G12" i="35"/>
  <c r="V12" i="35" s="1"/>
  <c r="AS29" i="35"/>
  <c r="BB18" i="35"/>
  <c r="CA14" i="35"/>
  <c r="W12" i="35"/>
  <c r="L12" i="35"/>
  <c r="Y12" i="35" s="1"/>
  <c r="CD13" i="35"/>
  <c r="Z15" i="35"/>
  <c r="AY25" i="35"/>
  <c r="M12" i="35"/>
  <c r="BK14" i="35"/>
  <c r="BZ14" i="35" s="1"/>
  <c r="BV22" i="35"/>
  <c r="BP28" i="35"/>
  <c r="CC28" i="35" s="1"/>
  <c r="BP12" i="35"/>
  <c r="CC12" i="35" s="1"/>
  <c r="BB15" i="35"/>
  <c r="D11" i="35"/>
  <c r="AN11" i="35" s="1"/>
  <c r="BA11" i="35" s="1"/>
  <c r="BQ12" i="35"/>
  <c r="AN13" i="35"/>
  <c r="BA13" i="35" s="1"/>
  <c r="W14" i="35"/>
  <c r="BL15" i="35"/>
  <c r="BP18" i="35"/>
  <c r="CC18" i="35" s="1"/>
  <c r="Q21" i="35"/>
  <c r="CA29" i="35"/>
  <c r="M13" i="35"/>
  <c r="BB16" i="35"/>
  <c r="H28" i="35"/>
  <c r="AJ15" i="35"/>
  <c r="Q14" i="35"/>
  <c r="AI26" i="35"/>
  <c r="AX26" i="35" s="1"/>
  <c r="AI12" i="35"/>
  <c r="AX12" i="35" s="1"/>
  <c r="AZ12" i="35" s="1"/>
  <c r="BU12" i="35"/>
  <c r="BP13" i="35"/>
  <c r="CC13" i="35" s="1"/>
  <c r="CE13" i="35" s="1"/>
  <c r="AI14" i="35"/>
  <c r="AX14" i="35" s="1"/>
  <c r="AZ14" i="35" s="1"/>
  <c r="H15" i="35"/>
  <c r="AN21" i="35"/>
  <c r="BA21" i="35" s="1"/>
  <c r="Z24" i="35"/>
  <c r="BP26" i="35"/>
  <c r="CC26" i="35" s="1"/>
  <c r="M2" i="35"/>
  <c r="O2" i="35" s="1"/>
  <c r="P2" i="35" s="1"/>
  <c r="Q2" i="35" s="1"/>
  <c r="N2" i="35"/>
  <c r="AP2" i="35"/>
  <c r="AO2" i="35"/>
  <c r="AQ2" i="35" s="1"/>
  <c r="AR2" i="35" s="1"/>
  <c r="AS2" i="35" s="1"/>
  <c r="BR2" i="35"/>
  <c r="BQ2" i="35"/>
  <c r="BS2" i="35" s="1"/>
  <c r="BT2" i="35" s="1"/>
  <c r="BU2" i="35" s="1"/>
  <c r="G11" i="35"/>
  <c r="V11" i="35" s="1"/>
  <c r="X11" i="35" s="1"/>
  <c r="H11" i="35"/>
  <c r="X14" i="35"/>
  <c r="W11" i="35"/>
  <c r="CA11" i="35"/>
  <c r="L11" i="35"/>
  <c r="Y11" i="35" s="1"/>
  <c r="BU11" i="35"/>
  <c r="M11" i="35"/>
  <c r="AJ11" i="35"/>
  <c r="R11" i="35"/>
  <c r="U11" i="35" s="1"/>
  <c r="AY11" i="35"/>
  <c r="Q11" i="35"/>
  <c r="AT11" i="35"/>
  <c r="AO11" i="35"/>
  <c r="AR11" i="35" s="1"/>
  <c r="BP11" i="35"/>
  <c r="CC11" i="35" s="1"/>
  <c r="BD12" i="35"/>
  <c r="CB14" i="35"/>
  <c r="AS11" i="35"/>
  <c r="R12" i="35"/>
  <c r="U12" i="35" s="1"/>
  <c r="Z12" i="35"/>
  <c r="AJ12" i="35"/>
  <c r="AS13" i="35"/>
  <c r="BK13" i="35"/>
  <c r="BZ13" i="35" s="1"/>
  <c r="CA13" i="35"/>
  <c r="CF13" i="35" s="1"/>
  <c r="L14" i="35"/>
  <c r="Y14" i="35" s="1"/>
  <c r="AT14" i="35"/>
  <c r="AW14" i="35" s="1"/>
  <c r="BB14" i="35"/>
  <c r="BD14" i="35" s="1"/>
  <c r="BL14" i="35"/>
  <c r="BO14" i="35" s="1"/>
  <c r="M15" i="35"/>
  <c r="BU15" i="35"/>
  <c r="W16" i="35"/>
  <c r="BP16" i="35"/>
  <c r="CC16" i="35" s="1"/>
  <c r="Z17" i="35"/>
  <c r="BU17" i="35"/>
  <c r="AI18" i="35"/>
  <c r="AX18" i="35" s="1"/>
  <c r="AS18" i="35"/>
  <c r="BQ18" i="35"/>
  <c r="CA18" i="35"/>
  <c r="Q19" i="35"/>
  <c r="AY19" i="35"/>
  <c r="BK19" i="35"/>
  <c r="BZ19" i="35" s="1"/>
  <c r="BU19" i="35"/>
  <c r="L20" i="35"/>
  <c r="Y20" i="35" s="1"/>
  <c r="AJ20" i="35"/>
  <c r="AT20" i="35"/>
  <c r="G21" i="35"/>
  <c r="V21" i="35" s="1"/>
  <c r="AO21" i="35"/>
  <c r="AR21" i="35" s="1"/>
  <c r="CA21" i="35"/>
  <c r="G22" i="35"/>
  <c r="V22" i="35" s="1"/>
  <c r="BL22" i="35"/>
  <c r="Q23" i="35"/>
  <c r="BV23" i="35"/>
  <c r="BY23" i="35" s="1"/>
  <c r="AO25" i="35"/>
  <c r="BP25" i="35"/>
  <c r="CC25" i="35" s="1"/>
  <c r="CA25" i="35"/>
  <c r="AJ26" i="35"/>
  <c r="AS27" i="35"/>
  <c r="BQ27" i="35"/>
  <c r="BU28" i="35"/>
  <c r="Q29" i="35"/>
  <c r="AS12" i="35"/>
  <c r="BK12" i="35"/>
  <c r="BZ12" i="35" s="1"/>
  <c r="CA12" i="35"/>
  <c r="L13" i="35"/>
  <c r="Y13" i="35" s="1"/>
  <c r="AT13" i="35"/>
  <c r="AW13" i="35" s="1"/>
  <c r="BB13" i="35"/>
  <c r="BC13" i="35" s="1"/>
  <c r="BL13" i="35"/>
  <c r="BO13" i="35" s="1"/>
  <c r="M14" i="35"/>
  <c r="P14" i="35" s="1"/>
  <c r="BU14" i="35"/>
  <c r="AN15" i="35"/>
  <c r="BA15" i="35" s="1"/>
  <c r="BC15" i="35" s="1"/>
  <c r="BV15" i="35"/>
  <c r="BY15" i="35" s="1"/>
  <c r="CD15" i="35"/>
  <c r="G16" i="35"/>
  <c r="V16" i="35" s="1"/>
  <c r="AI16" i="35"/>
  <c r="AX16" i="35" s="1"/>
  <c r="AT16" i="35"/>
  <c r="BQ16" i="35"/>
  <c r="G17" i="35"/>
  <c r="V17" i="35" s="1"/>
  <c r="Q17" i="35"/>
  <c r="AO17" i="35"/>
  <c r="AY17" i="35"/>
  <c r="BK17" i="35"/>
  <c r="BZ17" i="35" s="1"/>
  <c r="L18" i="35"/>
  <c r="Y18" i="35" s="1"/>
  <c r="AJ18" i="35"/>
  <c r="AM18" i="35" s="1"/>
  <c r="AT18" i="35"/>
  <c r="AW18" i="35" s="1"/>
  <c r="G19" i="35"/>
  <c r="V19" i="35" s="1"/>
  <c r="R19" i="35"/>
  <c r="AO19" i="35"/>
  <c r="BL19" i="35"/>
  <c r="BO19" i="35" s="1"/>
  <c r="M20" i="35"/>
  <c r="BB21" i="35"/>
  <c r="BD21" i="35" s="1"/>
  <c r="H22" i="35"/>
  <c r="K22" i="35" s="1"/>
  <c r="G23" i="35"/>
  <c r="V23" i="35" s="1"/>
  <c r="Q24" i="35"/>
  <c r="BV24" i="35"/>
  <c r="Z25" i="35"/>
  <c r="BQ25" i="35"/>
  <c r="BT25" i="35" s="1"/>
  <c r="AY29" i="35"/>
  <c r="CA31" i="35"/>
  <c r="AN14" i="35"/>
  <c r="BA14" i="35" s="1"/>
  <c r="BC14" i="35" s="1"/>
  <c r="BG14" i="35" s="1"/>
  <c r="BV14" i="35"/>
  <c r="CD14" i="35"/>
  <c r="CF14" i="35" s="1"/>
  <c r="G15" i="35"/>
  <c r="V15" i="35" s="1"/>
  <c r="W15" i="35"/>
  <c r="AB15" i="35" s="1"/>
  <c r="AO15" i="35"/>
  <c r="AR15" i="35" s="1"/>
  <c r="H16" i="35"/>
  <c r="K16" i="35" s="1"/>
  <c r="AJ16" i="35"/>
  <c r="AM16" i="35" s="1"/>
  <c r="CD16" i="35"/>
  <c r="H17" i="35"/>
  <c r="R17" i="35"/>
  <c r="U17" i="35" s="1"/>
  <c r="CD18" i="35"/>
  <c r="Z20" i="35"/>
  <c r="CD20" i="35"/>
  <c r="CE20" i="35" s="1"/>
  <c r="AS21" i="35"/>
  <c r="L22" i="35"/>
  <c r="Y22" i="35" s="1"/>
  <c r="W22" i="35"/>
  <c r="H23" i="35"/>
  <c r="K23" i="35" s="1"/>
  <c r="AI23" i="35"/>
  <c r="AX23" i="35" s="1"/>
  <c r="G24" i="35"/>
  <c r="V24" i="35" s="1"/>
  <c r="R24" i="35"/>
  <c r="BB26" i="35"/>
  <c r="AY27" i="35"/>
  <c r="BV27" i="35"/>
  <c r="R28" i="35"/>
  <c r="G30" i="35"/>
  <c r="V30" i="35" s="1"/>
  <c r="BP15" i="35"/>
  <c r="CC15" i="35" s="1"/>
  <c r="Q16" i="35"/>
  <c r="Z16" i="35"/>
  <c r="Z18" i="35"/>
  <c r="BB19" i="35"/>
  <c r="BK20" i="35"/>
  <c r="BZ20" i="35" s="1"/>
  <c r="CB20" i="35" s="1"/>
  <c r="BU20" i="35"/>
  <c r="L21" i="35"/>
  <c r="Y21" i="35" s="1"/>
  <c r="AI21" i="35"/>
  <c r="AX21" i="35" s="1"/>
  <c r="AZ21" i="35" s="1"/>
  <c r="AT21" i="35"/>
  <c r="CD21" i="35"/>
  <c r="M22" i="35"/>
  <c r="AN22" i="35"/>
  <c r="BA22" i="35" s="1"/>
  <c r="BB22" i="35"/>
  <c r="W23" i="35"/>
  <c r="H24" i="35"/>
  <c r="AI24" i="35"/>
  <c r="AX24" i="35" s="1"/>
  <c r="Q25" i="35"/>
  <c r="L26" i="35"/>
  <c r="Y26" i="35" s="1"/>
  <c r="Z26" i="35"/>
  <c r="CA27" i="35"/>
  <c r="L30" i="35"/>
  <c r="Y30" i="35" s="1"/>
  <c r="G31" i="35"/>
  <c r="V31" i="35" s="1"/>
  <c r="H32" i="35"/>
  <c r="BQ39" i="35"/>
  <c r="AY39" i="35"/>
  <c r="AI39" i="35"/>
  <c r="AX39" i="35" s="1"/>
  <c r="Q39" i="35"/>
  <c r="BP38" i="35"/>
  <c r="CC38" i="35" s="1"/>
  <c r="H38" i="35"/>
  <c r="AO37" i="35"/>
  <c r="W37" i="35"/>
  <c r="G37" i="35"/>
  <c r="V37" i="35" s="1"/>
  <c r="CD36" i="35"/>
  <c r="BV36" i="35"/>
  <c r="AN36" i="35"/>
  <c r="BA36" i="35" s="1"/>
  <c r="BU35" i="35"/>
  <c r="M35" i="35"/>
  <c r="BL34" i="35"/>
  <c r="BB34" i="35"/>
  <c r="AT34" i="35"/>
  <c r="BP39" i="35"/>
  <c r="CC39" i="35" s="1"/>
  <c r="H39" i="35"/>
  <c r="AO38" i="35"/>
  <c r="W38" i="35"/>
  <c r="G38" i="35"/>
  <c r="V38" i="35" s="1"/>
  <c r="CD37" i="35"/>
  <c r="BV37" i="35"/>
  <c r="AN37" i="35"/>
  <c r="BA37" i="35" s="1"/>
  <c r="BU36" i="35"/>
  <c r="M36" i="35"/>
  <c r="BL35" i="35"/>
  <c r="BB35" i="35"/>
  <c r="AT35" i="35"/>
  <c r="L35" i="35"/>
  <c r="Y35" i="35" s="1"/>
  <c r="AO39" i="35"/>
  <c r="W39" i="35"/>
  <c r="G39" i="35"/>
  <c r="V39" i="35" s="1"/>
  <c r="CD38" i="35"/>
  <c r="BV38" i="35"/>
  <c r="AN38" i="35"/>
  <c r="BA38" i="35" s="1"/>
  <c r="BU37" i="35"/>
  <c r="M37" i="35"/>
  <c r="BL36" i="35"/>
  <c r="BB36" i="35"/>
  <c r="AT36" i="35"/>
  <c r="L36" i="35"/>
  <c r="Y36" i="35" s="1"/>
  <c r="CA35" i="35"/>
  <c r="BK35" i="35"/>
  <c r="BZ35" i="35" s="1"/>
  <c r="AS35" i="35"/>
  <c r="AJ34" i="35"/>
  <c r="CD39" i="35"/>
  <c r="BV39" i="35"/>
  <c r="AN39" i="35"/>
  <c r="BA39" i="35" s="1"/>
  <c r="BU38" i="35"/>
  <c r="M38" i="35"/>
  <c r="BL37" i="35"/>
  <c r="BB37" i="35"/>
  <c r="AT37" i="35"/>
  <c r="L37" i="35"/>
  <c r="Y37" i="35" s="1"/>
  <c r="CA36" i="35"/>
  <c r="BK36" i="35"/>
  <c r="BZ36" i="35" s="1"/>
  <c r="AS36" i="35"/>
  <c r="AJ35" i="35"/>
  <c r="Z35" i="35"/>
  <c r="R35" i="35"/>
  <c r="BQ34" i="35"/>
  <c r="BU39" i="35"/>
  <c r="M39" i="35"/>
  <c r="BL38" i="35"/>
  <c r="BB38" i="35"/>
  <c r="AT38" i="35"/>
  <c r="L38" i="35"/>
  <c r="Y38" i="35" s="1"/>
  <c r="CA37" i="35"/>
  <c r="BK37" i="35"/>
  <c r="BZ37" i="35" s="1"/>
  <c r="AS37" i="35"/>
  <c r="AJ36" i="35"/>
  <c r="Z36" i="35"/>
  <c r="R36" i="35"/>
  <c r="BQ35" i="35"/>
  <c r="AY35" i="35"/>
  <c r="AI35" i="35"/>
  <c r="AX35" i="35" s="1"/>
  <c r="Q35" i="35"/>
  <c r="BP34" i="35"/>
  <c r="CC34" i="35" s="1"/>
  <c r="BL39" i="35"/>
  <c r="BB39" i="35"/>
  <c r="AT39" i="35"/>
  <c r="L39" i="35"/>
  <c r="Y39" i="35" s="1"/>
  <c r="CA38" i="35"/>
  <c r="BK38" i="35"/>
  <c r="BZ38" i="35" s="1"/>
  <c r="AS38" i="35"/>
  <c r="AJ37" i="35"/>
  <c r="Z37" i="35"/>
  <c r="R37" i="35"/>
  <c r="BQ36" i="35"/>
  <c r="AY36" i="35"/>
  <c r="BD36" i="35" s="1"/>
  <c r="AI36" i="35"/>
  <c r="AX36" i="35" s="1"/>
  <c r="Q36" i="35"/>
  <c r="BP35" i="35"/>
  <c r="CC35" i="35" s="1"/>
  <c r="H35" i="35"/>
  <c r="AO34" i="35"/>
  <c r="Z39" i="35"/>
  <c r="BP37" i="35"/>
  <c r="CC37" i="35" s="1"/>
  <c r="BV35" i="35"/>
  <c r="BY35" i="35" s="1"/>
  <c r="AN35" i="35"/>
  <c r="BA35" i="35" s="1"/>
  <c r="AS34" i="35"/>
  <c r="L34" i="35"/>
  <c r="Y34" i="35" s="1"/>
  <c r="CA33" i="35"/>
  <c r="BK33" i="35"/>
  <c r="BZ33" i="35" s="1"/>
  <c r="AS33" i="35"/>
  <c r="AJ32" i="35"/>
  <c r="Z32" i="35"/>
  <c r="R32" i="35"/>
  <c r="BQ31" i="35"/>
  <c r="AY31" i="35"/>
  <c r="AI31" i="35"/>
  <c r="AX31" i="35" s="1"/>
  <c r="Q31" i="35"/>
  <c r="BP30" i="35"/>
  <c r="CC30" i="35" s="1"/>
  <c r="H30" i="35"/>
  <c r="K30" i="35" s="1"/>
  <c r="AO29" i="35"/>
  <c r="W29" i="35"/>
  <c r="G29" i="35"/>
  <c r="V29" i="35" s="1"/>
  <c r="CD28" i="35"/>
  <c r="BV28" i="35"/>
  <c r="AN28" i="35"/>
  <c r="BA28" i="35" s="1"/>
  <c r="BU27" i="35"/>
  <c r="CD34" i="35"/>
  <c r="BK34" i="35"/>
  <c r="BZ34" i="35" s="1"/>
  <c r="AJ33" i="35"/>
  <c r="Z33" i="35"/>
  <c r="R33" i="35"/>
  <c r="BQ32" i="35"/>
  <c r="AY32" i="35"/>
  <c r="AI32" i="35"/>
  <c r="AX32" i="35" s="1"/>
  <c r="Q32" i="35"/>
  <c r="BP31" i="35"/>
  <c r="CC31" i="35" s="1"/>
  <c r="CA39" i="35"/>
  <c r="CF39" i="35" s="1"/>
  <c r="AS39" i="35"/>
  <c r="BQ38" i="35"/>
  <c r="BT38" i="35" s="1"/>
  <c r="AI38" i="35"/>
  <c r="AX38" i="35" s="1"/>
  <c r="AY37" i="35"/>
  <c r="Q37" i="35"/>
  <c r="AO36" i="35"/>
  <c r="AR36" i="35" s="1"/>
  <c r="G36" i="35"/>
  <c r="V36" i="35" s="1"/>
  <c r="W35" i="35"/>
  <c r="AB35" i="35" s="1"/>
  <c r="CA34" i="35"/>
  <c r="Q34" i="35"/>
  <c r="BP33" i="35"/>
  <c r="CC33" i="35" s="1"/>
  <c r="H33" i="35"/>
  <c r="AO32" i="35"/>
  <c r="W32" i="35"/>
  <c r="G32" i="35"/>
  <c r="V32" i="35" s="1"/>
  <c r="CD31" i="35"/>
  <c r="BV31" i="35"/>
  <c r="AN31" i="35"/>
  <c r="BA31" i="35" s="1"/>
  <c r="BU30" i="35"/>
  <c r="M30" i="35"/>
  <c r="BL29" i="35"/>
  <c r="BB29" i="35"/>
  <c r="AT29" i="35"/>
  <c r="AW29" i="35" s="1"/>
  <c r="L29" i="35"/>
  <c r="Y29" i="35" s="1"/>
  <c r="CA28" i="35"/>
  <c r="BK28" i="35"/>
  <c r="BZ28" i="35" s="1"/>
  <c r="AS28" i="35"/>
  <c r="AJ39" i="35"/>
  <c r="AM39" i="35" s="1"/>
  <c r="Q38" i="35"/>
  <c r="G35" i="35"/>
  <c r="V35" i="35" s="1"/>
  <c r="BU33" i="35"/>
  <c r="AT33" i="35"/>
  <c r="Q33" i="35"/>
  <c r="BV32" i="35"/>
  <c r="BK32" i="35"/>
  <c r="BZ32" i="35" s="1"/>
  <c r="BL31" i="35"/>
  <c r="CA30" i="35"/>
  <c r="BQ30" i="35"/>
  <c r="BT30" i="35" s="1"/>
  <c r="AS30" i="35"/>
  <c r="AI30" i="35"/>
  <c r="AX30" i="35" s="1"/>
  <c r="BU29" i="35"/>
  <c r="Z29" i="35"/>
  <c r="BB28" i="35"/>
  <c r="BL27" i="35"/>
  <c r="BB27" i="35"/>
  <c r="AT27" i="35"/>
  <c r="AW27" i="35" s="1"/>
  <c r="L27" i="35"/>
  <c r="Y27" i="35" s="1"/>
  <c r="BP36" i="35"/>
  <c r="CC36" i="35" s="1"/>
  <c r="CE36" i="35" s="1"/>
  <c r="W36" i="35"/>
  <c r="AB36" i="35" s="1"/>
  <c r="AY34" i="35"/>
  <c r="BD34" i="35" s="1"/>
  <c r="Z34" i="35"/>
  <c r="BU32" i="35"/>
  <c r="AT32" i="35"/>
  <c r="BK31" i="35"/>
  <c r="BZ31" i="35" s="1"/>
  <c r="Z31" i="35"/>
  <c r="BB30" i="35"/>
  <c r="CD29" i="35"/>
  <c r="CF29" i="35" s="1"/>
  <c r="R39" i="35"/>
  <c r="U39" i="35" s="1"/>
  <c r="AI37" i="35"/>
  <c r="AX37" i="35" s="1"/>
  <c r="H36" i="35"/>
  <c r="M34" i="35"/>
  <c r="CD33" i="35"/>
  <c r="BQ33" i="35"/>
  <c r="AO33" i="35"/>
  <c r="AS32" i="35"/>
  <c r="BU31" i="35"/>
  <c r="M31" i="35"/>
  <c r="AJ29" i="35"/>
  <c r="M29" i="35"/>
  <c r="BL28" i="35"/>
  <c r="AY28" i="35"/>
  <c r="AO28" i="35"/>
  <c r="Q28" i="35"/>
  <c r="G28" i="35"/>
  <c r="V28" i="35" s="1"/>
  <c r="AJ27" i="35"/>
  <c r="Z27" i="35"/>
  <c r="R27" i="35"/>
  <c r="BQ26" i="35"/>
  <c r="AY26" i="35"/>
  <c r="AY38" i="35"/>
  <c r="AO35" i="35"/>
  <c r="AR35" i="35" s="1"/>
  <c r="BV34" i="35"/>
  <c r="W34" i="35"/>
  <c r="BB33" i="35"/>
  <c r="AN33" i="35"/>
  <c r="BA33" i="35" s="1"/>
  <c r="M33" i="35"/>
  <c r="CD32" i="35"/>
  <c r="AT31" i="35"/>
  <c r="AJ31" i="35"/>
  <c r="AM31" i="35" s="1"/>
  <c r="W31" i="35"/>
  <c r="AB31" i="35" s="1"/>
  <c r="L31" i="35"/>
  <c r="Y31" i="35" s="1"/>
  <c r="BL30" i="35"/>
  <c r="AO30" i="35"/>
  <c r="R30" i="35"/>
  <c r="BK39" i="35"/>
  <c r="BZ39" i="35" s="1"/>
  <c r="CB39" i="35" s="1"/>
  <c r="AJ38" i="35"/>
  <c r="AM38" i="35" s="1"/>
  <c r="BU34" i="35"/>
  <c r="AN34" i="35"/>
  <c r="BA34" i="35" s="1"/>
  <c r="BC34" i="35" s="1"/>
  <c r="H34" i="35"/>
  <c r="AY33" i="35"/>
  <c r="W33" i="35"/>
  <c r="L33" i="35"/>
  <c r="Y33" i="35" s="1"/>
  <c r="BP32" i="35"/>
  <c r="CC32" i="35" s="1"/>
  <c r="CE32" i="35" s="1"/>
  <c r="BB32" i="35"/>
  <c r="AN32" i="35"/>
  <c r="BA32" i="35" s="1"/>
  <c r="M32" i="35"/>
  <c r="AS31" i="35"/>
  <c r="BV30" i="35"/>
  <c r="BK30" i="35"/>
  <c r="BZ30" i="35" s="1"/>
  <c r="AY30" i="35"/>
  <c r="AN30" i="35"/>
  <c r="BA30" i="35" s="1"/>
  <c r="Q30" i="35"/>
  <c r="BP29" i="35"/>
  <c r="CC29" i="35" s="1"/>
  <c r="BP27" i="35"/>
  <c r="CC27" i="35" s="1"/>
  <c r="H27" i="35"/>
  <c r="AO26" i="35"/>
  <c r="W26" i="35"/>
  <c r="G26" i="35"/>
  <c r="V26" i="35" s="1"/>
  <c r="CD25" i="35"/>
  <c r="BV25" i="35"/>
  <c r="AN25" i="35"/>
  <c r="BA25" i="35" s="1"/>
  <c r="BU24" i="35"/>
  <c r="M24" i="35"/>
  <c r="BL23" i="35"/>
  <c r="BB23" i="35"/>
  <c r="AT23" i="35"/>
  <c r="L23" i="35"/>
  <c r="Y23" i="35" s="1"/>
  <c r="CA22" i="35"/>
  <c r="BK22" i="35"/>
  <c r="BZ22" i="35" s="1"/>
  <c r="AS22" i="35"/>
  <c r="AJ21" i="35"/>
  <c r="Z21" i="35"/>
  <c r="R21" i="35"/>
  <c r="BQ20" i="35"/>
  <c r="BT20" i="35" s="1"/>
  <c r="AY20" i="35"/>
  <c r="AI20" i="35"/>
  <c r="AX20" i="35" s="1"/>
  <c r="Q20" i="35"/>
  <c r="BP19" i="35"/>
  <c r="CC19" i="35" s="1"/>
  <c r="H19" i="35"/>
  <c r="AO18" i="35"/>
  <c r="W18" i="35"/>
  <c r="G18" i="35"/>
  <c r="V18" i="35" s="1"/>
  <c r="CD17" i="35"/>
  <c r="BV17" i="35"/>
  <c r="AN17" i="35"/>
  <c r="BA17" i="35" s="1"/>
  <c r="BU16" i="35"/>
  <c r="Z38" i="35"/>
  <c r="BQ37" i="35"/>
  <c r="BT37" i="35" s="1"/>
  <c r="CD35" i="35"/>
  <c r="G34" i="35"/>
  <c r="V34" i="35" s="1"/>
  <c r="X34" i="35" s="1"/>
  <c r="L32" i="35"/>
  <c r="Y32" i="35" s="1"/>
  <c r="BB31" i="35"/>
  <c r="Z30" i="35"/>
  <c r="AJ28" i="35"/>
  <c r="M28" i="35"/>
  <c r="AO27" i="35"/>
  <c r="W27" i="35"/>
  <c r="AB27" i="35" s="1"/>
  <c r="G27" i="35"/>
  <c r="V27" i="35" s="1"/>
  <c r="CD26" i="35"/>
  <c r="BV26" i="35"/>
  <c r="AN26" i="35"/>
  <c r="BA26" i="35" s="1"/>
  <c r="BU25" i="35"/>
  <c r="M25" i="35"/>
  <c r="BL24" i="35"/>
  <c r="BB24" i="35"/>
  <c r="AT24" i="35"/>
  <c r="L24" i="35"/>
  <c r="Y24" i="35" s="1"/>
  <c r="AA24" i="35" s="1"/>
  <c r="CA23" i="35"/>
  <c r="BK23" i="35"/>
  <c r="BZ23" i="35" s="1"/>
  <c r="AS23" i="35"/>
  <c r="AJ22" i="35"/>
  <c r="Z22" i="35"/>
  <c r="R22" i="35"/>
  <c r="BQ21" i="35"/>
  <c r="H37" i="35"/>
  <c r="K37" i="35" s="1"/>
  <c r="AI34" i="35"/>
  <c r="AX34" i="35" s="1"/>
  <c r="R34" i="35"/>
  <c r="BL33" i="35"/>
  <c r="AI33" i="35"/>
  <c r="AX33" i="35" s="1"/>
  <c r="G33" i="35"/>
  <c r="V33" i="35" s="1"/>
  <c r="CA32" i="35"/>
  <c r="CF32" i="35" s="1"/>
  <c r="H31" i="35"/>
  <c r="CD30" i="35"/>
  <c r="R29" i="35"/>
  <c r="U29" i="35" s="1"/>
  <c r="H29" i="35"/>
  <c r="K29" i="35" s="1"/>
  <c r="BQ28" i="35"/>
  <c r="AT28" i="35"/>
  <c r="AW28" i="35" s="1"/>
  <c r="AI28" i="35"/>
  <c r="AX28" i="35" s="1"/>
  <c r="AZ28" i="35" s="1"/>
  <c r="W28" i="35"/>
  <c r="L28" i="35"/>
  <c r="Y28" i="35" s="1"/>
  <c r="AN27" i="35"/>
  <c r="BA27" i="35" s="1"/>
  <c r="BC27" i="35" s="1"/>
  <c r="BU26" i="35"/>
  <c r="M26" i="35"/>
  <c r="P26" i="35" s="1"/>
  <c r="BL25" i="35"/>
  <c r="BB25" i="35"/>
  <c r="BD25" i="35" s="1"/>
  <c r="AT25" i="35"/>
  <c r="L25" i="35"/>
  <c r="Y25" i="35" s="1"/>
  <c r="AA25" i="35" s="1"/>
  <c r="CA24" i="35"/>
  <c r="BK24" i="35"/>
  <c r="BZ24" i="35" s="1"/>
  <c r="AS24" i="35"/>
  <c r="AJ23" i="35"/>
  <c r="Z23" i="35"/>
  <c r="R23" i="35"/>
  <c r="BQ22" i="35"/>
  <c r="AY22" i="35"/>
  <c r="AI22" i="35"/>
  <c r="AX22" i="35" s="1"/>
  <c r="Q22" i="35"/>
  <c r="BP21" i="35"/>
  <c r="CC21" i="35" s="1"/>
  <c r="CE21" i="35" s="1"/>
  <c r="H21" i="35"/>
  <c r="K21" i="35" s="1"/>
  <c r="AO20" i="35"/>
  <c r="W20" i="35"/>
  <c r="AB20" i="35" s="1"/>
  <c r="G20" i="35"/>
  <c r="V20" i="35" s="1"/>
  <c r="X20" i="35" s="1"/>
  <c r="CD19" i="35"/>
  <c r="BV19" i="35"/>
  <c r="AN19" i="35"/>
  <c r="BA19" i="35" s="1"/>
  <c r="BC19" i="35" s="1"/>
  <c r="BU18" i="35"/>
  <c r="M18" i="35"/>
  <c r="P18" i="35" s="1"/>
  <c r="BL17" i="35"/>
  <c r="BO17" i="35" s="1"/>
  <c r="BB17" i="35"/>
  <c r="AT17" i="35"/>
  <c r="L17" i="35"/>
  <c r="Y17" i="35" s="1"/>
  <c r="AA17" i="35" s="1"/>
  <c r="CA16" i="35"/>
  <c r="BK16" i="35"/>
  <c r="BZ16" i="35" s="1"/>
  <c r="AS16" i="35"/>
  <c r="AN12" i="35"/>
  <c r="BA12" i="35" s="1"/>
  <c r="BC12" i="35" s="1"/>
  <c r="BV12" i="35"/>
  <c r="BY12" i="35" s="1"/>
  <c r="CD12" i="35"/>
  <c r="G13" i="35"/>
  <c r="V13" i="35" s="1"/>
  <c r="W13" i="35"/>
  <c r="AO13" i="35"/>
  <c r="AR13" i="35" s="1"/>
  <c r="H14" i="35"/>
  <c r="K14" i="35" s="1"/>
  <c r="BP14" i="35"/>
  <c r="CC14" i="35" s="1"/>
  <c r="Q15" i="35"/>
  <c r="AI15" i="35"/>
  <c r="AX15" i="35" s="1"/>
  <c r="AY15" i="35"/>
  <c r="BD15" i="35" s="1"/>
  <c r="BQ15" i="35"/>
  <c r="R16" i="35"/>
  <c r="U16" i="35" s="1"/>
  <c r="AN16" i="35"/>
  <c r="BA16" i="35" s="1"/>
  <c r="BC16" i="35" s="1"/>
  <c r="BV16" i="35"/>
  <c r="BP17" i="35"/>
  <c r="CC17" i="35" s="1"/>
  <c r="CE17" i="35" s="1"/>
  <c r="Q18" i="35"/>
  <c r="AN18" i="35"/>
  <c r="BA18" i="35" s="1"/>
  <c r="BC18" i="35" s="1"/>
  <c r="AY18" i="35"/>
  <c r="BD18" i="35" s="1"/>
  <c r="BK18" i="35"/>
  <c r="BZ18" i="35" s="1"/>
  <c r="CB18" i="35" s="1"/>
  <c r="BV18" i="35"/>
  <c r="AI19" i="35"/>
  <c r="AX19" i="35" s="1"/>
  <c r="AS19" i="35"/>
  <c r="BQ19" i="35"/>
  <c r="CA19" i="35"/>
  <c r="CF19" i="35" s="1"/>
  <c r="R20" i="35"/>
  <c r="AN20" i="35"/>
  <c r="BA20" i="35" s="1"/>
  <c r="BL20" i="35"/>
  <c r="BV20" i="35"/>
  <c r="M21" i="35"/>
  <c r="P21" i="35" s="1"/>
  <c r="W21" i="35"/>
  <c r="AO22" i="35"/>
  <c r="AR22" i="35" s="1"/>
  <c r="BP22" i="35"/>
  <c r="CC22" i="35" s="1"/>
  <c r="CD22" i="35"/>
  <c r="M23" i="35"/>
  <c r="P23" i="35" s="1"/>
  <c r="AN23" i="35"/>
  <c r="BA23" i="35" s="1"/>
  <c r="BC23" i="35" s="1"/>
  <c r="AY23" i="35"/>
  <c r="BD23" i="35" s="1"/>
  <c r="W24" i="35"/>
  <c r="AB24" i="35" s="1"/>
  <c r="AJ24" i="35"/>
  <c r="G25" i="35"/>
  <c r="V25" i="35" s="1"/>
  <c r="R25" i="35"/>
  <c r="U25" i="35" s="1"/>
  <c r="AS25" i="35"/>
  <c r="AI27" i="35"/>
  <c r="AX27" i="35" s="1"/>
  <c r="AZ27" i="35" s="1"/>
  <c r="BG27" i="35" s="1"/>
  <c r="CD27" i="35"/>
  <c r="Z28" i="35"/>
  <c r="AI29" i="35"/>
  <c r="AX29" i="35" s="1"/>
  <c r="AZ29" i="35" s="1"/>
  <c r="BK29" i="35"/>
  <c r="BZ29" i="35" s="1"/>
  <c r="CB29" i="35" s="1"/>
  <c r="W30" i="35"/>
  <c r="R31" i="35"/>
  <c r="R38" i="35"/>
  <c r="U38" i="35" s="1"/>
  <c r="AY16" i="35"/>
  <c r="BD16" i="35" s="1"/>
  <c r="BL16" i="35"/>
  <c r="BO16" i="35" s="1"/>
  <c r="W17" i="35"/>
  <c r="AB17" i="35" s="1"/>
  <c r="AI17" i="35"/>
  <c r="AX17" i="35" s="1"/>
  <c r="AS17" i="35"/>
  <c r="BQ17" i="35"/>
  <c r="BT17" i="35" s="1"/>
  <c r="CA17" i="35"/>
  <c r="CF17" i="35" s="1"/>
  <c r="H18" i="35"/>
  <c r="K18" i="35" s="1"/>
  <c r="R18" i="35"/>
  <c r="BL18" i="35"/>
  <c r="BO18" i="35" s="1"/>
  <c r="L19" i="35"/>
  <c r="Y19" i="35" s="1"/>
  <c r="AA19" i="35" s="1"/>
  <c r="W19" i="35"/>
  <c r="AB19" i="35" s="1"/>
  <c r="AJ19" i="35"/>
  <c r="AT19" i="35"/>
  <c r="H20" i="35"/>
  <c r="BU21" i="35"/>
  <c r="AO23" i="35"/>
  <c r="BP23" i="35"/>
  <c r="CC23" i="35" s="1"/>
  <c r="CD23" i="35"/>
  <c r="AN24" i="35"/>
  <c r="BA24" i="35" s="1"/>
  <c r="BC24" i="35" s="1"/>
  <c r="AY24" i="35"/>
  <c r="BD24" i="35" s="1"/>
  <c r="H25" i="35"/>
  <c r="K25" i="35" s="1"/>
  <c r="AI25" i="35"/>
  <c r="AX25" i="35" s="1"/>
  <c r="AZ25" i="35" s="1"/>
  <c r="Q26" i="35"/>
  <c r="AS26" i="35"/>
  <c r="BK26" i="35"/>
  <c r="BZ26" i="35" s="1"/>
  <c r="CA26" i="35"/>
  <c r="M27" i="35"/>
  <c r="P27" i="35" s="1"/>
  <c r="BQ29" i="35"/>
  <c r="AJ30" i="35"/>
  <c r="AM30" i="35" s="1"/>
  <c r="Q13" i="35"/>
  <c r="AI13" i="35"/>
  <c r="AX13" i="35" s="1"/>
  <c r="AY13" i="35"/>
  <c r="BQ13" i="35"/>
  <c r="BT13" i="35" s="1"/>
  <c r="R14" i="35"/>
  <c r="U14" i="35" s="1"/>
  <c r="Z14" i="35"/>
  <c r="AB14" i="35" s="1"/>
  <c r="AJ14" i="35"/>
  <c r="AM14" i="35" s="1"/>
  <c r="AS15" i="35"/>
  <c r="BK15" i="35"/>
  <c r="BZ15" i="35" s="1"/>
  <c r="CA15" i="35"/>
  <c r="L16" i="35"/>
  <c r="Y16" i="35" s="1"/>
  <c r="AA16" i="35" s="1"/>
  <c r="M17" i="35"/>
  <c r="P17" i="35" s="1"/>
  <c r="AJ17" i="35"/>
  <c r="M19" i="35"/>
  <c r="BB20" i="35"/>
  <c r="BK21" i="35"/>
  <c r="BZ21" i="35" s="1"/>
  <c r="BV21" i="35"/>
  <c r="AT22" i="35"/>
  <c r="AW22" i="35" s="1"/>
  <c r="BU22" i="35"/>
  <c r="BQ23" i="35"/>
  <c r="BT23" i="35" s="1"/>
  <c r="AO24" i="35"/>
  <c r="BP24" i="35"/>
  <c r="CC24" i="35" s="1"/>
  <c r="CD24" i="35"/>
  <c r="W25" i="35"/>
  <c r="AB25" i="35" s="1"/>
  <c r="AJ25" i="35"/>
  <c r="AM25" i="35" s="1"/>
  <c r="BK25" i="35"/>
  <c r="BZ25" i="35" s="1"/>
  <c r="CB25" i="35" s="1"/>
  <c r="R26" i="35"/>
  <c r="AT26" i="35"/>
  <c r="AW26" i="35" s="1"/>
  <c r="BL26" i="35"/>
  <c r="Q27" i="35"/>
  <c r="BK27" i="35"/>
  <c r="BZ27" i="35" s="1"/>
  <c r="CB27" i="35" s="1"/>
  <c r="AN29" i="35"/>
  <c r="BA29" i="35" s="1"/>
  <c r="BC29" i="35" s="1"/>
  <c r="BV29" i="35"/>
  <c r="BY29" i="35" s="1"/>
  <c r="AT30" i="35"/>
  <c r="AW30" i="35" s="1"/>
  <c r="AO31" i="35"/>
  <c r="BV33" i="35"/>
  <c r="BY33" i="35" s="1"/>
  <c r="AN13" i="33"/>
  <c r="BA13" i="33" s="1"/>
  <c r="BK15" i="33"/>
  <c r="BZ15" i="33" s="1"/>
  <c r="AT17" i="33"/>
  <c r="BV19" i="33"/>
  <c r="AT22" i="33"/>
  <c r="AI14" i="33"/>
  <c r="AX14" i="33" s="1"/>
  <c r="Q16" i="33"/>
  <c r="M18" i="33"/>
  <c r="M20" i="33"/>
  <c r="BP35" i="34"/>
  <c r="CC35" i="34" s="1"/>
  <c r="W27" i="34"/>
  <c r="BP22" i="34"/>
  <c r="CC22" i="34" s="1"/>
  <c r="Q20" i="34"/>
  <c r="Z18" i="34"/>
  <c r="CD16" i="34"/>
  <c r="AY16" i="34"/>
  <c r="BB15" i="34"/>
  <c r="M15" i="34"/>
  <c r="BK14" i="34"/>
  <c r="BZ14" i="34" s="1"/>
  <c r="Z14" i="34"/>
  <c r="AY13" i="34"/>
  <c r="AZ13" i="34" s="1"/>
  <c r="Q13" i="34"/>
  <c r="AJ12" i="34"/>
  <c r="G12" i="34"/>
  <c r="V12" i="34" s="1"/>
  <c r="BK13" i="34"/>
  <c r="BZ13" i="34" s="1"/>
  <c r="CD25" i="34"/>
  <c r="D11" i="34"/>
  <c r="L16" i="34"/>
  <c r="Y16" i="34" s="1"/>
  <c r="M12" i="34"/>
  <c r="AY12" i="34"/>
  <c r="Z13" i="34"/>
  <c r="BP13" i="34"/>
  <c r="CC13" i="34" s="1"/>
  <c r="G14" i="34"/>
  <c r="V14" i="34" s="1"/>
  <c r="AJ14" i="34"/>
  <c r="R15" i="34"/>
  <c r="BL15" i="34"/>
  <c r="M16" i="34"/>
  <c r="P16" i="34" s="1"/>
  <c r="BK16" i="34"/>
  <c r="BZ16" i="34" s="1"/>
  <c r="G17" i="34"/>
  <c r="V17" i="34" s="1"/>
  <c r="AT18" i="34"/>
  <c r="BV20" i="34"/>
  <c r="AO12" i="34"/>
  <c r="AT20" i="34"/>
  <c r="CA22" i="34"/>
  <c r="Q12" i="34"/>
  <c r="BP12" i="34"/>
  <c r="CC12" i="34" s="1"/>
  <c r="AI13" i="34"/>
  <c r="AX13" i="34" s="1"/>
  <c r="BQ13" i="34"/>
  <c r="BT13" i="34" s="1"/>
  <c r="L14" i="34"/>
  <c r="Y14" i="34" s="1"/>
  <c r="AO14" i="34"/>
  <c r="BQ14" i="34"/>
  <c r="Z15" i="34"/>
  <c r="BP15" i="34"/>
  <c r="CC15" i="34" s="1"/>
  <c r="Q16" i="34"/>
  <c r="BL16" i="34"/>
  <c r="BB17" i="34"/>
  <c r="BQ18" i="34"/>
  <c r="AJ23" i="34"/>
  <c r="M26" i="34"/>
  <c r="H28" i="34"/>
  <c r="BL32" i="34"/>
  <c r="R13" i="34"/>
  <c r="U13" i="34" s="1"/>
  <c r="AI14" i="34"/>
  <c r="AX14" i="34" s="1"/>
  <c r="BK15" i="34"/>
  <c r="BZ15" i="34" s="1"/>
  <c r="AI18" i="34"/>
  <c r="AX18" i="34" s="1"/>
  <c r="R12" i="34"/>
  <c r="BQ12" i="34"/>
  <c r="AJ13" i="34"/>
  <c r="AM13" i="34" s="1"/>
  <c r="BV13" i="34"/>
  <c r="Q14" i="34"/>
  <c r="AS14" i="34"/>
  <c r="CA14" i="34"/>
  <c r="BU15" i="34"/>
  <c r="AI16" i="34"/>
  <c r="AX16" i="34" s="1"/>
  <c r="AZ16" i="34" s="1"/>
  <c r="BQ16" i="34"/>
  <c r="BK17" i="34"/>
  <c r="BZ17" i="34" s="1"/>
  <c r="Z21" i="34"/>
  <c r="BK23" i="34"/>
  <c r="BZ23" i="34" s="1"/>
  <c r="Z26" i="34"/>
  <c r="W28" i="34"/>
  <c r="H12" i="34"/>
  <c r="K12" i="34" s="1"/>
  <c r="BL14" i="34"/>
  <c r="BB16" i="34"/>
  <c r="BD16" i="34" s="1"/>
  <c r="CA27" i="34"/>
  <c r="W12" i="34"/>
  <c r="BU12" i="34"/>
  <c r="AN13" i="34"/>
  <c r="BA13" i="34" s="1"/>
  <c r="R14" i="34"/>
  <c r="AT14" i="34"/>
  <c r="AW14" i="34" s="1"/>
  <c r="AJ15" i="34"/>
  <c r="AN16" i="34"/>
  <c r="BA16" i="34" s="1"/>
  <c r="BC16" i="34" s="1"/>
  <c r="BU16" i="34"/>
  <c r="BU17" i="34"/>
  <c r="G19" i="34"/>
  <c r="V19" i="34" s="1"/>
  <c r="BQ21" i="34"/>
  <c r="AN26" i="34"/>
  <c r="BA26" i="34" s="1"/>
  <c r="BP28" i="34"/>
  <c r="CC28" i="34" s="1"/>
  <c r="Z12" i="34"/>
  <c r="AS13" i="34"/>
  <c r="CA13" i="34"/>
  <c r="AY14" i="34"/>
  <c r="H15" i="34"/>
  <c r="AS15" i="34"/>
  <c r="CA15" i="34"/>
  <c r="AS16" i="34"/>
  <c r="BV16" i="34"/>
  <c r="BK19" i="34"/>
  <c r="BZ19" i="34" s="1"/>
  <c r="R24" i="34"/>
  <c r="BB26" i="34"/>
  <c r="BC26" i="34" s="1"/>
  <c r="AI12" i="34"/>
  <c r="AX12" i="34" s="1"/>
  <c r="AZ12" i="34" s="1"/>
  <c r="H13" i="34"/>
  <c r="CD13" i="34"/>
  <c r="W14" i="34"/>
  <c r="BB14" i="34"/>
  <c r="L15" i="34"/>
  <c r="Y15" i="34" s="1"/>
  <c r="AT15" i="34"/>
  <c r="AW15" i="34" s="1"/>
  <c r="AT16" i="34"/>
  <c r="L18" i="34"/>
  <c r="Y18" i="34" s="1"/>
  <c r="AA18" i="34" s="1"/>
  <c r="AN22" i="34"/>
  <c r="BA22" i="34" s="1"/>
  <c r="AS24" i="34"/>
  <c r="AN29" i="34"/>
  <c r="BA29" i="34" s="1"/>
  <c r="M35" i="34"/>
  <c r="BR2" i="34"/>
  <c r="BQ2" i="34"/>
  <c r="BS2" i="34" s="1"/>
  <c r="BT2" i="34" s="1"/>
  <c r="BU2" i="34" s="1"/>
  <c r="N2" i="34"/>
  <c r="M2" i="34"/>
  <c r="O2" i="34" s="1"/>
  <c r="P2" i="34" s="1"/>
  <c r="Q2" i="34" s="1"/>
  <c r="AP2" i="34"/>
  <c r="AO2" i="34"/>
  <c r="AQ2" i="34" s="1"/>
  <c r="AR2" i="34" s="1"/>
  <c r="AS2" i="34" s="1"/>
  <c r="AO11" i="34"/>
  <c r="BB11" i="34"/>
  <c r="BP11" i="34"/>
  <c r="CC11" i="34" s="1"/>
  <c r="CD11" i="34"/>
  <c r="BU11" i="34"/>
  <c r="M11" i="34"/>
  <c r="CA11" i="34"/>
  <c r="BK11" i="34"/>
  <c r="BZ11" i="34" s="1"/>
  <c r="AS11" i="34"/>
  <c r="AJ11" i="34"/>
  <c r="Z11" i="34"/>
  <c r="R11" i="34"/>
  <c r="Q11" i="34"/>
  <c r="AT11" i="34"/>
  <c r="BV11" i="34"/>
  <c r="G11" i="34"/>
  <c r="V11" i="34" s="1"/>
  <c r="AI11" i="34"/>
  <c r="AX11" i="34" s="1"/>
  <c r="BL11" i="34"/>
  <c r="AS12" i="34"/>
  <c r="BK12" i="34"/>
  <c r="BZ12" i="34" s="1"/>
  <c r="CA12" i="34"/>
  <c r="L13" i="34"/>
  <c r="Y13" i="34" s="1"/>
  <c r="AA13" i="34" s="1"/>
  <c r="AT13" i="34"/>
  <c r="BB13" i="34"/>
  <c r="BL13" i="34"/>
  <c r="BO13" i="34" s="1"/>
  <c r="M14" i="34"/>
  <c r="P14" i="34" s="1"/>
  <c r="BU14" i="34"/>
  <c r="AN15" i="34"/>
  <c r="BA15" i="34" s="1"/>
  <c r="BC15" i="34" s="1"/>
  <c r="BV15" i="34"/>
  <c r="BY15" i="34" s="1"/>
  <c r="CD15" i="34"/>
  <c r="G16" i="34"/>
  <c r="V16" i="34" s="1"/>
  <c r="W16" i="34"/>
  <c r="AO16" i="34"/>
  <c r="AR16" i="34" s="1"/>
  <c r="H17" i="34"/>
  <c r="K17" i="34" s="1"/>
  <c r="Q17" i="34"/>
  <c r="AN17" i="34"/>
  <c r="BA17" i="34" s="1"/>
  <c r="BC17" i="34" s="1"/>
  <c r="AY17" i="34"/>
  <c r="BD17" i="34" s="1"/>
  <c r="BL17" i="34"/>
  <c r="BV17" i="34"/>
  <c r="M18" i="34"/>
  <c r="W18" i="34"/>
  <c r="AJ18" i="34"/>
  <c r="AM18" i="34" s="1"/>
  <c r="H19" i="34"/>
  <c r="G20" i="34"/>
  <c r="V20" i="34" s="1"/>
  <c r="Z22" i="34"/>
  <c r="BQ22" i="34"/>
  <c r="CD22" i="34"/>
  <c r="W23" i="34"/>
  <c r="AY23" i="34"/>
  <c r="BL23" i="34"/>
  <c r="AT24" i="34"/>
  <c r="AW24" i="34" s="1"/>
  <c r="BU24" i="34"/>
  <c r="Q25" i="34"/>
  <c r="AS25" i="34"/>
  <c r="AO26" i="34"/>
  <c r="AR26" i="34" s="1"/>
  <c r="CD26" i="34"/>
  <c r="M27" i="34"/>
  <c r="AN27" i="34"/>
  <c r="BA27" i="34" s="1"/>
  <c r="AT28" i="34"/>
  <c r="BQ28" i="34"/>
  <c r="BT28" i="34" s="1"/>
  <c r="L12" i="34"/>
  <c r="Y12" i="34" s="1"/>
  <c r="AA12" i="34" s="1"/>
  <c r="AT12" i="34"/>
  <c r="BB12" i="34"/>
  <c r="BL12" i="34"/>
  <c r="M13" i="34"/>
  <c r="BU13" i="34"/>
  <c r="AN14" i="34"/>
  <c r="BA14" i="34" s="1"/>
  <c r="BC14" i="34" s="1"/>
  <c r="BV14" i="34"/>
  <c r="CD14" i="34"/>
  <c r="CF14" i="34" s="1"/>
  <c r="G15" i="34"/>
  <c r="W15" i="34"/>
  <c r="AO15" i="34"/>
  <c r="H16" i="34"/>
  <c r="K16" i="34" s="1"/>
  <c r="BP16" i="34"/>
  <c r="CC16" i="34" s="1"/>
  <c r="CE16" i="34" s="1"/>
  <c r="CD18" i="34"/>
  <c r="W19" i="34"/>
  <c r="CA19" i="34"/>
  <c r="CB19" i="34" s="1"/>
  <c r="H20" i="34"/>
  <c r="AI20" i="34"/>
  <c r="AX20" i="34" s="1"/>
  <c r="BL20" i="34"/>
  <c r="Q21" i="34"/>
  <c r="BU21" i="34"/>
  <c r="CA23" i="34"/>
  <c r="H24" i="34"/>
  <c r="AJ24" i="34"/>
  <c r="BK24" i="34"/>
  <c r="BZ24" i="34" s="1"/>
  <c r="AT25" i="34"/>
  <c r="BU25" i="34"/>
  <c r="AO27" i="34"/>
  <c r="BP27" i="34"/>
  <c r="CC27" i="34" s="1"/>
  <c r="CD27" i="34"/>
  <c r="CF27" i="34" s="1"/>
  <c r="L28" i="34"/>
  <c r="Y28" i="34" s="1"/>
  <c r="AY29" i="34"/>
  <c r="CD30" i="34"/>
  <c r="CA31" i="34"/>
  <c r="BU18" i="34"/>
  <c r="M19" i="34"/>
  <c r="AN19" i="34"/>
  <c r="BA19" i="34" s="1"/>
  <c r="W20" i="34"/>
  <c r="G21" i="34"/>
  <c r="V21" i="34" s="1"/>
  <c r="R21" i="34"/>
  <c r="Q22" i="34"/>
  <c r="L23" i="34"/>
  <c r="Y23" i="34" s="1"/>
  <c r="Z23" i="34"/>
  <c r="AO23" i="34"/>
  <c r="BQ23" i="34"/>
  <c r="BL24" i="34"/>
  <c r="AI25" i="34"/>
  <c r="AX25" i="34" s="1"/>
  <c r="BK25" i="34"/>
  <c r="BZ25" i="34" s="1"/>
  <c r="BV25" i="34"/>
  <c r="R26" i="34"/>
  <c r="AT26" i="34"/>
  <c r="BU26" i="34"/>
  <c r="AY28" i="34"/>
  <c r="L30" i="34"/>
  <c r="Y30" i="34" s="1"/>
  <c r="BU42" i="34"/>
  <c r="M42" i="34"/>
  <c r="BL41" i="34"/>
  <c r="BB41" i="34"/>
  <c r="AT41" i="34"/>
  <c r="L41" i="34"/>
  <c r="Y41" i="34" s="1"/>
  <c r="CA40" i="34"/>
  <c r="BK40" i="34"/>
  <c r="BZ40" i="34" s="1"/>
  <c r="AS40" i="34"/>
  <c r="AJ39" i="34"/>
  <c r="Z39" i="34"/>
  <c r="R39" i="34"/>
  <c r="BQ38" i="34"/>
  <c r="AY38" i="34"/>
  <c r="AI38" i="34"/>
  <c r="AX38" i="34" s="1"/>
  <c r="Q38" i="34"/>
  <c r="BP37" i="34"/>
  <c r="CC37" i="34" s="1"/>
  <c r="CA42" i="34"/>
  <c r="BK42" i="34"/>
  <c r="BZ42" i="34" s="1"/>
  <c r="AS42" i="34"/>
  <c r="AJ41" i="34"/>
  <c r="Z41" i="34"/>
  <c r="R41" i="34"/>
  <c r="BQ40" i="34"/>
  <c r="AY40" i="34"/>
  <c r="AI40" i="34"/>
  <c r="AX40" i="34" s="1"/>
  <c r="Q40" i="34"/>
  <c r="BQ42" i="34"/>
  <c r="AY42" i="34"/>
  <c r="AI42" i="34"/>
  <c r="AX42" i="34" s="1"/>
  <c r="Q42" i="34"/>
  <c r="BP41" i="34"/>
  <c r="CC41" i="34" s="1"/>
  <c r="H41" i="34"/>
  <c r="AO40" i="34"/>
  <c r="W40" i="34"/>
  <c r="G40" i="34"/>
  <c r="V40" i="34" s="1"/>
  <c r="CD39" i="34"/>
  <c r="BV39" i="34"/>
  <c r="AN39" i="34"/>
  <c r="BA39" i="34" s="1"/>
  <c r="BU38" i="34"/>
  <c r="M38" i="34"/>
  <c r="BV41" i="34"/>
  <c r="BL40" i="34"/>
  <c r="AJ40" i="34"/>
  <c r="H40" i="34"/>
  <c r="CA39" i="34"/>
  <c r="BB39" i="34"/>
  <c r="Z38" i="34"/>
  <c r="AN37" i="34"/>
  <c r="BA37" i="34" s="1"/>
  <c r="BU36" i="34"/>
  <c r="M36" i="34"/>
  <c r="BL35" i="34"/>
  <c r="BB35" i="34"/>
  <c r="AT35" i="34"/>
  <c r="L35" i="34"/>
  <c r="Y35" i="34" s="1"/>
  <c r="CA34" i="34"/>
  <c r="BK34" i="34"/>
  <c r="BZ34" i="34" s="1"/>
  <c r="CD42" i="34"/>
  <c r="BP42" i="34"/>
  <c r="CC42" i="34" s="1"/>
  <c r="BB42" i="34"/>
  <c r="AO42" i="34"/>
  <c r="Z42" i="34"/>
  <c r="BU40" i="34"/>
  <c r="AT40" i="34"/>
  <c r="R40" i="34"/>
  <c r="BL39" i="34"/>
  <c r="AY39" i="34"/>
  <c r="AO39" i="34"/>
  <c r="Q39" i="34"/>
  <c r="G39" i="34"/>
  <c r="V39" i="34" s="1"/>
  <c r="AT38" i="34"/>
  <c r="AJ38" i="34"/>
  <c r="W38" i="34"/>
  <c r="L38" i="34"/>
  <c r="Y38" i="34" s="1"/>
  <c r="BV37" i="34"/>
  <c r="BL37" i="34"/>
  <c r="BB37" i="34"/>
  <c r="AT37" i="34"/>
  <c r="AN42" i="34"/>
  <c r="BA42" i="34" s="1"/>
  <c r="L42" i="34"/>
  <c r="Y42" i="34" s="1"/>
  <c r="CD41" i="34"/>
  <c r="BQ41" i="34"/>
  <c r="AO41" i="34"/>
  <c r="BU39" i="34"/>
  <c r="BK39" i="34"/>
  <c r="BZ39" i="34" s="1"/>
  <c r="CA38" i="34"/>
  <c r="BP38" i="34"/>
  <c r="CC38" i="34" s="1"/>
  <c r="AS38" i="34"/>
  <c r="BU37" i="34"/>
  <c r="BK37" i="34"/>
  <c r="BZ37" i="34" s="1"/>
  <c r="AS37" i="34"/>
  <c r="AJ36" i="34"/>
  <c r="Z36" i="34"/>
  <c r="R36" i="34"/>
  <c r="BQ35" i="34"/>
  <c r="BT35" i="34" s="1"/>
  <c r="AY35" i="34"/>
  <c r="AI35" i="34"/>
  <c r="AX35" i="34" s="1"/>
  <c r="Q35" i="34"/>
  <c r="BP34" i="34"/>
  <c r="CC34" i="34" s="1"/>
  <c r="BL42" i="34"/>
  <c r="BK41" i="34"/>
  <c r="BZ41" i="34" s="1"/>
  <c r="Q41" i="34"/>
  <c r="W39" i="34"/>
  <c r="BB38" i="34"/>
  <c r="AN38" i="34"/>
  <c r="BA38" i="34" s="1"/>
  <c r="BQ37" i="34"/>
  <c r="AO37" i="34"/>
  <c r="R42" i="34"/>
  <c r="CA41" i="34"/>
  <c r="M41" i="34"/>
  <c r="M40" i="34"/>
  <c r="BV38" i="34"/>
  <c r="R38" i="34"/>
  <c r="U38" i="34" s="1"/>
  <c r="CD37" i="34"/>
  <c r="AY37" i="34"/>
  <c r="L37" i="34"/>
  <c r="Y37" i="34" s="1"/>
  <c r="BL36" i="34"/>
  <c r="AJ42" i="34"/>
  <c r="AI41" i="34"/>
  <c r="AX41" i="34" s="1"/>
  <c r="BB40" i="34"/>
  <c r="L40" i="34"/>
  <c r="Y40" i="34" s="1"/>
  <c r="AJ37" i="34"/>
  <c r="W37" i="34"/>
  <c r="BV36" i="34"/>
  <c r="BK36" i="34"/>
  <c r="BZ36" i="34" s="1"/>
  <c r="AN36" i="34"/>
  <c r="BA36" i="34" s="1"/>
  <c r="AY41" i="34"/>
  <c r="BD41" i="34" s="1"/>
  <c r="BV40" i="34"/>
  <c r="AI39" i="34"/>
  <c r="AX39" i="34" s="1"/>
  <c r="CA37" i="34"/>
  <c r="AI37" i="34"/>
  <c r="AX37" i="34" s="1"/>
  <c r="AZ37" i="34" s="1"/>
  <c r="H35" i="34"/>
  <c r="L34" i="34"/>
  <c r="Y34" i="34" s="1"/>
  <c r="CA33" i="34"/>
  <c r="BK33" i="34"/>
  <c r="BZ33" i="34" s="1"/>
  <c r="AS33" i="34"/>
  <c r="AJ32" i="34"/>
  <c r="Z32" i="34"/>
  <c r="R32" i="34"/>
  <c r="BQ31" i="34"/>
  <c r="AY31" i="34"/>
  <c r="AI31" i="34"/>
  <c r="AX31" i="34" s="1"/>
  <c r="AZ31" i="34" s="1"/>
  <c r="Q31" i="34"/>
  <c r="BP30" i="34"/>
  <c r="CC30" i="34" s="1"/>
  <c r="H30" i="34"/>
  <c r="AO29" i="34"/>
  <c r="AR29" i="34" s="1"/>
  <c r="W29" i="34"/>
  <c r="H42" i="34"/>
  <c r="BU41" i="34"/>
  <c r="G41" i="34"/>
  <c r="V41" i="34" s="1"/>
  <c r="Z40" i="34"/>
  <c r="BV42" i="34"/>
  <c r="G42" i="34"/>
  <c r="V42" i="34" s="1"/>
  <c r="W41" i="34"/>
  <c r="BP40" i="34"/>
  <c r="CC40" i="34" s="1"/>
  <c r="BP39" i="34"/>
  <c r="CC39" i="34" s="1"/>
  <c r="CE39" i="34" s="1"/>
  <c r="L39" i="34"/>
  <c r="Y39" i="34" s="1"/>
  <c r="CD38" i="34"/>
  <c r="BL38" i="34"/>
  <c r="H38" i="34"/>
  <c r="Q37" i="34"/>
  <c r="G37" i="34"/>
  <c r="V37" i="34" s="1"/>
  <c r="BQ36" i="34"/>
  <c r="AT36" i="34"/>
  <c r="AI36" i="34"/>
  <c r="AX36" i="34" s="1"/>
  <c r="W36" i="34"/>
  <c r="AB36" i="34" s="1"/>
  <c r="L36" i="34"/>
  <c r="Y36" i="34" s="1"/>
  <c r="AA36" i="34" s="1"/>
  <c r="BV35" i="34"/>
  <c r="BK35" i="34"/>
  <c r="BZ35" i="34" s="1"/>
  <c r="AN35" i="34"/>
  <c r="BA35" i="34" s="1"/>
  <c r="BC35" i="34" s="1"/>
  <c r="AS34" i="34"/>
  <c r="AJ34" i="34"/>
  <c r="Z34" i="34"/>
  <c r="R34" i="34"/>
  <c r="BQ33" i="34"/>
  <c r="AY33" i="34"/>
  <c r="AI33" i="34"/>
  <c r="AX33" i="34" s="1"/>
  <c r="Q33" i="34"/>
  <c r="BP32" i="34"/>
  <c r="CC32" i="34" s="1"/>
  <c r="H32" i="34"/>
  <c r="W42" i="34"/>
  <c r="AS41" i="34"/>
  <c r="AT39" i="34"/>
  <c r="BK38" i="34"/>
  <c r="BZ38" i="34" s="1"/>
  <c r="G38" i="34"/>
  <c r="V38" i="34" s="1"/>
  <c r="X38" i="34" s="1"/>
  <c r="CA36" i="34"/>
  <c r="BP36" i="34"/>
  <c r="CC36" i="34" s="1"/>
  <c r="AS36" i="34"/>
  <c r="BU35" i="34"/>
  <c r="Z35" i="34"/>
  <c r="BB34" i="34"/>
  <c r="AI34" i="34"/>
  <c r="AX34" i="34" s="1"/>
  <c r="Q34" i="34"/>
  <c r="BP33" i="34"/>
  <c r="CC33" i="34" s="1"/>
  <c r="H33" i="34"/>
  <c r="AO32" i="34"/>
  <c r="W32" i="34"/>
  <c r="G32" i="34"/>
  <c r="V32" i="34" s="1"/>
  <c r="CD31" i="34"/>
  <c r="BV31" i="34"/>
  <c r="AN31" i="34"/>
  <c r="BA31" i="34" s="1"/>
  <c r="BU30" i="34"/>
  <c r="M30" i="34"/>
  <c r="BL29" i="34"/>
  <c r="BB29" i="34"/>
  <c r="BC29" i="34" s="1"/>
  <c r="AT29" i="34"/>
  <c r="Q36" i="34"/>
  <c r="CD35" i="34"/>
  <c r="CE35" i="34" s="1"/>
  <c r="BU33" i="34"/>
  <c r="AT33" i="34"/>
  <c r="R33" i="34"/>
  <c r="BV32" i="34"/>
  <c r="BK32" i="34"/>
  <c r="BZ32" i="34" s="1"/>
  <c r="AI32" i="34"/>
  <c r="AX32" i="34" s="1"/>
  <c r="BL31" i="34"/>
  <c r="AO31" i="34"/>
  <c r="R31" i="34"/>
  <c r="G31" i="34"/>
  <c r="V31" i="34" s="1"/>
  <c r="AT30" i="34"/>
  <c r="AJ30" i="34"/>
  <c r="W30" i="34"/>
  <c r="AT42" i="34"/>
  <c r="AW42" i="34" s="1"/>
  <c r="CD40" i="34"/>
  <c r="Z37" i="34"/>
  <c r="BB36" i="34"/>
  <c r="AS35" i="34"/>
  <c r="AO34" i="34"/>
  <c r="BU32" i="34"/>
  <c r="AT32" i="34"/>
  <c r="BK31" i="34"/>
  <c r="BZ31" i="34" s="1"/>
  <c r="CB31" i="34" s="1"/>
  <c r="CA30" i="34"/>
  <c r="BQ30" i="34"/>
  <c r="BT30" i="34" s="1"/>
  <c r="AS30" i="34"/>
  <c r="AI30" i="34"/>
  <c r="AX30" i="34" s="1"/>
  <c r="BU29" i="34"/>
  <c r="Z29" i="34"/>
  <c r="Q29" i="34"/>
  <c r="H29" i="34"/>
  <c r="AO28" i="34"/>
  <c r="AS39" i="34"/>
  <c r="CD36" i="34"/>
  <c r="CA35" i="34"/>
  <c r="W35" i="34"/>
  <c r="G35" i="34"/>
  <c r="V35" i="34" s="1"/>
  <c r="BV34" i="34"/>
  <c r="AN34" i="34"/>
  <c r="BA34" i="34" s="1"/>
  <c r="M34" i="34"/>
  <c r="CD33" i="34"/>
  <c r="AO33" i="34"/>
  <c r="AS32" i="34"/>
  <c r="Q32" i="34"/>
  <c r="BU31" i="34"/>
  <c r="Z31" i="34"/>
  <c r="BB30" i="34"/>
  <c r="CD29" i="34"/>
  <c r="G29" i="34"/>
  <c r="V29" i="34" s="1"/>
  <c r="CD28" i="34"/>
  <c r="BV28" i="34"/>
  <c r="AN28" i="34"/>
  <c r="BA28" i="34" s="1"/>
  <c r="AN40" i="34"/>
  <c r="BA40" i="34" s="1"/>
  <c r="R37" i="34"/>
  <c r="AY36" i="34"/>
  <c r="AO35" i="34"/>
  <c r="BU34" i="34"/>
  <c r="W34" i="34"/>
  <c r="AB34" i="34" s="1"/>
  <c r="BB33" i="34"/>
  <c r="AN33" i="34"/>
  <c r="BA33" i="34" s="1"/>
  <c r="Z33" i="34"/>
  <c r="M33" i="34"/>
  <c r="CD32" i="34"/>
  <c r="M31" i="34"/>
  <c r="AJ29" i="34"/>
  <c r="BU28" i="34"/>
  <c r="M28" i="34"/>
  <c r="BL27" i="34"/>
  <c r="BB27" i="34"/>
  <c r="AT27" i="34"/>
  <c r="L27" i="34"/>
  <c r="Y27" i="34" s="1"/>
  <c r="CA26" i="34"/>
  <c r="CF26" i="34" s="1"/>
  <c r="BK26" i="34"/>
  <c r="BZ26" i="34" s="1"/>
  <c r="AS26" i="34"/>
  <c r="AJ25" i="34"/>
  <c r="Z25" i="34"/>
  <c r="R25" i="34"/>
  <c r="BQ24" i="34"/>
  <c r="AY24" i="34"/>
  <c r="AI24" i="34"/>
  <c r="AX24" i="34" s="1"/>
  <c r="Q24" i="34"/>
  <c r="BP23" i="34"/>
  <c r="CC23" i="34" s="1"/>
  <c r="H23" i="34"/>
  <c r="AO22" i="34"/>
  <c r="AR22" i="34" s="1"/>
  <c r="W22" i="34"/>
  <c r="G22" i="34"/>
  <c r="V22" i="34" s="1"/>
  <c r="CD21" i="34"/>
  <c r="BV21" i="34"/>
  <c r="BY21" i="34" s="1"/>
  <c r="AN21" i="34"/>
  <c r="BA21" i="34" s="1"/>
  <c r="BU20" i="34"/>
  <c r="M20" i="34"/>
  <c r="BL19" i="34"/>
  <c r="BO19" i="34" s="1"/>
  <c r="BB19" i="34"/>
  <c r="AT19" i="34"/>
  <c r="L19" i="34"/>
  <c r="Y19" i="34" s="1"/>
  <c r="CA18" i="34"/>
  <c r="CF18" i="34" s="1"/>
  <c r="BK18" i="34"/>
  <c r="BZ18" i="34" s="1"/>
  <c r="AS18" i="34"/>
  <c r="AJ17" i="34"/>
  <c r="Z17" i="34"/>
  <c r="R17" i="34"/>
  <c r="U17" i="34" s="1"/>
  <c r="H36" i="34"/>
  <c r="AY34" i="34"/>
  <c r="H34" i="34"/>
  <c r="W33" i="34"/>
  <c r="L33" i="34"/>
  <c r="Y33" i="34" s="1"/>
  <c r="BQ32" i="34"/>
  <c r="BB32" i="34"/>
  <c r="AN32" i="34"/>
  <c r="BA32" i="34" s="1"/>
  <c r="M32" i="34"/>
  <c r="AT31" i="34"/>
  <c r="AJ31" i="34"/>
  <c r="W31" i="34"/>
  <c r="AB31" i="34" s="1"/>
  <c r="L31" i="34"/>
  <c r="Y31" i="34" s="1"/>
  <c r="AA31" i="34" s="1"/>
  <c r="BL30" i="34"/>
  <c r="AO30" i="34"/>
  <c r="R30" i="34"/>
  <c r="G30" i="34"/>
  <c r="V30" i="34" s="1"/>
  <c r="CA29" i="34"/>
  <c r="BQ29" i="34"/>
  <c r="AS29" i="34"/>
  <c r="AI29" i="34"/>
  <c r="AX29" i="34" s="1"/>
  <c r="M29" i="34"/>
  <c r="M39" i="34"/>
  <c r="AO38" i="34"/>
  <c r="M37" i="34"/>
  <c r="P37" i="34" s="1"/>
  <c r="G36" i="34"/>
  <c r="V36" i="34" s="1"/>
  <c r="X36" i="34" s="1"/>
  <c r="AJ35" i="34"/>
  <c r="R35" i="34"/>
  <c r="U35" i="34" s="1"/>
  <c r="BQ34" i="34"/>
  <c r="G34" i="34"/>
  <c r="V34" i="34" s="1"/>
  <c r="L32" i="34"/>
  <c r="Y32" i="34" s="1"/>
  <c r="AA32" i="34" s="1"/>
  <c r="AS31" i="34"/>
  <c r="BV30" i="34"/>
  <c r="BK30" i="34"/>
  <c r="BZ30" i="34" s="1"/>
  <c r="AY30" i="34"/>
  <c r="AN30" i="34"/>
  <c r="BA30" i="34" s="1"/>
  <c r="Q30" i="34"/>
  <c r="BP29" i="34"/>
  <c r="CC29" i="34" s="1"/>
  <c r="L29" i="34"/>
  <c r="Y29" i="34" s="1"/>
  <c r="CA28" i="34"/>
  <c r="BK28" i="34"/>
  <c r="BZ28" i="34" s="1"/>
  <c r="AS28" i="34"/>
  <c r="AJ27" i="34"/>
  <c r="Z27" i="34"/>
  <c r="AB27" i="34" s="1"/>
  <c r="R27" i="34"/>
  <c r="BQ26" i="34"/>
  <c r="AY26" i="34"/>
  <c r="BD26" i="34" s="1"/>
  <c r="AI26" i="34"/>
  <c r="AX26" i="34" s="1"/>
  <c r="Q26" i="34"/>
  <c r="BP25" i="34"/>
  <c r="CC25" i="34" s="1"/>
  <c r="CE25" i="34" s="1"/>
  <c r="H25" i="34"/>
  <c r="AO24" i="34"/>
  <c r="W24" i="34"/>
  <c r="G24" i="34"/>
  <c r="V24" i="34" s="1"/>
  <c r="CD23" i="34"/>
  <c r="BV23" i="34"/>
  <c r="AN23" i="34"/>
  <c r="BA23" i="34" s="1"/>
  <c r="BU22" i="34"/>
  <c r="M22" i="34"/>
  <c r="BL21" i="34"/>
  <c r="BB21" i="34"/>
  <c r="AT21" i="34"/>
  <c r="L21" i="34"/>
  <c r="Y21" i="34" s="1"/>
  <c r="CA20" i="34"/>
  <c r="BK20" i="34"/>
  <c r="BZ20" i="34" s="1"/>
  <c r="AS20" i="34"/>
  <c r="AJ19" i="34"/>
  <c r="Z19" i="34"/>
  <c r="R19" i="34"/>
  <c r="AN41" i="34"/>
  <c r="BA41" i="34" s="1"/>
  <c r="BC41" i="34" s="1"/>
  <c r="H39" i="34"/>
  <c r="H37" i="34"/>
  <c r="BL33" i="34"/>
  <c r="AJ33" i="34"/>
  <c r="G33" i="34"/>
  <c r="V33" i="34" s="1"/>
  <c r="CA32" i="34"/>
  <c r="AY32" i="34"/>
  <c r="BP31" i="34"/>
  <c r="CC31" i="34" s="1"/>
  <c r="BB31" i="34"/>
  <c r="Z30" i="34"/>
  <c r="AJ28" i="34"/>
  <c r="Z28" i="34"/>
  <c r="AB28" i="34" s="1"/>
  <c r="R28" i="34"/>
  <c r="BQ27" i="34"/>
  <c r="AY27" i="34"/>
  <c r="AI27" i="34"/>
  <c r="AX27" i="34" s="1"/>
  <c r="Q27" i="34"/>
  <c r="BP26" i="34"/>
  <c r="CC26" i="34" s="1"/>
  <c r="CE26" i="34" s="1"/>
  <c r="H26" i="34"/>
  <c r="AO25" i="34"/>
  <c r="W25" i="34"/>
  <c r="G25" i="34"/>
  <c r="V25" i="34" s="1"/>
  <c r="CD24" i="34"/>
  <c r="BV24" i="34"/>
  <c r="AN24" i="34"/>
  <c r="BA24" i="34" s="1"/>
  <c r="BU23" i="34"/>
  <c r="M23" i="34"/>
  <c r="P23" i="34" s="1"/>
  <c r="BL22" i="34"/>
  <c r="BB22" i="34"/>
  <c r="BC22" i="34" s="1"/>
  <c r="AT22" i="34"/>
  <c r="L22" i="34"/>
  <c r="Y22" i="34" s="1"/>
  <c r="CA21" i="34"/>
  <c r="BK21" i="34"/>
  <c r="BZ21" i="34" s="1"/>
  <c r="AS21" i="34"/>
  <c r="AJ20" i="34"/>
  <c r="AM20" i="34" s="1"/>
  <c r="Z20" i="34"/>
  <c r="R20" i="34"/>
  <c r="U20" i="34" s="1"/>
  <c r="BQ19" i="34"/>
  <c r="AY19" i="34"/>
  <c r="AI19" i="34"/>
  <c r="AX19" i="34" s="1"/>
  <c r="Q19" i="34"/>
  <c r="BP18" i="34"/>
  <c r="CC18" i="34" s="1"/>
  <c r="CE18" i="34" s="1"/>
  <c r="H18" i="34"/>
  <c r="AO17" i="34"/>
  <c r="W17" i="34"/>
  <c r="AN12" i="34"/>
  <c r="BA12" i="34" s="1"/>
  <c r="BC12" i="34" s="1"/>
  <c r="BV12" i="34"/>
  <c r="CD12" i="34"/>
  <c r="G13" i="34"/>
  <c r="W13" i="34"/>
  <c r="AB13" i="34" s="1"/>
  <c r="AO13" i="34"/>
  <c r="AR13" i="34" s="1"/>
  <c r="H14" i="34"/>
  <c r="K14" i="34" s="1"/>
  <c r="BP14" i="34"/>
  <c r="CC14" i="34" s="1"/>
  <c r="CE14" i="34" s="1"/>
  <c r="Q15" i="34"/>
  <c r="U15" i="34" s="1"/>
  <c r="AI15" i="34"/>
  <c r="AX15" i="34" s="1"/>
  <c r="AY15" i="34"/>
  <c r="BD15" i="34" s="1"/>
  <c r="BQ15" i="34"/>
  <c r="R16" i="34"/>
  <c r="Z16" i="34"/>
  <c r="AA16" i="34" s="1"/>
  <c r="AJ16" i="34"/>
  <c r="AM16" i="34" s="1"/>
  <c r="AS17" i="34"/>
  <c r="BP17" i="34"/>
  <c r="CC17" i="34" s="1"/>
  <c r="CA17" i="34"/>
  <c r="Q18" i="34"/>
  <c r="AN18" i="34"/>
  <c r="BA18" i="34" s="1"/>
  <c r="AY18" i="34"/>
  <c r="BL18" i="34"/>
  <c r="BV18" i="34"/>
  <c r="BY18" i="34" s="1"/>
  <c r="AO19" i="34"/>
  <c r="AR19" i="34" s="1"/>
  <c r="BP19" i="34"/>
  <c r="CC19" i="34" s="1"/>
  <c r="CD19" i="34"/>
  <c r="L20" i="34"/>
  <c r="Y20" i="34" s="1"/>
  <c r="AN20" i="34"/>
  <c r="BA20" i="34" s="1"/>
  <c r="AY20" i="34"/>
  <c r="H21" i="34"/>
  <c r="AI21" i="34"/>
  <c r="AX21" i="34" s="1"/>
  <c r="R22" i="34"/>
  <c r="U22" i="34" s="1"/>
  <c r="AS22" i="34"/>
  <c r="BV22" i="34"/>
  <c r="BB23" i="34"/>
  <c r="CA24" i="34"/>
  <c r="BL25" i="34"/>
  <c r="BV26" i="34"/>
  <c r="AS27" i="34"/>
  <c r="BU27" i="34"/>
  <c r="BB28" i="34"/>
  <c r="R29" i="34"/>
  <c r="U29" i="34" s="1"/>
  <c r="BK29" i="34"/>
  <c r="BZ29" i="34" s="1"/>
  <c r="H31" i="34"/>
  <c r="K31" i="34" s="1"/>
  <c r="AT34" i="34"/>
  <c r="CA16" i="34"/>
  <c r="CF16" i="34" s="1"/>
  <c r="L17" i="34"/>
  <c r="Y17" i="34" s="1"/>
  <c r="AI17" i="34"/>
  <c r="AX17" i="34" s="1"/>
  <c r="AZ17" i="34" s="1"/>
  <c r="AT17" i="34"/>
  <c r="BQ17" i="34"/>
  <c r="G18" i="34"/>
  <c r="V18" i="34" s="1"/>
  <c r="R18" i="34"/>
  <c r="AO18" i="34"/>
  <c r="AO20" i="34"/>
  <c r="BB20" i="34"/>
  <c r="BP20" i="34"/>
  <c r="CC20" i="34" s="1"/>
  <c r="CD20" i="34"/>
  <c r="W21" i="34"/>
  <c r="AJ21" i="34"/>
  <c r="H22" i="34"/>
  <c r="K22" i="34" s="1"/>
  <c r="AI22" i="34"/>
  <c r="AX22" i="34" s="1"/>
  <c r="Q23" i="34"/>
  <c r="L24" i="34"/>
  <c r="Y24" i="34" s="1"/>
  <c r="Z24" i="34"/>
  <c r="BP24" i="34"/>
  <c r="CC24" i="34" s="1"/>
  <c r="AY25" i="34"/>
  <c r="CA25" i="34"/>
  <c r="CF25" i="34" s="1"/>
  <c r="G26" i="34"/>
  <c r="V26" i="34" s="1"/>
  <c r="AJ26" i="34"/>
  <c r="AM26" i="34" s="1"/>
  <c r="BL26" i="34"/>
  <c r="BV27" i="34"/>
  <c r="AI28" i="34"/>
  <c r="AX28" i="34" s="1"/>
  <c r="AZ28" i="34" s="1"/>
  <c r="BL34" i="34"/>
  <c r="M17" i="34"/>
  <c r="BB18" i="34"/>
  <c r="AS19" i="34"/>
  <c r="BU19" i="34"/>
  <c r="BQ20" i="34"/>
  <c r="AY21" i="34"/>
  <c r="AJ22" i="34"/>
  <c r="BK22" i="34"/>
  <c r="BZ22" i="34" s="1"/>
  <c r="CB22" i="34" s="1"/>
  <c r="R23" i="34"/>
  <c r="AS23" i="34"/>
  <c r="M24" i="34"/>
  <c r="BB24" i="34"/>
  <c r="L25" i="34"/>
  <c r="Y25" i="34" s="1"/>
  <c r="G27" i="34"/>
  <c r="V27" i="34" s="1"/>
  <c r="X27" i="34" s="1"/>
  <c r="BK27" i="34"/>
  <c r="BZ27" i="34" s="1"/>
  <c r="CB27" i="34" s="1"/>
  <c r="Q28" i="34"/>
  <c r="BV29" i="34"/>
  <c r="CD34" i="34"/>
  <c r="BQ39" i="34"/>
  <c r="BT39" i="34" s="1"/>
  <c r="CD17" i="34"/>
  <c r="BV19" i="34"/>
  <c r="M21" i="34"/>
  <c r="AO21" i="34"/>
  <c r="BP21" i="34"/>
  <c r="CC21" i="34" s="1"/>
  <c r="AY22" i="34"/>
  <c r="G23" i="34"/>
  <c r="V23" i="34" s="1"/>
  <c r="X23" i="34" s="1"/>
  <c r="AI23" i="34"/>
  <c r="AX23" i="34" s="1"/>
  <c r="AT23" i="34"/>
  <c r="M25" i="34"/>
  <c r="P25" i="34" s="1"/>
  <c r="AN25" i="34"/>
  <c r="BA25" i="34" s="1"/>
  <c r="BB25" i="34"/>
  <c r="BQ25" i="34"/>
  <c r="L26" i="34"/>
  <c r="Y26" i="34" s="1"/>
  <c r="AA26" i="34" s="1"/>
  <c r="W26" i="34"/>
  <c r="AB26" i="34" s="1"/>
  <c r="H27" i="34"/>
  <c r="G28" i="34"/>
  <c r="V28" i="34" s="1"/>
  <c r="X28" i="34" s="1"/>
  <c r="BL28" i="34"/>
  <c r="BO28" i="34" s="1"/>
  <c r="BV33" i="34"/>
  <c r="AO36" i="34"/>
  <c r="BK30" i="33"/>
  <c r="BZ30" i="33" s="1"/>
  <c r="Z26" i="33"/>
  <c r="BK24" i="33"/>
  <c r="BZ24" i="33" s="1"/>
  <c r="CB24" i="33" s="1"/>
  <c r="AI22" i="33"/>
  <c r="AX22" i="33" s="1"/>
  <c r="L20" i="33"/>
  <c r="Y20" i="33" s="1"/>
  <c r="BB19" i="33"/>
  <c r="Z17" i="33"/>
  <c r="BL16" i="33"/>
  <c r="L16" i="33"/>
  <c r="Y16" i="33" s="1"/>
  <c r="AJ15" i="33"/>
  <c r="BV14" i="33"/>
  <c r="Z14" i="33"/>
  <c r="BV13" i="33"/>
  <c r="M13" i="33"/>
  <c r="AO12" i="33"/>
  <c r="D11" i="33"/>
  <c r="BL11" i="33" s="1"/>
  <c r="AS30" i="33"/>
  <c r="AJ24" i="33"/>
  <c r="L22" i="33"/>
  <c r="Y22" i="33" s="1"/>
  <c r="BU20" i="33"/>
  <c r="G20" i="33"/>
  <c r="V20" i="33" s="1"/>
  <c r="BU18" i="33"/>
  <c r="BQ17" i="33"/>
  <c r="R17" i="33"/>
  <c r="BK16" i="33"/>
  <c r="BZ16" i="33" s="1"/>
  <c r="CB16" i="33" s="1"/>
  <c r="H16" i="33"/>
  <c r="Z15" i="33"/>
  <c r="BQ14" i="33"/>
  <c r="W14" i="33"/>
  <c r="BU13" i="33"/>
  <c r="H13" i="33"/>
  <c r="W12" i="33"/>
  <c r="G12" i="33"/>
  <c r="V12" i="33" s="1"/>
  <c r="BB12" i="33"/>
  <c r="AI13" i="33"/>
  <c r="AX13" i="33" s="1"/>
  <c r="CD13" i="33"/>
  <c r="AJ14" i="33"/>
  <c r="AS15" i="33"/>
  <c r="AI16" i="33"/>
  <c r="AX16" i="33" s="1"/>
  <c r="BQ16" i="33"/>
  <c r="BT16" i="33" s="1"/>
  <c r="AJ17" i="33"/>
  <c r="AM17" i="33" s="1"/>
  <c r="R18" i="33"/>
  <c r="BL19" i="33"/>
  <c r="BO19" i="33" s="1"/>
  <c r="W20" i="33"/>
  <c r="AN21" i="33"/>
  <c r="BA21" i="33" s="1"/>
  <c r="BV22" i="33"/>
  <c r="H27" i="33"/>
  <c r="L12" i="33"/>
  <c r="Y12" i="33" s="1"/>
  <c r="BP12" i="33"/>
  <c r="CC12" i="33" s="1"/>
  <c r="AY13" i="33"/>
  <c r="G14" i="33"/>
  <c r="V14" i="33" s="1"/>
  <c r="AO14" i="33"/>
  <c r="AR14" i="33" s="1"/>
  <c r="H15" i="33"/>
  <c r="K15" i="33" s="1"/>
  <c r="BP15" i="33"/>
  <c r="CC15" i="33" s="1"/>
  <c r="AT16" i="33"/>
  <c r="AW16" i="33" s="1"/>
  <c r="AY17" i="33"/>
  <c r="AJ18" i="33"/>
  <c r="AN19" i="33"/>
  <c r="BA19" i="33" s="1"/>
  <c r="CA19" i="33"/>
  <c r="CB19" i="33" s="1"/>
  <c r="AT20" i="33"/>
  <c r="BV21" i="33"/>
  <c r="AJ23" i="33"/>
  <c r="AS25" i="33"/>
  <c r="M12" i="33"/>
  <c r="P12" i="33" s="1"/>
  <c r="BU12" i="33"/>
  <c r="BP13" i="33"/>
  <c r="CC13" i="33" s="1"/>
  <c r="Q14" i="33"/>
  <c r="AY14" i="33"/>
  <c r="R15" i="33"/>
  <c r="CA15" i="33"/>
  <c r="CB15" i="33" s="1"/>
  <c r="AY16" i="33"/>
  <c r="L17" i="33"/>
  <c r="Y17" i="33" s="1"/>
  <c r="BB17" i="33"/>
  <c r="AS18" i="33"/>
  <c r="AS19" i="33"/>
  <c r="CD19" i="33"/>
  <c r="BB20" i="33"/>
  <c r="CD21" i="33"/>
  <c r="CE21" i="33" s="1"/>
  <c r="BK25" i="33"/>
  <c r="BZ25" i="33" s="1"/>
  <c r="W29" i="33"/>
  <c r="G33" i="33"/>
  <c r="V33" i="33" s="1"/>
  <c r="BQ13" i="33"/>
  <c r="BT13" i="33" s="1"/>
  <c r="R14" i="33"/>
  <c r="U14" i="33" s="1"/>
  <c r="W15" i="33"/>
  <c r="BB16" i="33"/>
  <c r="Q17" i="33"/>
  <c r="BL17" i="33"/>
  <c r="BK18" i="33"/>
  <c r="BZ18" i="33" s="1"/>
  <c r="CB18" i="33" s="1"/>
  <c r="AT19" i="33"/>
  <c r="BL20" i="33"/>
  <c r="R24" i="33"/>
  <c r="BQ25" i="33"/>
  <c r="BR2" i="33"/>
  <c r="BQ2" i="33"/>
  <c r="BS2" i="33" s="1"/>
  <c r="BT2" i="33" s="1"/>
  <c r="BU2" i="33" s="1"/>
  <c r="N2" i="33"/>
  <c r="M2" i="33"/>
  <c r="O2" i="33" s="1"/>
  <c r="P2" i="33" s="1"/>
  <c r="Q2" i="33" s="1"/>
  <c r="AP2" i="33"/>
  <c r="AO2" i="33"/>
  <c r="AQ2" i="33" s="1"/>
  <c r="AR2" i="33" s="1"/>
  <c r="AS2" i="33" s="1"/>
  <c r="BB11" i="33"/>
  <c r="G11" i="33"/>
  <c r="V11" i="33" s="1"/>
  <c r="W11" i="33"/>
  <c r="AO11" i="33"/>
  <c r="AS11" i="33"/>
  <c r="BK11" i="33"/>
  <c r="BZ11" i="33" s="1"/>
  <c r="CA11" i="33"/>
  <c r="L11" i="33"/>
  <c r="Y11" i="33" s="1"/>
  <c r="AT11" i="33"/>
  <c r="AJ11" i="33"/>
  <c r="Z11" i="33"/>
  <c r="R11" i="33"/>
  <c r="BQ11" i="33"/>
  <c r="AY11" i="33"/>
  <c r="AI11" i="33"/>
  <c r="AX11" i="33" s="1"/>
  <c r="Q11" i="33"/>
  <c r="BP11" i="33"/>
  <c r="CC11" i="33" s="1"/>
  <c r="H11" i="33"/>
  <c r="BU11" i="33"/>
  <c r="M11" i="33"/>
  <c r="AN11" i="33"/>
  <c r="BA11" i="33" s="1"/>
  <c r="BV11" i="33"/>
  <c r="CD11" i="33"/>
  <c r="BL52" i="33"/>
  <c r="BB52" i="33"/>
  <c r="AT52" i="33"/>
  <c r="AJ52" i="33"/>
  <c r="Z52" i="33"/>
  <c r="R52" i="33"/>
  <c r="BQ51" i="33"/>
  <c r="BP52" i="33"/>
  <c r="CC52" i="33" s="1"/>
  <c r="H52" i="33"/>
  <c r="AO51" i="33"/>
  <c r="AO52" i="33"/>
  <c r="W52" i="33"/>
  <c r="G52" i="33"/>
  <c r="V52" i="33" s="1"/>
  <c r="CD51" i="33"/>
  <c r="BV51" i="33"/>
  <c r="AN51" i="33"/>
  <c r="BA51" i="33" s="1"/>
  <c r="CA52" i="33"/>
  <c r="BK52" i="33"/>
  <c r="BZ52" i="33" s="1"/>
  <c r="AS52" i="33"/>
  <c r="M52" i="33"/>
  <c r="AS51" i="33"/>
  <c r="AI51" i="33"/>
  <c r="AX51" i="33" s="1"/>
  <c r="W51" i="33"/>
  <c r="G51" i="33"/>
  <c r="V51" i="33" s="1"/>
  <c r="BU49" i="33"/>
  <c r="M49" i="33"/>
  <c r="L52" i="33"/>
  <c r="Y52" i="33" s="1"/>
  <c r="AA52" i="33" s="1"/>
  <c r="BB51" i="33"/>
  <c r="BL49" i="33"/>
  <c r="BB49" i="33"/>
  <c r="AT49" i="33"/>
  <c r="L49" i="33"/>
  <c r="Y49" i="33" s="1"/>
  <c r="CA48" i="33"/>
  <c r="BK48" i="33"/>
  <c r="BZ48" i="33" s="1"/>
  <c r="AS48" i="33"/>
  <c r="AJ47" i="33"/>
  <c r="Z47" i="33"/>
  <c r="R47" i="33"/>
  <c r="BQ46" i="33"/>
  <c r="AY46" i="33"/>
  <c r="BV52" i="33"/>
  <c r="AN52" i="33"/>
  <c r="BA52" i="33" s="1"/>
  <c r="BP51" i="33"/>
  <c r="CC51" i="33" s="1"/>
  <c r="M51" i="33"/>
  <c r="CA49" i="33"/>
  <c r="BK49" i="33"/>
  <c r="BZ49" i="33" s="1"/>
  <c r="AS49" i="33"/>
  <c r="AJ48" i="33"/>
  <c r="Z48" i="33"/>
  <c r="R48" i="33"/>
  <c r="BQ47" i="33"/>
  <c r="AY47" i="33"/>
  <c r="AI47" i="33"/>
  <c r="AX47" i="33" s="1"/>
  <c r="Q47" i="33"/>
  <c r="BP46" i="33"/>
  <c r="CC46" i="33" s="1"/>
  <c r="BU52" i="33"/>
  <c r="CA51" i="33"/>
  <c r="L51" i="33"/>
  <c r="Y51" i="33" s="1"/>
  <c r="AJ49" i="33"/>
  <c r="Z49" i="33"/>
  <c r="R49" i="33"/>
  <c r="BQ48" i="33"/>
  <c r="AY48" i="33"/>
  <c r="AI48" i="33"/>
  <c r="AX48" i="33" s="1"/>
  <c r="Q48" i="33"/>
  <c r="BP47" i="33"/>
  <c r="CC47" i="33" s="1"/>
  <c r="H47" i="33"/>
  <c r="CD52" i="33"/>
  <c r="Q52" i="33"/>
  <c r="BU51" i="33"/>
  <c r="Q51" i="33"/>
  <c r="AO49" i="33"/>
  <c r="W49" i="33"/>
  <c r="AB49" i="33" s="1"/>
  <c r="G49" i="33"/>
  <c r="V49" i="33" s="1"/>
  <c r="CD48" i="33"/>
  <c r="BV48" i="33"/>
  <c r="AN48" i="33"/>
  <c r="BA48" i="33" s="1"/>
  <c r="BU47" i="33"/>
  <c r="M47" i="33"/>
  <c r="BL46" i="33"/>
  <c r="BB46" i="33"/>
  <c r="AT46" i="33"/>
  <c r="AT51" i="33"/>
  <c r="AJ51" i="33"/>
  <c r="H51" i="33"/>
  <c r="AY51" i="33"/>
  <c r="BV49" i="33"/>
  <c r="BP48" i="33"/>
  <c r="CC48" i="33" s="1"/>
  <c r="BU45" i="33"/>
  <c r="M45" i="33"/>
  <c r="BL44" i="33"/>
  <c r="BB44" i="33"/>
  <c r="AT44" i="33"/>
  <c r="L44" i="33"/>
  <c r="Y44" i="33" s="1"/>
  <c r="CA43" i="33"/>
  <c r="BK43" i="33"/>
  <c r="BZ43" i="33" s="1"/>
  <c r="AS43" i="33"/>
  <c r="AJ42" i="33"/>
  <c r="Z42" i="33"/>
  <c r="R42" i="33"/>
  <c r="BQ41" i="33"/>
  <c r="AY41" i="33"/>
  <c r="AI41" i="33"/>
  <c r="AX41" i="33" s="1"/>
  <c r="Q41" i="33"/>
  <c r="BQ49" i="33"/>
  <c r="CD46" i="33"/>
  <c r="M46" i="33"/>
  <c r="BL45" i="33"/>
  <c r="BB45" i="33"/>
  <c r="AT45" i="33"/>
  <c r="L45" i="33"/>
  <c r="Y45" i="33" s="1"/>
  <c r="CA44" i="33"/>
  <c r="BK44" i="33"/>
  <c r="BZ44" i="33" s="1"/>
  <c r="AS44" i="33"/>
  <c r="AJ43" i="33"/>
  <c r="Z43" i="33"/>
  <c r="R43" i="33"/>
  <c r="BQ42" i="33"/>
  <c r="AY42" i="33"/>
  <c r="AI42" i="33"/>
  <c r="AX42" i="33" s="1"/>
  <c r="Q42" i="33"/>
  <c r="BP41" i="33"/>
  <c r="CC41" i="33" s="1"/>
  <c r="H41" i="33"/>
  <c r="BP49" i="33"/>
  <c r="CC49" i="33" s="1"/>
  <c r="M48" i="33"/>
  <c r="CD47" i="33"/>
  <c r="AO46" i="33"/>
  <c r="L46" i="33"/>
  <c r="Y46" i="33" s="1"/>
  <c r="CA45" i="33"/>
  <c r="BK45" i="33"/>
  <c r="BZ45" i="33" s="1"/>
  <c r="AS45" i="33"/>
  <c r="AJ44" i="33"/>
  <c r="Z44" i="33"/>
  <c r="R44" i="33"/>
  <c r="BQ43" i="33"/>
  <c r="AY43" i="33"/>
  <c r="AI43" i="33"/>
  <c r="AX43" i="33" s="1"/>
  <c r="Q43" i="33"/>
  <c r="BP42" i="33"/>
  <c r="CC42" i="33" s="1"/>
  <c r="H42" i="33"/>
  <c r="AO41" i="33"/>
  <c r="W41" i="33"/>
  <c r="G41" i="33"/>
  <c r="V41" i="33" s="1"/>
  <c r="CD40" i="33"/>
  <c r="BV40" i="33"/>
  <c r="BQ52" i="33"/>
  <c r="Q49" i="33"/>
  <c r="BL48" i="33"/>
  <c r="AT48" i="33"/>
  <c r="AW48" i="33" s="1"/>
  <c r="L48" i="33"/>
  <c r="Y48" i="33" s="1"/>
  <c r="BL47" i="33"/>
  <c r="AT47" i="33"/>
  <c r="L47" i="33"/>
  <c r="Y47" i="33" s="1"/>
  <c r="CA46" i="33"/>
  <c r="CF46" i="33" s="1"/>
  <c r="AN46" i="33"/>
  <c r="BA46" i="33" s="1"/>
  <c r="AJ45" i="33"/>
  <c r="Z45" i="33"/>
  <c r="R45" i="33"/>
  <c r="BQ44" i="33"/>
  <c r="AY44" i="33"/>
  <c r="BD44" i="33" s="1"/>
  <c r="AI44" i="33"/>
  <c r="AX44" i="33" s="1"/>
  <c r="Q44" i="33"/>
  <c r="BP43" i="33"/>
  <c r="CC43" i="33" s="1"/>
  <c r="H43" i="33"/>
  <c r="AO42" i="33"/>
  <c r="W42" i="33"/>
  <c r="G42" i="33"/>
  <c r="V42" i="33" s="1"/>
  <c r="CD41" i="33"/>
  <c r="BV41" i="33"/>
  <c r="AN41" i="33"/>
  <c r="BA41" i="33" s="1"/>
  <c r="AN49" i="33"/>
  <c r="BA49" i="33" s="1"/>
  <c r="H48" i="33"/>
  <c r="CA47" i="33"/>
  <c r="BK47" i="33"/>
  <c r="BZ47" i="33" s="1"/>
  <c r="AS47" i="33"/>
  <c r="Z46" i="33"/>
  <c r="R46" i="33"/>
  <c r="BQ45" i="33"/>
  <c r="AY45" i="33"/>
  <c r="BD45" i="33" s="1"/>
  <c r="AI45" i="33"/>
  <c r="AX45" i="33" s="1"/>
  <c r="Q45" i="33"/>
  <c r="BP44" i="33"/>
  <c r="CC44" i="33" s="1"/>
  <c r="H44" i="33"/>
  <c r="AO43" i="33"/>
  <c r="W43" i="33"/>
  <c r="AB43" i="33" s="1"/>
  <c r="G43" i="33"/>
  <c r="V43" i="33" s="1"/>
  <c r="CD42" i="33"/>
  <c r="BV42" i="33"/>
  <c r="AN42" i="33"/>
  <c r="BA42" i="33" s="1"/>
  <c r="BU41" i="33"/>
  <c r="M41" i="33"/>
  <c r="BL51" i="33"/>
  <c r="BU48" i="33"/>
  <c r="BV47" i="33"/>
  <c r="BY47" i="33" s="1"/>
  <c r="AN47" i="33"/>
  <c r="BA47" i="33" s="1"/>
  <c r="BV46" i="33"/>
  <c r="AJ46" i="33"/>
  <c r="H46" i="33"/>
  <c r="AO45" i="33"/>
  <c r="W45" i="33"/>
  <c r="G45" i="33"/>
  <c r="V45" i="33" s="1"/>
  <c r="CD44" i="33"/>
  <c r="BV44" i="33"/>
  <c r="AN44" i="33"/>
  <c r="BA44" i="33" s="1"/>
  <c r="BC44" i="33" s="1"/>
  <c r="BU43" i="33"/>
  <c r="M43" i="33"/>
  <c r="BL42" i="33"/>
  <c r="BB42" i="33"/>
  <c r="AT42" i="33"/>
  <c r="L42" i="33"/>
  <c r="Y42" i="33" s="1"/>
  <c r="CA41" i="33"/>
  <c r="BK41" i="33"/>
  <c r="BZ41" i="33" s="1"/>
  <c r="AS41" i="33"/>
  <c r="CD49" i="33"/>
  <c r="AO47" i="33"/>
  <c r="BU46" i="33"/>
  <c r="W46" i="33"/>
  <c r="H45" i="33"/>
  <c r="W44" i="33"/>
  <c r="AB44" i="33" s="1"/>
  <c r="AT43" i="33"/>
  <c r="L43" i="33"/>
  <c r="Y43" i="33" s="1"/>
  <c r="BK42" i="33"/>
  <c r="BZ42" i="33" s="1"/>
  <c r="AT41" i="33"/>
  <c r="L41" i="33"/>
  <c r="Y41" i="33" s="1"/>
  <c r="AO40" i="33"/>
  <c r="W40" i="33"/>
  <c r="G40" i="33"/>
  <c r="V40" i="33" s="1"/>
  <c r="CD39" i="33"/>
  <c r="BV39" i="33"/>
  <c r="AN39" i="33"/>
  <c r="BA39" i="33" s="1"/>
  <c r="BU38" i="33"/>
  <c r="M38" i="33"/>
  <c r="BL37" i="33"/>
  <c r="BB37" i="33"/>
  <c r="AT37" i="33"/>
  <c r="L37" i="33"/>
  <c r="Y37" i="33" s="1"/>
  <c r="CA36" i="33"/>
  <c r="BK36" i="33"/>
  <c r="BZ36" i="33" s="1"/>
  <c r="AS36" i="33"/>
  <c r="AJ35" i="33"/>
  <c r="Z35" i="33"/>
  <c r="R35" i="33"/>
  <c r="BQ34" i="33"/>
  <c r="AY34" i="33"/>
  <c r="AI34" i="33"/>
  <c r="AX34" i="33" s="1"/>
  <c r="AY52" i="33"/>
  <c r="G48" i="33"/>
  <c r="V48" i="33" s="1"/>
  <c r="BK46" i="33"/>
  <c r="BZ46" i="33" s="1"/>
  <c r="Q46" i="33"/>
  <c r="BV45" i="33"/>
  <c r="AN45" i="33"/>
  <c r="BA45" i="33" s="1"/>
  <c r="BC45" i="33" s="1"/>
  <c r="BV43" i="33"/>
  <c r="AN43" i="33"/>
  <c r="BA43" i="33" s="1"/>
  <c r="AN40" i="33"/>
  <c r="BA40" i="33" s="1"/>
  <c r="BU39" i="33"/>
  <c r="M39" i="33"/>
  <c r="BL38" i="33"/>
  <c r="BB38" i="33"/>
  <c r="AT38" i="33"/>
  <c r="L38" i="33"/>
  <c r="Y38" i="33" s="1"/>
  <c r="CA37" i="33"/>
  <c r="BK37" i="33"/>
  <c r="BZ37" i="33" s="1"/>
  <c r="AS37" i="33"/>
  <c r="AJ36" i="33"/>
  <c r="Z36" i="33"/>
  <c r="R36" i="33"/>
  <c r="BQ35" i="33"/>
  <c r="AY35" i="33"/>
  <c r="AI35" i="33"/>
  <c r="AX35" i="33" s="1"/>
  <c r="Q35" i="33"/>
  <c r="BP34" i="33"/>
  <c r="CC34" i="33" s="1"/>
  <c r="AI52" i="33"/>
  <c r="AX52" i="33" s="1"/>
  <c r="W47" i="33"/>
  <c r="BP45" i="33"/>
  <c r="CC45" i="33" s="1"/>
  <c r="BQ40" i="33"/>
  <c r="M40" i="33"/>
  <c r="BL39" i="33"/>
  <c r="BB39" i="33"/>
  <c r="AT39" i="33"/>
  <c r="L39" i="33"/>
  <c r="Y39" i="33" s="1"/>
  <c r="CA38" i="33"/>
  <c r="BK38" i="33"/>
  <c r="BZ38" i="33" s="1"/>
  <c r="AS38" i="33"/>
  <c r="AJ37" i="33"/>
  <c r="Z37" i="33"/>
  <c r="R37" i="33"/>
  <c r="BQ36" i="33"/>
  <c r="AY36" i="33"/>
  <c r="AI36" i="33"/>
  <c r="AX36" i="33" s="1"/>
  <c r="Q36" i="33"/>
  <c r="BP35" i="33"/>
  <c r="CC35" i="33" s="1"/>
  <c r="H35" i="33"/>
  <c r="AO34" i="33"/>
  <c r="AY49" i="33"/>
  <c r="M44" i="33"/>
  <c r="M42" i="33"/>
  <c r="AJ41" i="33"/>
  <c r="AM41" i="33" s="1"/>
  <c r="BP40" i="33"/>
  <c r="CC40" i="33" s="1"/>
  <c r="BB40" i="33"/>
  <c r="AT40" i="33"/>
  <c r="L40" i="33"/>
  <c r="Y40" i="33" s="1"/>
  <c r="CA39" i="33"/>
  <c r="BK39" i="33"/>
  <c r="BZ39" i="33" s="1"/>
  <c r="AS39" i="33"/>
  <c r="AJ38" i="33"/>
  <c r="Z38" i="33"/>
  <c r="R38" i="33"/>
  <c r="BQ37" i="33"/>
  <c r="AY37" i="33"/>
  <c r="AI37" i="33"/>
  <c r="AX37" i="33" s="1"/>
  <c r="Q37" i="33"/>
  <c r="BP36" i="33"/>
  <c r="CC36" i="33" s="1"/>
  <c r="H36" i="33"/>
  <c r="AO35" i="33"/>
  <c r="W35" i="33"/>
  <c r="G35" i="33"/>
  <c r="V35" i="33" s="1"/>
  <c r="CD34" i="33"/>
  <c r="BV34" i="33"/>
  <c r="AN34" i="33"/>
  <c r="BA34" i="33" s="1"/>
  <c r="AI49" i="33"/>
  <c r="AX49" i="33" s="1"/>
  <c r="BB48" i="33"/>
  <c r="G47" i="33"/>
  <c r="V47" i="33" s="1"/>
  <c r="AS46" i="33"/>
  <c r="G46" i="33"/>
  <c r="V46" i="33" s="1"/>
  <c r="AO44" i="33"/>
  <c r="G44" i="33"/>
  <c r="V44" i="33" s="1"/>
  <c r="BL43" i="33"/>
  <c r="CA42" i="33"/>
  <c r="AS42" i="33"/>
  <c r="BL41" i="33"/>
  <c r="AS40" i="33"/>
  <c r="AJ39" i="33"/>
  <c r="Z39" i="33"/>
  <c r="R39" i="33"/>
  <c r="BQ38" i="33"/>
  <c r="AY38" i="33"/>
  <c r="AI38" i="33"/>
  <c r="AX38" i="33" s="1"/>
  <c r="Q38" i="33"/>
  <c r="BP37" i="33"/>
  <c r="CC37" i="33" s="1"/>
  <c r="H37" i="33"/>
  <c r="AO36" i="33"/>
  <c r="AR36" i="33" s="1"/>
  <c r="W36" i="33"/>
  <c r="G36" i="33"/>
  <c r="V36" i="33" s="1"/>
  <c r="CD35" i="33"/>
  <c r="BV35" i="33"/>
  <c r="AN35" i="33"/>
  <c r="BA35" i="33" s="1"/>
  <c r="BU34" i="33"/>
  <c r="Z51" i="33"/>
  <c r="AI46" i="33"/>
  <c r="AX46" i="33" s="1"/>
  <c r="BB43" i="33"/>
  <c r="BB41" i="33"/>
  <c r="BK40" i="33"/>
  <c r="BZ40" i="33" s="1"/>
  <c r="AY40" i="33"/>
  <c r="AI40" i="33"/>
  <c r="AX40" i="33" s="1"/>
  <c r="Q40" i="33"/>
  <c r="BP39" i="33"/>
  <c r="CC39" i="33" s="1"/>
  <c r="H39" i="33"/>
  <c r="AO38" i="33"/>
  <c r="W38" i="33"/>
  <c r="AB38" i="33" s="1"/>
  <c r="G38" i="33"/>
  <c r="V38" i="33" s="1"/>
  <c r="CD37" i="33"/>
  <c r="BV37" i="33"/>
  <c r="AN37" i="33"/>
  <c r="BA37" i="33" s="1"/>
  <c r="BU36" i="33"/>
  <c r="M36" i="33"/>
  <c r="BL35" i="33"/>
  <c r="BB35" i="33"/>
  <c r="AT35" i="33"/>
  <c r="L35" i="33"/>
  <c r="Y35" i="33" s="1"/>
  <c r="CA34" i="33"/>
  <c r="BK34" i="33"/>
  <c r="BZ34" i="33" s="1"/>
  <c r="AS34" i="33"/>
  <c r="H49" i="33"/>
  <c r="CA40" i="33"/>
  <c r="AJ40" i="33"/>
  <c r="W39" i="33"/>
  <c r="AB39" i="33" s="1"/>
  <c r="H38" i="33"/>
  <c r="W37" i="33"/>
  <c r="AT36" i="33"/>
  <c r="AW36" i="33" s="1"/>
  <c r="BU40" i="33"/>
  <c r="AY39" i="33"/>
  <c r="BD39" i="33" s="1"/>
  <c r="Q39" i="33"/>
  <c r="BV38" i="33"/>
  <c r="BY38" i="33" s="1"/>
  <c r="AN38" i="33"/>
  <c r="BA38" i="33" s="1"/>
  <c r="BK51" i="33"/>
  <c r="BZ51" i="33" s="1"/>
  <c r="AO48" i="33"/>
  <c r="BU44" i="33"/>
  <c r="BL40" i="33"/>
  <c r="Z40" i="33"/>
  <c r="BP38" i="33"/>
  <c r="CC38" i="33" s="1"/>
  <c r="Z34" i="33"/>
  <c r="R34" i="33"/>
  <c r="BQ33" i="33"/>
  <c r="AY33" i="33"/>
  <c r="AI33" i="33"/>
  <c r="AX33" i="33" s="1"/>
  <c r="Q33" i="33"/>
  <c r="BP32" i="33"/>
  <c r="CC32" i="33" s="1"/>
  <c r="H32" i="33"/>
  <c r="AO31" i="33"/>
  <c r="W31" i="33"/>
  <c r="G31" i="33"/>
  <c r="V31" i="33" s="1"/>
  <c r="CD30" i="33"/>
  <c r="BV30" i="33"/>
  <c r="AN30" i="33"/>
  <c r="BA30" i="33" s="1"/>
  <c r="BU29" i="33"/>
  <c r="M29" i="33"/>
  <c r="BL28" i="33"/>
  <c r="BB28" i="33"/>
  <c r="AT28" i="33"/>
  <c r="R51" i="33"/>
  <c r="W48" i="33"/>
  <c r="M37" i="33"/>
  <c r="M35" i="33"/>
  <c r="Q34" i="33"/>
  <c r="BP33" i="33"/>
  <c r="CC33" i="33" s="1"/>
  <c r="H33" i="33"/>
  <c r="AO32" i="33"/>
  <c r="W32" i="33"/>
  <c r="AB32" i="33" s="1"/>
  <c r="G32" i="33"/>
  <c r="V32" i="33" s="1"/>
  <c r="CD31" i="33"/>
  <c r="BV31" i="33"/>
  <c r="AN31" i="33"/>
  <c r="BA31" i="33" s="1"/>
  <c r="BU30" i="33"/>
  <c r="M30" i="33"/>
  <c r="BL29" i="33"/>
  <c r="BB29" i="33"/>
  <c r="AT29" i="33"/>
  <c r="BB47" i="33"/>
  <c r="R41" i="33"/>
  <c r="BB36" i="33"/>
  <c r="BC36" i="33" s="1"/>
  <c r="BB34" i="33"/>
  <c r="BU33" i="33"/>
  <c r="M33" i="33"/>
  <c r="BL32" i="33"/>
  <c r="BB32" i="33"/>
  <c r="AT32" i="33"/>
  <c r="L32" i="33"/>
  <c r="Y32" i="33" s="1"/>
  <c r="AA32" i="33" s="1"/>
  <c r="CA31" i="33"/>
  <c r="BK31" i="33"/>
  <c r="BZ31" i="33" s="1"/>
  <c r="AS31" i="33"/>
  <c r="AJ30" i="33"/>
  <c r="Z30" i="33"/>
  <c r="R30" i="33"/>
  <c r="BQ29" i="33"/>
  <c r="AY29" i="33"/>
  <c r="AI29" i="33"/>
  <c r="AX29" i="33" s="1"/>
  <c r="Q29" i="33"/>
  <c r="BP28" i="33"/>
  <c r="CC28" i="33" s="1"/>
  <c r="H28" i="33"/>
  <c r="AO27" i="33"/>
  <c r="W27" i="33"/>
  <c r="G27" i="33"/>
  <c r="V27" i="33" s="1"/>
  <c r="CD26" i="33"/>
  <c r="BV26" i="33"/>
  <c r="CD43" i="33"/>
  <c r="H40" i="33"/>
  <c r="CD38" i="33"/>
  <c r="CD36" i="33"/>
  <c r="M34" i="33"/>
  <c r="BL33" i="33"/>
  <c r="BB33" i="33"/>
  <c r="AT33" i="33"/>
  <c r="L33" i="33"/>
  <c r="Y33" i="33" s="1"/>
  <c r="CA32" i="33"/>
  <c r="BK32" i="33"/>
  <c r="BZ32" i="33" s="1"/>
  <c r="AS32" i="33"/>
  <c r="AJ31" i="33"/>
  <c r="Z31" i="33"/>
  <c r="R31" i="33"/>
  <c r="BQ30" i="33"/>
  <c r="AY30" i="33"/>
  <c r="AI30" i="33"/>
  <c r="AX30" i="33" s="1"/>
  <c r="Q30" i="33"/>
  <c r="BP29" i="33"/>
  <c r="CC29" i="33" s="1"/>
  <c r="H29" i="33"/>
  <c r="AO28" i="33"/>
  <c r="W28" i="33"/>
  <c r="G28" i="33"/>
  <c r="V28" i="33" s="1"/>
  <c r="CD27" i="33"/>
  <c r="CD45" i="33"/>
  <c r="G37" i="33"/>
  <c r="V37" i="33" s="1"/>
  <c r="L36" i="33"/>
  <c r="Y36" i="33" s="1"/>
  <c r="AT34" i="33"/>
  <c r="BV33" i="33"/>
  <c r="AN33" i="33"/>
  <c r="BA33" i="33" s="1"/>
  <c r="BC33" i="33" s="1"/>
  <c r="BU32" i="33"/>
  <c r="BB31" i="33"/>
  <c r="BB30" i="33"/>
  <c r="BV29" i="33"/>
  <c r="AN29" i="33"/>
  <c r="BA29" i="33" s="1"/>
  <c r="BC29" i="33" s="1"/>
  <c r="G29" i="33"/>
  <c r="V29" i="33" s="1"/>
  <c r="X29" i="33" s="1"/>
  <c r="AY28" i="33"/>
  <c r="L28" i="33"/>
  <c r="Y28" i="33" s="1"/>
  <c r="BV27" i="33"/>
  <c r="BB27" i="33"/>
  <c r="AS27" i="33"/>
  <c r="AJ27" i="33"/>
  <c r="AY26" i="33"/>
  <c r="AI26" i="33"/>
  <c r="AX26" i="33" s="1"/>
  <c r="Q26" i="33"/>
  <c r="BP25" i="33"/>
  <c r="CC25" i="33" s="1"/>
  <c r="H25" i="33"/>
  <c r="AO24" i="33"/>
  <c r="W24" i="33"/>
  <c r="G24" i="33"/>
  <c r="V24" i="33" s="1"/>
  <c r="CD23" i="33"/>
  <c r="BV23" i="33"/>
  <c r="AN23" i="33"/>
  <c r="BA23" i="33" s="1"/>
  <c r="BU22" i="33"/>
  <c r="AJ32" i="33"/>
  <c r="R32" i="33"/>
  <c r="BQ31" i="33"/>
  <c r="AY31" i="33"/>
  <c r="AI31" i="33"/>
  <c r="AX31" i="33" s="1"/>
  <c r="Q31" i="33"/>
  <c r="BK28" i="33"/>
  <c r="BZ28" i="33" s="1"/>
  <c r="AJ28" i="33"/>
  <c r="BU27" i="33"/>
  <c r="BL27" i="33"/>
  <c r="AI27" i="33"/>
  <c r="AX27" i="33" s="1"/>
  <c r="CA26" i="33"/>
  <c r="H26" i="33"/>
  <c r="AO25" i="33"/>
  <c r="W25" i="33"/>
  <c r="G25" i="33"/>
  <c r="V25" i="33" s="1"/>
  <c r="CD24" i="33"/>
  <c r="CF24" i="33" s="1"/>
  <c r="BV24" i="33"/>
  <c r="AN24" i="33"/>
  <c r="BA24" i="33" s="1"/>
  <c r="BU23" i="33"/>
  <c r="M23" i="33"/>
  <c r="Z41" i="33"/>
  <c r="BQ39" i="33"/>
  <c r="BV36" i="33"/>
  <c r="CA35" i="33"/>
  <c r="AJ34" i="33"/>
  <c r="AJ33" i="33"/>
  <c r="R33" i="33"/>
  <c r="BQ32" i="33"/>
  <c r="AY32" i="33"/>
  <c r="AI32" i="33"/>
  <c r="AX32" i="33" s="1"/>
  <c r="Q32" i="33"/>
  <c r="BP31" i="33"/>
  <c r="CC31" i="33" s="1"/>
  <c r="BP30" i="33"/>
  <c r="CC30" i="33" s="1"/>
  <c r="AJ29" i="33"/>
  <c r="R29" i="33"/>
  <c r="BV28" i="33"/>
  <c r="AI28" i="33"/>
  <c r="AX28" i="33" s="1"/>
  <c r="AZ28" i="33" s="1"/>
  <c r="BK27" i="33"/>
  <c r="BZ27" i="33" s="1"/>
  <c r="M27" i="33"/>
  <c r="BQ26" i="33"/>
  <c r="AO26" i="33"/>
  <c r="W26" i="33"/>
  <c r="AB26" i="33" s="1"/>
  <c r="G26" i="33"/>
  <c r="V26" i="33" s="1"/>
  <c r="CD25" i="33"/>
  <c r="BV25" i="33"/>
  <c r="AN25" i="33"/>
  <c r="BA25" i="33" s="1"/>
  <c r="BU24" i="33"/>
  <c r="M24" i="33"/>
  <c r="BL23" i="33"/>
  <c r="BB23" i="33"/>
  <c r="AT23" i="33"/>
  <c r="L23" i="33"/>
  <c r="Y23" i="33" s="1"/>
  <c r="CA22" i="33"/>
  <c r="BK22" i="33"/>
  <c r="BZ22" i="33" s="1"/>
  <c r="AO39" i="33"/>
  <c r="BL36" i="33"/>
  <c r="BO36" i="33" s="1"/>
  <c r="BU35" i="33"/>
  <c r="CD32" i="33"/>
  <c r="M31" i="33"/>
  <c r="BU28" i="33"/>
  <c r="AS28" i="33"/>
  <c r="AY27" i="33"/>
  <c r="L27" i="33"/>
  <c r="Y27" i="33" s="1"/>
  <c r="BP26" i="33"/>
  <c r="CC26" i="33" s="1"/>
  <c r="CE26" i="33" s="1"/>
  <c r="AN26" i="33"/>
  <c r="BA26" i="33" s="1"/>
  <c r="BU25" i="33"/>
  <c r="M25" i="33"/>
  <c r="BL24" i="33"/>
  <c r="BB24" i="33"/>
  <c r="AT24" i="33"/>
  <c r="L24" i="33"/>
  <c r="Y24" i="33" s="1"/>
  <c r="CA23" i="33"/>
  <c r="BK23" i="33"/>
  <c r="BZ23" i="33" s="1"/>
  <c r="AS23" i="33"/>
  <c r="AJ22" i="33"/>
  <c r="Z22" i="33"/>
  <c r="R22" i="33"/>
  <c r="AI39" i="33"/>
  <c r="AX39" i="33" s="1"/>
  <c r="AZ39" i="33" s="1"/>
  <c r="BK35" i="33"/>
  <c r="BZ35" i="33" s="1"/>
  <c r="L34" i="33"/>
  <c r="Y34" i="33" s="1"/>
  <c r="CD33" i="33"/>
  <c r="M32" i="33"/>
  <c r="BL31" i="33"/>
  <c r="AT31" i="33"/>
  <c r="L31" i="33"/>
  <c r="Y31" i="33" s="1"/>
  <c r="AA31" i="33" s="1"/>
  <c r="BL30" i="33"/>
  <c r="AT30" i="33"/>
  <c r="L30" i="33"/>
  <c r="Y30" i="33" s="1"/>
  <c r="CD29" i="33"/>
  <c r="R28" i="33"/>
  <c r="R40" i="33"/>
  <c r="AO37" i="33"/>
  <c r="AR37" i="33" s="1"/>
  <c r="AS35" i="33"/>
  <c r="BL34" i="33"/>
  <c r="H34" i="33"/>
  <c r="Z33" i="33"/>
  <c r="H31" i="33"/>
  <c r="H30" i="33"/>
  <c r="Z29" i="33"/>
  <c r="AB29" i="33" s="1"/>
  <c r="BQ28" i="33"/>
  <c r="AN28" i="33"/>
  <c r="BA28" i="33" s="1"/>
  <c r="Z28" i="33"/>
  <c r="BP27" i="33"/>
  <c r="CC27" i="33" s="1"/>
  <c r="R27" i="33"/>
  <c r="BU26" i="33"/>
  <c r="BL26" i="33"/>
  <c r="AS26" i="33"/>
  <c r="AJ25" i="33"/>
  <c r="Z25" i="33"/>
  <c r="R25" i="33"/>
  <c r="U25" i="33" s="1"/>
  <c r="BQ24" i="33"/>
  <c r="AY24" i="33"/>
  <c r="AI24" i="33"/>
  <c r="AX24" i="33" s="1"/>
  <c r="Q24" i="33"/>
  <c r="BP23" i="33"/>
  <c r="CC23" i="33" s="1"/>
  <c r="CE23" i="33" s="1"/>
  <c r="H23" i="33"/>
  <c r="AO22" i="33"/>
  <c r="W22" i="33"/>
  <c r="G22" i="33"/>
  <c r="V22" i="33" s="1"/>
  <c r="AN12" i="33"/>
  <c r="BA12" i="33" s="1"/>
  <c r="BC12" i="33" s="1"/>
  <c r="BV12" i="33"/>
  <c r="CD12" i="33"/>
  <c r="G13" i="33"/>
  <c r="V13" i="33" s="1"/>
  <c r="W13" i="33"/>
  <c r="AO13" i="33"/>
  <c r="AR13" i="33" s="1"/>
  <c r="H14" i="33"/>
  <c r="BP14" i="33"/>
  <c r="CC14" i="33" s="1"/>
  <c r="CE14" i="33" s="1"/>
  <c r="Q15" i="33"/>
  <c r="AI15" i="33"/>
  <c r="AX15" i="33" s="1"/>
  <c r="AY15" i="33"/>
  <c r="BQ15" i="33"/>
  <c r="BT15" i="33" s="1"/>
  <c r="R16" i="33"/>
  <c r="U16" i="33" s="1"/>
  <c r="Z16" i="33"/>
  <c r="AJ16" i="33"/>
  <c r="AS17" i="33"/>
  <c r="BK17" i="33"/>
  <c r="BZ17" i="33" s="1"/>
  <c r="CA17" i="33"/>
  <c r="L18" i="33"/>
  <c r="Y18" i="33" s="1"/>
  <c r="AA18" i="33" s="1"/>
  <c r="AT18" i="33"/>
  <c r="AW18" i="33" s="1"/>
  <c r="BB18" i="33"/>
  <c r="BL18" i="33"/>
  <c r="BO18" i="33" s="1"/>
  <c r="M19" i="33"/>
  <c r="P19" i="33" s="1"/>
  <c r="BU19" i="33"/>
  <c r="AN20" i="33"/>
  <c r="BA20" i="33" s="1"/>
  <c r="BV20" i="33"/>
  <c r="CD20" i="33"/>
  <c r="G21" i="33"/>
  <c r="V21" i="33" s="1"/>
  <c r="W21" i="33"/>
  <c r="AO21" i="33"/>
  <c r="AS22" i="33"/>
  <c r="AI23" i="33"/>
  <c r="AX23" i="33" s="1"/>
  <c r="BL25" i="33"/>
  <c r="AT26" i="33"/>
  <c r="L29" i="33"/>
  <c r="Y29" i="33" s="1"/>
  <c r="CA29" i="33"/>
  <c r="BK33" i="33"/>
  <c r="BZ33" i="33" s="1"/>
  <c r="M17" i="33"/>
  <c r="P17" i="33" s="1"/>
  <c r="BU17" i="33"/>
  <c r="AN18" i="33"/>
  <c r="BA18" i="33" s="1"/>
  <c r="BV18" i="33"/>
  <c r="BY18" i="33" s="1"/>
  <c r="CD18" i="33"/>
  <c r="CF18" i="33" s="1"/>
  <c r="G19" i="33"/>
  <c r="V19" i="33" s="1"/>
  <c r="W19" i="33"/>
  <c r="AO19" i="33"/>
  <c r="AR19" i="33" s="1"/>
  <c r="H20" i="33"/>
  <c r="K20" i="33" s="1"/>
  <c r="BP20" i="33"/>
  <c r="CC20" i="33" s="1"/>
  <c r="Q21" i="33"/>
  <c r="AI21" i="33"/>
  <c r="AX21" i="33" s="1"/>
  <c r="AY21" i="33"/>
  <c r="BQ21" i="33"/>
  <c r="BT21" i="33" s="1"/>
  <c r="M22" i="33"/>
  <c r="P22" i="33" s="1"/>
  <c r="CD22" i="33"/>
  <c r="Q23" i="33"/>
  <c r="AO23" i="33"/>
  <c r="BP24" i="33"/>
  <c r="CC24" i="33" s="1"/>
  <c r="AT25" i="33"/>
  <c r="Q27" i="33"/>
  <c r="AN27" i="33"/>
  <c r="BA27" i="33" s="1"/>
  <c r="BQ27" i="33"/>
  <c r="M28" i="33"/>
  <c r="G30" i="33"/>
  <c r="V30" i="33" s="1"/>
  <c r="AN32" i="33"/>
  <c r="BA32" i="33" s="1"/>
  <c r="CA33" i="33"/>
  <c r="BU37" i="33"/>
  <c r="Q12" i="33"/>
  <c r="AI12" i="33"/>
  <c r="AX12" i="33" s="1"/>
  <c r="AY12" i="33"/>
  <c r="BD12" i="33" s="1"/>
  <c r="BQ12" i="33"/>
  <c r="R13" i="33"/>
  <c r="U13" i="33" s="1"/>
  <c r="Z13" i="33"/>
  <c r="AJ13" i="33"/>
  <c r="AS14" i="33"/>
  <c r="BK14" i="33"/>
  <c r="BZ14" i="33" s="1"/>
  <c r="CA14" i="33"/>
  <c r="CF14" i="33" s="1"/>
  <c r="L15" i="33"/>
  <c r="Y15" i="33" s="1"/>
  <c r="AA15" i="33" s="1"/>
  <c r="AT15" i="33"/>
  <c r="BB15" i="33"/>
  <c r="BL15" i="33"/>
  <c r="BO15" i="33" s="1"/>
  <c r="M16" i="33"/>
  <c r="BU16" i="33"/>
  <c r="AN17" i="33"/>
  <c r="BA17" i="33" s="1"/>
  <c r="BV17" i="33"/>
  <c r="CD17" i="33"/>
  <c r="G18" i="33"/>
  <c r="V18" i="33" s="1"/>
  <c r="W18" i="33"/>
  <c r="AB18" i="33" s="1"/>
  <c r="AO18" i="33"/>
  <c r="H19" i="33"/>
  <c r="BP19" i="33"/>
  <c r="CC19" i="33" s="1"/>
  <c r="Q20" i="33"/>
  <c r="AI20" i="33"/>
  <c r="AX20" i="33" s="1"/>
  <c r="AY20" i="33"/>
  <c r="BQ20" i="33"/>
  <c r="R21" i="33"/>
  <c r="Z21" i="33"/>
  <c r="AJ21" i="33"/>
  <c r="BL22" i="33"/>
  <c r="R23" i="33"/>
  <c r="AS24" i="33"/>
  <c r="AY25" i="33"/>
  <c r="BB26" i="33"/>
  <c r="AT27" i="33"/>
  <c r="Q28" i="33"/>
  <c r="AO29" i="33"/>
  <c r="CA30" i="33"/>
  <c r="W33" i="33"/>
  <c r="R12" i="33"/>
  <c r="Z12" i="33"/>
  <c r="AB12" i="33" s="1"/>
  <c r="AJ12" i="33"/>
  <c r="AS13" i="33"/>
  <c r="BK13" i="33"/>
  <c r="BZ13" i="33" s="1"/>
  <c r="CA13" i="33"/>
  <c r="L14" i="33"/>
  <c r="Y14" i="33" s="1"/>
  <c r="AT14" i="33"/>
  <c r="BB14" i="33"/>
  <c r="BL14" i="33"/>
  <c r="M15" i="33"/>
  <c r="BU15" i="33"/>
  <c r="AN16" i="33"/>
  <c r="BA16" i="33" s="1"/>
  <c r="BV16" i="33"/>
  <c r="CD16" i="33"/>
  <c r="CF16" i="33" s="1"/>
  <c r="G17" i="33"/>
  <c r="V17" i="33" s="1"/>
  <c r="W17" i="33"/>
  <c r="AO17" i="33"/>
  <c r="H18" i="33"/>
  <c r="K18" i="33" s="1"/>
  <c r="BP18" i="33"/>
  <c r="CC18" i="33" s="1"/>
  <c r="Q19" i="33"/>
  <c r="AI19" i="33"/>
  <c r="AX19" i="33" s="1"/>
  <c r="AY19" i="33"/>
  <c r="BD19" i="33" s="1"/>
  <c r="BQ19" i="33"/>
  <c r="R20" i="33"/>
  <c r="Z20" i="33"/>
  <c r="AA20" i="33" s="1"/>
  <c r="AJ20" i="33"/>
  <c r="AS21" i="33"/>
  <c r="BK21" i="33"/>
  <c r="BZ21" i="33" s="1"/>
  <c r="CA21" i="33"/>
  <c r="CF21" i="33" s="1"/>
  <c r="W23" i="33"/>
  <c r="BQ23" i="33"/>
  <c r="Z24" i="33"/>
  <c r="L26" i="33"/>
  <c r="Y26" i="33" s="1"/>
  <c r="AA26" i="33" s="1"/>
  <c r="AJ26" i="33"/>
  <c r="AM26" i="33" s="1"/>
  <c r="CA28" i="33"/>
  <c r="AS29" i="33"/>
  <c r="W30" i="33"/>
  <c r="BU31" i="33"/>
  <c r="G34" i="33"/>
  <c r="V34" i="33" s="1"/>
  <c r="BU42" i="33"/>
  <c r="AS12" i="33"/>
  <c r="AW12" i="33" s="1"/>
  <c r="BK12" i="33"/>
  <c r="BZ12" i="33" s="1"/>
  <c r="CA12" i="33"/>
  <c r="L13" i="33"/>
  <c r="Y13" i="33" s="1"/>
  <c r="AA13" i="33" s="1"/>
  <c r="AT13" i="33"/>
  <c r="BB13" i="33"/>
  <c r="BC13" i="33" s="1"/>
  <c r="BL13" i="33"/>
  <c r="M14" i="33"/>
  <c r="BU14" i="33"/>
  <c r="AN15" i="33"/>
  <c r="BA15" i="33" s="1"/>
  <c r="BV15" i="33"/>
  <c r="BY15" i="33" s="1"/>
  <c r="CD15" i="33"/>
  <c r="CE15" i="33" s="1"/>
  <c r="G16" i="33"/>
  <c r="W16" i="33"/>
  <c r="AO16" i="33"/>
  <c r="H17" i="33"/>
  <c r="BP17" i="33"/>
  <c r="Q18" i="33"/>
  <c r="AI18" i="33"/>
  <c r="AX18" i="33" s="1"/>
  <c r="AY18" i="33"/>
  <c r="BQ18" i="33"/>
  <c r="R19" i="33"/>
  <c r="Z19" i="33"/>
  <c r="AA19" i="33" s="1"/>
  <c r="AJ19" i="33"/>
  <c r="AS20" i="33"/>
  <c r="BK20" i="33"/>
  <c r="CA20" i="33"/>
  <c r="L21" i="33"/>
  <c r="Y21" i="33" s="1"/>
  <c r="AA21" i="33" s="1"/>
  <c r="AT21" i="33"/>
  <c r="BB21" i="33"/>
  <c r="BC21" i="33" s="1"/>
  <c r="BL21" i="33"/>
  <c r="Q22" i="33"/>
  <c r="AN22" i="33"/>
  <c r="BA22" i="33" s="1"/>
  <c r="AY22" i="33"/>
  <c r="BP22" i="33"/>
  <c r="CC22" i="33" s="1"/>
  <c r="H24" i="33"/>
  <c r="AI25" i="33"/>
  <c r="AX25" i="33" s="1"/>
  <c r="BB25" i="33"/>
  <c r="CA25" i="33"/>
  <c r="M26" i="33"/>
  <c r="BK26" i="33"/>
  <c r="BZ26" i="33" s="1"/>
  <c r="CB26" i="33" s="1"/>
  <c r="Z27" i="33"/>
  <c r="CD28" i="33"/>
  <c r="AO33" i="33"/>
  <c r="AR33" i="33" s="1"/>
  <c r="M21" i="33"/>
  <c r="BU21" i="33"/>
  <c r="H22" i="33"/>
  <c r="BB22" i="33"/>
  <c r="BQ22" i="33"/>
  <c r="G23" i="33"/>
  <c r="V23" i="33" s="1"/>
  <c r="Z23" i="33"/>
  <c r="AY23" i="33"/>
  <c r="L25" i="33"/>
  <c r="Y25" i="33" s="1"/>
  <c r="R26" i="33"/>
  <c r="CA27" i="33"/>
  <c r="BK29" i="33"/>
  <c r="BZ29" i="33" s="1"/>
  <c r="AO30" i="33"/>
  <c r="BV32" i="33"/>
  <c r="AS33" i="33"/>
  <c r="W34" i="33"/>
  <c r="G39" i="33"/>
  <c r="V39" i="33" s="1"/>
  <c r="BR2" i="31"/>
  <c r="BQ2" i="31"/>
  <c r="BS2" i="31" s="1"/>
  <c r="BT2" i="31" s="1"/>
  <c r="BU2" i="31" s="1"/>
  <c r="AP2" i="31"/>
  <c r="AO2" i="31"/>
  <c r="AQ2" i="31" s="1"/>
  <c r="AR2" i="31" s="1"/>
  <c r="AS2" i="31" s="1"/>
  <c r="AW15" i="37" l="1"/>
  <c r="AW13" i="37"/>
  <c r="K50" i="33"/>
  <c r="AA50" i="33"/>
  <c r="CB50" i="33"/>
  <c r="CI50" i="33" s="1"/>
  <c r="BD50" i="33"/>
  <c r="AZ50" i="33"/>
  <c r="AR50" i="33"/>
  <c r="AE50" i="33"/>
  <c r="U50" i="33"/>
  <c r="P50" i="33"/>
  <c r="AB50" i="33"/>
  <c r="BC50" i="33"/>
  <c r="AW50" i="33"/>
  <c r="BD38" i="33"/>
  <c r="CE48" i="33"/>
  <c r="X12" i="33"/>
  <c r="K31" i="33"/>
  <c r="AA48" i="33"/>
  <c r="BC11" i="33"/>
  <c r="AM13" i="33"/>
  <c r="K51" i="33"/>
  <c r="P11" i="33"/>
  <c r="X17" i="33"/>
  <c r="BD23" i="33"/>
  <c r="K24" i="33"/>
  <c r="CE20" i="33"/>
  <c r="K14" i="33"/>
  <c r="CF20" i="33"/>
  <c r="CF12" i="33"/>
  <c r="AB48" i="33"/>
  <c r="BD22" i="33"/>
  <c r="AM20" i="33"/>
  <c r="AM12" i="33"/>
  <c r="AK12" i="33" s="1"/>
  <c r="AA22" i="33"/>
  <c r="BO24" i="33"/>
  <c r="AB15" i="33"/>
  <c r="K12" i="33"/>
  <c r="AW15" i="35"/>
  <c r="BX29" i="37"/>
  <c r="CB22" i="37"/>
  <c r="BD12" i="37"/>
  <c r="AA23" i="37"/>
  <c r="AM12" i="37"/>
  <c r="X15" i="37"/>
  <c r="BD19" i="37"/>
  <c r="BD14" i="37"/>
  <c r="AA16" i="37"/>
  <c r="AB23" i="37"/>
  <c r="AZ16" i="37"/>
  <c r="BY22" i="37"/>
  <c r="J30" i="37"/>
  <c r="BC16" i="37"/>
  <c r="AA18" i="37"/>
  <c r="AE18" i="37" s="1"/>
  <c r="AF18" i="37" s="1"/>
  <c r="AZ17" i="37"/>
  <c r="CB13" i="37"/>
  <c r="X16" i="37"/>
  <c r="AR17" i="37"/>
  <c r="CF17" i="37"/>
  <c r="AL29" i="37"/>
  <c r="CB18" i="37"/>
  <c r="CI18" i="37" s="1"/>
  <c r="CE17" i="37"/>
  <c r="CE19" i="37"/>
  <c r="CI19" i="37" s="1"/>
  <c r="AR12" i="37"/>
  <c r="P17" i="37"/>
  <c r="K38" i="35"/>
  <c r="AW19" i="35"/>
  <c r="CF16" i="35"/>
  <c r="K31" i="35"/>
  <c r="CE37" i="35"/>
  <c r="BY20" i="35"/>
  <c r="AW20" i="35"/>
  <c r="AM12" i="35"/>
  <c r="U23" i="35"/>
  <c r="BY28" i="35"/>
  <c r="U40" i="33"/>
  <c r="AM22" i="33"/>
  <c r="BO41" i="33"/>
  <c r="CB51" i="33"/>
  <c r="BY45" i="33"/>
  <c r="BY20" i="33"/>
  <c r="AB47" i="33"/>
  <c r="AA14" i="33"/>
  <c r="CE19" i="33"/>
  <c r="CI19" i="33" s="1"/>
  <c r="CJ19" i="33" s="1"/>
  <c r="CF13" i="33"/>
  <c r="AA47" i="33"/>
  <c r="AA22" i="34"/>
  <c r="BT34" i="34"/>
  <c r="AZ29" i="34"/>
  <c r="X29" i="34"/>
  <c r="AB17" i="34"/>
  <c r="AB25" i="34"/>
  <c r="X33" i="34"/>
  <c r="AE33" i="34" s="1"/>
  <c r="AR35" i="34"/>
  <c r="AA17" i="34"/>
  <c r="AA25" i="34"/>
  <c r="BY30" i="34"/>
  <c r="AB32" i="34"/>
  <c r="K37" i="34"/>
  <c r="AB22" i="34"/>
  <c r="U25" i="34"/>
  <c r="AM30" i="34"/>
  <c r="BY36" i="34"/>
  <c r="AM40" i="34"/>
  <c r="CB26" i="34"/>
  <c r="BY42" i="34"/>
  <c r="AW40" i="34"/>
  <c r="AR17" i="34"/>
  <c r="AM33" i="34"/>
  <c r="AK33" i="34" s="1"/>
  <c r="AB18" i="34"/>
  <c r="AA15" i="34"/>
  <c r="BO26" i="34"/>
  <c r="K21" i="34"/>
  <c r="I21" i="34" s="1"/>
  <c r="BO18" i="34"/>
  <c r="U37" i="34"/>
  <c r="AR15" i="34"/>
  <c r="BO12" i="34"/>
  <c r="BY16" i="34"/>
  <c r="BO14" i="34"/>
  <c r="BG17" i="34"/>
  <c r="BH17" i="34" s="1"/>
  <c r="CF28" i="34"/>
  <c r="AR38" i="34"/>
  <c r="BO37" i="34"/>
  <c r="AB15" i="34"/>
  <c r="CE22" i="34"/>
  <c r="CI22" i="34" s="1"/>
  <c r="AW13" i="34"/>
  <c r="AB14" i="34"/>
  <c r="AA14" i="34"/>
  <c r="BD21" i="34"/>
  <c r="AW30" i="34"/>
  <c r="U33" i="34"/>
  <c r="P30" i="34"/>
  <c r="AW12" i="34"/>
  <c r="BT22" i="34"/>
  <c r="BO17" i="34"/>
  <c r="AZ19" i="34"/>
  <c r="BY24" i="34"/>
  <c r="AZ27" i="34"/>
  <c r="X24" i="34"/>
  <c r="AM25" i="34"/>
  <c r="P28" i="34"/>
  <c r="CF35" i="34"/>
  <c r="BT37" i="34"/>
  <c r="AZ40" i="34"/>
  <c r="AZ49" i="33"/>
  <c r="P21" i="33"/>
  <c r="K19" i="33"/>
  <c r="X22" i="33"/>
  <c r="AR39" i="33"/>
  <c r="X25" i="33"/>
  <c r="X28" i="33"/>
  <c r="P44" i="33"/>
  <c r="BD51" i="33"/>
  <c r="CE22" i="33"/>
  <c r="CI22" i="33" s="1"/>
  <c r="CJ22" i="33" s="1"/>
  <c r="BY25" i="33"/>
  <c r="X46" i="33"/>
  <c r="AA43" i="33"/>
  <c r="BT32" i="33"/>
  <c r="X20" i="33"/>
  <c r="BC22" i="33"/>
  <c r="AW23" i="33"/>
  <c r="X26" i="33"/>
  <c r="CF26" i="33"/>
  <c r="AB35" i="33"/>
  <c r="BT34" i="33"/>
  <c r="AW37" i="33"/>
  <c r="AU37" i="33" s="1"/>
  <c r="X40" i="33"/>
  <c r="CF41" i="33"/>
  <c r="K38" i="33"/>
  <c r="I38" i="33" s="1"/>
  <c r="AA35" i="33"/>
  <c r="CB38" i="33"/>
  <c r="K45" i="33"/>
  <c r="BO48" i="33"/>
  <c r="BT28" i="35"/>
  <c r="BR28" i="35" s="1"/>
  <c r="CE28" i="35"/>
  <c r="AW33" i="35"/>
  <c r="CE26" i="35"/>
  <c r="BT26" i="35"/>
  <c r="AB13" i="35"/>
  <c r="K24" i="35"/>
  <c r="AR14" i="35"/>
  <c r="BY21" i="35"/>
  <c r="U35" i="35"/>
  <c r="AZ34" i="35"/>
  <c r="BG34" i="35" s="1"/>
  <c r="BY17" i="35"/>
  <c r="BY16" i="35"/>
  <c r="X32" i="35"/>
  <c r="BO35" i="35"/>
  <c r="AR38" i="35"/>
  <c r="AA13" i="35"/>
  <c r="AM26" i="35"/>
  <c r="AM15" i="35"/>
  <c r="CE22" i="35"/>
  <c r="AB30" i="35"/>
  <c r="AA33" i="35"/>
  <c r="BO28" i="35"/>
  <c r="CB31" i="35"/>
  <c r="CF28" i="35"/>
  <c r="BY19" i="35"/>
  <c r="BD22" i="35"/>
  <c r="P34" i="35"/>
  <c r="U37" i="35"/>
  <c r="X39" i="35"/>
  <c r="CE18" i="35"/>
  <c r="CI18" i="35" s="1"/>
  <c r="U34" i="35"/>
  <c r="BT19" i="35"/>
  <c r="BO20" i="35"/>
  <c r="BO31" i="35"/>
  <c r="P30" i="35"/>
  <c r="BD37" i="35"/>
  <c r="BY39" i="35"/>
  <c r="BT18" i="35"/>
  <c r="P15" i="35"/>
  <c r="AA15" i="35"/>
  <c r="K12" i="35"/>
  <c r="CB15" i="35"/>
  <c r="AR31" i="35"/>
  <c r="BD13" i="35"/>
  <c r="AB12" i="35"/>
  <c r="BT27" i="34"/>
  <c r="CB18" i="34"/>
  <c r="CI18" i="34" s="1"/>
  <c r="CJ18" i="34" s="1"/>
  <c r="CB30" i="34"/>
  <c r="AE36" i="34"/>
  <c r="AF36" i="34" s="1"/>
  <c r="CF29" i="34"/>
  <c r="AW31" i="34"/>
  <c r="BD34" i="34"/>
  <c r="BC34" i="34"/>
  <c r="BO33" i="34"/>
  <c r="BD13" i="34"/>
  <c r="U42" i="34"/>
  <c r="AM36" i="34"/>
  <c r="AR39" i="34"/>
  <c r="BY17" i="34"/>
  <c r="BD14" i="34"/>
  <c r="AB12" i="34"/>
  <c r="U12" i="34"/>
  <c r="BT15" i="34"/>
  <c r="AA21" i="34"/>
  <c r="BD39" i="34"/>
  <c r="CE15" i="34"/>
  <c r="CE31" i="34"/>
  <c r="CE29" i="34"/>
  <c r="X37" i="34"/>
  <c r="AB21" i="34"/>
  <c r="BD32" i="34"/>
  <c r="U31" i="34"/>
  <c r="BY19" i="34"/>
  <c r="BY26" i="34"/>
  <c r="CB20" i="34"/>
  <c r="CB28" i="34"/>
  <c r="X22" i="34"/>
  <c r="AB42" i="34"/>
  <c r="CB39" i="34"/>
  <c r="CI39" i="34" s="1"/>
  <c r="P18" i="34"/>
  <c r="N18" i="34" s="1"/>
  <c r="BO35" i="34"/>
  <c r="BD12" i="34"/>
  <c r="K39" i="34"/>
  <c r="I39" i="34" s="1"/>
  <c r="AA29" i="34"/>
  <c r="AE29" i="34" s="1"/>
  <c r="AB35" i="34"/>
  <c r="AR34" i="34"/>
  <c r="CE42" i="34"/>
  <c r="CB42" i="34"/>
  <c r="AM11" i="34"/>
  <c r="BT12" i="34"/>
  <c r="U16" i="34"/>
  <c r="CE12" i="34"/>
  <c r="AB41" i="34"/>
  <c r="AM14" i="34"/>
  <c r="BY12" i="34"/>
  <c r="BD19" i="34"/>
  <c r="BD27" i="34"/>
  <c r="P38" i="34"/>
  <c r="K41" i="34"/>
  <c r="CE28" i="34"/>
  <c r="CB13" i="34"/>
  <c r="AA41" i="34"/>
  <c r="CB38" i="34"/>
  <c r="CB23" i="34"/>
  <c r="K19" i="34"/>
  <c r="U14" i="34"/>
  <c r="S14" i="34" s="1"/>
  <c r="AR36" i="34"/>
  <c r="AM22" i="34"/>
  <c r="CE20" i="34"/>
  <c r="U28" i="34"/>
  <c r="K25" i="34"/>
  <c r="BD30" i="34"/>
  <c r="BT29" i="34"/>
  <c r="AM31" i="34"/>
  <c r="K34" i="34"/>
  <c r="BO23" i="34"/>
  <c r="BO16" i="34"/>
  <c r="CF25" i="33"/>
  <c r="BC52" i="33"/>
  <c r="CF30" i="33"/>
  <c r="BO43" i="33"/>
  <c r="BO42" i="33"/>
  <c r="BC32" i="33"/>
  <c r="BO34" i="33"/>
  <c r="BC15" i="33"/>
  <c r="CB12" i="33"/>
  <c r="AW34" i="33"/>
  <c r="U30" i="33"/>
  <c r="S30" i="33" s="1"/>
  <c r="AM37" i="33"/>
  <c r="BY43" i="33"/>
  <c r="AR51" i="33"/>
  <c r="U33" i="33"/>
  <c r="U51" i="33"/>
  <c r="AR48" i="33"/>
  <c r="AB37" i="33"/>
  <c r="CF34" i="33"/>
  <c r="AM14" i="33"/>
  <c r="X31" i="33"/>
  <c r="CE40" i="33"/>
  <c r="AZ41" i="33"/>
  <c r="CF19" i="33"/>
  <c r="AZ14" i="33"/>
  <c r="AM34" i="33"/>
  <c r="AR30" i="33"/>
  <c r="U26" i="33"/>
  <c r="AB16" i="33"/>
  <c r="AW25" i="33"/>
  <c r="BO25" i="33"/>
  <c r="BD24" i="33"/>
  <c r="AA30" i="33"/>
  <c r="CF23" i="33"/>
  <c r="CE31" i="33"/>
  <c r="AR24" i="33"/>
  <c r="CB31" i="33"/>
  <c r="BO28" i="33"/>
  <c r="BM28" i="33" s="1"/>
  <c r="AR31" i="33"/>
  <c r="AM40" i="33"/>
  <c r="AR43" i="33"/>
  <c r="AP43" i="33" s="1"/>
  <c r="P46" i="33"/>
  <c r="BT41" i="33"/>
  <c r="AW44" i="33"/>
  <c r="P20" i="33"/>
  <c r="BY36" i="33"/>
  <c r="CF40" i="33"/>
  <c r="AA16" i="33"/>
  <c r="AA25" i="33"/>
  <c r="AR23" i="33"/>
  <c r="AM16" i="33"/>
  <c r="BT39" i="33"/>
  <c r="U16" i="37"/>
  <c r="S16" i="37" s="1"/>
  <c r="U24" i="33"/>
  <c r="AW12" i="35"/>
  <c r="I6" i="28"/>
  <c r="O30" i="37"/>
  <c r="T30" i="37"/>
  <c r="AQ29" i="37"/>
  <c r="AW22" i="33"/>
  <c r="BY22" i="35"/>
  <c r="AV29" i="37"/>
  <c r="U18" i="33"/>
  <c r="S18" i="33" s="1"/>
  <c r="CJ33" i="37"/>
  <c r="AF33" i="37"/>
  <c r="BO15" i="37"/>
  <c r="AF28" i="37"/>
  <c r="BO19" i="37"/>
  <c r="AF29" i="37"/>
  <c r="CJ34" i="37"/>
  <c r="X17" i="37"/>
  <c r="AE17" i="37" s="1"/>
  <c r="AF17" i="37" s="1"/>
  <c r="CI22" i="37"/>
  <c r="CJ22" i="37" s="1"/>
  <c r="U13" i="37"/>
  <c r="BD20" i="37"/>
  <c r="AW19" i="37"/>
  <c r="CJ26" i="37"/>
  <c r="AB12" i="37"/>
  <c r="AM13" i="37"/>
  <c r="BN29" i="37"/>
  <c r="BS29" i="37"/>
  <c r="CF23" i="37"/>
  <c r="AE15" i="37"/>
  <c r="BC18" i="37"/>
  <c r="BD18" i="37"/>
  <c r="BY21" i="37"/>
  <c r="U18" i="37"/>
  <c r="CF15" i="37"/>
  <c r="U19" i="37"/>
  <c r="CB19" i="37"/>
  <c r="AR15" i="37"/>
  <c r="U22" i="37"/>
  <c r="BD13" i="37"/>
  <c r="BD21" i="37"/>
  <c r="AA14" i="37"/>
  <c r="K18" i="37"/>
  <c r="BT20" i="37"/>
  <c r="BT21" i="37"/>
  <c r="AR16" i="37"/>
  <c r="BO21" i="37"/>
  <c r="BY20" i="37"/>
  <c r="AZ23" i="37"/>
  <c r="AW17" i="37"/>
  <c r="X20" i="37"/>
  <c r="AE20" i="37" s="1"/>
  <c r="AF20" i="37" s="1"/>
  <c r="BT22" i="37"/>
  <c r="K23" i="37"/>
  <c r="BY15" i="37"/>
  <c r="AA20" i="37"/>
  <c r="AZ19" i="37"/>
  <c r="K15" i="37"/>
  <c r="P13" i="37"/>
  <c r="AZ20" i="37"/>
  <c r="BT13" i="37"/>
  <c r="CE15" i="37"/>
  <c r="AW14" i="37"/>
  <c r="AM18" i="37"/>
  <c r="U23" i="37"/>
  <c r="AB14" i="37"/>
  <c r="P21" i="37"/>
  <c r="K19" i="37"/>
  <c r="BO20" i="37"/>
  <c r="U15" i="37"/>
  <c r="S15" i="37" s="1"/>
  <c r="BT16" i="37"/>
  <c r="U14" i="37"/>
  <c r="AM22" i="37"/>
  <c r="U12" i="37"/>
  <c r="BT12" i="37"/>
  <c r="CF18" i="37"/>
  <c r="P15" i="37"/>
  <c r="BC22" i="37"/>
  <c r="AU16" i="37"/>
  <c r="CF21" i="37"/>
  <c r="AB22" i="37"/>
  <c r="K17" i="37"/>
  <c r="AM19" i="37"/>
  <c r="P22" i="37"/>
  <c r="BD23" i="37"/>
  <c r="AB20" i="37"/>
  <c r="S20" i="37" s="1"/>
  <c r="P12" i="37"/>
  <c r="CB15" i="37"/>
  <c r="CI15" i="37" s="1"/>
  <c r="S2" i="37"/>
  <c r="R2" i="37"/>
  <c r="T2" i="37" s="1"/>
  <c r="U2" i="37" s="1"/>
  <c r="V2" i="37" s="1"/>
  <c r="W2" i="37" s="1"/>
  <c r="X2" i="37" s="1"/>
  <c r="Y2" i="37" s="1"/>
  <c r="Z2" i="37" s="1"/>
  <c r="AA2" i="37" s="1"/>
  <c r="AW20" i="34"/>
  <c r="P14" i="37"/>
  <c r="U21" i="37"/>
  <c r="P23" i="37"/>
  <c r="BO22" i="37"/>
  <c r="AW18" i="37"/>
  <c r="X21" i="37"/>
  <c r="BT23" i="37"/>
  <c r="BO17" i="37"/>
  <c r="AR20" i="37"/>
  <c r="AB19" i="37"/>
  <c r="CE12" i="37"/>
  <c r="CI12" i="37" s="1"/>
  <c r="AZ12" i="37"/>
  <c r="BG12" i="37" s="1"/>
  <c r="AA19" i="37"/>
  <c r="AE19" i="37" s="1"/>
  <c r="BY12" i="37"/>
  <c r="BT19" i="37"/>
  <c r="AW23" i="37"/>
  <c r="X23" i="37"/>
  <c r="AE23" i="37" s="1"/>
  <c r="CI20" i="37"/>
  <c r="BC23" i="37"/>
  <c r="BG23" i="37" s="1"/>
  <c r="AB21" i="37"/>
  <c r="AM15" i="37"/>
  <c r="P18" i="37"/>
  <c r="K21" i="37"/>
  <c r="AM23" i="37"/>
  <c r="BC17" i="37"/>
  <c r="BG17" i="37" s="1"/>
  <c r="AA22" i="37"/>
  <c r="AE22" i="37" s="1"/>
  <c r="BY17" i="37"/>
  <c r="U17" i="37"/>
  <c r="AM17" i="37"/>
  <c r="BY16" i="37"/>
  <c r="CB23" i="37"/>
  <c r="CI23" i="37" s="1"/>
  <c r="AZ18" i="37"/>
  <c r="BG18" i="37" s="1"/>
  <c r="CF20" i="37"/>
  <c r="BY23" i="37"/>
  <c r="BO18" i="37"/>
  <c r="AR21" i="37"/>
  <c r="CE21" i="37"/>
  <c r="CI21" i="37" s="1"/>
  <c r="AZ14" i="37"/>
  <c r="BG14" i="37" s="1"/>
  <c r="K16" i="37"/>
  <c r="CG2" i="37"/>
  <c r="CF2" i="37"/>
  <c r="CH2" i="37" s="1"/>
  <c r="CI2" i="37" s="1"/>
  <c r="CJ2" i="37" s="1"/>
  <c r="AR22" i="37"/>
  <c r="AM16" i="37"/>
  <c r="V12" i="37"/>
  <c r="X12" i="37" s="1"/>
  <c r="AE12" i="37" s="1"/>
  <c r="K12" i="37"/>
  <c r="X13" i="37"/>
  <c r="AM21" i="37"/>
  <c r="BC15" i="37"/>
  <c r="BG15" i="37" s="1"/>
  <c r="P20" i="37"/>
  <c r="AA21" i="37"/>
  <c r="P19" i="37"/>
  <c r="K22" i="37"/>
  <c r="CB16" i="37"/>
  <c r="CI16" i="37" s="1"/>
  <c r="BC19" i="37"/>
  <c r="BT17" i="37"/>
  <c r="BD15" i="37"/>
  <c r="BT14" i="37"/>
  <c r="U15" i="35"/>
  <c r="BC13" i="37"/>
  <c r="AO11" i="37"/>
  <c r="AR11" i="37" s="1"/>
  <c r="W11" i="37"/>
  <c r="G11" i="37"/>
  <c r="V11" i="37" s="1"/>
  <c r="CD11" i="37"/>
  <c r="BV11" i="37"/>
  <c r="AN11" i="37"/>
  <c r="BA11" i="37" s="1"/>
  <c r="BL11" i="37"/>
  <c r="BU11" i="37"/>
  <c r="M11" i="37"/>
  <c r="BB11" i="37"/>
  <c r="AT11" i="37"/>
  <c r="AW11" i="37" s="1"/>
  <c r="L11" i="37"/>
  <c r="Y11" i="37" s="1"/>
  <c r="CA11" i="37"/>
  <c r="CF11" i="37" s="1"/>
  <c r="BK11" i="37"/>
  <c r="BZ11" i="37" s="1"/>
  <c r="AS11" i="37"/>
  <c r="Q11" i="37"/>
  <c r="AJ11" i="37"/>
  <c r="AI11" i="37"/>
  <c r="AX11" i="37" s="1"/>
  <c r="AY11" i="37"/>
  <c r="Z11" i="37"/>
  <c r="H11" i="37"/>
  <c r="K11" i="37" s="1"/>
  <c r="BQ11" i="37"/>
  <c r="BP11" i="37"/>
  <c r="CC11" i="37" s="1"/>
  <c r="R11" i="37"/>
  <c r="U11" i="37" s="1"/>
  <c r="AF15" i="37"/>
  <c r="AB13" i="37"/>
  <c r="AZ21" i="37"/>
  <c r="BG21" i="37" s="1"/>
  <c r="CI13" i="37"/>
  <c r="BT15" i="37"/>
  <c r="AE16" i="37"/>
  <c r="BT18" i="37"/>
  <c r="AW21" i="37"/>
  <c r="CF16" i="37"/>
  <c r="BY19" i="37"/>
  <c r="AZ22" i="37"/>
  <c r="BG22" i="37" s="1"/>
  <c r="AU2" i="37"/>
  <c r="AT2" i="37"/>
  <c r="AV2" i="37" s="1"/>
  <c r="AW2" i="37" s="1"/>
  <c r="AX2" i="37" s="1"/>
  <c r="AY2" i="37" s="1"/>
  <c r="AZ2" i="37" s="1"/>
  <c r="BA2" i="37" s="1"/>
  <c r="BB2" i="37" s="1"/>
  <c r="BC2" i="37" s="1"/>
  <c r="AW17" i="33"/>
  <c r="CB14" i="37"/>
  <c r="CI14" i="37" s="1"/>
  <c r="AA13" i="37"/>
  <c r="AR13" i="37"/>
  <c r="AZ13" i="37"/>
  <c r="AW22" i="37"/>
  <c r="AB16" i="37"/>
  <c r="N16" i="37" s="1"/>
  <c r="CB17" i="37"/>
  <c r="BC20" i="37"/>
  <c r="BD22" i="37"/>
  <c r="BO13" i="37"/>
  <c r="K13" i="37"/>
  <c r="X14" i="37"/>
  <c r="BT12" i="36"/>
  <c r="CI16" i="36"/>
  <c r="K12" i="36"/>
  <c r="AA15" i="36"/>
  <c r="AW14" i="36"/>
  <c r="AZ21" i="36"/>
  <c r="BG21" i="36" s="1"/>
  <c r="BH21" i="36" s="1"/>
  <c r="AA19" i="36"/>
  <c r="CB19" i="36"/>
  <c r="CI19" i="36" s="1"/>
  <c r="CE16" i="36"/>
  <c r="AR14" i="36"/>
  <c r="BT13" i="36"/>
  <c r="AW16" i="36"/>
  <c r="BG23" i="36"/>
  <c r="BH23" i="36" s="1"/>
  <c r="BT19" i="36"/>
  <c r="CI22" i="36"/>
  <c r="P23" i="36"/>
  <c r="AR23" i="36"/>
  <c r="U15" i="36"/>
  <c r="AA20" i="36"/>
  <c r="AE20" i="36" s="1"/>
  <c r="AF20" i="36" s="1"/>
  <c r="CE23" i="36"/>
  <c r="AB20" i="36"/>
  <c r="AZ17" i="36"/>
  <c r="BG17" i="36" s="1"/>
  <c r="P16" i="36"/>
  <c r="CB12" i="36"/>
  <c r="U22" i="36"/>
  <c r="CF23" i="36"/>
  <c r="K22" i="36"/>
  <c r="AR19" i="36"/>
  <c r="BO23" i="36"/>
  <c r="AW22" i="36"/>
  <c r="CB14" i="36"/>
  <c r="CI14" i="36" s="1"/>
  <c r="CB20" i="36"/>
  <c r="AZ14" i="36"/>
  <c r="BG14" i="36" s="1"/>
  <c r="AR15" i="36"/>
  <c r="X14" i="36"/>
  <c r="CE14" i="36"/>
  <c r="AZ13" i="36"/>
  <c r="AZ18" i="36"/>
  <c r="AZ19" i="36"/>
  <c r="BT23" i="36"/>
  <c r="X23" i="36"/>
  <c r="AW18" i="34"/>
  <c r="AU18" i="34" s="1"/>
  <c r="BY20" i="34"/>
  <c r="AE16" i="36"/>
  <c r="CF12" i="36"/>
  <c r="CF16" i="36"/>
  <c r="AM12" i="36"/>
  <c r="BT21" i="36"/>
  <c r="BO14" i="36"/>
  <c r="U23" i="36"/>
  <c r="AB13" i="36"/>
  <c r="AW19" i="36"/>
  <c r="AR12" i="36"/>
  <c r="BC14" i="36"/>
  <c r="U17" i="36"/>
  <c r="K15" i="36"/>
  <c r="BD15" i="36"/>
  <c r="AU15" i="36" s="1"/>
  <c r="U14" i="36"/>
  <c r="BY18" i="36"/>
  <c r="BO21" i="36"/>
  <c r="P20" i="36"/>
  <c r="AZ20" i="36"/>
  <c r="BG20" i="36" s="1"/>
  <c r="CF22" i="36"/>
  <c r="AU2" i="36"/>
  <c r="AT2" i="36"/>
  <c r="AV2" i="36" s="1"/>
  <c r="AW2" i="36" s="1"/>
  <c r="AX2" i="36" s="1"/>
  <c r="AY2" i="36" s="1"/>
  <c r="AZ2" i="36" s="1"/>
  <c r="BA2" i="36" s="1"/>
  <c r="BB2" i="36" s="1"/>
  <c r="BC2" i="36" s="1"/>
  <c r="P19" i="36"/>
  <c r="U13" i="35"/>
  <c r="S13" i="35" s="1"/>
  <c r="P15" i="36"/>
  <c r="BO13" i="36"/>
  <c r="BD12" i="36"/>
  <c r="AM15" i="36"/>
  <c r="CE15" i="36"/>
  <c r="BT15" i="36"/>
  <c r="BY20" i="36"/>
  <c r="BO16" i="36"/>
  <c r="AR21" i="36"/>
  <c r="CB17" i="36"/>
  <c r="CI17" i="36" s="1"/>
  <c r="K20" i="36"/>
  <c r="BY21" i="36"/>
  <c r="AR17" i="36"/>
  <c r="BD20" i="36"/>
  <c r="AA23" i="36"/>
  <c r="CB21" i="36"/>
  <c r="CI21" i="36" s="1"/>
  <c r="AC2" i="36"/>
  <c r="AB2" i="36"/>
  <c r="AD2" i="36" s="1"/>
  <c r="AE2" i="36" s="1"/>
  <c r="AF2" i="36" s="1"/>
  <c r="BY13" i="34"/>
  <c r="BL11" i="36"/>
  <c r="BB11" i="36"/>
  <c r="AT11" i="36"/>
  <c r="AW11" i="36" s="1"/>
  <c r="L11" i="36"/>
  <c r="Y11" i="36" s="1"/>
  <c r="CA11" i="36"/>
  <c r="BK11" i="36"/>
  <c r="BZ11" i="36" s="1"/>
  <c r="AS11" i="36"/>
  <c r="AJ11" i="36"/>
  <c r="Z11" i="36"/>
  <c r="R11" i="36"/>
  <c r="BQ11" i="36"/>
  <c r="BT11" i="36" s="1"/>
  <c r="AY11" i="36"/>
  <c r="BD11" i="36" s="1"/>
  <c r="AI11" i="36"/>
  <c r="AX11" i="36" s="1"/>
  <c r="Q11" i="36"/>
  <c r="BP11" i="36"/>
  <c r="CC11" i="36" s="1"/>
  <c r="H11" i="36"/>
  <c r="AO11" i="36"/>
  <c r="W11" i="36"/>
  <c r="AB11" i="36" s="1"/>
  <c r="G11" i="36"/>
  <c r="V11" i="36" s="1"/>
  <c r="X11" i="36" s="1"/>
  <c r="CD11" i="36"/>
  <c r="BV11" i="36"/>
  <c r="BY11" i="36" s="1"/>
  <c r="AN11" i="36"/>
  <c r="BA11" i="36" s="1"/>
  <c r="BC11" i="36" s="1"/>
  <c r="M11" i="36"/>
  <c r="BU11" i="36"/>
  <c r="BH17" i="36"/>
  <c r="K13" i="36"/>
  <c r="CI12" i="36"/>
  <c r="U18" i="36"/>
  <c r="AA12" i="36"/>
  <c r="AR18" i="36"/>
  <c r="BC13" i="36"/>
  <c r="BG13" i="36" s="1"/>
  <c r="U16" i="36"/>
  <c r="AM14" i="36"/>
  <c r="AB17" i="36"/>
  <c r="AR20" i="36"/>
  <c r="AE19" i="36"/>
  <c r="K18" i="36"/>
  <c r="K21" i="36"/>
  <c r="BT20" i="36"/>
  <c r="AW23" i="36"/>
  <c r="CF21" i="36"/>
  <c r="BC22" i="36"/>
  <c r="BG22" i="36" s="1"/>
  <c r="AB16" i="36"/>
  <c r="CJ16" i="36"/>
  <c r="BW12" i="36"/>
  <c r="CJ22" i="36"/>
  <c r="X12" i="36"/>
  <c r="AW13" i="36"/>
  <c r="CF13" i="36"/>
  <c r="AA13" i="36"/>
  <c r="AE13" i="36" s="1"/>
  <c r="AW20" i="36"/>
  <c r="AW12" i="36"/>
  <c r="X15" i="36"/>
  <c r="AE15" i="36" s="1"/>
  <c r="BY13" i="36"/>
  <c r="AZ16" i="36"/>
  <c r="BG16" i="36" s="1"/>
  <c r="AM17" i="36"/>
  <c r="AA18" i="36"/>
  <c r="BO17" i="36"/>
  <c r="AB19" i="36"/>
  <c r="CE18" i="36"/>
  <c r="U21" i="36"/>
  <c r="AA22" i="36"/>
  <c r="BY22" i="36"/>
  <c r="BY14" i="33"/>
  <c r="AB12" i="36"/>
  <c r="P14" i="36"/>
  <c r="BO20" i="36"/>
  <c r="CI18" i="36"/>
  <c r="BT17" i="36"/>
  <c r="BO19" i="36"/>
  <c r="AB15" i="36"/>
  <c r="CB15" i="36"/>
  <c r="CI15" i="36" s="1"/>
  <c r="X18" i="36"/>
  <c r="AW18" i="36"/>
  <c r="AR16" i="36"/>
  <c r="CJ14" i="36"/>
  <c r="CI13" i="36"/>
  <c r="X21" i="36"/>
  <c r="AE21" i="36" s="1"/>
  <c r="AE14" i="36"/>
  <c r="BT16" i="36"/>
  <c r="AA17" i="36"/>
  <c r="AE17" i="36" s="1"/>
  <c r="CF15" i="36"/>
  <c r="BG18" i="36"/>
  <c r="AM22" i="36"/>
  <c r="AM23" i="36"/>
  <c r="AM21" i="36"/>
  <c r="U20" i="36"/>
  <c r="BW2" i="36"/>
  <c r="BV2" i="36"/>
  <c r="BX2" i="36" s="1"/>
  <c r="BY2" i="36" s="1"/>
  <c r="BZ2" i="36" s="1"/>
  <c r="CA2" i="36" s="1"/>
  <c r="CB2" i="36" s="1"/>
  <c r="CC2" i="36" s="1"/>
  <c r="CD2" i="36" s="1"/>
  <c r="CE2" i="36" s="1"/>
  <c r="BC15" i="36"/>
  <c r="BG15" i="36" s="1"/>
  <c r="CE20" i="36"/>
  <c r="CI20" i="36" s="1"/>
  <c r="BC12" i="36"/>
  <c r="BG12" i="36" s="1"/>
  <c r="AE22" i="36"/>
  <c r="CE13" i="36"/>
  <c r="P12" i="36"/>
  <c r="BD18" i="36"/>
  <c r="P13" i="36"/>
  <c r="K16" i="36"/>
  <c r="AB14" i="36"/>
  <c r="BY17" i="36"/>
  <c r="BD13" i="36"/>
  <c r="AA16" i="36"/>
  <c r="BO18" i="36"/>
  <c r="K23" i="36"/>
  <c r="BC19" i="36"/>
  <c r="BG19" i="36" s="1"/>
  <c r="CB23" i="36"/>
  <c r="CI23" i="36" s="1"/>
  <c r="CF20" i="36"/>
  <c r="BD19" i="36"/>
  <c r="BO22" i="36"/>
  <c r="AB23" i="36"/>
  <c r="BO26" i="35"/>
  <c r="AR24" i="35"/>
  <c r="AM17" i="35"/>
  <c r="CF26" i="35"/>
  <c r="BY18" i="35"/>
  <c r="BT21" i="35"/>
  <c r="AW24" i="35"/>
  <c r="X27" i="35"/>
  <c r="AZ20" i="35"/>
  <c r="AZ31" i="35"/>
  <c r="CB36" i="35"/>
  <c r="P35" i="35"/>
  <c r="K17" i="35"/>
  <c r="BY14" i="35"/>
  <c r="BB11" i="35"/>
  <c r="BC11" i="35" s="1"/>
  <c r="Z11" i="35"/>
  <c r="AA11" i="35" s="1"/>
  <c r="AE11" i="35" s="1"/>
  <c r="BY13" i="35"/>
  <c r="BW13" i="35" s="1"/>
  <c r="BT15" i="35"/>
  <c r="AW31" i="35"/>
  <c r="BD38" i="35"/>
  <c r="AM36" i="35"/>
  <c r="AR23" i="35"/>
  <c r="CE12" i="35"/>
  <c r="AR28" i="35"/>
  <c r="P11" i="35"/>
  <c r="AZ13" i="35"/>
  <c r="U20" i="35"/>
  <c r="AZ15" i="35"/>
  <c r="BG15" i="35" s="1"/>
  <c r="AR20" i="35"/>
  <c r="BO33" i="35"/>
  <c r="AM22" i="35"/>
  <c r="P25" i="35"/>
  <c r="P28" i="35"/>
  <c r="U21" i="35"/>
  <c r="CB30" i="35"/>
  <c r="AB33" i="35"/>
  <c r="U30" i="35"/>
  <c r="P33" i="35"/>
  <c r="BD28" i="35"/>
  <c r="BT33" i="35"/>
  <c r="BY32" i="35"/>
  <c r="BC35" i="35"/>
  <c r="P20" i="35"/>
  <c r="X16" i="35"/>
  <c r="AE16" i="35" s="1"/>
  <c r="P12" i="35"/>
  <c r="K20" i="35"/>
  <c r="U31" i="35"/>
  <c r="BG12" i="35"/>
  <c r="BH12" i="35" s="1"/>
  <c r="AM23" i="35"/>
  <c r="AM28" i="35"/>
  <c r="AR18" i="35"/>
  <c r="BO23" i="35"/>
  <c r="AR26" i="35"/>
  <c r="BY30" i="35"/>
  <c r="BD33" i="35"/>
  <c r="AR30" i="35"/>
  <c r="BC33" i="35"/>
  <c r="K33" i="35"/>
  <c r="AR29" i="35"/>
  <c r="CB38" i="35"/>
  <c r="AZ35" i="35"/>
  <c r="CF37" i="35"/>
  <c r="AM34" i="35"/>
  <c r="P37" i="35"/>
  <c r="BY37" i="35"/>
  <c r="BD39" i="35"/>
  <c r="P22" i="35"/>
  <c r="BD17" i="35"/>
  <c r="CF21" i="35"/>
  <c r="BD19" i="35"/>
  <c r="CE16" i="35"/>
  <c r="AI11" i="35"/>
  <c r="AX11" i="35" s="1"/>
  <c r="P16" i="35"/>
  <c r="BL11" i="35"/>
  <c r="BT12" i="35"/>
  <c r="X12" i="35"/>
  <c r="CE14" i="35"/>
  <c r="CI14" i="35" s="1"/>
  <c r="K19" i="35"/>
  <c r="AM21" i="35"/>
  <c r="BD35" i="35"/>
  <c r="U24" i="35"/>
  <c r="BD11" i="35"/>
  <c r="BT29" i="35"/>
  <c r="AM19" i="35"/>
  <c r="AM24" i="35"/>
  <c r="AK24" i="35" s="1"/>
  <c r="CB16" i="35"/>
  <c r="CB24" i="35"/>
  <c r="AA31" i="35"/>
  <c r="AB34" i="35"/>
  <c r="K36" i="35"/>
  <c r="CB28" i="35"/>
  <c r="X15" i="35"/>
  <c r="AE15" i="35" s="1"/>
  <c r="AF15" i="35" s="1"/>
  <c r="U19" i="35"/>
  <c r="CB12" i="35"/>
  <c r="CD11" i="35"/>
  <c r="CE11" i="35" s="1"/>
  <c r="BQ11" i="35"/>
  <c r="BT11" i="35" s="1"/>
  <c r="BV11" i="35"/>
  <c r="BY11" i="35" s="1"/>
  <c r="BK11" i="35"/>
  <c r="BZ11" i="35" s="1"/>
  <c r="CB11" i="35" s="1"/>
  <c r="BH14" i="35"/>
  <c r="CF20" i="35"/>
  <c r="CB21" i="35"/>
  <c r="CI21" i="35" s="1"/>
  <c r="X25" i="35"/>
  <c r="AE25" i="35" s="1"/>
  <c r="BH34" i="35"/>
  <c r="CB23" i="35"/>
  <c r="BC26" i="35"/>
  <c r="P24" i="35"/>
  <c r="K27" i="35"/>
  <c r="K34" i="35"/>
  <c r="BO30" i="35"/>
  <c r="U27" i="35"/>
  <c r="P29" i="35"/>
  <c r="AZ30" i="35"/>
  <c r="CE33" i="35"/>
  <c r="AZ38" i="35"/>
  <c r="AZ32" i="35"/>
  <c r="AM32" i="35"/>
  <c r="AZ36" i="35"/>
  <c r="CF38" i="35"/>
  <c r="AA38" i="35"/>
  <c r="BO37" i="35"/>
  <c r="AA35" i="35"/>
  <c r="AW34" i="35"/>
  <c r="X37" i="35"/>
  <c r="BT39" i="35"/>
  <c r="AA26" i="35"/>
  <c r="AR19" i="35"/>
  <c r="AR17" i="35"/>
  <c r="CF12" i="35"/>
  <c r="CF25" i="35"/>
  <c r="AB16" i="35"/>
  <c r="CB13" i="35"/>
  <c r="CI13" i="35" s="1"/>
  <c r="K11" i="35"/>
  <c r="BT14" i="35"/>
  <c r="AB21" i="35"/>
  <c r="CF23" i="35"/>
  <c r="BY26" i="35"/>
  <c r="CE19" i="35"/>
  <c r="CE27" i="35"/>
  <c r="CI27" i="35" s="1"/>
  <c r="P32" i="35"/>
  <c r="AM29" i="35"/>
  <c r="AA27" i="35"/>
  <c r="BC31" i="35"/>
  <c r="BG31" i="35" s="1"/>
  <c r="BD32" i="35"/>
  <c r="CE30" i="35"/>
  <c r="AA39" i="35"/>
  <c r="BT35" i="35"/>
  <c r="AW38" i="35"/>
  <c r="AM35" i="35"/>
  <c r="P38" i="35"/>
  <c r="CB35" i="35"/>
  <c r="BC38" i="35"/>
  <c r="AW35" i="35"/>
  <c r="X38" i="35"/>
  <c r="AB37" i="35"/>
  <c r="AW21" i="35"/>
  <c r="X24" i="35"/>
  <c r="AE24" i="35" s="1"/>
  <c r="BY24" i="35"/>
  <c r="CE25" i="35"/>
  <c r="CI25" i="35" s="1"/>
  <c r="X21" i="35"/>
  <c r="CF18" i="35"/>
  <c r="AR12" i="35"/>
  <c r="K13" i="35"/>
  <c r="CE24" i="35"/>
  <c r="P19" i="35"/>
  <c r="AZ17" i="35"/>
  <c r="BG29" i="35"/>
  <c r="AZ19" i="35"/>
  <c r="BG19" i="35" s="1"/>
  <c r="AP13" i="35"/>
  <c r="AZ22" i="35"/>
  <c r="CF24" i="35"/>
  <c r="AA28" i="35"/>
  <c r="AA32" i="35"/>
  <c r="AE32" i="35" s="1"/>
  <c r="BC17" i="35"/>
  <c r="CB22" i="35"/>
  <c r="BC25" i="35"/>
  <c r="BG25" i="35" s="1"/>
  <c r="CE29" i="35"/>
  <c r="CI29" i="35" s="1"/>
  <c r="BC32" i="35"/>
  <c r="BY34" i="35"/>
  <c r="AM27" i="35"/>
  <c r="P31" i="35"/>
  <c r="AZ37" i="35"/>
  <c r="AW32" i="35"/>
  <c r="AU27" i="35"/>
  <c r="X35" i="35"/>
  <c r="BY31" i="35"/>
  <c r="CF34" i="35"/>
  <c r="BT32" i="35"/>
  <c r="BC28" i="35"/>
  <c r="BG28" i="35" s="1"/>
  <c r="CB33" i="35"/>
  <c r="BT36" i="35"/>
  <c r="AW39" i="35"/>
  <c r="U36" i="35"/>
  <c r="CF35" i="35"/>
  <c r="BY38" i="35"/>
  <c r="AB38" i="35"/>
  <c r="BO34" i="35"/>
  <c r="AR37" i="35"/>
  <c r="AZ24" i="35"/>
  <c r="BG24" i="35" s="1"/>
  <c r="CE15" i="35"/>
  <c r="CI15" i="35" s="1"/>
  <c r="AZ23" i="35"/>
  <c r="BG23" i="35" s="1"/>
  <c r="X19" i="35"/>
  <c r="AE19" i="35" s="1"/>
  <c r="X17" i="35"/>
  <c r="AE17" i="35" s="1"/>
  <c r="AR25" i="35"/>
  <c r="AA12" i="35"/>
  <c r="BO21" i="35"/>
  <c r="AW11" i="35"/>
  <c r="CF11" i="35"/>
  <c r="AR16" i="35"/>
  <c r="AB28" i="35"/>
  <c r="CF22" i="35"/>
  <c r="BY25" i="35"/>
  <c r="X28" i="35"/>
  <c r="S39" i="35"/>
  <c r="CF30" i="35"/>
  <c r="AA29" i="35"/>
  <c r="U33" i="35"/>
  <c r="CF33" i="35"/>
  <c r="BO38" i="35"/>
  <c r="CI36" i="35"/>
  <c r="BC39" i="35"/>
  <c r="AA36" i="35"/>
  <c r="K32" i="35"/>
  <c r="AA21" i="35"/>
  <c r="X30" i="35"/>
  <c r="X23" i="35"/>
  <c r="BT16" i="35"/>
  <c r="AM20" i="35"/>
  <c r="K15" i="35"/>
  <c r="AU2" i="35"/>
  <c r="AT2" i="35"/>
  <c r="AV2" i="35" s="1"/>
  <c r="AW2" i="35" s="1"/>
  <c r="AX2" i="35" s="1"/>
  <c r="AY2" i="35" s="1"/>
  <c r="AZ2" i="35" s="1"/>
  <c r="BA2" i="35" s="1"/>
  <c r="BB2" i="35" s="1"/>
  <c r="BC2" i="35" s="1"/>
  <c r="AM13" i="35"/>
  <c r="BW2" i="35"/>
  <c r="BV2" i="35"/>
  <c r="BX2" i="35" s="1"/>
  <c r="BY2" i="35" s="1"/>
  <c r="BZ2" i="35" s="1"/>
  <c r="CA2" i="35" s="1"/>
  <c r="CB2" i="35" s="1"/>
  <c r="CC2" i="35" s="1"/>
  <c r="CD2" i="35" s="1"/>
  <c r="CE2" i="35" s="1"/>
  <c r="BY19" i="33"/>
  <c r="BW19" i="33" s="1"/>
  <c r="BW33" i="35"/>
  <c r="CB26" i="35"/>
  <c r="CI26" i="35" s="1"/>
  <c r="CE23" i="35"/>
  <c r="X13" i="35"/>
  <c r="AE13" i="35" s="1"/>
  <c r="AW17" i="35"/>
  <c r="BT22" i="35"/>
  <c r="AW25" i="35"/>
  <c r="AU28" i="35" s="1"/>
  <c r="X33" i="35"/>
  <c r="AE33" i="35" s="1"/>
  <c r="U22" i="35"/>
  <c r="BD20" i="35"/>
  <c r="AA23" i="35"/>
  <c r="BC30" i="35"/>
  <c r="BO27" i="35"/>
  <c r="AK39" i="35"/>
  <c r="X36" i="35"/>
  <c r="AE36" i="35" s="1"/>
  <c r="BD31" i="35"/>
  <c r="AA34" i="35"/>
  <c r="AE34" i="35" s="1"/>
  <c r="AR34" i="35"/>
  <c r="BO39" i="35"/>
  <c r="P39" i="35"/>
  <c r="CF36" i="35"/>
  <c r="AW36" i="35"/>
  <c r="AE39" i="35"/>
  <c r="P36" i="35"/>
  <c r="K39" i="35"/>
  <c r="CE38" i="35"/>
  <c r="X31" i="35"/>
  <c r="AE31" i="35" s="1"/>
  <c r="AB23" i="35"/>
  <c r="U28" i="35"/>
  <c r="AB22" i="35"/>
  <c r="AW16" i="35"/>
  <c r="BM13" i="35"/>
  <c r="AA20" i="35"/>
  <c r="AE20" i="35" s="1"/>
  <c r="AZ18" i="35"/>
  <c r="BG18" i="35" s="1"/>
  <c r="AZ11" i="35"/>
  <c r="BG11" i="35" s="1"/>
  <c r="K26" i="35"/>
  <c r="BO32" i="35"/>
  <c r="BT24" i="35"/>
  <c r="BO12" i="35"/>
  <c r="U24" i="34"/>
  <c r="AM12" i="34"/>
  <c r="U26" i="35"/>
  <c r="U18" i="35"/>
  <c r="BH27" i="35"/>
  <c r="AV27" i="35" s="1"/>
  <c r="BC20" i="35"/>
  <c r="BG20" i="35" s="1"/>
  <c r="AZ33" i="35"/>
  <c r="BO24" i="35"/>
  <c r="AR27" i="35"/>
  <c r="X18" i="35"/>
  <c r="AW23" i="35"/>
  <c r="X26" i="35"/>
  <c r="BD30" i="35"/>
  <c r="AR33" i="35"/>
  <c r="CB32" i="35"/>
  <c r="CI32" i="35" s="1"/>
  <c r="AB32" i="35"/>
  <c r="AM33" i="35"/>
  <c r="X29" i="35"/>
  <c r="BT31" i="35"/>
  <c r="K35" i="35"/>
  <c r="AM37" i="35"/>
  <c r="CE34" i="35"/>
  <c r="AA37" i="35"/>
  <c r="AB39" i="35"/>
  <c r="CE39" i="35"/>
  <c r="CI39" i="35" s="1"/>
  <c r="BC36" i="35"/>
  <c r="AA30" i="35"/>
  <c r="CI20" i="35"/>
  <c r="BY27" i="35"/>
  <c r="AA22" i="35"/>
  <c r="CF31" i="35"/>
  <c r="AA18" i="35"/>
  <c r="AZ16" i="35"/>
  <c r="BG16" i="35" s="1"/>
  <c r="BT27" i="35"/>
  <c r="BO22" i="35"/>
  <c r="K28" i="35"/>
  <c r="BC21" i="35"/>
  <c r="BG21" i="35" s="1"/>
  <c r="S2" i="35"/>
  <c r="R2" i="35"/>
  <c r="T2" i="35" s="1"/>
  <c r="U2" i="35" s="1"/>
  <c r="V2" i="35" s="1"/>
  <c r="W2" i="35" s="1"/>
  <c r="X2" i="35" s="1"/>
  <c r="Y2" i="35" s="1"/>
  <c r="Z2" i="35" s="1"/>
  <c r="AA2" i="35" s="1"/>
  <c r="CF15" i="35"/>
  <c r="BG13" i="35"/>
  <c r="BH15" i="35"/>
  <c r="BO25" i="35"/>
  <c r="AB18" i="35"/>
  <c r="AB26" i="35"/>
  <c r="CI30" i="35"/>
  <c r="BD26" i="35"/>
  <c r="BO29" i="35"/>
  <c r="AR32" i="35"/>
  <c r="CE31" i="35"/>
  <c r="CI31" i="35" s="1"/>
  <c r="CB34" i="35"/>
  <c r="AB29" i="35"/>
  <c r="U32" i="35"/>
  <c r="CE35" i="35"/>
  <c r="CB37" i="35"/>
  <c r="CI37" i="35" s="1"/>
  <c r="BT34" i="35"/>
  <c r="AW37" i="35"/>
  <c r="BO36" i="35"/>
  <c r="AR39" i="35"/>
  <c r="BC37" i="35"/>
  <c r="BY36" i="35"/>
  <c r="AZ39" i="35"/>
  <c r="CF27" i="35"/>
  <c r="BC22" i="35"/>
  <c r="BD27" i="35"/>
  <c r="BD29" i="35"/>
  <c r="CB17" i="35"/>
  <c r="CI17" i="35" s="1"/>
  <c r="AU13" i="35"/>
  <c r="X22" i="35"/>
  <c r="AE22" i="35" s="1"/>
  <c r="CB19" i="35"/>
  <c r="AA14" i="35"/>
  <c r="AE14" i="35" s="1"/>
  <c r="AZ26" i="35"/>
  <c r="BO15" i="35"/>
  <c r="P13" i="35"/>
  <c r="CF27" i="33"/>
  <c r="BT23" i="33"/>
  <c r="BT19" i="33"/>
  <c r="BR19" i="33" s="1"/>
  <c r="AW14" i="33"/>
  <c r="AB33" i="33"/>
  <c r="U23" i="33"/>
  <c r="BC17" i="33"/>
  <c r="CB14" i="33"/>
  <c r="CI14" i="33" s="1"/>
  <c r="AW26" i="33"/>
  <c r="CF17" i="33"/>
  <c r="AZ15" i="33"/>
  <c r="BG15" i="33" s="1"/>
  <c r="BY12" i="33"/>
  <c r="AZ24" i="33"/>
  <c r="CB23" i="33"/>
  <c r="CI23" i="33" s="1"/>
  <c r="CJ23" i="33" s="1"/>
  <c r="CE30" i="33"/>
  <c r="AB24" i="33"/>
  <c r="AZ30" i="33"/>
  <c r="CF32" i="33"/>
  <c r="K33" i="33"/>
  <c r="I33" i="33" s="1"/>
  <c r="CF42" i="33"/>
  <c r="X45" i="33"/>
  <c r="AB11" i="33"/>
  <c r="CE13" i="33"/>
  <c r="AZ25" i="33"/>
  <c r="AW21" i="33"/>
  <c r="BT18" i="33"/>
  <c r="AW13" i="33"/>
  <c r="AB30" i="33"/>
  <c r="AR29" i="33"/>
  <c r="P16" i="33"/>
  <c r="BC18" i="33"/>
  <c r="AZ23" i="33"/>
  <c r="AW30" i="33"/>
  <c r="AA24" i="33"/>
  <c r="AM28" i="33"/>
  <c r="CF31" i="33"/>
  <c r="P41" i="33"/>
  <c r="AZ44" i="33"/>
  <c r="BG44" i="33" s="1"/>
  <c r="BO16" i="33"/>
  <c r="BD18" i="33"/>
  <c r="AB22" i="33"/>
  <c r="BO30" i="33"/>
  <c r="CB22" i="33"/>
  <c r="BD29" i="33"/>
  <c r="BY34" i="33"/>
  <c r="AZ37" i="33"/>
  <c r="CB37" i="33"/>
  <c r="AZ43" i="33"/>
  <c r="BT46" i="33"/>
  <c r="AW49" i="33"/>
  <c r="AB52" i="33"/>
  <c r="K37" i="33"/>
  <c r="X42" i="33"/>
  <c r="BY22" i="33"/>
  <c r="AB20" i="33"/>
  <c r="BT12" i="33"/>
  <c r="X32" i="33"/>
  <c r="AZ33" i="33"/>
  <c r="BG33" i="33" s="1"/>
  <c r="CB34" i="33"/>
  <c r="X35" i="33"/>
  <c r="AE35" i="33" s="1"/>
  <c r="BT37" i="33"/>
  <c r="AW40" i="33"/>
  <c r="AU40" i="33" s="1"/>
  <c r="P40" i="33"/>
  <c r="N40" i="33" s="1"/>
  <c r="AA37" i="33"/>
  <c r="BY46" i="33"/>
  <c r="AM51" i="33"/>
  <c r="X15" i="33"/>
  <c r="AE15" i="33" s="1"/>
  <c r="AF15" i="33" s="1"/>
  <c r="BY21" i="33"/>
  <c r="AB14" i="33"/>
  <c r="CF11" i="34"/>
  <c r="K11" i="33"/>
  <c r="AM11" i="33"/>
  <c r="BT25" i="33"/>
  <c r="CE12" i="33"/>
  <c r="CI12" i="33" s="1"/>
  <c r="X37" i="33"/>
  <c r="P33" i="33"/>
  <c r="N33" i="33" s="1"/>
  <c r="BD40" i="33"/>
  <c r="K43" i="33"/>
  <c r="I43" i="33" s="1"/>
  <c r="AM45" i="33"/>
  <c r="AR41" i="33"/>
  <c r="P48" i="33"/>
  <c r="U43" i="33"/>
  <c r="S43" i="33" s="1"/>
  <c r="CE11" i="33"/>
  <c r="AW19" i="33"/>
  <c r="X14" i="33"/>
  <c r="AE14" i="33" s="1"/>
  <c r="AM35" i="34"/>
  <c r="CE27" i="34"/>
  <c r="CI27" i="34" s="1"/>
  <c r="CE11" i="34"/>
  <c r="X14" i="34"/>
  <c r="BY33" i="34"/>
  <c r="BW33" i="34" s="1"/>
  <c r="BC25" i="34"/>
  <c r="P21" i="34"/>
  <c r="N21" i="34" s="1"/>
  <c r="BY27" i="34"/>
  <c r="BW27" i="34" s="1"/>
  <c r="AA24" i="34"/>
  <c r="AE24" i="34" s="1"/>
  <c r="BO22" i="34"/>
  <c r="CE23" i="34"/>
  <c r="CI23" i="34" s="1"/>
  <c r="BC28" i="34"/>
  <c r="BY32" i="34"/>
  <c r="BO29" i="34"/>
  <c r="AR32" i="34"/>
  <c r="AP32" i="34" s="1"/>
  <c r="U34" i="34"/>
  <c r="S34" i="34" s="1"/>
  <c r="CF33" i="34"/>
  <c r="BO36" i="34"/>
  <c r="CF41" i="34"/>
  <c r="AB39" i="34"/>
  <c r="BD38" i="34"/>
  <c r="AR27" i="34"/>
  <c r="AP27" i="34" s="1"/>
  <c r="P13" i="34"/>
  <c r="P27" i="34"/>
  <c r="BD23" i="34"/>
  <c r="CB15" i="34"/>
  <c r="CE13" i="34"/>
  <c r="CI13" i="34" s="1"/>
  <c r="X12" i="34"/>
  <c r="BT20" i="34"/>
  <c r="AR20" i="34"/>
  <c r="K18" i="34"/>
  <c r="I18" i="34" s="1"/>
  <c r="K26" i="34"/>
  <c r="I26" i="34" s="1"/>
  <c r="AM28" i="34"/>
  <c r="CI20" i="34"/>
  <c r="CJ20" i="34" s="1"/>
  <c r="BC23" i="34"/>
  <c r="BC21" i="34"/>
  <c r="CI26" i="34"/>
  <c r="CJ26" i="34" s="1"/>
  <c r="AM29" i="34"/>
  <c r="AZ30" i="34"/>
  <c r="K33" i="34"/>
  <c r="I33" i="34" s="1"/>
  <c r="CE36" i="34"/>
  <c r="AZ36" i="34"/>
  <c r="AA39" i="34"/>
  <c r="BD31" i="34"/>
  <c r="AZ41" i="34"/>
  <c r="BG41" i="34" s="1"/>
  <c r="AA37" i="34"/>
  <c r="BY37" i="34"/>
  <c r="P36" i="34"/>
  <c r="BO40" i="34"/>
  <c r="CE41" i="34"/>
  <c r="CF42" i="34"/>
  <c r="BT38" i="34"/>
  <c r="AW41" i="34"/>
  <c r="U11" i="34"/>
  <c r="CF15" i="34"/>
  <c r="AZ14" i="34"/>
  <c r="BG14" i="34" s="1"/>
  <c r="BH14" i="34" s="1"/>
  <c r="AR18" i="34"/>
  <c r="AW34" i="34"/>
  <c r="BO25" i="34"/>
  <c r="BM25" i="34" s="1"/>
  <c r="CF20" i="34"/>
  <c r="AZ26" i="34"/>
  <c r="BG26" i="34" s="1"/>
  <c r="BH26" i="34" s="1"/>
  <c r="AL26" i="34" s="1"/>
  <c r="X30" i="34"/>
  <c r="P32" i="34"/>
  <c r="AZ24" i="34"/>
  <c r="P31" i="34"/>
  <c r="AR33" i="34"/>
  <c r="AP33" i="34" s="1"/>
  <c r="AW33" i="34"/>
  <c r="AU33" i="34" s="1"/>
  <c r="K32" i="34"/>
  <c r="AM42" i="34"/>
  <c r="BD37" i="34"/>
  <c r="AW25" i="34"/>
  <c r="AW16" i="34"/>
  <c r="CF21" i="34"/>
  <c r="AW21" i="34"/>
  <c r="BT26" i="34"/>
  <c r="AR30" i="34"/>
  <c r="BT24" i="34"/>
  <c r="P33" i="34"/>
  <c r="N33" i="34" s="1"/>
  <c r="CF30" i="34"/>
  <c r="AR31" i="34"/>
  <c r="BY31" i="34"/>
  <c r="CF37" i="34"/>
  <c r="AR37" i="34"/>
  <c r="BD35" i="34"/>
  <c r="AA42" i="34"/>
  <c r="AM38" i="34"/>
  <c r="AE12" i="34"/>
  <c r="AF12" i="34" s="1"/>
  <c r="CF13" i="34"/>
  <c r="BO15" i="34"/>
  <c r="BD22" i="34"/>
  <c r="BD25" i="34"/>
  <c r="BT17" i="34"/>
  <c r="CF17" i="34"/>
  <c r="U19" i="34"/>
  <c r="S19" i="34" s="1"/>
  <c r="U27" i="34"/>
  <c r="S27" i="34" s="1"/>
  <c r="P29" i="34"/>
  <c r="BT32" i="34"/>
  <c r="K29" i="34"/>
  <c r="AW39" i="34"/>
  <c r="AZ33" i="34"/>
  <c r="X42" i="34"/>
  <c r="AM32" i="34"/>
  <c r="X40" i="34"/>
  <c r="BO24" i="34"/>
  <c r="BY14" i="34"/>
  <c r="CB12" i="34"/>
  <c r="CB11" i="34"/>
  <c r="BC13" i="34"/>
  <c r="BG13" i="34" s="1"/>
  <c r="BQ11" i="34"/>
  <c r="BT11" i="34" s="1"/>
  <c r="AY11" i="34"/>
  <c r="BD11" i="34" s="1"/>
  <c r="AN11" i="34"/>
  <c r="BA11" i="34" s="1"/>
  <c r="BC11" i="34" s="1"/>
  <c r="W11" i="34"/>
  <c r="AB11" i="34" s="1"/>
  <c r="L11" i="34"/>
  <c r="Y11" i="34" s="1"/>
  <c r="AA11" i="34" s="1"/>
  <c r="H11" i="34"/>
  <c r="K11" i="34" s="1"/>
  <c r="CB14" i="34"/>
  <c r="CI14" i="34" s="1"/>
  <c r="CE21" i="34"/>
  <c r="BO34" i="34"/>
  <c r="CF32" i="34"/>
  <c r="CE30" i="34"/>
  <c r="CI30" i="34" s="1"/>
  <c r="CJ30" i="34" s="1"/>
  <c r="BG16" i="34"/>
  <c r="BH16" i="34" s="1"/>
  <c r="P15" i="34"/>
  <c r="BM33" i="34"/>
  <c r="N37" i="34"/>
  <c r="BY28" i="34"/>
  <c r="S33" i="34"/>
  <c r="N30" i="34"/>
  <c r="AA34" i="34"/>
  <c r="CE34" i="34"/>
  <c r="AR41" i="34"/>
  <c r="U26" i="34"/>
  <c r="AA23" i="34"/>
  <c r="AE23" i="34" s="1"/>
  <c r="BO20" i="34"/>
  <c r="AB23" i="34"/>
  <c r="AB16" i="34"/>
  <c r="P26" i="34"/>
  <c r="S2" i="34"/>
  <c r="R2" i="34"/>
  <c r="T2" i="34" s="1"/>
  <c r="U2" i="34" s="1"/>
  <c r="V2" i="34" s="1"/>
  <c r="W2" i="34" s="1"/>
  <c r="X2" i="34" s="1"/>
  <c r="Y2" i="34" s="1"/>
  <c r="Z2" i="34" s="1"/>
  <c r="AA2" i="34" s="1"/>
  <c r="AW23" i="34"/>
  <c r="AZ22" i="34"/>
  <c r="BG22" i="34" s="1"/>
  <c r="BD20" i="34"/>
  <c r="BD18" i="34"/>
  <c r="I37" i="34"/>
  <c r="BY23" i="34"/>
  <c r="K36" i="34"/>
  <c r="X31" i="34"/>
  <c r="AE31" i="34" s="1"/>
  <c r="CE33" i="34"/>
  <c r="CF36" i="34"/>
  <c r="AM34" i="34"/>
  <c r="AW36" i="34"/>
  <c r="BT31" i="34"/>
  <c r="K35" i="34"/>
  <c r="BC36" i="34"/>
  <c r="CB41" i="34"/>
  <c r="CB37" i="34"/>
  <c r="BT41" i="34"/>
  <c r="AA38" i="34"/>
  <c r="AE38" i="34" s="1"/>
  <c r="BO39" i="34"/>
  <c r="BY41" i="34"/>
  <c r="BC39" i="34"/>
  <c r="BD40" i="34"/>
  <c r="U39" i="34"/>
  <c r="BY25" i="34"/>
  <c r="CF31" i="34"/>
  <c r="AZ20" i="34"/>
  <c r="X16" i="34"/>
  <c r="AE16" i="34" s="1"/>
  <c r="CF22" i="34"/>
  <c r="BY11" i="34"/>
  <c r="BO32" i="34"/>
  <c r="AM15" i="34"/>
  <c r="AZ21" i="34"/>
  <c r="K27" i="34"/>
  <c r="AZ23" i="34"/>
  <c r="P24" i="34"/>
  <c r="X26" i="34"/>
  <c r="AE26" i="34" s="1"/>
  <c r="I22" i="34"/>
  <c r="U18" i="34"/>
  <c r="CF24" i="34"/>
  <c r="BC20" i="34"/>
  <c r="BC18" i="34"/>
  <c r="K13" i="34"/>
  <c r="V13" i="34"/>
  <c r="X13" i="34" s="1"/>
  <c r="AE13" i="34" s="1"/>
  <c r="CB21" i="34"/>
  <c r="BC24" i="34"/>
  <c r="P39" i="34"/>
  <c r="U30" i="34"/>
  <c r="BC32" i="34"/>
  <c r="AA19" i="34"/>
  <c r="BD24" i="34"/>
  <c r="AA27" i="34"/>
  <c r="AE27" i="34" s="1"/>
  <c r="BD36" i="34"/>
  <c r="BC31" i="34"/>
  <c r="BG31" i="34" s="1"/>
  <c r="CE32" i="34"/>
  <c r="BT36" i="34"/>
  <c r="CE40" i="34"/>
  <c r="AB29" i="34"/>
  <c r="U32" i="34"/>
  <c r="CB36" i="34"/>
  <c r="BO42" i="34"/>
  <c r="AZ35" i="34"/>
  <c r="BG35" i="34" s="1"/>
  <c r="AB38" i="34"/>
  <c r="U40" i="34"/>
  <c r="CB34" i="34"/>
  <c r="BC37" i="34"/>
  <c r="BG37" i="34" s="1"/>
  <c r="BY39" i="34"/>
  <c r="AZ42" i="34"/>
  <c r="BT40" i="34"/>
  <c r="BO41" i="34"/>
  <c r="CB25" i="34"/>
  <c r="CI25" i="34" s="1"/>
  <c r="U21" i="34"/>
  <c r="CB24" i="34"/>
  <c r="K20" i="34"/>
  <c r="V15" i="34"/>
  <c r="X15" i="34" s="1"/>
  <c r="AE15" i="34" s="1"/>
  <c r="K15" i="34"/>
  <c r="BT21" i="34"/>
  <c r="AW11" i="34"/>
  <c r="CB17" i="34"/>
  <c r="BT18" i="34"/>
  <c r="BT16" i="34"/>
  <c r="AM21" i="34"/>
  <c r="X18" i="34"/>
  <c r="AE18" i="34" s="1"/>
  <c r="CB29" i="34"/>
  <c r="AA20" i="34"/>
  <c r="X34" i="34"/>
  <c r="AW19" i="34"/>
  <c r="AE22" i="34"/>
  <c r="AW27" i="34"/>
  <c r="S37" i="34"/>
  <c r="P34" i="34"/>
  <c r="AR28" i="34"/>
  <c r="AZ34" i="34"/>
  <c r="BG34" i="34" s="1"/>
  <c r="AE37" i="34"/>
  <c r="CF34" i="34"/>
  <c r="BD42" i="34"/>
  <c r="AU42" i="34" s="1"/>
  <c r="U41" i="34"/>
  <c r="AM39" i="34"/>
  <c r="P42" i="34"/>
  <c r="AZ25" i="34"/>
  <c r="X21" i="34"/>
  <c r="AE21" i="34" s="1"/>
  <c r="BD29" i="34"/>
  <c r="AP29" i="34" s="1"/>
  <c r="AM24" i="34"/>
  <c r="CF19" i="34"/>
  <c r="CF12" i="34"/>
  <c r="AZ18" i="34"/>
  <c r="K28" i="34"/>
  <c r="BG12" i="34"/>
  <c r="AM23" i="34"/>
  <c r="P12" i="34"/>
  <c r="AW26" i="34"/>
  <c r="BY29" i="34"/>
  <c r="U23" i="34"/>
  <c r="P17" i="34"/>
  <c r="BY22" i="34"/>
  <c r="AZ15" i="34"/>
  <c r="BG15" i="34" s="1"/>
  <c r="AB24" i="34"/>
  <c r="BO30" i="34"/>
  <c r="S17" i="34"/>
  <c r="BC40" i="34"/>
  <c r="CI31" i="34"/>
  <c r="BO31" i="34"/>
  <c r="CB35" i="34"/>
  <c r="CI35" i="34" s="1"/>
  <c r="X41" i="34"/>
  <c r="AE41" i="34" s="1"/>
  <c r="K30" i="34"/>
  <c r="AZ39" i="34"/>
  <c r="AB37" i="34"/>
  <c r="BY38" i="34"/>
  <c r="CE38" i="34"/>
  <c r="BC42" i="34"/>
  <c r="AW38" i="34"/>
  <c r="AA35" i="34"/>
  <c r="BT42" i="34"/>
  <c r="CE37" i="34"/>
  <c r="AA30" i="34"/>
  <c r="AE30" i="34" s="1"/>
  <c r="AB20" i="34"/>
  <c r="AA28" i="34"/>
  <c r="AE28" i="34" s="1"/>
  <c r="K24" i="34"/>
  <c r="AB19" i="34"/>
  <c r="BR28" i="34"/>
  <c r="X20" i="34"/>
  <c r="BO11" i="34"/>
  <c r="X17" i="34"/>
  <c r="AE17" i="34" s="1"/>
  <c r="AU2" i="34"/>
  <c r="AT2" i="34"/>
  <c r="AV2" i="34" s="1"/>
  <c r="AW2" i="34" s="1"/>
  <c r="AX2" i="34" s="1"/>
  <c r="AY2" i="34" s="1"/>
  <c r="AZ2" i="34" s="1"/>
  <c r="BA2" i="34" s="1"/>
  <c r="BB2" i="34" s="1"/>
  <c r="BC2" i="34" s="1"/>
  <c r="BT14" i="34"/>
  <c r="I14" i="34"/>
  <c r="CJ14" i="34"/>
  <c r="BT25" i="34"/>
  <c r="BR35" i="34" s="1"/>
  <c r="CE24" i="34"/>
  <c r="AW17" i="34"/>
  <c r="CE19" i="34"/>
  <c r="CI19" i="34" s="1"/>
  <c r="CE17" i="34"/>
  <c r="BT19" i="34"/>
  <c r="AW22" i="34"/>
  <c r="X25" i="34"/>
  <c r="AE25" i="34" s="1"/>
  <c r="BR27" i="34"/>
  <c r="BO21" i="34"/>
  <c r="AR24" i="34"/>
  <c r="BC30" i="34"/>
  <c r="BG30" i="34" s="1"/>
  <c r="S35" i="34"/>
  <c r="BG29" i="34"/>
  <c r="AA33" i="34"/>
  <c r="BO27" i="34"/>
  <c r="BC33" i="34"/>
  <c r="BG33" i="34" s="1"/>
  <c r="BY34" i="34"/>
  <c r="AW32" i="34"/>
  <c r="AZ32" i="34"/>
  <c r="AW29" i="34"/>
  <c r="X32" i="34"/>
  <c r="AE32" i="34" s="1"/>
  <c r="BD33" i="34"/>
  <c r="BY35" i="34"/>
  <c r="K38" i="34"/>
  <c r="BY40" i="34"/>
  <c r="AM37" i="34"/>
  <c r="P40" i="34"/>
  <c r="BC38" i="34"/>
  <c r="U36" i="34"/>
  <c r="CF38" i="34"/>
  <c r="AW37" i="34"/>
  <c r="X39" i="34"/>
  <c r="AE39" i="34" s="1"/>
  <c r="AW35" i="34"/>
  <c r="CF39" i="34"/>
  <c r="AB40" i="34"/>
  <c r="AM41" i="34"/>
  <c r="CB40" i="34"/>
  <c r="BD28" i="34"/>
  <c r="BT23" i="34"/>
  <c r="BC19" i="34"/>
  <c r="CF23" i="34"/>
  <c r="AW28" i="34"/>
  <c r="X19" i="34"/>
  <c r="CB16" i="34"/>
  <c r="CI16" i="34" s="1"/>
  <c r="AR14" i="34"/>
  <c r="AR12" i="34"/>
  <c r="AR25" i="34"/>
  <c r="BW2" i="34"/>
  <c r="BV2" i="34"/>
  <c r="BX2" i="34" s="1"/>
  <c r="BY2" i="34" s="1"/>
  <c r="BZ2" i="34" s="1"/>
  <c r="CA2" i="34" s="1"/>
  <c r="CB2" i="34" s="1"/>
  <c r="CC2" i="34" s="1"/>
  <c r="CD2" i="34" s="1"/>
  <c r="CE2" i="34" s="1"/>
  <c r="AR21" i="34"/>
  <c r="BG28" i="34"/>
  <c r="S22" i="34"/>
  <c r="AM19" i="34"/>
  <c r="P22" i="34"/>
  <c r="AM27" i="34"/>
  <c r="AB33" i="34"/>
  <c r="AM17" i="34"/>
  <c r="P20" i="34"/>
  <c r="N14" i="34" s="1"/>
  <c r="K23" i="34"/>
  <c r="X35" i="34"/>
  <c r="AB30" i="34"/>
  <c r="CB32" i="34"/>
  <c r="BT33" i="34"/>
  <c r="BO38" i="34"/>
  <c r="K42" i="34"/>
  <c r="CB33" i="34"/>
  <c r="AA40" i="34"/>
  <c r="P41" i="34"/>
  <c r="AR42" i="34"/>
  <c r="K40" i="34"/>
  <c r="AR40" i="34"/>
  <c r="AZ38" i="34"/>
  <c r="CF40" i="34"/>
  <c r="AR23" i="34"/>
  <c r="P19" i="34"/>
  <c r="BC27" i="34"/>
  <c r="BG27" i="34" s="1"/>
  <c r="AK18" i="34"/>
  <c r="I17" i="34"/>
  <c r="P35" i="34"/>
  <c r="CB11" i="33"/>
  <c r="X39" i="33"/>
  <c r="AZ19" i="33"/>
  <c r="BY16" i="33"/>
  <c r="AM21" i="33"/>
  <c r="CF33" i="33"/>
  <c r="CE24" i="33"/>
  <c r="CI24" i="33" s="1"/>
  <c r="CE27" i="33"/>
  <c r="K34" i="33"/>
  <c r="CB35" i="33"/>
  <c r="AA27" i="33"/>
  <c r="P27" i="33"/>
  <c r="BY27" i="33"/>
  <c r="BT30" i="33"/>
  <c r="AW33" i="33"/>
  <c r="CE33" i="33"/>
  <c r="AR35" i="33"/>
  <c r="CE45" i="33"/>
  <c r="U36" i="33"/>
  <c r="BY44" i="33"/>
  <c r="BC47" i="33"/>
  <c r="K44" i="33"/>
  <c r="CE43" i="33"/>
  <c r="BC46" i="33"/>
  <c r="BD42" i="33"/>
  <c r="AA45" i="33"/>
  <c r="AE45" i="33" s="1"/>
  <c r="BO46" i="33"/>
  <c r="AR49" i="33"/>
  <c r="K47" i="33"/>
  <c r="BD47" i="33"/>
  <c r="K52" i="33"/>
  <c r="I52" i="33" s="1"/>
  <c r="BT51" i="33"/>
  <c r="BO52" i="33"/>
  <c r="BM52" i="33" s="1"/>
  <c r="BY13" i="33"/>
  <c r="CI15" i="33"/>
  <c r="CJ15" i="33" s="1"/>
  <c r="BC16" i="33"/>
  <c r="AW24" i="33"/>
  <c r="BD27" i="33"/>
  <c r="BC25" i="33"/>
  <c r="CB27" i="33"/>
  <c r="AZ32" i="33"/>
  <c r="AB25" i="33"/>
  <c r="CB28" i="33"/>
  <c r="CE25" i="33"/>
  <c r="U31" i="33"/>
  <c r="BY26" i="33"/>
  <c r="AZ29" i="33"/>
  <c r="BG29" i="33" s="1"/>
  <c r="BH29" i="33" s="1"/>
  <c r="BC31" i="33"/>
  <c r="P29" i="33"/>
  <c r="K32" i="33"/>
  <c r="CE38" i="33"/>
  <c r="AR38" i="33"/>
  <c r="X36" i="33"/>
  <c r="AM38" i="33"/>
  <c r="AZ36" i="33"/>
  <c r="BG36" i="33" s="1"/>
  <c r="CF38" i="33"/>
  <c r="U35" i="33"/>
  <c r="S35" i="33" s="1"/>
  <c r="AB40" i="33"/>
  <c r="AA42" i="33"/>
  <c r="CB47" i="33"/>
  <c r="K42" i="33"/>
  <c r="AM44" i="33"/>
  <c r="CE49" i="33"/>
  <c r="BT42" i="33"/>
  <c r="AW45" i="33"/>
  <c r="CB43" i="33"/>
  <c r="P47" i="33"/>
  <c r="CE47" i="33"/>
  <c r="BT47" i="33"/>
  <c r="U47" i="33"/>
  <c r="CB52" i="33"/>
  <c r="AR52" i="33"/>
  <c r="AP52" i="33" s="1"/>
  <c r="CE52" i="33"/>
  <c r="U52" i="33"/>
  <c r="S52" i="33" s="1"/>
  <c r="AA12" i="33"/>
  <c r="AE12" i="33" s="1"/>
  <c r="AF12" i="33" s="1"/>
  <c r="BC19" i="33"/>
  <c r="AZ13" i="33"/>
  <c r="BG13" i="33" s="1"/>
  <c r="CB30" i="33"/>
  <c r="CE18" i="33"/>
  <c r="CI18" i="33" s="1"/>
  <c r="AW27" i="33"/>
  <c r="AR21" i="33"/>
  <c r="BC28" i="33"/>
  <c r="BG28" i="33" s="1"/>
  <c r="U22" i="33"/>
  <c r="S22" i="33" s="1"/>
  <c r="BD32" i="33"/>
  <c r="BC23" i="33"/>
  <c r="BD28" i="33"/>
  <c r="BY33" i="33"/>
  <c r="P35" i="33"/>
  <c r="CE32" i="33"/>
  <c r="K49" i="33"/>
  <c r="AZ46" i="33"/>
  <c r="AZ52" i="33"/>
  <c r="BG52" i="33" s="1"/>
  <c r="BH52" i="33" s="1"/>
  <c r="AB46" i="33"/>
  <c r="CF47" i="33"/>
  <c r="BY49" i="33"/>
  <c r="AW11" i="33"/>
  <c r="P18" i="33"/>
  <c r="X23" i="33"/>
  <c r="P15" i="33"/>
  <c r="X18" i="33"/>
  <c r="AE18" i="33" s="1"/>
  <c r="AF18" i="33" s="1"/>
  <c r="AW15" i="33"/>
  <c r="BT28" i="33"/>
  <c r="BR28" i="33" s="1"/>
  <c r="AW31" i="33"/>
  <c r="AZ31" i="33"/>
  <c r="BG31" i="33" s="1"/>
  <c r="AZ26" i="33"/>
  <c r="P37" i="33"/>
  <c r="N37" i="33" s="1"/>
  <c r="BO40" i="33"/>
  <c r="BM40" i="33" s="1"/>
  <c r="CE39" i="33"/>
  <c r="AR44" i="33"/>
  <c r="CE34" i="33"/>
  <c r="CI34" i="33" s="1"/>
  <c r="CJ34" i="33" s="1"/>
  <c r="AM35" i="33"/>
  <c r="AB45" i="33"/>
  <c r="AW51" i="33"/>
  <c r="AZ48" i="33"/>
  <c r="X51" i="33"/>
  <c r="AA17" i="33"/>
  <c r="AE17" i="33" s="1"/>
  <c r="AF17" i="33" s="1"/>
  <c r="BD17" i="33"/>
  <c r="U15" i="33"/>
  <c r="CI26" i="33"/>
  <c r="AW20" i="33"/>
  <c r="BD20" i="33"/>
  <c r="CF29" i="33"/>
  <c r="BD31" i="33"/>
  <c r="CF39" i="33"/>
  <c r="BD52" i="33"/>
  <c r="AW41" i="33"/>
  <c r="U11" i="33"/>
  <c r="S11" i="33" s="1"/>
  <c r="AR20" i="33"/>
  <c r="BD13" i="33"/>
  <c r="BD16" i="33"/>
  <c r="AZ17" i="33"/>
  <c r="BC20" i="33"/>
  <c r="AB17" i="33"/>
  <c r="BD14" i="33"/>
  <c r="CF51" i="33"/>
  <c r="CE51" i="33"/>
  <c r="CI51" i="33" s="1"/>
  <c r="CJ51" i="33" s="1"/>
  <c r="AZ16" i="33"/>
  <c r="U17" i="33"/>
  <c r="S17" i="33" s="1"/>
  <c r="AR18" i="33"/>
  <c r="BO38" i="33"/>
  <c r="CE44" i="33"/>
  <c r="BO21" i="33"/>
  <c r="BO13" i="33"/>
  <c r="X34" i="33"/>
  <c r="BD21" i="33"/>
  <c r="BC26" i="33"/>
  <c r="BO23" i="33"/>
  <c r="AR26" i="33"/>
  <c r="BY24" i="33"/>
  <c r="BO27" i="33"/>
  <c r="U32" i="33"/>
  <c r="K40" i="33"/>
  <c r="K28" i="33"/>
  <c r="AM30" i="33"/>
  <c r="BO29" i="33"/>
  <c r="AR32" i="33"/>
  <c r="AW28" i="33"/>
  <c r="AE31" i="33"/>
  <c r="BT33" i="33"/>
  <c r="BC35" i="33"/>
  <c r="X47" i="33"/>
  <c r="K35" i="33"/>
  <c r="BD35" i="33"/>
  <c r="AA38" i="33"/>
  <c r="AZ34" i="33"/>
  <c r="CF36" i="33"/>
  <c r="BY39" i="33"/>
  <c r="AM46" i="33"/>
  <c r="U46" i="33"/>
  <c r="AR42" i="33"/>
  <c r="X41" i="33"/>
  <c r="BT43" i="33"/>
  <c r="AR46" i="33"/>
  <c r="CB44" i="33"/>
  <c r="BT49" i="33"/>
  <c r="BO44" i="33"/>
  <c r="AW46" i="33"/>
  <c r="X49" i="33"/>
  <c r="U49" i="33"/>
  <c r="CB49" i="33"/>
  <c r="CF48" i="33"/>
  <c r="P49" i="33"/>
  <c r="AW52" i="33"/>
  <c r="BO17" i="33"/>
  <c r="AR12" i="33"/>
  <c r="BC14" i="33"/>
  <c r="BO12" i="33"/>
  <c r="BV2" i="33"/>
  <c r="BX2" i="33" s="1"/>
  <c r="BY2" i="33" s="1"/>
  <c r="BZ2" i="33" s="1"/>
  <c r="CA2" i="33" s="1"/>
  <c r="CB2" i="33" s="1"/>
  <c r="CC2" i="33" s="1"/>
  <c r="CD2" i="33" s="1"/>
  <c r="CE2" i="33" s="1"/>
  <c r="BW2" i="33"/>
  <c r="BT24" i="33"/>
  <c r="AM49" i="33"/>
  <c r="AB34" i="33"/>
  <c r="CB13" i="33"/>
  <c r="BT38" i="33"/>
  <c r="K22" i="33"/>
  <c r="AR16" i="33"/>
  <c r="U19" i="33"/>
  <c r="AB23" i="33"/>
  <c r="BO22" i="33"/>
  <c r="AZ21" i="33"/>
  <c r="BG21" i="33" s="1"/>
  <c r="CB17" i="33"/>
  <c r="U27" i="33"/>
  <c r="AA34" i="33"/>
  <c r="P24" i="33"/>
  <c r="N19" i="33" s="1"/>
  <c r="BT26" i="33"/>
  <c r="CF35" i="33"/>
  <c r="AM32" i="33"/>
  <c r="BD30" i="33"/>
  <c r="AA33" i="33"/>
  <c r="CE28" i="33"/>
  <c r="P30" i="33"/>
  <c r="AB31" i="33"/>
  <c r="U34" i="33"/>
  <c r="BC38" i="33"/>
  <c r="AW35" i="33"/>
  <c r="X38" i="33"/>
  <c r="CB40" i="33"/>
  <c r="BY35" i="33"/>
  <c r="AZ38" i="33"/>
  <c r="U38" i="33"/>
  <c r="CE35" i="33"/>
  <c r="BT40" i="33"/>
  <c r="BT35" i="33"/>
  <c r="AW38" i="33"/>
  <c r="BD34" i="33"/>
  <c r="AW43" i="33"/>
  <c r="CB41" i="33"/>
  <c r="AB41" i="33"/>
  <c r="U44" i="33"/>
  <c r="AZ42" i="33"/>
  <c r="CF44" i="33"/>
  <c r="AM42" i="33"/>
  <c r="P45" i="33"/>
  <c r="AZ47" i="33"/>
  <c r="BG47" i="33" s="1"/>
  <c r="CF49" i="33"/>
  <c r="BY52" i="33"/>
  <c r="BD46" i="33"/>
  <c r="AA49" i="33"/>
  <c r="P52" i="33"/>
  <c r="X52" i="33"/>
  <c r="AE52" i="33" s="1"/>
  <c r="CE16" i="33"/>
  <c r="CI16" i="33" s="1"/>
  <c r="AR11" i="33"/>
  <c r="CB25" i="33"/>
  <c r="R2" i="33"/>
  <c r="T2" i="33" s="1"/>
  <c r="U2" i="33" s="1"/>
  <c r="V2" i="33" s="1"/>
  <c r="W2" i="33" s="1"/>
  <c r="X2" i="33" s="1"/>
  <c r="Y2" i="33" s="1"/>
  <c r="Z2" i="33" s="1"/>
  <c r="AA2" i="33" s="1"/>
  <c r="S2" i="33"/>
  <c r="K27" i="33"/>
  <c r="BT14" i="33"/>
  <c r="CB21" i="33"/>
  <c r="CI21" i="33" s="1"/>
  <c r="AA28" i="33"/>
  <c r="BO35" i="33"/>
  <c r="K36" i="33"/>
  <c r="AZ18" i="33"/>
  <c r="CF28" i="33"/>
  <c r="U21" i="33"/>
  <c r="X30" i="33"/>
  <c r="AR22" i="33"/>
  <c r="CF22" i="33"/>
  <c r="AR25" i="33"/>
  <c r="AR28" i="33"/>
  <c r="BO33" i="33"/>
  <c r="U41" i="33"/>
  <c r="BY31" i="33"/>
  <c r="P36" i="33"/>
  <c r="K39" i="33"/>
  <c r="AB36" i="33"/>
  <c r="U39" i="33"/>
  <c r="X44" i="33"/>
  <c r="CE36" i="33"/>
  <c r="P42" i="33"/>
  <c r="BD36" i="33"/>
  <c r="AA39" i="33"/>
  <c r="AM36" i="33"/>
  <c r="P39" i="33"/>
  <c r="CB46" i="33"/>
  <c r="BO37" i="33"/>
  <c r="AR40" i="33"/>
  <c r="AW42" i="33"/>
  <c r="BC42" i="33"/>
  <c r="BY41" i="33"/>
  <c r="BT52" i="33"/>
  <c r="CE42" i="33"/>
  <c r="CF43" i="33"/>
  <c r="U48" i="33"/>
  <c r="BO49" i="33"/>
  <c r="CF52" i="33"/>
  <c r="AA11" i="33"/>
  <c r="AZ22" i="33"/>
  <c r="BG22" i="33" s="1"/>
  <c r="AM15" i="33"/>
  <c r="CF15" i="33"/>
  <c r="AR15" i="33"/>
  <c r="AE22" i="33"/>
  <c r="AB28" i="33"/>
  <c r="X11" i="33"/>
  <c r="BY32" i="33"/>
  <c r="BT20" i="33"/>
  <c r="P28" i="33"/>
  <c r="AP19" i="33"/>
  <c r="CB33" i="33"/>
  <c r="AB21" i="33"/>
  <c r="AB13" i="33"/>
  <c r="K23" i="33"/>
  <c r="AM25" i="33"/>
  <c r="AA23" i="33"/>
  <c r="BY28" i="33"/>
  <c r="P23" i="33"/>
  <c r="K26" i="33"/>
  <c r="BY23" i="33"/>
  <c r="K29" i="33"/>
  <c r="AM31" i="33"/>
  <c r="P34" i="33"/>
  <c r="X27" i="33"/>
  <c r="AE27" i="33" s="1"/>
  <c r="BT29" i="33"/>
  <c r="AW32" i="33"/>
  <c r="BC30" i="33"/>
  <c r="BC34" i="33"/>
  <c r="CB39" i="33"/>
  <c r="BT36" i="33"/>
  <c r="AW39" i="33"/>
  <c r="X48" i="33"/>
  <c r="AE48" i="33" s="1"/>
  <c r="P38" i="33"/>
  <c r="AA41" i="33"/>
  <c r="BO51" i="33"/>
  <c r="BY42" i="33"/>
  <c r="AZ45" i="33"/>
  <c r="BG45" i="33" s="1"/>
  <c r="K48" i="33"/>
  <c r="AW47" i="33"/>
  <c r="CB45" i="33"/>
  <c r="BO45" i="33"/>
  <c r="BD41" i="33"/>
  <c r="AA44" i="33"/>
  <c r="BC48" i="33"/>
  <c r="AM47" i="33"/>
  <c r="AM52" i="33"/>
  <c r="X33" i="33"/>
  <c r="AZ11" i="33"/>
  <c r="BG11" i="33" s="1"/>
  <c r="AE20" i="33"/>
  <c r="K21" i="33"/>
  <c r="BM19" i="33"/>
  <c r="CJ26" i="33"/>
  <c r="BO14" i="33"/>
  <c r="BD25" i="33"/>
  <c r="X21" i="33"/>
  <c r="AE21" i="33" s="1"/>
  <c r="X13" i="33"/>
  <c r="AE13" i="33" s="1"/>
  <c r="S40" i="33"/>
  <c r="BO31" i="33"/>
  <c r="P25" i="33"/>
  <c r="P31" i="33"/>
  <c r="AE26" i="33"/>
  <c r="U29" i="33"/>
  <c r="BD26" i="33"/>
  <c r="AA36" i="33"/>
  <c r="CE29" i="33"/>
  <c r="AB27" i="33"/>
  <c r="AW29" i="33"/>
  <c r="AE32" i="33"/>
  <c r="BY30" i="33"/>
  <c r="BC37" i="33"/>
  <c r="AM39" i="33"/>
  <c r="BD49" i="33"/>
  <c r="U37" i="33"/>
  <c r="BC40" i="33"/>
  <c r="AR47" i="33"/>
  <c r="AR45" i="33"/>
  <c r="BC49" i="33"/>
  <c r="BG49" i="33" s="1"/>
  <c r="BT44" i="33"/>
  <c r="BO47" i="33"/>
  <c r="BY40" i="33"/>
  <c r="CF45" i="33"/>
  <c r="K41" i="33"/>
  <c r="AM43" i="33"/>
  <c r="BY48" i="33"/>
  <c r="BD48" i="33"/>
  <c r="AA51" i="33"/>
  <c r="AM48" i="33"/>
  <c r="P51" i="33"/>
  <c r="AB51" i="33"/>
  <c r="BC51" i="33"/>
  <c r="AM24" i="33"/>
  <c r="BY11" i="33"/>
  <c r="BD11" i="33"/>
  <c r="AU2" i="33"/>
  <c r="AT2" i="33"/>
  <c r="AV2" i="33" s="1"/>
  <c r="AW2" i="33" s="1"/>
  <c r="AX2" i="33" s="1"/>
  <c r="AY2" i="33" s="1"/>
  <c r="AZ2" i="33" s="1"/>
  <c r="BA2" i="33" s="1"/>
  <c r="BB2" i="33" s="1"/>
  <c r="BC2" i="33" s="1"/>
  <c r="AM18" i="33"/>
  <c r="P13" i="33"/>
  <c r="N11" i="33" s="1"/>
  <c r="V16" i="33"/>
  <c r="X16" i="33" s="1"/>
  <c r="AE16" i="33" s="1"/>
  <c r="K16" i="33"/>
  <c r="K25" i="33"/>
  <c r="BC41" i="33"/>
  <c r="BZ20" i="33"/>
  <c r="CB20" i="33" s="1"/>
  <c r="CI20" i="33" s="1"/>
  <c r="BO20" i="33"/>
  <c r="BT22" i="33"/>
  <c r="CC17" i="33"/>
  <c r="CE17" i="33" s="1"/>
  <c r="BT17" i="33"/>
  <c r="AR17" i="33"/>
  <c r="BT27" i="33"/>
  <c r="AB19" i="33"/>
  <c r="CB29" i="33"/>
  <c r="P26" i="33"/>
  <c r="AM19" i="33"/>
  <c r="K17" i="33"/>
  <c r="P14" i="33"/>
  <c r="U20" i="33"/>
  <c r="U12" i="33"/>
  <c r="AZ20" i="33"/>
  <c r="BY17" i="33"/>
  <c r="AZ12" i="33"/>
  <c r="BG12" i="33" s="1"/>
  <c r="BC27" i="33"/>
  <c r="X19" i="33"/>
  <c r="AE19" i="33" s="1"/>
  <c r="AA29" i="33"/>
  <c r="AE29" i="33" s="1"/>
  <c r="BD15" i="33"/>
  <c r="BO26" i="33"/>
  <c r="K30" i="33"/>
  <c r="U28" i="33"/>
  <c r="P32" i="33"/>
  <c r="AM29" i="33"/>
  <c r="AM33" i="33"/>
  <c r="BC24" i="33"/>
  <c r="BG24" i="33" s="1"/>
  <c r="AZ27" i="33"/>
  <c r="BT31" i="33"/>
  <c r="X24" i="33"/>
  <c r="AE24" i="33" s="1"/>
  <c r="AM27" i="33"/>
  <c r="BY29" i="33"/>
  <c r="CB32" i="33"/>
  <c r="AR27" i="33"/>
  <c r="BO32" i="33"/>
  <c r="S51" i="33"/>
  <c r="BD33" i="33"/>
  <c r="BY37" i="33"/>
  <c r="AZ40" i="33"/>
  <c r="CE37" i="33"/>
  <c r="BD37" i="33"/>
  <c r="AP37" i="33" s="1"/>
  <c r="AA40" i="33"/>
  <c r="AR34" i="33"/>
  <c r="BO39" i="33"/>
  <c r="AZ35" i="33"/>
  <c r="CF37" i="33"/>
  <c r="BC43" i="33"/>
  <c r="CB36" i="33"/>
  <c r="BC39" i="33"/>
  <c r="BG39" i="33" s="1"/>
  <c r="CB42" i="33"/>
  <c r="P43" i="33"/>
  <c r="K46" i="33"/>
  <c r="X43" i="33"/>
  <c r="AE43" i="33" s="1"/>
  <c r="BT45" i="33"/>
  <c r="AB42" i="33"/>
  <c r="U45" i="33"/>
  <c r="BD43" i="33"/>
  <c r="AA46" i="33"/>
  <c r="AE46" i="33" s="1"/>
  <c r="CE41" i="33"/>
  <c r="U42" i="33"/>
  <c r="BT48" i="33"/>
  <c r="CE46" i="33"/>
  <c r="CB48" i="33"/>
  <c r="CI48" i="33" s="1"/>
  <c r="AZ51" i="33"/>
  <c r="BY51" i="33"/>
  <c r="AM23" i="33"/>
  <c r="BT11" i="33"/>
  <c r="CF11" i="33"/>
  <c r="K13" i="33"/>
  <c r="BO11" i="33"/>
  <c r="BW2" i="31"/>
  <c r="BV2" i="31"/>
  <c r="BX2" i="31" s="1"/>
  <c r="BY2" i="31" s="1"/>
  <c r="BZ2" i="31" s="1"/>
  <c r="CA2" i="31" s="1"/>
  <c r="CB2" i="31" s="1"/>
  <c r="CC2" i="31" s="1"/>
  <c r="CD2" i="31" s="1"/>
  <c r="CE2" i="31" s="1"/>
  <c r="AT2" i="31"/>
  <c r="AV2" i="31" s="1"/>
  <c r="AW2" i="31" s="1"/>
  <c r="AX2" i="31" s="1"/>
  <c r="AY2" i="31" s="1"/>
  <c r="AZ2" i="31" s="1"/>
  <c r="BA2" i="31" s="1"/>
  <c r="BB2" i="31" s="1"/>
  <c r="BC2" i="31" s="1"/>
  <c r="AU2" i="31"/>
  <c r="AU20" i="35" l="1"/>
  <c r="BM50" i="33"/>
  <c r="BW50" i="33"/>
  <c r="N21" i="33"/>
  <c r="AK50" i="33"/>
  <c r="AU30" i="34"/>
  <c r="BR50" i="33"/>
  <c r="AU50" i="33"/>
  <c r="BG50" i="33"/>
  <c r="N50" i="33"/>
  <c r="AE47" i="33"/>
  <c r="S50" i="33"/>
  <c r="AE51" i="33"/>
  <c r="AP50" i="33"/>
  <c r="I50" i="33"/>
  <c r="AE36" i="33"/>
  <c r="AE39" i="33"/>
  <c r="CI35" i="33"/>
  <c r="BG20" i="33"/>
  <c r="BG14" i="33"/>
  <c r="BE50" i="33" s="1"/>
  <c r="AE11" i="33"/>
  <c r="AC50" i="33" s="1"/>
  <c r="AE37" i="33"/>
  <c r="AF37" i="33" s="1"/>
  <c r="T37" i="33" s="1"/>
  <c r="CI11" i="33"/>
  <c r="CJ11" i="33" s="1"/>
  <c r="CI27" i="33"/>
  <c r="S42" i="34"/>
  <c r="BG16" i="37"/>
  <c r="BH16" i="37" s="1"/>
  <c r="CI17" i="37"/>
  <c r="CI28" i="35"/>
  <c r="CI22" i="35"/>
  <c r="CI38" i="33"/>
  <c r="CJ38" i="33" s="1"/>
  <c r="BN38" i="33" s="1"/>
  <c r="BG43" i="33"/>
  <c r="BH43" i="33" s="1"/>
  <c r="AQ43" i="33" s="1"/>
  <c r="BG30" i="33"/>
  <c r="I19" i="33"/>
  <c r="AE25" i="33"/>
  <c r="AE23" i="33"/>
  <c r="BG40" i="34"/>
  <c r="BG23" i="34"/>
  <c r="CI15" i="34"/>
  <c r="CJ15" i="34" s="1"/>
  <c r="BG19" i="34"/>
  <c r="CI34" i="34"/>
  <c r="CI41" i="34"/>
  <c r="BG36" i="34"/>
  <c r="BH36" i="34" s="1"/>
  <c r="CI12" i="34"/>
  <c r="CJ12" i="34" s="1"/>
  <c r="CI28" i="34"/>
  <c r="CI36" i="34"/>
  <c r="CI11" i="34"/>
  <c r="AE14" i="34"/>
  <c r="AF14" i="34" s="1"/>
  <c r="T14" i="34" s="1"/>
  <c r="AE28" i="33"/>
  <c r="AE30" i="33"/>
  <c r="BG46" i="33"/>
  <c r="AE40" i="33"/>
  <c r="CI31" i="33"/>
  <c r="CJ31" i="33" s="1"/>
  <c r="BG32" i="33"/>
  <c r="BH32" i="33" s="1"/>
  <c r="BG17" i="35"/>
  <c r="AE38" i="35"/>
  <c r="AE23" i="35"/>
  <c r="AE26" i="35"/>
  <c r="CI16" i="35"/>
  <c r="CJ16" i="35" s="1"/>
  <c r="AE18" i="35"/>
  <c r="AF18" i="35" s="1"/>
  <c r="CI12" i="35"/>
  <c r="CJ12" i="35" s="1"/>
  <c r="AE27" i="35"/>
  <c r="BG39" i="34"/>
  <c r="CI40" i="34"/>
  <c r="AE20" i="34"/>
  <c r="AE34" i="34"/>
  <c r="BG25" i="34"/>
  <c r="BH25" i="34" s="1"/>
  <c r="CI29" i="34"/>
  <c r="AE40" i="34"/>
  <c r="CI42" i="34"/>
  <c r="CJ42" i="34" s="1"/>
  <c r="CI38" i="34"/>
  <c r="BG18" i="34"/>
  <c r="BG32" i="34"/>
  <c r="BG24" i="34"/>
  <c r="BH24" i="34" s="1"/>
  <c r="AE35" i="34"/>
  <c r="AF35" i="34" s="1"/>
  <c r="T35" i="34" s="1"/>
  <c r="AE33" i="33"/>
  <c r="CI49" i="33"/>
  <c r="BG26" i="33"/>
  <c r="BH26" i="33" s="1"/>
  <c r="CI43" i="33"/>
  <c r="CJ43" i="33" s="1"/>
  <c r="CI33" i="33"/>
  <c r="CJ33" i="33" s="1"/>
  <c r="BX33" i="33" s="1"/>
  <c r="CI36" i="33"/>
  <c r="BG41" i="33"/>
  <c r="AE42" i="33"/>
  <c r="AF42" i="33" s="1"/>
  <c r="BG37" i="33"/>
  <c r="CI28" i="33"/>
  <c r="CJ28" i="33" s="1"/>
  <c r="BX28" i="33" s="1"/>
  <c r="BG18" i="33"/>
  <c r="BH18" i="33" s="1"/>
  <c r="AV18" i="33" s="1"/>
  <c r="CI40" i="33"/>
  <c r="CJ40" i="33" s="1"/>
  <c r="BN40" i="33" s="1"/>
  <c r="CI30" i="33"/>
  <c r="CJ30" i="33" s="1"/>
  <c r="BG51" i="33"/>
  <c r="CI13" i="33"/>
  <c r="CJ13" i="33" s="1"/>
  <c r="BG17" i="33"/>
  <c r="BH17" i="33" s="1"/>
  <c r="AL17" i="33" s="1"/>
  <c r="T15" i="37"/>
  <c r="AM5" i="34"/>
  <c r="AR5" i="35"/>
  <c r="BY5" i="36"/>
  <c r="U5" i="37"/>
  <c r="U5" i="34"/>
  <c r="AW5" i="34"/>
  <c r="AW5" i="36"/>
  <c r="BM26" i="34"/>
  <c r="BO5" i="34"/>
  <c r="BY5" i="34"/>
  <c r="K5" i="34"/>
  <c r="AW5" i="37"/>
  <c r="BT5" i="36"/>
  <c r="K5" i="37"/>
  <c r="BY5" i="35"/>
  <c r="P5" i="35"/>
  <c r="BT5" i="34"/>
  <c r="K5" i="35"/>
  <c r="AW5" i="35"/>
  <c r="BT5" i="35"/>
  <c r="AR5" i="37"/>
  <c r="U5" i="35"/>
  <c r="O18" i="33"/>
  <c r="AU24" i="35"/>
  <c r="J18" i="37"/>
  <c r="AV12" i="35"/>
  <c r="AU26" i="33"/>
  <c r="N28" i="35"/>
  <c r="S24" i="37"/>
  <c r="I36" i="35"/>
  <c r="T18" i="37"/>
  <c r="BG19" i="37"/>
  <c r="BH19" i="37" s="1"/>
  <c r="AB11" i="37"/>
  <c r="I14" i="37" s="1"/>
  <c r="T29" i="37"/>
  <c r="J28" i="37"/>
  <c r="P11" i="37"/>
  <c r="N22" i="37" s="1"/>
  <c r="S14" i="37"/>
  <c r="S32" i="37"/>
  <c r="S27" i="37"/>
  <c r="S31" i="37"/>
  <c r="S26" i="37"/>
  <c r="S34" i="37"/>
  <c r="S28" i="37"/>
  <c r="S33" i="37"/>
  <c r="S25" i="37"/>
  <c r="I27" i="37"/>
  <c r="I29" i="37"/>
  <c r="I33" i="37"/>
  <c r="CE11" i="37"/>
  <c r="BG20" i="37"/>
  <c r="BH20" i="37" s="1"/>
  <c r="BO11" i="37"/>
  <c r="S12" i="37"/>
  <c r="I18" i="37"/>
  <c r="AU12" i="37"/>
  <c r="AP15" i="37"/>
  <c r="AE14" i="37"/>
  <c r="BD11" i="37"/>
  <c r="AU33" i="37" s="1"/>
  <c r="X11" i="37"/>
  <c r="AF22" i="37"/>
  <c r="CJ12" i="37"/>
  <c r="BH23" i="37"/>
  <c r="BM20" i="37"/>
  <c r="S13" i="37"/>
  <c r="AU14" i="36"/>
  <c r="S19" i="37"/>
  <c r="BE2" i="37"/>
  <c r="BD2" i="37"/>
  <c r="BF2" i="37" s="1"/>
  <c r="BG2" i="37" s="1"/>
  <c r="BH2" i="37" s="1"/>
  <c r="BH21" i="37"/>
  <c r="AU20" i="37"/>
  <c r="BH18" i="37"/>
  <c r="AV18" i="37" s="1"/>
  <c r="AP20" i="37"/>
  <c r="CJ15" i="37"/>
  <c r="BH17" i="37"/>
  <c r="AU23" i="37"/>
  <c r="AF19" i="37"/>
  <c r="AF14" i="37"/>
  <c r="BT11" i="37"/>
  <c r="CB11" i="37"/>
  <c r="BC11" i="37"/>
  <c r="I16" i="37"/>
  <c r="CJ23" i="37"/>
  <c r="O18" i="37"/>
  <c r="N18" i="37"/>
  <c r="I19" i="34"/>
  <c r="AU22" i="37"/>
  <c r="CJ14" i="37"/>
  <c r="I11" i="37"/>
  <c r="BY11" i="37"/>
  <c r="AU17" i="37"/>
  <c r="BH14" i="37"/>
  <c r="S17" i="37"/>
  <c r="AP18" i="37"/>
  <c r="AP19" i="37"/>
  <c r="T20" i="37"/>
  <c r="I17" i="37"/>
  <c r="S11" i="37"/>
  <c r="AU30" i="35"/>
  <c r="S18" i="37"/>
  <c r="AF16" i="37"/>
  <c r="J16" i="37" s="1"/>
  <c r="AA11" i="37"/>
  <c r="AE11" i="37" s="1"/>
  <c r="AE13" i="37"/>
  <c r="AE21" i="37"/>
  <c r="AU11" i="37"/>
  <c r="I12" i="37"/>
  <c r="AP21" i="37"/>
  <c r="BW16" i="37"/>
  <c r="J15" i="37"/>
  <c r="AU18" i="37"/>
  <c r="S21" i="37"/>
  <c r="S23" i="37"/>
  <c r="BG13" i="37"/>
  <c r="CJ19" i="37"/>
  <c r="CJ13" i="37"/>
  <c r="AZ11" i="37"/>
  <c r="CJ16" i="37"/>
  <c r="AF12" i="37"/>
  <c r="I15" i="37"/>
  <c r="CJ20" i="37"/>
  <c r="BH15" i="37"/>
  <c r="BH12" i="37"/>
  <c r="AB2" i="37"/>
  <c r="AD2" i="37" s="1"/>
  <c r="AE2" i="37" s="1"/>
  <c r="AF2" i="37" s="1"/>
  <c r="AC2" i="37"/>
  <c r="N29" i="34"/>
  <c r="CJ17" i="37"/>
  <c r="S22" i="37"/>
  <c r="BH22" i="37"/>
  <c r="CJ21" i="37"/>
  <c r="AM11" i="37"/>
  <c r="AP11" i="37"/>
  <c r="AF23" i="37"/>
  <c r="CJ18" i="37"/>
  <c r="AA11" i="36"/>
  <c r="CJ19" i="36"/>
  <c r="AE18" i="36"/>
  <c r="AE23" i="36"/>
  <c r="CB11" i="36"/>
  <c r="BH22" i="36"/>
  <c r="BH15" i="36"/>
  <c r="CJ20" i="36"/>
  <c r="BH19" i="36"/>
  <c r="AF23" i="36"/>
  <c r="BH12" i="36"/>
  <c r="AF13" i="36"/>
  <c r="AF16" i="36"/>
  <c r="AU17" i="36"/>
  <c r="BW37" i="34"/>
  <c r="AU29" i="35"/>
  <c r="BW17" i="35"/>
  <c r="AU33" i="35"/>
  <c r="AU21" i="36"/>
  <c r="CJ15" i="36"/>
  <c r="BH16" i="36"/>
  <c r="AU20" i="36"/>
  <c r="U11" i="36"/>
  <c r="BH13" i="36"/>
  <c r="BM40" i="34"/>
  <c r="AP14" i="35"/>
  <c r="AE11" i="36"/>
  <c r="AC19" i="36" s="1"/>
  <c r="S38" i="34"/>
  <c r="AF22" i="36"/>
  <c r="CG2" i="36"/>
  <c r="CF2" i="36"/>
  <c r="CH2" i="36" s="1"/>
  <c r="CI2" i="36" s="1"/>
  <c r="CJ2" i="36" s="1"/>
  <c r="AU13" i="36"/>
  <c r="AF19" i="36"/>
  <c r="AR11" i="36"/>
  <c r="BO11" i="36"/>
  <c r="AU11" i="36"/>
  <c r="BH14" i="36"/>
  <c r="AE12" i="36"/>
  <c r="K11" i="36"/>
  <c r="AM11" i="36"/>
  <c r="BH20" i="36"/>
  <c r="AU16" i="36"/>
  <c r="AK14" i="36"/>
  <c r="CJ12" i="36"/>
  <c r="I11" i="34"/>
  <c r="BW19" i="34"/>
  <c r="P11" i="36"/>
  <c r="CE11" i="36"/>
  <c r="CJ17" i="36"/>
  <c r="AF21" i="36"/>
  <c r="AF18" i="36"/>
  <c r="AK11" i="34"/>
  <c r="AP28" i="35"/>
  <c r="CJ23" i="36"/>
  <c r="I16" i="36"/>
  <c r="BH18" i="36"/>
  <c r="AF14" i="36"/>
  <c r="CJ13" i="36"/>
  <c r="AU22" i="36"/>
  <c r="AU18" i="36"/>
  <c r="CJ18" i="36"/>
  <c r="AF15" i="36"/>
  <c r="T15" i="36" s="1"/>
  <c r="CI11" i="36"/>
  <c r="CJ21" i="36"/>
  <c r="AU19" i="36"/>
  <c r="AU23" i="36"/>
  <c r="BR37" i="34"/>
  <c r="BR30" i="35"/>
  <c r="AP22" i="35"/>
  <c r="AU12" i="36"/>
  <c r="AZ11" i="36"/>
  <c r="BG11" i="36" s="1"/>
  <c r="CF11" i="36"/>
  <c r="BW14" i="36" s="1"/>
  <c r="BD2" i="36"/>
  <c r="BF2" i="36" s="1"/>
  <c r="BG2" i="36" s="1"/>
  <c r="BH2" i="36" s="1"/>
  <c r="BE2" i="36"/>
  <c r="CI11" i="35"/>
  <c r="AU26" i="35"/>
  <c r="CI33" i="35"/>
  <c r="BR38" i="35"/>
  <c r="BW20" i="35"/>
  <c r="AU15" i="35"/>
  <c r="BW22" i="35"/>
  <c r="BG39" i="35"/>
  <c r="BH39" i="35" s="1"/>
  <c r="AL39" i="35" s="1"/>
  <c r="AU14" i="35"/>
  <c r="AP31" i="35"/>
  <c r="AE12" i="35"/>
  <c r="BR25" i="35"/>
  <c r="AP29" i="35"/>
  <c r="CI38" i="35"/>
  <c r="CJ38" i="35" s="1"/>
  <c r="BW39" i="35"/>
  <c r="AU18" i="35"/>
  <c r="AP35" i="35"/>
  <c r="BW29" i="35"/>
  <c r="BW35" i="35"/>
  <c r="BW30" i="35"/>
  <c r="BR26" i="35"/>
  <c r="BR37" i="35"/>
  <c r="AB11" i="35"/>
  <c r="I22" i="35" s="1"/>
  <c r="BR15" i="35"/>
  <c r="BW14" i="35"/>
  <c r="CI24" i="35"/>
  <c r="CJ24" i="35" s="1"/>
  <c r="CH24" i="35" s="1"/>
  <c r="AM11" i="35"/>
  <c r="AK25" i="35" s="1"/>
  <c r="BO11" i="35"/>
  <c r="BM32" i="35" s="1"/>
  <c r="AP26" i="35"/>
  <c r="BW32" i="35"/>
  <c r="AU22" i="35"/>
  <c r="BG33" i="35"/>
  <c r="BG38" i="35"/>
  <c r="BG35" i="35"/>
  <c r="AP30" i="35"/>
  <c r="BR13" i="35"/>
  <c r="AF32" i="35"/>
  <c r="BH21" i="35"/>
  <c r="BH20" i="35"/>
  <c r="CJ27" i="35"/>
  <c r="CJ31" i="35"/>
  <c r="AF20" i="35"/>
  <c r="CJ15" i="35"/>
  <c r="AK20" i="34"/>
  <c r="AF11" i="35"/>
  <c r="S12" i="35"/>
  <c r="AP37" i="35"/>
  <c r="CI19" i="35"/>
  <c r="BW36" i="35"/>
  <c r="BR34" i="35"/>
  <c r="AP32" i="35"/>
  <c r="CJ25" i="35"/>
  <c r="AC2" i="35"/>
  <c r="AB2" i="35"/>
  <c r="AD2" i="35" s="1"/>
  <c r="AE2" i="35" s="1"/>
  <c r="AF2" i="35" s="1"/>
  <c r="BW27" i="35"/>
  <c r="BR20" i="35"/>
  <c r="BH11" i="35"/>
  <c r="AF33" i="35"/>
  <c r="AF23" i="35"/>
  <c r="CJ36" i="35"/>
  <c r="BW28" i="35"/>
  <c r="AP25" i="35"/>
  <c r="BH24" i="35"/>
  <c r="BF24" i="35" s="1"/>
  <c r="BR32" i="35"/>
  <c r="AU32" i="35"/>
  <c r="CJ22" i="35"/>
  <c r="BW19" i="35"/>
  <c r="BH17" i="35"/>
  <c r="AP11" i="35"/>
  <c r="CJ29" i="35"/>
  <c r="CJ13" i="35"/>
  <c r="AP17" i="35"/>
  <c r="AU34" i="35"/>
  <c r="BH38" i="35"/>
  <c r="S27" i="35"/>
  <c r="BR17" i="35"/>
  <c r="AP34" i="35"/>
  <c r="AU25" i="35"/>
  <c r="BR19" i="35"/>
  <c r="BW18" i="34"/>
  <c r="S29" i="34"/>
  <c r="AU31" i="34"/>
  <c r="BW36" i="34"/>
  <c r="BM37" i="34"/>
  <c r="BR12" i="34"/>
  <c r="AK12" i="34"/>
  <c r="S11" i="34"/>
  <c r="N13" i="35"/>
  <c r="AF22" i="35"/>
  <c r="BW12" i="35"/>
  <c r="BR27" i="35"/>
  <c r="CJ20" i="35"/>
  <c r="AP36" i="35"/>
  <c r="AP33" i="35"/>
  <c r="BW21" i="35"/>
  <c r="AU31" i="35"/>
  <c r="BH28" i="35"/>
  <c r="CJ18" i="35"/>
  <c r="CJ26" i="35"/>
  <c r="AK13" i="35"/>
  <c r="BW23" i="35"/>
  <c r="I24" i="35"/>
  <c r="AP15" i="35"/>
  <c r="AF17" i="35"/>
  <c r="BG37" i="35"/>
  <c r="BW24" i="35"/>
  <c r="AP19" i="35"/>
  <c r="BG36" i="35"/>
  <c r="AU19" i="35"/>
  <c r="AF14" i="35"/>
  <c r="I39" i="35"/>
  <c r="BD2" i="35"/>
  <c r="BF2" i="35" s="1"/>
  <c r="BG2" i="35" s="1"/>
  <c r="BH2" i="35" s="1"/>
  <c r="BE2" i="35"/>
  <c r="AF34" i="35"/>
  <c r="BH25" i="35"/>
  <c r="AF19" i="35"/>
  <c r="BW31" i="35"/>
  <c r="AU38" i="35"/>
  <c r="BM24" i="34"/>
  <c r="BH18" i="35"/>
  <c r="BR22" i="35"/>
  <c r="I32" i="35"/>
  <c r="AP24" i="35"/>
  <c r="AE35" i="35"/>
  <c r="BW16" i="35"/>
  <c r="S20" i="34"/>
  <c r="BW42" i="34"/>
  <c r="S15" i="34"/>
  <c r="BW21" i="34"/>
  <c r="BR11" i="35"/>
  <c r="AF16" i="35"/>
  <c r="BM36" i="35"/>
  <c r="BM25" i="35"/>
  <c r="BH13" i="35"/>
  <c r="I12" i="35"/>
  <c r="AP23" i="35"/>
  <c r="I15" i="35"/>
  <c r="BW18" i="35"/>
  <c r="BR18" i="35"/>
  <c r="AU39" i="35"/>
  <c r="BW34" i="35"/>
  <c r="BH19" i="35"/>
  <c r="AE21" i="35"/>
  <c r="BG30" i="35"/>
  <c r="N24" i="35"/>
  <c r="CI23" i="35"/>
  <c r="BH16" i="35"/>
  <c r="AF38" i="35"/>
  <c r="AF27" i="35"/>
  <c r="N19" i="35"/>
  <c r="BR29" i="35"/>
  <c r="AP21" i="35"/>
  <c r="CJ14" i="35"/>
  <c r="CJ17" i="35"/>
  <c r="CJ30" i="35"/>
  <c r="AP20" i="35"/>
  <c r="I28" i="35"/>
  <c r="AP27" i="35"/>
  <c r="N23" i="35"/>
  <c r="BR24" i="35"/>
  <c r="S28" i="35"/>
  <c r="AF39" i="35"/>
  <c r="T39" i="35" s="1"/>
  <c r="N39" i="35"/>
  <c r="AU17" i="35"/>
  <c r="CG2" i="35"/>
  <c r="CF2" i="35"/>
  <c r="CH2" i="35" s="1"/>
  <c r="CI2" i="35" s="1"/>
  <c r="CJ2" i="35" s="1"/>
  <c r="BW11" i="35"/>
  <c r="BR16" i="35"/>
  <c r="BW25" i="35"/>
  <c r="AP16" i="35"/>
  <c r="AU11" i="35"/>
  <c r="BH23" i="35"/>
  <c r="BR36" i="35"/>
  <c r="AF24" i="35"/>
  <c r="CI35" i="35"/>
  <c r="BR12" i="35"/>
  <c r="AP38" i="35"/>
  <c r="S11" i="35"/>
  <c r="AU12" i="34"/>
  <c r="AP39" i="35"/>
  <c r="CJ39" i="35"/>
  <c r="I13" i="35"/>
  <c r="BR35" i="35"/>
  <c r="AK38" i="34"/>
  <c r="BW12" i="34"/>
  <c r="I31" i="34"/>
  <c r="BM12" i="34"/>
  <c r="BG26" i="35"/>
  <c r="CI34" i="35"/>
  <c r="BR33" i="35"/>
  <c r="S20" i="35"/>
  <c r="BW37" i="35"/>
  <c r="BR31" i="35"/>
  <c r="CJ32" i="35"/>
  <c r="AF26" i="35"/>
  <c r="BM24" i="35"/>
  <c r="AU36" i="35"/>
  <c r="AF36" i="35"/>
  <c r="J36" i="35" s="1"/>
  <c r="AF13" i="35"/>
  <c r="T13" i="35" s="1"/>
  <c r="BR23" i="35"/>
  <c r="AK28" i="35"/>
  <c r="BH31" i="35"/>
  <c r="AE28" i="35"/>
  <c r="CJ33" i="35"/>
  <c r="AU21" i="35"/>
  <c r="BR14" i="35"/>
  <c r="BW15" i="35"/>
  <c r="BR39" i="35"/>
  <c r="AF25" i="35"/>
  <c r="CJ37" i="35"/>
  <c r="S36" i="35"/>
  <c r="AP12" i="35"/>
  <c r="CJ28" i="35"/>
  <c r="S24" i="35"/>
  <c r="AU40" i="34"/>
  <c r="BR38" i="34"/>
  <c r="AP18" i="35"/>
  <c r="AU35" i="35"/>
  <c r="BW26" i="35"/>
  <c r="BM19" i="34"/>
  <c r="BM28" i="34"/>
  <c r="AU37" i="35"/>
  <c r="AE29" i="35"/>
  <c r="AU23" i="35"/>
  <c r="BH33" i="35"/>
  <c r="AU16" i="35"/>
  <c r="AF31" i="35"/>
  <c r="AE30" i="35"/>
  <c r="BR21" i="35"/>
  <c r="AF12" i="35"/>
  <c r="BW38" i="35"/>
  <c r="BG22" i="35"/>
  <c r="BH29" i="35"/>
  <c r="I11" i="35"/>
  <c r="AE37" i="35"/>
  <c r="BG32" i="35"/>
  <c r="N29" i="35"/>
  <c r="CJ21" i="35"/>
  <c r="AU12" i="35"/>
  <c r="N12" i="35"/>
  <c r="AP49" i="33"/>
  <c r="CJ11" i="34"/>
  <c r="BX19" i="33"/>
  <c r="BN19" i="33"/>
  <c r="AF14" i="33"/>
  <c r="CI37" i="33"/>
  <c r="CJ37" i="33" s="1"/>
  <c r="AE38" i="33"/>
  <c r="BG23" i="33"/>
  <c r="BH23" i="33" s="1"/>
  <c r="BG25" i="33"/>
  <c r="BH25" i="33" s="1"/>
  <c r="BG35" i="33"/>
  <c r="CI25" i="33"/>
  <c r="CJ25" i="33" s="1"/>
  <c r="AK40" i="34"/>
  <c r="CI42" i="33"/>
  <c r="CJ42" i="33" s="1"/>
  <c r="BG48" i="33"/>
  <c r="CI39" i="33"/>
  <c r="AU39" i="34"/>
  <c r="BM18" i="34"/>
  <c r="AZ11" i="34"/>
  <c r="BG11" i="34" s="1"/>
  <c r="BH11" i="34" s="1"/>
  <c r="CJ13" i="34"/>
  <c r="BH13" i="34"/>
  <c r="AQ13" i="34" s="1"/>
  <c r="CJ27" i="34"/>
  <c r="BX27" i="34" s="1"/>
  <c r="BX30" i="34"/>
  <c r="BS30" i="34"/>
  <c r="BS26" i="34"/>
  <c r="BN26" i="34"/>
  <c r="BX26" i="34"/>
  <c r="BG21" i="34"/>
  <c r="BH21" i="34" s="1"/>
  <c r="AV21" i="34" s="1"/>
  <c r="AE19" i="34"/>
  <c r="AF19" i="34" s="1"/>
  <c r="I29" i="34"/>
  <c r="AE42" i="34"/>
  <c r="AF42" i="34" s="1"/>
  <c r="AR11" i="34"/>
  <c r="CI32" i="34"/>
  <c r="CI21" i="34"/>
  <c r="CJ21" i="34" s="1"/>
  <c r="X11" i="34"/>
  <c r="AE11" i="34" s="1"/>
  <c r="AC30" i="34" s="1"/>
  <c r="P11" i="34"/>
  <c r="AF40" i="34"/>
  <c r="BH30" i="34"/>
  <c r="CJ19" i="34"/>
  <c r="BH40" i="34"/>
  <c r="AF28" i="34"/>
  <c r="CJ38" i="34"/>
  <c r="BH37" i="34"/>
  <c r="BH33" i="34"/>
  <c r="BH19" i="34"/>
  <c r="AL19" i="34" s="1"/>
  <c r="AF27" i="34"/>
  <c r="AK19" i="34"/>
  <c r="BR32" i="34"/>
  <c r="AK15" i="34"/>
  <c r="BM36" i="34"/>
  <c r="BM36" i="33"/>
  <c r="AU49" i="33"/>
  <c r="BR15" i="33"/>
  <c r="BW43" i="33"/>
  <c r="BM23" i="34"/>
  <c r="AF33" i="34"/>
  <c r="AK31" i="34"/>
  <c r="AU35" i="34"/>
  <c r="BW35" i="34"/>
  <c r="AU32" i="34"/>
  <c r="BM21" i="34"/>
  <c r="BR29" i="34"/>
  <c r="AK32" i="34"/>
  <c r="BM30" i="34"/>
  <c r="BN30" i="34"/>
  <c r="BM29" i="34"/>
  <c r="BW15" i="34"/>
  <c r="AP30" i="34"/>
  <c r="BM17" i="34"/>
  <c r="CI24" i="34"/>
  <c r="BR40" i="34"/>
  <c r="BR39" i="34"/>
  <c r="BM32" i="34"/>
  <c r="AP26" i="34"/>
  <c r="S39" i="34"/>
  <c r="BR41" i="34"/>
  <c r="S26" i="34"/>
  <c r="CJ28" i="34"/>
  <c r="AP13" i="34"/>
  <c r="BM15" i="34"/>
  <c r="AU20" i="34"/>
  <c r="S13" i="33"/>
  <c r="AK28" i="33"/>
  <c r="BW49" i="33"/>
  <c r="CI33" i="34"/>
  <c r="AK35" i="34"/>
  <c r="CJ40" i="34"/>
  <c r="AF39" i="34"/>
  <c r="J39" i="34" s="1"/>
  <c r="BW34" i="34"/>
  <c r="BM16" i="34"/>
  <c r="AF17" i="34"/>
  <c r="BW14" i="34"/>
  <c r="BR17" i="34"/>
  <c r="AV26" i="34"/>
  <c r="AU26" i="34"/>
  <c r="N42" i="34"/>
  <c r="BW31" i="34"/>
  <c r="AF34" i="34"/>
  <c r="BW24" i="34"/>
  <c r="BM13" i="34"/>
  <c r="BR22" i="34"/>
  <c r="S21" i="34"/>
  <c r="S40" i="34"/>
  <c r="S32" i="34"/>
  <c r="S31" i="34"/>
  <c r="AC13" i="34"/>
  <c r="AF13" i="34"/>
  <c r="AD13" i="34" s="1"/>
  <c r="BH23" i="34"/>
  <c r="BW11" i="34"/>
  <c r="AQ26" i="34"/>
  <c r="CI37" i="34"/>
  <c r="S16" i="34"/>
  <c r="BW26" i="34"/>
  <c r="AC2" i="34"/>
  <c r="AB2" i="34"/>
  <c r="AD2" i="34" s="1"/>
  <c r="AE2" i="34" s="1"/>
  <c r="AF2" i="34" s="1"/>
  <c r="AU41" i="34"/>
  <c r="BW28" i="34"/>
  <c r="AK13" i="34"/>
  <c r="AU14" i="34"/>
  <c r="CJ16" i="34"/>
  <c r="BE2" i="34"/>
  <c r="BD2" i="34"/>
  <c r="BF2" i="34" s="1"/>
  <c r="BG2" i="34" s="1"/>
  <c r="BH2" i="34" s="1"/>
  <c r="BM22" i="34"/>
  <c r="I20" i="34"/>
  <c r="BR20" i="34"/>
  <c r="AK28" i="34"/>
  <c r="AU11" i="33"/>
  <c r="AP24" i="33"/>
  <c r="S23" i="33"/>
  <c r="BR11" i="34"/>
  <c r="AK14" i="34"/>
  <c r="I40" i="34"/>
  <c r="I42" i="34"/>
  <c r="S28" i="34"/>
  <c r="AP25" i="34"/>
  <c r="BR23" i="34"/>
  <c r="AU37" i="34"/>
  <c r="AF32" i="34"/>
  <c r="T32" i="34" s="1"/>
  <c r="AC32" i="34"/>
  <c r="AV17" i="34"/>
  <c r="AU17" i="34"/>
  <c r="BM35" i="34"/>
  <c r="I30" i="34"/>
  <c r="S25" i="34"/>
  <c r="N17" i="34"/>
  <c r="I34" i="34"/>
  <c r="AK23" i="34"/>
  <c r="AK24" i="34"/>
  <c r="AK39" i="34"/>
  <c r="AU27" i="34"/>
  <c r="BR26" i="34"/>
  <c r="AP39" i="34"/>
  <c r="CJ25" i="34"/>
  <c r="BN25" i="34" s="1"/>
  <c r="BG42" i="34"/>
  <c r="I13" i="34"/>
  <c r="S18" i="34"/>
  <c r="I27" i="34"/>
  <c r="I41" i="34"/>
  <c r="BG20" i="34"/>
  <c r="CJ41" i="34"/>
  <c r="AU36" i="34"/>
  <c r="AF31" i="34"/>
  <c r="BH22" i="34"/>
  <c r="AK29" i="34"/>
  <c r="S12" i="34"/>
  <c r="BW16" i="34"/>
  <c r="N13" i="34"/>
  <c r="AF23" i="34"/>
  <c r="CJ36" i="34"/>
  <c r="BW17" i="34"/>
  <c r="AU34" i="34"/>
  <c r="BR34" i="33"/>
  <c r="BW34" i="33"/>
  <c r="AP21" i="33"/>
  <c r="S13" i="34"/>
  <c r="AK25" i="34"/>
  <c r="AK27" i="34"/>
  <c r="AK41" i="34"/>
  <c r="AK37" i="34"/>
  <c r="AU29" i="34"/>
  <c r="BH29" i="34"/>
  <c r="AV29" i="34" s="1"/>
  <c r="AF25" i="34"/>
  <c r="CJ23" i="34"/>
  <c r="BR13" i="34"/>
  <c r="BW38" i="34"/>
  <c r="AF41" i="34"/>
  <c r="BM31" i="34"/>
  <c r="BR34" i="34"/>
  <c r="S23" i="34"/>
  <c r="BH12" i="34"/>
  <c r="BR24" i="34"/>
  <c r="BR16" i="34"/>
  <c r="AU11" i="34"/>
  <c r="AU16" i="34"/>
  <c r="BW39" i="34"/>
  <c r="BH35" i="34"/>
  <c r="S30" i="34"/>
  <c r="BR15" i="34"/>
  <c r="S24" i="34"/>
  <c r="AU25" i="34"/>
  <c r="AK34" i="34"/>
  <c r="BW20" i="34"/>
  <c r="BW13" i="34"/>
  <c r="CJ35" i="34"/>
  <c r="AU24" i="33"/>
  <c r="S25" i="33"/>
  <c r="N35" i="34"/>
  <c r="BM38" i="34"/>
  <c r="I25" i="34"/>
  <c r="BH28" i="34"/>
  <c r="BW40" i="34"/>
  <c r="BH32" i="34"/>
  <c r="AU22" i="34"/>
  <c r="BM34" i="34"/>
  <c r="I16" i="34"/>
  <c r="AK36" i="34"/>
  <c r="BM11" i="34"/>
  <c r="I24" i="34"/>
  <c r="AU38" i="34"/>
  <c r="BH15" i="34"/>
  <c r="BW29" i="34"/>
  <c r="I28" i="34"/>
  <c r="AF21" i="34"/>
  <c r="AF24" i="34"/>
  <c r="CJ29" i="34"/>
  <c r="BW32" i="34"/>
  <c r="BR18" i="34"/>
  <c r="BR21" i="34"/>
  <c r="BM42" i="34"/>
  <c r="BR30" i="34"/>
  <c r="AU13" i="34"/>
  <c r="BW41" i="34"/>
  <c r="AK42" i="34"/>
  <c r="I32" i="34"/>
  <c r="I36" i="34"/>
  <c r="AK26" i="34"/>
  <c r="N26" i="34"/>
  <c r="BH41" i="34"/>
  <c r="AP36" i="33"/>
  <c r="AU28" i="34"/>
  <c r="BR25" i="34"/>
  <c r="BH34" i="34"/>
  <c r="AL34" i="34" s="1"/>
  <c r="BH27" i="34"/>
  <c r="AQ27" i="34" s="1"/>
  <c r="CJ34" i="34"/>
  <c r="AF38" i="34"/>
  <c r="BR31" i="34"/>
  <c r="AF30" i="34"/>
  <c r="O30" i="34" s="1"/>
  <c r="BR33" i="34"/>
  <c r="I23" i="34"/>
  <c r="AK22" i="34"/>
  <c r="CG2" i="34"/>
  <c r="CF2" i="34"/>
  <c r="CH2" i="34" s="1"/>
  <c r="CI2" i="34" s="1"/>
  <c r="CJ2" i="34" s="1"/>
  <c r="BH31" i="34"/>
  <c r="AP14" i="34"/>
  <c r="AU24" i="34"/>
  <c r="S36" i="34"/>
  <c r="BM27" i="34"/>
  <c r="BR19" i="34"/>
  <c r="BR42" i="34"/>
  <c r="BW22" i="34"/>
  <c r="I12" i="34"/>
  <c r="BH18" i="34"/>
  <c r="S41" i="34"/>
  <c r="AF37" i="34"/>
  <c r="N34" i="34"/>
  <c r="AF22" i="34"/>
  <c r="AU21" i="34"/>
  <c r="AF18" i="34"/>
  <c r="CI17" i="34"/>
  <c r="AU15" i="34"/>
  <c r="I15" i="34"/>
  <c r="BM41" i="34"/>
  <c r="BR36" i="34"/>
  <c r="AF29" i="34"/>
  <c r="AF26" i="34"/>
  <c r="J26" i="34" s="1"/>
  <c r="AF16" i="34"/>
  <c r="BM39" i="34"/>
  <c r="AP35" i="34"/>
  <c r="N32" i="34"/>
  <c r="BW23" i="34"/>
  <c r="AU23" i="34"/>
  <c r="AK16" i="34"/>
  <c r="AK17" i="34"/>
  <c r="AL17" i="34"/>
  <c r="I38" i="34"/>
  <c r="BH39" i="34"/>
  <c r="BR39" i="33"/>
  <c r="BG38" i="34"/>
  <c r="CJ39" i="34"/>
  <c r="CJ32" i="34"/>
  <c r="BN32" i="34" s="1"/>
  <c r="N22" i="34"/>
  <c r="AK30" i="34"/>
  <c r="AP22" i="34"/>
  <c r="CJ22" i="34"/>
  <c r="BR14" i="34"/>
  <c r="AF20" i="34"/>
  <c r="CJ31" i="34"/>
  <c r="AU19" i="34"/>
  <c r="AK21" i="34"/>
  <c r="AF15" i="34"/>
  <c r="N24" i="34"/>
  <c r="AP34" i="34"/>
  <c r="BW25" i="34"/>
  <c r="I35" i="34"/>
  <c r="BM20" i="34"/>
  <c r="BW30" i="34"/>
  <c r="BM14" i="34"/>
  <c r="T17" i="33"/>
  <c r="O17" i="33"/>
  <c r="BH13" i="33"/>
  <c r="CJ18" i="33"/>
  <c r="BX18" i="33" s="1"/>
  <c r="AK35" i="33"/>
  <c r="I20" i="33"/>
  <c r="BM34" i="33"/>
  <c r="BM15" i="33"/>
  <c r="I31" i="33"/>
  <c r="AU13" i="33"/>
  <c r="S36" i="33"/>
  <c r="S47" i="33"/>
  <c r="AU48" i="33"/>
  <c r="AU41" i="33"/>
  <c r="I49" i="33"/>
  <c r="BM43" i="33"/>
  <c r="S24" i="33"/>
  <c r="N12" i="33"/>
  <c r="BW13" i="33"/>
  <c r="BG19" i="33"/>
  <c r="BR42" i="33"/>
  <c r="AU15" i="33"/>
  <c r="I47" i="33"/>
  <c r="AP31" i="33"/>
  <c r="BR32" i="33"/>
  <c r="S16" i="33"/>
  <c r="AP39" i="33"/>
  <c r="BG42" i="33"/>
  <c r="BH42" i="33" s="1"/>
  <c r="I42" i="33"/>
  <c r="CI32" i="33"/>
  <c r="N27" i="33"/>
  <c r="AP41" i="33"/>
  <c r="AK34" i="33"/>
  <c r="CI44" i="33"/>
  <c r="CJ44" i="33" s="1"/>
  <c r="BR13" i="33"/>
  <c r="N16" i="33"/>
  <c r="N41" i="33"/>
  <c r="AK13" i="33"/>
  <c r="I34" i="33"/>
  <c r="I12" i="33"/>
  <c r="CI45" i="33"/>
  <c r="CJ45" i="33" s="1"/>
  <c r="BM24" i="33"/>
  <c r="AK20" i="33"/>
  <c r="AP38" i="33"/>
  <c r="BS51" i="33"/>
  <c r="S15" i="33"/>
  <c r="CI47" i="33"/>
  <c r="BW45" i="33"/>
  <c r="N47" i="33"/>
  <c r="BS19" i="33"/>
  <c r="CI52" i="33"/>
  <c r="CJ52" i="33" s="1"/>
  <c r="BG16" i="33"/>
  <c r="AF39" i="33"/>
  <c r="BH30" i="33"/>
  <c r="AF23" i="33"/>
  <c r="BH41" i="33"/>
  <c r="AF51" i="33"/>
  <c r="AF40" i="33"/>
  <c r="J40" i="33" s="1"/>
  <c r="BH39" i="33"/>
  <c r="BH24" i="33"/>
  <c r="AF29" i="33"/>
  <c r="S45" i="33"/>
  <c r="BM39" i="33"/>
  <c r="AK33" i="33"/>
  <c r="AF19" i="33"/>
  <c r="S20" i="33"/>
  <c r="BR27" i="33"/>
  <c r="AK26" i="33"/>
  <c r="AF36" i="33"/>
  <c r="BM30" i="33"/>
  <c r="I25" i="33"/>
  <c r="AF16" i="33"/>
  <c r="AK17" i="33"/>
  <c r="BW48" i="33"/>
  <c r="BH37" i="33"/>
  <c r="AU29" i="33"/>
  <c r="AV29" i="33"/>
  <c r="AU45" i="33"/>
  <c r="AF33" i="33"/>
  <c r="AK47" i="33"/>
  <c r="AU47" i="33"/>
  <c r="AP44" i="33"/>
  <c r="N15" i="33"/>
  <c r="AK38" i="33"/>
  <c r="AK51" i="33"/>
  <c r="AP40" i="33"/>
  <c r="BW31" i="33"/>
  <c r="BW25" i="33"/>
  <c r="BM18" i="33"/>
  <c r="AF30" i="33"/>
  <c r="T30" i="33" s="1"/>
  <c r="BW15" i="33"/>
  <c r="I36" i="33"/>
  <c r="I44" i="33"/>
  <c r="BR30" i="33"/>
  <c r="AP11" i="33"/>
  <c r="AR5" i="33"/>
  <c r="AF52" i="33"/>
  <c r="O52" i="33" s="1"/>
  <c r="BH47" i="33"/>
  <c r="AU43" i="33"/>
  <c r="BW35" i="33"/>
  <c r="BM25" i="33"/>
  <c r="I45" i="33"/>
  <c r="BW44" i="33"/>
  <c r="AP29" i="33"/>
  <c r="AP14" i="33"/>
  <c r="BM44" i="33"/>
  <c r="AP42" i="33"/>
  <c r="I35" i="33"/>
  <c r="AF31" i="33"/>
  <c r="I40" i="33"/>
  <c r="BM23" i="33"/>
  <c r="BW12" i="33"/>
  <c r="CJ14" i="33"/>
  <c r="AK14" i="33"/>
  <c r="BR48" i="33"/>
  <c r="AP34" i="33"/>
  <c r="AK29" i="33"/>
  <c r="BR21" i="33"/>
  <c r="N14" i="33"/>
  <c r="AP17" i="33"/>
  <c r="BM20" i="33"/>
  <c r="N29" i="33"/>
  <c r="BR41" i="33"/>
  <c r="BW40" i="33"/>
  <c r="AP47" i="33"/>
  <c r="S29" i="33"/>
  <c r="BM31" i="33"/>
  <c r="AF21" i="33"/>
  <c r="O21" i="33" s="1"/>
  <c r="AU51" i="33"/>
  <c r="I48" i="33"/>
  <c r="AF48" i="33"/>
  <c r="AU32" i="33"/>
  <c r="BW28" i="33"/>
  <c r="AQ52" i="33"/>
  <c r="AP15" i="33"/>
  <c r="S48" i="33"/>
  <c r="BM37" i="33"/>
  <c r="BH46" i="33"/>
  <c r="S41" i="33"/>
  <c r="BM35" i="33"/>
  <c r="AF25" i="33"/>
  <c r="N52" i="33"/>
  <c r="S44" i="33"/>
  <c r="N30" i="33"/>
  <c r="BR26" i="33"/>
  <c r="S19" i="33"/>
  <c r="CJ24" i="33"/>
  <c r="S14" i="33"/>
  <c r="N20" i="33"/>
  <c r="BR49" i="33"/>
  <c r="S46" i="33"/>
  <c r="AU28" i="33"/>
  <c r="BW51" i="33"/>
  <c r="BX51" i="33"/>
  <c r="CJ36" i="33"/>
  <c r="BR17" i="33"/>
  <c r="BM47" i="33"/>
  <c r="BH45" i="33"/>
  <c r="BR51" i="33"/>
  <c r="I15" i="33"/>
  <c r="AU38" i="33"/>
  <c r="BW18" i="33"/>
  <c r="BH36" i="33"/>
  <c r="S49" i="33"/>
  <c r="BR23" i="33"/>
  <c r="S28" i="33"/>
  <c r="BW26" i="33"/>
  <c r="BH49" i="33"/>
  <c r="AU23" i="33"/>
  <c r="AF27" i="33"/>
  <c r="O27" i="33" s="1"/>
  <c r="BW23" i="33"/>
  <c r="K5" i="33"/>
  <c r="AF22" i="33"/>
  <c r="J22" i="33" s="1"/>
  <c r="AK15" i="33"/>
  <c r="N39" i="33"/>
  <c r="N36" i="33"/>
  <c r="CJ16" i="33"/>
  <c r="AU35" i="33"/>
  <c r="S26" i="33"/>
  <c r="BR38" i="33"/>
  <c r="AP12" i="33"/>
  <c r="BH51" i="33"/>
  <c r="S42" i="33"/>
  <c r="AF43" i="33"/>
  <c r="O43" i="33" s="1"/>
  <c r="BM32" i="33"/>
  <c r="AF24" i="33"/>
  <c r="I30" i="33"/>
  <c r="BH12" i="33"/>
  <c r="N26" i="33"/>
  <c r="BR22" i="33"/>
  <c r="AP33" i="33"/>
  <c r="AK40" i="33"/>
  <c r="AK18" i="33"/>
  <c r="BW11" i="33"/>
  <c r="BY5" i="33"/>
  <c r="AK48" i="33"/>
  <c r="N46" i="33"/>
  <c r="AK39" i="33"/>
  <c r="AU36" i="33"/>
  <c r="AF13" i="33"/>
  <c r="BW27" i="33"/>
  <c r="BH48" i="33"/>
  <c r="BN51" i="33"/>
  <c r="BM51" i="33"/>
  <c r="N34" i="33"/>
  <c r="BH31" i="33"/>
  <c r="I23" i="33"/>
  <c r="N28" i="33"/>
  <c r="BR20" i="33"/>
  <c r="BW32" i="33"/>
  <c r="AK21" i="33"/>
  <c r="BH22" i="33"/>
  <c r="BW41" i="33"/>
  <c r="AK36" i="33"/>
  <c r="BW33" i="33"/>
  <c r="N17" i="33"/>
  <c r="I24" i="33"/>
  <c r="CJ35" i="33"/>
  <c r="BX35" i="33" s="1"/>
  <c r="I27" i="33"/>
  <c r="AP51" i="33"/>
  <c r="N45" i="33"/>
  <c r="BR40" i="33"/>
  <c r="BH21" i="33"/>
  <c r="AP16" i="33"/>
  <c r="AV52" i="33"/>
  <c r="AU52" i="33"/>
  <c r="BR43" i="33"/>
  <c r="AK46" i="33"/>
  <c r="BW24" i="33"/>
  <c r="AU14" i="33"/>
  <c r="AE34" i="33"/>
  <c r="AU22" i="33"/>
  <c r="AU17" i="33"/>
  <c r="AU12" i="33"/>
  <c r="BM11" i="33"/>
  <c r="BO5" i="33"/>
  <c r="BW29" i="33"/>
  <c r="J17" i="33"/>
  <c r="I17" i="33"/>
  <c r="N22" i="33"/>
  <c r="BR29" i="33"/>
  <c r="BW22" i="33"/>
  <c r="CJ21" i="33"/>
  <c r="AF38" i="33"/>
  <c r="J38" i="33" s="1"/>
  <c r="N24" i="33"/>
  <c r="I14" i="33"/>
  <c r="AF28" i="33"/>
  <c r="AF46" i="33"/>
  <c r="I21" i="33"/>
  <c r="BR36" i="33"/>
  <c r="AK25" i="33"/>
  <c r="BR37" i="33"/>
  <c r="BM29" i="33"/>
  <c r="BM27" i="33"/>
  <c r="BW20" i="33"/>
  <c r="AP18" i="33"/>
  <c r="BR11" i="33"/>
  <c r="BT5" i="33"/>
  <c r="BR16" i="33"/>
  <c r="BG40" i="33"/>
  <c r="AP27" i="33"/>
  <c r="BR31" i="33"/>
  <c r="BM26" i="33"/>
  <c r="BW17" i="33"/>
  <c r="CI29" i="33"/>
  <c r="J18" i="33"/>
  <c r="BE2" i="33"/>
  <c r="BD2" i="33"/>
  <c r="BF2" i="33" s="1"/>
  <c r="BG2" i="33" s="1"/>
  <c r="BH2" i="33" s="1"/>
  <c r="AK24" i="33"/>
  <c r="AK43" i="33"/>
  <c r="I37" i="33"/>
  <c r="BH33" i="33"/>
  <c r="N31" i="33"/>
  <c r="BM14" i="33"/>
  <c r="CJ27" i="33"/>
  <c r="BX27" i="33" s="1"/>
  <c r="BW36" i="33"/>
  <c r="AU19" i="33"/>
  <c r="N44" i="33"/>
  <c r="AK31" i="33"/>
  <c r="I26" i="33"/>
  <c r="AU31" i="33"/>
  <c r="BR12" i="33"/>
  <c r="AK16" i="33"/>
  <c r="AP22" i="33"/>
  <c r="AU27" i="33"/>
  <c r="AW5" i="33"/>
  <c r="AP20" i="33"/>
  <c r="AK42" i="33"/>
  <c r="AK45" i="33"/>
  <c r="BW46" i="33"/>
  <c r="S34" i="33"/>
  <c r="AU25" i="33"/>
  <c r="I22" i="33"/>
  <c r="I32" i="33"/>
  <c r="AK11" i="33"/>
  <c r="AK49" i="33"/>
  <c r="BM17" i="33"/>
  <c r="N49" i="33"/>
  <c r="AE49" i="33"/>
  <c r="AE41" i="33"/>
  <c r="BW39" i="33"/>
  <c r="AF35" i="33"/>
  <c r="J35" i="33" s="1"/>
  <c r="BM13" i="33"/>
  <c r="BM38" i="33"/>
  <c r="T18" i="33"/>
  <c r="BR52" i="33"/>
  <c r="I39" i="33"/>
  <c r="BM33" i="33"/>
  <c r="AP32" i="33"/>
  <c r="BH15" i="33"/>
  <c r="AK27" i="33"/>
  <c r="AK19" i="33"/>
  <c r="AK44" i="33"/>
  <c r="N13" i="33"/>
  <c r="N51" i="33"/>
  <c r="AP30" i="33"/>
  <c r="BW42" i="33"/>
  <c r="CJ12" i="33"/>
  <c r="BR46" i="33"/>
  <c r="BH44" i="33"/>
  <c r="AP28" i="33"/>
  <c r="S21" i="33"/>
  <c r="BM48" i="33"/>
  <c r="BR35" i="33"/>
  <c r="BR25" i="33"/>
  <c r="AK23" i="33"/>
  <c r="I46" i="33"/>
  <c r="BW37" i="33"/>
  <c r="CJ32" i="33"/>
  <c r="BG27" i="33"/>
  <c r="BH20" i="33"/>
  <c r="I18" i="33"/>
  <c r="N18" i="33"/>
  <c r="N48" i="33"/>
  <c r="BW16" i="33"/>
  <c r="I41" i="33"/>
  <c r="AP45" i="33"/>
  <c r="S37" i="33"/>
  <c r="BW30" i="33"/>
  <c r="N25" i="33"/>
  <c r="BW14" i="33"/>
  <c r="BM16" i="33"/>
  <c r="AF20" i="33"/>
  <c r="T20" i="33" s="1"/>
  <c r="BM45" i="33"/>
  <c r="N38" i="33"/>
  <c r="CJ39" i="33"/>
  <c r="I29" i="33"/>
  <c r="N23" i="33"/>
  <c r="BW21" i="33"/>
  <c r="I51" i="33"/>
  <c r="I11" i="33"/>
  <c r="AU16" i="33"/>
  <c r="BM49" i="33"/>
  <c r="AF45" i="33"/>
  <c r="AE44" i="33"/>
  <c r="N35" i="33"/>
  <c r="AP25" i="33"/>
  <c r="AP13" i="33"/>
  <c r="BW47" i="33"/>
  <c r="BM46" i="33"/>
  <c r="AB2" i="33"/>
  <c r="AD2" i="33" s="1"/>
  <c r="AE2" i="33" s="1"/>
  <c r="AF2" i="33" s="1"/>
  <c r="AC2" i="33"/>
  <c r="BW52" i="33"/>
  <c r="S38" i="33"/>
  <c r="S27" i="33"/>
  <c r="AM5" i="33"/>
  <c r="BW38" i="33"/>
  <c r="CG2" i="33"/>
  <c r="CF2" i="33"/>
  <c r="CH2" i="33" s="1"/>
  <c r="CI2" i="33" s="1"/>
  <c r="CJ2" i="33" s="1"/>
  <c r="P5" i="33"/>
  <c r="AU46" i="33"/>
  <c r="AK37" i="33"/>
  <c r="AF47" i="33"/>
  <c r="AK30" i="33"/>
  <c r="BM21" i="33"/>
  <c r="AU20" i="33"/>
  <c r="N32" i="33"/>
  <c r="CJ20" i="33"/>
  <c r="AF26" i="33"/>
  <c r="AU39" i="33"/>
  <c r="CI46" i="33"/>
  <c r="N42" i="33"/>
  <c r="BR18" i="33"/>
  <c r="BR47" i="33"/>
  <c r="BH14" i="33"/>
  <c r="S32" i="33"/>
  <c r="I13" i="33"/>
  <c r="BR45" i="33"/>
  <c r="AP23" i="33"/>
  <c r="BR44" i="33"/>
  <c r="AP46" i="33"/>
  <c r="CJ48" i="33"/>
  <c r="N43" i="33"/>
  <c r="BH35" i="33"/>
  <c r="AP48" i="33"/>
  <c r="S12" i="33"/>
  <c r="AK41" i="33"/>
  <c r="AU33" i="33"/>
  <c r="I16" i="33"/>
  <c r="AU44" i="33"/>
  <c r="BM42" i="33"/>
  <c r="AF32" i="33"/>
  <c r="S33" i="33"/>
  <c r="AK22" i="33"/>
  <c r="AU18" i="33"/>
  <c r="AP35" i="33"/>
  <c r="AU30" i="33"/>
  <c r="AU21" i="33"/>
  <c r="BH11" i="33"/>
  <c r="AL52" i="33"/>
  <c r="AK52" i="33"/>
  <c r="AU34" i="33"/>
  <c r="AF11" i="33"/>
  <c r="AU42" i="33"/>
  <c r="S39" i="33"/>
  <c r="BH28" i="33"/>
  <c r="BR14" i="33"/>
  <c r="CI41" i="33"/>
  <c r="BG38" i="33"/>
  <c r="AK32" i="33"/>
  <c r="CI17" i="33"/>
  <c r="BM22" i="33"/>
  <c r="S31" i="33"/>
  <c r="BR24" i="33"/>
  <c r="BM12" i="33"/>
  <c r="U5" i="33"/>
  <c r="BG34" i="33"/>
  <c r="BM41" i="33"/>
  <c r="BR33" i="33"/>
  <c r="I28" i="33"/>
  <c r="AP26" i="33"/>
  <c r="CG2" i="31"/>
  <c r="CF2" i="31"/>
  <c r="CH2" i="31" s="1"/>
  <c r="CI2" i="31" s="1"/>
  <c r="CJ2" i="31" s="1"/>
  <c r="BE2" i="31"/>
  <c r="BD2" i="31"/>
  <c r="BF2" i="31" s="1"/>
  <c r="BG2" i="31" s="1"/>
  <c r="BH2" i="31" s="1"/>
  <c r="O37" i="33" l="1"/>
  <c r="J37" i="33"/>
  <c r="BM12" i="35"/>
  <c r="BM19" i="35"/>
  <c r="BS38" i="33"/>
  <c r="CG50" i="33"/>
  <c r="BM29" i="35"/>
  <c r="BM11" i="35"/>
  <c r="O14" i="34"/>
  <c r="J14" i="34"/>
  <c r="I20" i="37"/>
  <c r="I31" i="37"/>
  <c r="I13" i="37"/>
  <c r="AP13" i="37"/>
  <c r="I32" i="37"/>
  <c r="I26" i="37"/>
  <c r="I22" i="37"/>
  <c r="I23" i="37"/>
  <c r="AP12" i="37"/>
  <c r="AU21" i="37"/>
  <c r="I21" i="37"/>
  <c r="I24" i="37"/>
  <c r="AP24" i="37"/>
  <c r="I19" i="37"/>
  <c r="AP33" i="37"/>
  <c r="I34" i="37"/>
  <c r="AU13" i="37"/>
  <c r="AP22" i="37"/>
  <c r="AP34" i="37"/>
  <c r="AE5" i="37"/>
  <c r="AP16" i="37"/>
  <c r="AP25" i="37"/>
  <c r="AP23" i="37"/>
  <c r="AP14" i="37"/>
  <c r="AP26" i="37"/>
  <c r="AU25" i="37"/>
  <c r="AU26" i="37"/>
  <c r="AU27" i="37"/>
  <c r="AU24" i="37"/>
  <c r="N11" i="35"/>
  <c r="AE5" i="35"/>
  <c r="AC22" i="34"/>
  <c r="AC24" i="34"/>
  <c r="AC31" i="34"/>
  <c r="AC16" i="34"/>
  <c r="AC42" i="34"/>
  <c r="AC38" i="34"/>
  <c r="AF11" i="34"/>
  <c r="P6" i="34" s="1"/>
  <c r="AC26" i="34"/>
  <c r="AC21" i="34"/>
  <c r="CI5" i="34"/>
  <c r="AC37" i="34"/>
  <c r="AC36" i="34"/>
  <c r="AC20" i="34"/>
  <c r="BE35" i="34"/>
  <c r="AC18" i="34"/>
  <c r="AC17" i="34"/>
  <c r="BE31" i="34"/>
  <c r="AC34" i="34"/>
  <c r="AC15" i="34"/>
  <c r="AC29" i="34"/>
  <c r="BG5" i="35"/>
  <c r="CG28" i="35"/>
  <c r="N18" i="35"/>
  <c r="AC13" i="35"/>
  <c r="N31" i="35"/>
  <c r="S18" i="35"/>
  <c r="I35" i="35"/>
  <c r="AC32" i="35"/>
  <c r="CJ11" i="35"/>
  <c r="S33" i="35"/>
  <c r="CG17" i="35"/>
  <c r="S15" i="35"/>
  <c r="S22" i="35"/>
  <c r="N20" i="35"/>
  <c r="I38" i="35"/>
  <c r="I31" i="35"/>
  <c r="I23" i="35"/>
  <c r="N25" i="35"/>
  <c r="N36" i="35"/>
  <c r="N27" i="35"/>
  <c r="N38" i="35"/>
  <c r="S31" i="35"/>
  <c r="I34" i="35"/>
  <c r="N16" i="35"/>
  <c r="I25" i="35"/>
  <c r="CI5" i="35"/>
  <c r="I29" i="35"/>
  <c r="I19" i="35"/>
  <c r="I26" i="35"/>
  <c r="S25" i="35"/>
  <c r="S26" i="35"/>
  <c r="CG16" i="35"/>
  <c r="S32" i="35"/>
  <c r="I27" i="35"/>
  <c r="CG26" i="34"/>
  <c r="AC39" i="34"/>
  <c r="AC19" i="34"/>
  <c r="BE34" i="34"/>
  <c r="AC23" i="34"/>
  <c r="AC40" i="34"/>
  <c r="AC25" i="34"/>
  <c r="AC41" i="34"/>
  <c r="BE28" i="34"/>
  <c r="CG38" i="34"/>
  <c r="BE15" i="34"/>
  <c r="BE27" i="34"/>
  <c r="BE21" i="34"/>
  <c r="AC11" i="34"/>
  <c r="AE5" i="34"/>
  <c r="BE11" i="34"/>
  <c r="BG5" i="34"/>
  <c r="CG11" i="34"/>
  <c r="BE39" i="34"/>
  <c r="BE40" i="34"/>
  <c r="AC35" i="34"/>
  <c r="AV17" i="33"/>
  <c r="AQ17" i="33"/>
  <c r="AC11" i="33"/>
  <c r="BM34" i="35"/>
  <c r="BM37" i="35"/>
  <c r="BM27" i="35"/>
  <c r="BM17" i="35"/>
  <c r="BM15" i="35"/>
  <c r="BM23" i="35"/>
  <c r="BM21" i="35"/>
  <c r="AW7" i="36"/>
  <c r="AW7" i="35"/>
  <c r="K7" i="33"/>
  <c r="AR7" i="33"/>
  <c r="BO7" i="34"/>
  <c r="BT7" i="35"/>
  <c r="AW7" i="34"/>
  <c r="U7" i="34"/>
  <c r="P7" i="33"/>
  <c r="BT7" i="33"/>
  <c r="BY7" i="34"/>
  <c r="U7" i="37"/>
  <c r="AM7" i="34"/>
  <c r="AR7" i="35"/>
  <c r="AM7" i="33"/>
  <c r="BO7" i="33"/>
  <c r="BT7" i="34"/>
  <c r="BY7" i="35"/>
  <c r="K7" i="34"/>
  <c r="AP31" i="34"/>
  <c r="AR5" i="34"/>
  <c r="AP21" i="36"/>
  <c r="AR5" i="36"/>
  <c r="BR18" i="37"/>
  <c r="BT5" i="37"/>
  <c r="BM16" i="35"/>
  <c r="BO5" i="35"/>
  <c r="AK20" i="36"/>
  <c r="AM5" i="36"/>
  <c r="AK16" i="37"/>
  <c r="AM5" i="37"/>
  <c r="AK37" i="35"/>
  <c r="AM5" i="35"/>
  <c r="N20" i="36"/>
  <c r="P5" i="36"/>
  <c r="I12" i="36"/>
  <c r="K5" i="36"/>
  <c r="U5" i="36"/>
  <c r="BW19" i="37"/>
  <c r="BY5" i="37"/>
  <c r="N14" i="37"/>
  <c r="P5" i="37"/>
  <c r="N12" i="34"/>
  <c r="P5" i="34"/>
  <c r="BM18" i="37"/>
  <c r="BO5" i="37"/>
  <c r="BM13" i="36"/>
  <c r="BO5" i="36"/>
  <c r="T12" i="34"/>
  <c r="AD15" i="34"/>
  <c r="J28" i="34"/>
  <c r="BX24" i="35"/>
  <c r="AD25" i="34"/>
  <c r="AD14" i="34"/>
  <c r="AD38" i="34"/>
  <c r="O12" i="34"/>
  <c r="AD27" i="34"/>
  <c r="T20" i="34"/>
  <c r="J41" i="34"/>
  <c r="AD42" i="34"/>
  <c r="J12" i="34"/>
  <c r="AD12" i="34"/>
  <c r="AD31" i="34"/>
  <c r="AD40" i="34"/>
  <c r="T24" i="34"/>
  <c r="AD17" i="34"/>
  <c r="O39" i="34"/>
  <c r="J13" i="34"/>
  <c r="T39" i="33"/>
  <c r="J39" i="33"/>
  <c r="AL43" i="33"/>
  <c r="BX52" i="33"/>
  <c r="BN24" i="35"/>
  <c r="BS24" i="35"/>
  <c r="BN12" i="33"/>
  <c r="J30" i="33"/>
  <c r="O35" i="34"/>
  <c r="N31" i="34"/>
  <c r="N20" i="34"/>
  <c r="N19" i="34"/>
  <c r="BM30" i="35"/>
  <c r="BM22" i="35"/>
  <c r="BM38" i="35"/>
  <c r="BM31" i="35"/>
  <c r="N13" i="36"/>
  <c r="BW12" i="37"/>
  <c r="T27" i="35"/>
  <c r="BM13" i="37"/>
  <c r="J21" i="33"/>
  <c r="BR14" i="37"/>
  <c r="T41" i="34"/>
  <c r="I20" i="36"/>
  <c r="AK21" i="37"/>
  <c r="BM18" i="35"/>
  <c r="I13" i="36"/>
  <c r="AK17" i="36"/>
  <c r="T38" i="33"/>
  <c r="N11" i="37"/>
  <c r="AK26" i="37"/>
  <c r="AK34" i="37"/>
  <c r="AK30" i="37"/>
  <c r="AK32" i="37"/>
  <c r="AK24" i="37"/>
  <c r="AK27" i="37"/>
  <c r="AK28" i="37"/>
  <c r="AK33" i="37"/>
  <c r="AK25" i="37"/>
  <c r="AK31" i="37"/>
  <c r="BW14" i="37"/>
  <c r="BW34" i="37"/>
  <c r="BW27" i="37"/>
  <c r="BW28" i="37"/>
  <c r="BW25" i="37"/>
  <c r="BW24" i="37"/>
  <c r="BW26" i="37"/>
  <c r="BW32" i="37"/>
  <c r="BW30" i="37"/>
  <c r="BW31" i="37"/>
  <c r="BW33" i="37"/>
  <c r="N21" i="37"/>
  <c r="N19" i="37"/>
  <c r="AU19" i="37"/>
  <c r="AP31" i="37"/>
  <c r="AP28" i="37"/>
  <c r="AU34" i="37"/>
  <c r="AU32" i="37"/>
  <c r="N15" i="37"/>
  <c r="N12" i="37"/>
  <c r="AP32" i="37"/>
  <c r="AU31" i="37"/>
  <c r="AU28" i="37"/>
  <c r="N23" i="37"/>
  <c r="N33" i="37"/>
  <c r="N34" i="37"/>
  <c r="N32" i="37"/>
  <c r="N27" i="37"/>
  <c r="N29" i="37"/>
  <c r="N25" i="37"/>
  <c r="N26" i="37"/>
  <c r="N28" i="37"/>
  <c r="N31" i="37"/>
  <c r="N24" i="37"/>
  <c r="BG11" i="37"/>
  <c r="CI11" i="37"/>
  <c r="N17" i="37"/>
  <c r="AP30" i="37"/>
  <c r="AU30" i="37"/>
  <c r="N13" i="37"/>
  <c r="AC34" i="37"/>
  <c r="AC30" i="37"/>
  <c r="AC31" i="37"/>
  <c r="AC32" i="37"/>
  <c r="AC25" i="37"/>
  <c r="AC26" i="37"/>
  <c r="AC27" i="37"/>
  <c r="AC28" i="37"/>
  <c r="AC29" i="37"/>
  <c r="AC24" i="37"/>
  <c r="AC33" i="37"/>
  <c r="BR26" i="37"/>
  <c r="BR31" i="37"/>
  <c r="BR25" i="37"/>
  <c r="BR28" i="37"/>
  <c r="BR34" i="37"/>
  <c r="BR24" i="37"/>
  <c r="BR30" i="37"/>
  <c r="BR32" i="37"/>
  <c r="BR27" i="37"/>
  <c r="BR33" i="37"/>
  <c r="BM14" i="37"/>
  <c r="BM24" i="37"/>
  <c r="BM28" i="37"/>
  <c r="BM27" i="37"/>
  <c r="BM32" i="37"/>
  <c r="BM34" i="37"/>
  <c r="BM30" i="37"/>
  <c r="BM26" i="37"/>
  <c r="BM25" i="37"/>
  <c r="BM31" i="37"/>
  <c r="BM33" i="37"/>
  <c r="AP27" i="37"/>
  <c r="N20" i="37"/>
  <c r="BM19" i="37"/>
  <c r="BM17" i="37"/>
  <c r="AK19" i="37"/>
  <c r="AK14" i="37"/>
  <c r="BM21" i="37"/>
  <c r="AK15" i="37"/>
  <c r="BM15" i="37"/>
  <c r="BW15" i="37"/>
  <c r="BM23" i="37"/>
  <c r="BM12" i="37"/>
  <c r="AK17" i="37"/>
  <c r="BM11" i="37"/>
  <c r="AP17" i="37"/>
  <c r="AU15" i="37"/>
  <c r="BM22" i="37"/>
  <c r="CG23" i="37"/>
  <c r="BM16" i="37"/>
  <c r="AU14" i="37"/>
  <c r="AC11" i="37"/>
  <c r="AF11" i="37"/>
  <c r="AC15" i="37"/>
  <c r="AC17" i="37"/>
  <c r="AC18" i="37"/>
  <c r="AC23" i="37"/>
  <c r="AC20" i="37"/>
  <c r="AC14" i="37"/>
  <c r="AC12" i="37"/>
  <c r="AC22" i="37"/>
  <c r="AC16" i="37"/>
  <c r="AC19" i="37"/>
  <c r="N41" i="34"/>
  <c r="BW11" i="37"/>
  <c r="BW21" i="37"/>
  <c r="BW22" i="37"/>
  <c r="BW18" i="37"/>
  <c r="BW13" i="37"/>
  <c r="BR11" i="37"/>
  <c r="BR13" i="37"/>
  <c r="BR21" i="37"/>
  <c r="BR12" i="37"/>
  <c r="BR22" i="37"/>
  <c r="CJ11" i="37"/>
  <c r="CG22" i="37"/>
  <c r="AL20" i="37"/>
  <c r="AV20" i="37"/>
  <c r="I18" i="36"/>
  <c r="BW17" i="37"/>
  <c r="CG15" i="37"/>
  <c r="AF21" i="37"/>
  <c r="AC21" i="37"/>
  <c r="AV37" i="34"/>
  <c r="N28" i="34"/>
  <c r="I17" i="36"/>
  <c r="CG18" i="37"/>
  <c r="AK11" i="37"/>
  <c r="AK18" i="37"/>
  <c r="AK12" i="37"/>
  <c r="AK22" i="37"/>
  <c r="AK20" i="37"/>
  <c r="AK13" i="37"/>
  <c r="CG13" i="37"/>
  <c r="BE17" i="37"/>
  <c r="BW20" i="37"/>
  <c r="BN18" i="33"/>
  <c r="AL37" i="34"/>
  <c r="N40" i="34"/>
  <c r="BN36" i="35"/>
  <c r="I15" i="36"/>
  <c r="AP18" i="36"/>
  <c r="N12" i="36"/>
  <c r="BW23" i="37"/>
  <c r="CG21" i="37"/>
  <c r="CG17" i="37"/>
  <c r="CG20" i="37"/>
  <c r="AF13" i="37"/>
  <c r="AC13" i="37"/>
  <c r="T16" i="37"/>
  <c r="O16" i="37"/>
  <c r="BR19" i="37"/>
  <c r="BR20" i="37"/>
  <c r="N36" i="34"/>
  <c r="BE12" i="37"/>
  <c r="BS20" i="37"/>
  <c r="BN20" i="37"/>
  <c r="BX20" i="37"/>
  <c r="CG19" i="37"/>
  <c r="BR15" i="37"/>
  <c r="BR23" i="37"/>
  <c r="BH11" i="37"/>
  <c r="BN16" i="37"/>
  <c r="AQ20" i="37"/>
  <c r="AL18" i="37"/>
  <c r="AQ18" i="37"/>
  <c r="BR16" i="37"/>
  <c r="CG16" i="37"/>
  <c r="BH13" i="37"/>
  <c r="BR17" i="37"/>
  <c r="AK23" i="37"/>
  <c r="CG12" i="37"/>
  <c r="AC16" i="36"/>
  <c r="AC23" i="36"/>
  <c r="AP13" i="36"/>
  <c r="AK13" i="36"/>
  <c r="S13" i="36"/>
  <c r="S12" i="36"/>
  <c r="AP16" i="36"/>
  <c r="AP20" i="36"/>
  <c r="CG15" i="36"/>
  <c r="AK22" i="36"/>
  <c r="AP17" i="36"/>
  <c r="AK12" i="36"/>
  <c r="BW13" i="36"/>
  <c r="BE12" i="36"/>
  <c r="BW18" i="36"/>
  <c r="AV15" i="36"/>
  <c r="AP38" i="34"/>
  <c r="BR16" i="36"/>
  <c r="BR19" i="36"/>
  <c r="BM21" i="36"/>
  <c r="AP16" i="34"/>
  <c r="AP20" i="34"/>
  <c r="J15" i="34"/>
  <c r="AP21" i="34"/>
  <c r="BW11" i="36"/>
  <c r="BW21" i="36"/>
  <c r="CG13" i="36"/>
  <c r="S14" i="36"/>
  <c r="BE14" i="36"/>
  <c r="BM18" i="36"/>
  <c r="AC22" i="36"/>
  <c r="BW16" i="36"/>
  <c r="BR23" i="36"/>
  <c r="BW23" i="36"/>
  <c r="AC17" i="36"/>
  <c r="T40" i="34"/>
  <c r="BM26" i="35"/>
  <c r="BM16" i="36"/>
  <c r="AC14" i="36"/>
  <c r="AC18" i="36"/>
  <c r="AK11" i="36"/>
  <c r="AK16" i="36"/>
  <c r="AK19" i="36"/>
  <c r="BM11" i="36"/>
  <c r="BM12" i="36"/>
  <c r="BM23" i="36"/>
  <c r="S18" i="36"/>
  <c r="BR21" i="36"/>
  <c r="BM17" i="36"/>
  <c r="BR13" i="36"/>
  <c r="N17" i="36"/>
  <c r="AK18" i="36"/>
  <c r="S15" i="36"/>
  <c r="BH11" i="36"/>
  <c r="BE11" i="36"/>
  <c r="BE17" i="36"/>
  <c r="BE21" i="36"/>
  <c r="BE23" i="36"/>
  <c r="BE13" i="36"/>
  <c r="J42" i="34"/>
  <c r="T36" i="35"/>
  <c r="CG21" i="36"/>
  <c r="CJ11" i="36"/>
  <c r="CG11" i="36"/>
  <c r="CG19" i="36"/>
  <c r="CG22" i="36"/>
  <c r="CG14" i="36"/>
  <c r="CG16" i="36"/>
  <c r="CG12" i="36"/>
  <c r="I11" i="36"/>
  <c r="I14" i="36"/>
  <c r="I19" i="36"/>
  <c r="I22" i="36"/>
  <c r="AC12" i="36"/>
  <c r="AF12" i="36"/>
  <c r="AQ14" i="36"/>
  <c r="AV14" i="36"/>
  <c r="N19" i="36"/>
  <c r="AP11" i="36"/>
  <c r="AP22" i="36"/>
  <c r="AP19" i="36"/>
  <c r="AP23" i="36"/>
  <c r="AP14" i="36"/>
  <c r="AP15" i="36"/>
  <c r="BM14" i="36"/>
  <c r="I23" i="36"/>
  <c r="S19" i="36"/>
  <c r="BE19" i="36"/>
  <c r="BW15" i="36"/>
  <c r="J46" i="33"/>
  <c r="AP28" i="34"/>
  <c r="AP24" i="34"/>
  <c r="T42" i="34"/>
  <c r="O17" i="34"/>
  <c r="O42" i="34"/>
  <c r="BM28" i="35"/>
  <c r="BM39" i="35"/>
  <c r="BM35" i="35"/>
  <c r="BM20" i="36"/>
  <c r="S23" i="36"/>
  <c r="CG23" i="36"/>
  <c r="AC21" i="36"/>
  <c r="AP12" i="36"/>
  <c r="BE20" i="36"/>
  <c r="AK23" i="36"/>
  <c r="BW17" i="36"/>
  <c r="S16" i="36"/>
  <c r="AF11" i="36"/>
  <c r="O22" i="36" s="1"/>
  <c r="AC11" i="36"/>
  <c r="AC20" i="36"/>
  <c r="BR20" i="36"/>
  <c r="BW22" i="36"/>
  <c r="BR11" i="36"/>
  <c r="AP12" i="34"/>
  <c r="BR12" i="36"/>
  <c r="AP15" i="34"/>
  <c r="AP42" i="34"/>
  <c r="J40" i="34"/>
  <c r="CG18" i="36"/>
  <c r="BE18" i="36"/>
  <c r="N11" i="36"/>
  <c r="N21" i="36"/>
  <c r="N23" i="36"/>
  <c r="N16" i="36"/>
  <c r="N22" i="36"/>
  <c r="N18" i="36"/>
  <c r="BX12" i="36"/>
  <c r="S21" i="36"/>
  <c r="AK15" i="36"/>
  <c r="N15" i="36"/>
  <c r="AC13" i="36"/>
  <c r="CG20" i="36"/>
  <c r="BE22" i="36"/>
  <c r="BR17" i="36"/>
  <c r="BW20" i="36"/>
  <c r="BM15" i="36"/>
  <c r="BR14" i="36"/>
  <c r="S11" i="36"/>
  <c r="S22" i="36"/>
  <c r="BX15" i="36"/>
  <c r="BE15" i="36"/>
  <c r="AP23" i="34"/>
  <c r="J27" i="34"/>
  <c r="O40" i="34"/>
  <c r="BW19" i="36"/>
  <c r="AC15" i="36"/>
  <c r="BM19" i="36"/>
  <c r="CG17" i="36"/>
  <c r="BR18" i="36"/>
  <c r="I21" i="36"/>
  <c r="S20" i="36"/>
  <c r="AK21" i="36"/>
  <c r="BR15" i="36"/>
  <c r="S17" i="36"/>
  <c r="BR22" i="36"/>
  <c r="N14" i="36"/>
  <c r="BE16" i="36"/>
  <c r="BM22" i="36"/>
  <c r="AK19" i="35"/>
  <c r="AK22" i="35"/>
  <c r="AK17" i="35"/>
  <c r="AK18" i="35"/>
  <c r="AK34" i="35"/>
  <c r="AK14" i="35"/>
  <c r="CG12" i="35"/>
  <c r="AK36" i="35"/>
  <c r="S38" i="35"/>
  <c r="N22" i="35"/>
  <c r="I17" i="35"/>
  <c r="AK32" i="35"/>
  <c r="AK31" i="35"/>
  <c r="N34" i="35"/>
  <c r="AK30" i="35"/>
  <c r="AK29" i="35"/>
  <c r="AK20" i="35"/>
  <c r="AK33" i="35"/>
  <c r="N37" i="35"/>
  <c r="S19" i="35"/>
  <c r="BE11" i="35"/>
  <c r="AK27" i="35"/>
  <c r="CG37" i="35"/>
  <c r="N32" i="35"/>
  <c r="AK23" i="35"/>
  <c r="BX36" i="35"/>
  <c r="AK11" i="35"/>
  <c r="AK15" i="35"/>
  <c r="BH35" i="35"/>
  <c r="N30" i="35"/>
  <c r="S23" i="35"/>
  <c r="I30" i="35"/>
  <c r="S34" i="35"/>
  <c r="N15" i="35"/>
  <c r="S14" i="35"/>
  <c r="S21" i="35"/>
  <c r="N26" i="35"/>
  <c r="I14" i="35"/>
  <c r="S37" i="35"/>
  <c r="N35" i="35"/>
  <c r="I18" i="35"/>
  <c r="S35" i="35"/>
  <c r="N21" i="35"/>
  <c r="I33" i="35"/>
  <c r="N14" i="35"/>
  <c r="I21" i="35"/>
  <c r="S17" i="35"/>
  <c r="N17" i="35"/>
  <c r="N33" i="35"/>
  <c r="S16" i="35"/>
  <c r="I37" i="35"/>
  <c r="S30" i="35"/>
  <c r="AK16" i="35"/>
  <c r="S29" i="35"/>
  <c r="AK35" i="35"/>
  <c r="BM14" i="35"/>
  <c r="BM33" i="35"/>
  <c r="BM20" i="35"/>
  <c r="I20" i="35"/>
  <c r="AK21" i="35"/>
  <c r="AC38" i="35"/>
  <c r="AK38" i="35"/>
  <c r="AK12" i="35"/>
  <c r="I16" i="35"/>
  <c r="AK26" i="35"/>
  <c r="CJ19" i="35"/>
  <c r="CG19" i="35"/>
  <c r="CG15" i="35"/>
  <c r="BE20" i="35"/>
  <c r="BE39" i="35"/>
  <c r="BX28" i="35"/>
  <c r="BS28" i="35"/>
  <c r="AC26" i="35"/>
  <c r="AV13" i="35"/>
  <c r="AQ13" i="35"/>
  <c r="AC34" i="35"/>
  <c r="CG18" i="35"/>
  <c r="CG20" i="35"/>
  <c r="BX27" i="35"/>
  <c r="BE21" i="35"/>
  <c r="O34" i="34"/>
  <c r="AC27" i="35"/>
  <c r="AC19" i="35"/>
  <c r="BX13" i="35"/>
  <c r="BN13" i="35"/>
  <c r="N16" i="34"/>
  <c r="N39" i="34"/>
  <c r="N25" i="34"/>
  <c r="AC12" i="35"/>
  <c r="AC29" i="35"/>
  <c r="CG33" i="35"/>
  <c r="BE31" i="35"/>
  <c r="J13" i="35"/>
  <c r="CJ35" i="35"/>
  <c r="CG35" i="35"/>
  <c r="BE23" i="35"/>
  <c r="CG30" i="35"/>
  <c r="CG14" i="35"/>
  <c r="AC15" i="35"/>
  <c r="BE14" i="35"/>
  <c r="AF21" i="35"/>
  <c r="AC21" i="35"/>
  <c r="BE15" i="35"/>
  <c r="AC35" i="35"/>
  <c r="AF35" i="35"/>
  <c r="BE37" i="35"/>
  <c r="BH37" i="35"/>
  <c r="AL28" i="35"/>
  <c r="AV28" i="35"/>
  <c r="AC22" i="35"/>
  <c r="BE38" i="35"/>
  <c r="CG13" i="35"/>
  <c r="CG24" i="35"/>
  <c r="BH22" i="35"/>
  <c r="BE22" i="35"/>
  <c r="AV39" i="35"/>
  <c r="BE17" i="35"/>
  <c r="BE19" i="35"/>
  <c r="BE13" i="35"/>
  <c r="BE24" i="35"/>
  <c r="CG36" i="35"/>
  <c r="AC33" i="35"/>
  <c r="AC20" i="35"/>
  <c r="T19" i="33"/>
  <c r="J35" i="34"/>
  <c r="AL21" i="34"/>
  <c r="N15" i="34"/>
  <c r="BH32" i="35"/>
  <c r="BE32" i="35"/>
  <c r="J12" i="35"/>
  <c r="T12" i="35"/>
  <c r="BE35" i="35"/>
  <c r="AC25" i="35"/>
  <c r="CG32" i="35"/>
  <c r="BE26" i="35"/>
  <c r="BH26" i="35"/>
  <c r="BE34" i="35"/>
  <c r="CJ23" i="35"/>
  <c r="CG23" i="35"/>
  <c r="AC16" i="35"/>
  <c r="AL13" i="35"/>
  <c r="BE28" i="35"/>
  <c r="CG29" i="35"/>
  <c r="CG22" i="35"/>
  <c r="AL24" i="35"/>
  <c r="AQ24" i="35"/>
  <c r="AV24" i="35"/>
  <c r="AC11" i="35"/>
  <c r="BE27" i="35"/>
  <c r="BE16" i="35"/>
  <c r="T24" i="35"/>
  <c r="J24" i="35"/>
  <c r="O24" i="35"/>
  <c r="BN25" i="35"/>
  <c r="BE18" i="35"/>
  <c r="BE25" i="35"/>
  <c r="J39" i="35"/>
  <c r="BH36" i="35"/>
  <c r="BE36" i="35"/>
  <c r="CG38" i="35"/>
  <c r="BE12" i="35"/>
  <c r="BX33" i="35"/>
  <c r="AF28" i="35"/>
  <c r="AC28" i="35"/>
  <c r="CG39" i="35"/>
  <c r="BN52" i="33"/>
  <c r="AC31" i="35"/>
  <c r="BE33" i="35"/>
  <c r="AC36" i="35"/>
  <c r="AC24" i="35"/>
  <c r="BX25" i="35"/>
  <c r="O39" i="35"/>
  <c r="AC17" i="35"/>
  <c r="O13" i="35"/>
  <c r="AQ25" i="35"/>
  <c r="CG25" i="35"/>
  <c r="AC18" i="35"/>
  <c r="CG31" i="35"/>
  <c r="AD32" i="34"/>
  <c r="CG21" i="35"/>
  <c r="AC37" i="35"/>
  <c r="AF37" i="35"/>
  <c r="BE29" i="35"/>
  <c r="AF30" i="35"/>
  <c r="AC30" i="35"/>
  <c r="BX12" i="35"/>
  <c r="CJ34" i="35"/>
  <c r="CG34" i="35"/>
  <c r="AC39" i="35"/>
  <c r="BH30" i="35"/>
  <c r="BE30" i="35"/>
  <c r="CG11" i="35"/>
  <c r="AC14" i="35"/>
  <c r="CG26" i="35"/>
  <c r="AC23" i="35"/>
  <c r="CG27" i="35"/>
  <c r="AV20" i="35"/>
  <c r="BS37" i="33"/>
  <c r="BX37" i="33"/>
  <c r="BN37" i="33"/>
  <c r="AV39" i="33"/>
  <c r="BS52" i="33"/>
  <c r="AC12" i="34"/>
  <c r="AP40" i="34"/>
  <c r="AP41" i="34"/>
  <c r="AC33" i="34"/>
  <c r="AC28" i="34"/>
  <c r="N11" i="34"/>
  <c r="N27" i="34"/>
  <c r="N38" i="34"/>
  <c r="N23" i="34"/>
  <c r="T14" i="33"/>
  <c r="J14" i="33"/>
  <c r="T21" i="33"/>
  <c r="O51" i="33"/>
  <c r="AP36" i="34"/>
  <c r="AC27" i="34"/>
  <c r="AC14" i="34"/>
  <c r="AC28" i="33"/>
  <c r="AC20" i="33"/>
  <c r="AC32" i="33"/>
  <c r="AC29" i="33"/>
  <c r="AP11" i="34"/>
  <c r="AP17" i="34"/>
  <c r="AP19" i="34"/>
  <c r="AP37" i="34"/>
  <c r="AP18" i="34"/>
  <c r="BN39" i="34"/>
  <c r="BN27" i="34"/>
  <c r="BS27" i="34"/>
  <c r="BX25" i="34"/>
  <c r="J24" i="34"/>
  <c r="AL24" i="34"/>
  <c r="AL13" i="34"/>
  <c r="AV13" i="34"/>
  <c r="O26" i="34"/>
  <c r="AD24" i="34"/>
  <c r="J38" i="34"/>
  <c r="BX13" i="34"/>
  <c r="BN13" i="34"/>
  <c r="BS13" i="34"/>
  <c r="O24" i="34"/>
  <c r="AD39" i="34"/>
  <c r="AD41" i="34"/>
  <c r="CG13" i="34"/>
  <c r="O16" i="34"/>
  <c r="J16" i="34"/>
  <c r="T16" i="34"/>
  <c r="J22" i="34"/>
  <c r="T22" i="34"/>
  <c r="BE12" i="34"/>
  <c r="CG23" i="34"/>
  <c r="BE29" i="34"/>
  <c r="O23" i="34"/>
  <c r="AV27" i="34"/>
  <c r="CG16" i="34"/>
  <c r="CG42" i="34"/>
  <c r="CG40" i="34"/>
  <c r="BS28" i="34"/>
  <c r="AD35" i="34"/>
  <c r="AQ33" i="34"/>
  <c r="AL33" i="34"/>
  <c r="AV33" i="34"/>
  <c r="O15" i="34"/>
  <c r="T15" i="34"/>
  <c r="CG39" i="34"/>
  <c r="AQ39" i="34"/>
  <c r="CG17" i="34"/>
  <c r="CJ17" i="34"/>
  <c r="CG27" i="34"/>
  <c r="BE25" i="34"/>
  <c r="J23" i="34"/>
  <c r="BN34" i="34"/>
  <c r="BS34" i="34"/>
  <c r="BE32" i="34"/>
  <c r="CG41" i="34"/>
  <c r="CG25" i="34"/>
  <c r="J30" i="34"/>
  <c r="BE23" i="34"/>
  <c r="CG28" i="34"/>
  <c r="CG21" i="34"/>
  <c r="O27" i="34"/>
  <c r="T27" i="34"/>
  <c r="BE17" i="34"/>
  <c r="BE33" i="34"/>
  <c r="AV30" i="34"/>
  <c r="AQ30" i="34"/>
  <c r="AL30" i="34"/>
  <c r="BN27" i="33"/>
  <c r="CG31" i="34"/>
  <c r="CG12" i="34"/>
  <c r="BE14" i="34"/>
  <c r="BX29" i="34"/>
  <c r="T30" i="34"/>
  <c r="T23" i="34"/>
  <c r="CG36" i="34"/>
  <c r="BE22" i="34"/>
  <c r="T18" i="34"/>
  <c r="J20" i="34"/>
  <c r="BX34" i="34"/>
  <c r="T39" i="34"/>
  <c r="BX35" i="34"/>
  <c r="CG30" i="34"/>
  <c r="BE30" i="34"/>
  <c r="O22" i="34"/>
  <c r="CG15" i="34"/>
  <c r="T36" i="34"/>
  <c r="CG29" i="34"/>
  <c r="AQ32" i="34"/>
  <c r="AL32" i="34"/>
  <c r="BE26" i="34"/>
  <c r="AQ25" i="34"/>
  <c r="BE36" i="34"/>
  <c r="CJ37" i="34"/>
  <c r="CG37" i="34"/>
  <c r="BE19" i="34"/>
  <c r="BE37" i="34"/>
  <c r="BH38" i="34"/>
  <c r="BE38" i="34"/>
  <c r="O37" i="34"/>
  <c r="T37" i="34"/>
  <c r="J37" i="34"/>
  <c r="BE18" i="34"/>
  <c r="AD30" i="34"/>
  <c r="BE41" i="34"/>
  <c r="CG35" i="34"/>
  <c r="AL27" i="34"/>
  <c r="O32" i="34"/>
  <c r="J32" i="34"/>
  <c r="BE16" i="34"/>
  <c r="CG33" i="34"/>
  <c r="CJ33" i="34"/>
  <c r="O41" i="34"/>
  <c r="BE24" i="34"/>
  <c r="O20" i="34"/>
  <c r="J18" i="34"/>
  <c r="O18" i="34"/>
  <c r="AV18" i="34"/>
  <c r="AL18" i="34"/>
  <c r="T38" i="34"/>
  <c r="O38" i="34"/>
  <c r="BN29" i="34"/>
  <c r="BN35" i="34"/>
  <c r="BS35" i="34"/>
  <c r="AQ35" i="34"/>
  <c r="AL35" i="34"/>
  <c r="J25" i="34"/>
  <c r="T25" i="34"/>
  <c r="O25" i="34"/>
  <c r="T31" i="34"/>
  <c r="O31" i="34"/>
  <c r="J31" i="34"/>
  <c r="T13" i="34"/>
  <c r="O13" i="34"/>
  <c r="J34" i="34"/>
  <c r="T34" i="34"/>
  <c r="T17" i="34"/>
  <c r="J17" i="34"/>
  <c r="T26" i="34"/>
  <c r="AV35" i="34"/>
  <c r="T33" i="34"/>
  <c r="O33" i="34"/>
  <c r="J33" i="34"/>
  <c r="O28" i="34"/>
  <c r="T28" i="34"/>
  <c r="CG32" i="34"/>
  <c r="CG18" i="34"/>
  <c r="AV34" i="34"/>
  <c r="AQ34" i="34"/>
  <c r="J36" i="34"/>
  <c r="J21" i="34"/>
  <c r="O21" i="34"/>
  <c r="BH20" i="34"/>
  <c r="BE20" i="34"/>
  <c r="BE42" i="34"/>
  <c r="BH42" i="34"/>
  <c r="CG24" i="34"/>
  <c r="CJ24" i="34"/>
  <c r="BN14" i="34" s="1"/>
  <c r="O36" i="34"/>
  <c r="CG19" i="34"/>
  <c r="AD20" i="34"/>
  <c r="CG22" i="34"/>
  <c r="BS32" i="34"/>
  <c r="BX32" i="34"/>
  <c r="AD16" i="34"/>
  <c r="O29" i="34"/>
  <c r="AD22" i="34"/>
  <c r="CG34" i="34"/>
  <c r="AD21" i="34"/>
  <c r="BE13" i="34"/>
  <c r="BX39" i="34"/>
  <c r="AQ29" i="34"/>
  <c r="AL29" i="34"/>
  <c r="AD23" i="34"/>
  <c r="AD36" i="34"/>
  <c r="CG20" i="34"/>
  <c r="T21" i="34"/>
  <c r="AV32" i="34"/>
  <c r="T19" i="34"/>
  <c r="AD28" i="34"/>
  <c r="CG14" i="34"/>
  <c r="T27" i="33"/>
  <c r="AV35" i="33"/>
  <c r="T29" i="33"/>
  <c r="AC23" i="33"/>
  <c r="BN11" i="33"/>
  <c r="BE16" i="33"/>
  <c r="BS27" i="33"/>
  <c r="AW7" i="33"/>
  <c r="CH11" i="33"/>
  <c r="AQ12" i="33"/>
  <c r="BE42" i="33"/>
  <c r="BH16" i="33"/>
  <c r="CJ47" i="33"/>
  <c r="BH19" i="33"/>
  <c r="AC38" i="33"/>
  <c r="U7" i="33"/>
  <c r="AQ28" i="33"/>
  <c r="J27" i="33"/>
  <c r="BE32" i="33"/>
  <c r="CG26" i="33"/>
  <c r="BY7" i="33"/>
  <c r="BF11" i="33"/>
  <c r="J26" i="33"/>
  <c r="BE21" i="33"/>
  <c r="BE22" i="33"/>
  <c r="AC42" i="33"/>
  <c r="BX11" i="33"/>
  <c r="AC40" i="33"/>
  <c r="AL44" i="33"/>
  <c r="AV44" i="33"/>
  <c r="CJ29" i="33"/>
  <c r="CG29" i="33"/>
  <c r="CG18" i="33"/>
  <c r="AL11" i="33"/>
  <c r="AV11" i="33"/>
  <c r="CG44" i="33"/>
  <c r="AL37" i="33"/>
  <c r="AV37" i="33"/>
  <c r="AQ37" i="33"/>
  <c r="AC37" i="33"/>
  <c r="CG31" i="33"/>
  <c r="BH38" i="33"/>
  <c r="BE38" i="33"/>
  <c r="CG12" i="33"/>
  <c r="AC12" i="33"/>
  <c r="AC49" i="33"/>
  <c r="AF49" i="33"/>
  <c r="BX21" i="33"/>
  <c r="BE48" i="33"/>
  <c r="O26" i="33"/>
  <c r="J48" i="33"/>
  <c r="CG14" i="33"/>
  <c r="BE47" i="33"/>
  <c r="CG42" i="33"/>
  <c r="CG28" i="33"/>
  <c r="BE52" i="33"/>
  <c r="BE25" i="33"/>
  <c r="CG22" i="33"/>
  <c r="CG38" i="33"/>
  <c r="T43" i="33"/>
  <c r="J43" i="33"/>
  <c r="CG48" i="33"/>
  <c r="BX39" i="33"/>
  <c r="BH40" i="33"/>
  <c r="BE40" i="33"/>
  <c r="CG36" i="33"/>
  <c r="BE34" i="33"/>
  <c r="BH34" i="33"/>
  <c r="CG32" i="33"/>
  <c r="AC46" i="33"/>
  <c r="AC24" i="33"/>
  <c r="BE43" i="33"/>
  <c r="CG15" i="33"/>
  <c r="AC26" i="33"/>
  <c r="AC45" i="33"/>
  <c r="BE33" i="33"/>
  <c r="AQ18" i="33"/>
  <c r="CG21" i="33"/>
  <c r="BE26" i="33"/>
  <c r="CG35" i="33"/>
  <c r="AL18" i="33"/>
  <c r="BE12" i="33"/>
  <c r="AL51" i="33"/>
  <c r="AQ51" i="33"/>
  <c r="AV51" i="33"/>
  <c r="BE36" i="33"/>
  <c r="AC25" i="33"/>
  <c r="AC36" i="33"/>
  <c r="AC19" i="33"/>
  <c r="BE24" i="33"/>
  <c r="T40" i="33"/>
  <c r="O40" i="33"/>
  <c r="AC51" i="33"/>
  <c r="CJ17" i="33"/>
  <c r="CG17" i="33"/>
  <c r="CG34" i="33"/>
  <c r="AF44" i="33"/>
  <c r="AC44" i="33"/>
  <c r="BE27" i="33"/>
  <c r="BH27" i="33"/>
  <c r="BS40" i="33"/>
  <c r="BE18" i="33"/>
  <c r="BE23" i="33"/>
  <c r="AE5" i="33"/>
  <c r="BE11" i="33"/>
  <c r="BE14" i="33"/>
  <c r="BE15" i="33"/>
  <c r="AC35" i="33"/>
  <c r="AV33" i="33"/>
  <c r="AQ33" i="33"/>
  <c r="CI5" i="33"/>
  <c r="BE51" i="33"/>
  <c r="AC27" i="33"/>
  <c r="BE45" i="33"/>
  <c r="T46" i="33"/>
  <c r="O30" i="33"/>
  <c r="AQ11" i="33"/>
  <c r="AC30" i="33"/>
  <c r="AC16" i="33"/>
  <c r="J19" i="33"/>
  <c r="O19" i="33"/>
  <c r="BN28" i="33"/>
  <c r="BS28" i="33"/>
  <c r="BE39" i="33"/>
  <c r="T51" i="33"/>
  <c r="J51" i="33"/>
  <c r="BS25" i="33"/>
  <c r="BN25" i="33"/>
  <c r="J33" i="33"/>
  <c r="O33" i="33"/>
  <c r="T33" i="33"/>
  <c r="AF34" i="33"/>
  <c r="AC34" i="33"/>
  <c r="AC13" i="33"/>
  <c r="AC14" i="33"/>
  <c r="BE29" i="33"/>
  <c r="BE19" i="33"/>
  <c r="CG51" i="33"/>
  <c r="BS12" i="33"/>
  <c r="BX12" i="33"/>
  <c r="AF41" i="33"/>
  <c r="AC41" i="33"/>
  <c r="BE49" i="33"/>
  <c r="AC31" i="33"/>
  <c r="CG37" i="33"/>
  <c r="CG41" i="33"/>
  <c r="CJ41" i="33"/>
  <c r="CG45" i="33"/>
  <c r="BE35" i="33"/>
  <c r="AC47" i="33"/>
  <c r="BE28" i="33"/>
  <c r="BG5" i="33"/>
  <c r="CG46" i="33"/>
  <c r="CJ46" i="33"/>
  <c r="CG47" i="33"/>
  <c r="BE20" i="33"/>
  <c r="BE44" i="33"/>
  <c r="CG43" i="33"/>
  <c r="CG23" i="33"/>
  <c r="AV26" i="33"/>
  <c r="BE13" i="33"/>
  <c r="AL46" i="33"/>
  <c r="BE31" i="33"/>
  <c r="AV12" i="33"/>
  <c r="AL12" i="33"/>
  <c r="T22" i="33"/>
  <c r="AC21" i="33"/>
  <c r="BX40" i="33"/>
  <c r="CG30" i="33"/>
  <c r="AV43" i="33"/>
  <c r="AC52" i="33"/>
  <c r="CG19" i="33"/>
  <c r="AC39" i="33"/>
  <c r="CG20" i="33"/>
  <c r="CG11" i="33"/>
  <c r="CG49" i="33"/>
  <c r="T52" i="33"/>
  <c r="J52" i="33"/>
  <c r="O11" i="33"/>
  <c r="J11" i="33"/>
  <c r="T11" i="33"/>
  <c r="CG13" i="33"/>
  <c r="CG16" i="33"/>
  <c r="CG33" i="33"/>
  <c r="CG25" i="33"/>
  <c r="CG39" i="33"/>
  <c r="BN33" i="33"/>
  <c r="T35" i="33"/>
  <c r="CG27" i="33"/>
  <c r="BS11" i="33"/>
  <c r="BE17" i="33"/>
  <c r="AC43" i="33"/>
  <c r="AC22" i="33"/>
  <c r="AC15" i="33"/>
  <c r="CG24" i="33"/>
  <c r="CG40" i="33"/>
  <c r="BE46" i="33"/>
  <c r="AC18" i="33"/>
  <c r="AC48" i="33"/>
  <c r="AC33" i="33"/>
  <c r="BE37" i="33"/>
  <c r="AL33" i="33"/>
  <c r="CG52" i="33"/>
  <c r="AC17" i="33"/>
  <c r="BE41" i="33"/>
  <c r="BE30" i="33"/>
  <c r="J7" i="40" l="1"/>
  <c r="BF50" i="33"/>
  <c r="O50" i="33"/>
  <c r="CH50" i="33"/>
  <c r="T50" i="33"/>
  <c r="AD50" i="33"/>
  <c r="BX50" i="33"/>
  <c r="BN50" i="33"/>
  <c r="J50" i="33"/>
  <c r="BS50" i="33"/>
  <c r="AL50" i="33"/>
  <c r="AV50" i="33"/>
  <c r="AQ50" i="33"/>
  <c r="K7" i="37"/>
  <c r="AD29" i="34"/>
  <c r="AD18" i="34"/>
  <c r="J29" i="34"/>
  <c r="T29" i="34"/>
  <c r="T11" i="34"/>
  <c r="J19" i="34"/>
  <c r="AD33" i="34"/>
  <c r="AD37" i="34"/>
  <c r="AD34" i="34"/>
  <c r="AE7" i="37"/>
  <c r="CG11" i="37"/>
  <c r="CI5" i="37"/>
  <c r="BE22" i="37"/>
  <c r="BG5" i="37"/>
  <c r="AE7" i="35"/>
  <c r="U6" i="34"/>
  <c r="J11" i="34"/>
  <c r="O11" i="34"/>
  <c r="AD26" i="34"/>
  <c r="O19" i="34"/>
  <c r="AE6" i="34"/>
  <c r="AD11" i="34"/>
  <c r="AD19" i="34"/>
  <c r="K6" i="34"/>
  <c r="BG7" i="35"/>
  <c r="CI7" i="35"/>
  <c r="BG7" i="34"/>
  <c r="AE7" i="34"/>
  <c r="CI7" i="34"/>
  <c r="AD29" i="33"/>
  <c r="BF38" i="33"/>
  <c r="BS21" i="33"/>
  <c r="BX48" i="33"/>
  <c r="BY7" i="37"/>
  <c r="P7" i="37"/>
  <c r="AR7" i="37"/>
  <c r="K7" i="36"/>
  <c r="K7" i="35"/>
  <c r="BO7" i="36"/>
  <c r="AM7" i="37"/>
  <c r="P7" i="35"/>
  <c r="U7" i="36"/>
  <c r="BT7" i="37"/>
  <c r="U7" i="35"/>
  <c r="AM7" i="35"/>
  <c r="P7" i="36"/>
  <c r="AM7" i="36"/>
  <c r="BO7" i="37"/>
  <c r="P7" i="34"/>
  <c r="AR7" i="36"/>
  <c r="AW7" i="37"/>
  <c r="AR7" i="34"/>
  <c r="BO7" i="35"/>
  <c r="BT7" i="36"/>
  <c r="BY7" i="36"/>
  <c r="BS17" i="35"/>
  <c r="O20" i="35"/>
  <c r="AD15" i="36"/>
  <c r="J19" i="36"/>
  <c r="AR6" i="34"/>
  <c r="K6" i="33"/>
  <c r="AM6" i="35"/>
  <c r="AE6" i="35"/>
  <c r="P6" i="33"/>
  <c r="CI6" i="34"/>
  <c r="CI6" i="35"/>
  <c r="AM6" i="33"/>
  <c r="BT6" i="34"/>
  <c r="BO6" i="34"/>
  <c r="BO6" i="35"/>
  <c r="BY6" i="34"/>
  <c r="K6" i="35"/>
  <c r="AR6" i="33"/>
  <c r="AE6" i="37"/>
  <c r="U6" i="37"/>
  <c r="P6" i="37"/>
  <c r="K6" i="37"/>
  <c r="BT6" i="35"/>
  <c r="P6" i="35"/>
  <c r="BY6" i="35"/>
  <c r="AW6" i="34"/>
  <c r="U6" i="35"/>
  <c r="AR6" i="35"/>
  <c r="AD44" i="33"/>
  <c r="CI6" i="36"/>
  <c r="BY6" i="36"/>
  <c r="BT6" i="36"/>
  <c r="BO6" i="36"/>
  <c r="BN17" i="37"/>
  <c r="CI6" i="37"/>
  <c r="BY6" i="37"/>
  <c r="BT6" i="37"/>
  <c r="BO6" i="37"/>
  <c r="BG6" i="34"/>
  <c r="AW6" i="35"/>
  <c r="BF12" i="36"/>
  <c r="AM6" i="36"/>
  <c r="BG6" i="36"/>
  <c r="AR6" i="36"/>
  <c r="AW6" i="36"/>
  <c r="AM6" i="37"/>
  <c r="BG6" i="37"/>
  <c r="AW6" i="37"/>
  <c r="AR6" i="37"/>
  <c r="BO6" i="33"/>
  <c r="BG6" i="35"/>
  <c r="AV12" i="34"/>
  <c r="AE6" i="36"/>
  <c r="U6" i="36"/>
  <c r="P6" i="36"/>
  <c r="K6" i="36"/>
  <c r="BT6" i="33"/>
  <c r="AM6" i="34"/>
  <c r="BF25" i="33"/>
  <c r="AV21" i="33"/>
  <c r="AQ27" i="35"/>
  <c r="J15" i="36"/>
  <c r="AD30" i="35"/>
  <c r="CH35" i="33"/>
  <c r="CH42" i="33"/>
  <c r="BF18" i="33"/>
  <c r="CH28" i="34"/>
  <c r="T32" i="33"/>
  <c r="T13" i="36"/>
  <c r="AQ29" i="33"/>
  <c r="AQ28" i="35"/>
  <c r="CH37" i="34"/>
  <c r="BX12" i="34"/>
  <c r="BN12" i="34"/>
  <c r="BS21" i="35"/>
  <c r="AV22" i="36"/>
  <c r="CH24" i="33"/>
  <c r="BS15" i="35"/>
  <c r="BN39" i="33"/>
  <c r="BF36" i="34"/>
  <c r="AQ24" i="34"/>
  <c r="AQ17" i="37"/>
  <c r="AD17" i="33"/>
  <c r="T24" i="33"/>
  <c r="BS38" i="34"/>
  <c r="AV28" i="34"/>
  <c r="BX32" i="35"/>
  <c r="J20" i="33"/>
  <c r="BN24" i="33"/>
  <c r="BX13" i="33"/>
  <c r="BF12" i="34"/>
  <c r="CH40" i="34"/>
  <c r="AQ28" i="34"/>
  <c r="BF32" i="35"/>
  <c r="AQ31" i="34"/>
  <c r="BN38" i="34"/>
  <c r="CH32" i="34"/>
  <c r="AV31" i="33"/>
  <c r="BN35" i="33"/>
  <c r="BS21" i="34"/>
  <c r="AL21" i="33"/>
  <c r="AV13" i="33"/>
  <c r="AV47" i="33"/>
  <c r="J13" i="33"/>
  <c r="BF37" i="35"/>
  <c r="T22" i="35"/>
  <c r="J20" i="35"/>
  <c r="O11" i="35"/>
  <c r="BS32" i="35"/>
  <c r="O32" i="35"/>
  <c r="CH32" i="35"/>
  <c r="AV17" i="35"/>
  <c r="BX17" i="36"/>
  <c r="BX22" i="36"/>
  <c r="BN22" i="36"/>
  <c r="CH22" i="36"/>
  <c r="BS22" i="36"/>
  <c r="CH19" i="36"/>
  <c r="CH26" i="35"/>
  <c r="CH13" i="37"/>
  <c r="BS22" i="37"/>
  <c r="BX22" i="37"/>
  <c r="CH22" i="37"/>
  <c r="BN34" i="37"/>
  <c r="BN22" i="37"/>
  <c r="CH34" i="37"/>
  <c r="BS34" i="37"/>
  <c r="BX34" i="37"/>
  <c r="J34" i="37"/>
  <c r="O34" i="37"/>
  <c r="AD34" i="37"/>
  <c r="T34" i="37"/>
  <c r="O17" i="37"/>
  <c r="T17" i="37"/>
  <c r="AD17" i="37"/>
  <c r="J17" i="37"/>
  <c r="J22" i="37"/>
  <c r="J29" i="33"/>
  <c r="CH34" i="33"/>
  <c r="AD22" i="35"/>
  <c r="AD39" i="33"/>
  <c r="O48" i="33"/>
  <c r="AV15" i="33"/>
  <c r="CH36" i="35"/>
  <c r="AD12" i="35"/>
  <c r="J12" i="33"/>
  <c r="BN42" i="34"/>
  <c r="BX39" i="35"/>
  <c r="J15" i="33"/>
  <c r="AD47" i="33"/>
  <c r="CH15" i="36"/>
  <c r="CH42" i="34"/>
  <c r="BF32" i="33"/>
  <c r="AD37" i="33"/>
  <c r="BX15" i="35"/>
  <c r="BN22" i="35"/>
  <c r="J27" i="35"/>
  <c r="O35" i="33"/>
  <c r="AV41" i="33"/>
  <c r="T42" i="33"/>
  <c r="AV30" i="33"/>
  <c r="O47" i="33"/>
  <c r="BS30" i="33"/>
  <c r="BX15" i="33"/>
  <c r="BX30" i="33"/>
  <c r="BN34" i="33"/>
  <c r="BN30" i="33"/>
  <c r="BX38" i="33"/>
  <c r="T48" i="33"/>
  <c r="BS24" i="33"/>
  <c r="J31" i="33"/>
  <c r="BX24" i="33"/>
  <c r="AQ13" i="33"/>
  <c r="AL12" i="34"/>
  <c r="AQ47" i="33"/>
  <c r="BS40" i="34"/>
  <c r="BF40" i="34"/>
  <c r="AV31" i="34"/>
  <c r="AL40" i="34"/>
  <c r="BS12" i="34"/>
  <c r="AQ11" i="34"/>
  <c r="AV39" i="34"/>
  <c r="BS31" i="34"/>
  <c r="BX21" i="34"/>
  <c r="AL32" i="33"/>
  <c r="AV32" i="33"/>
  <c r="T17" i="35"/>
  <c r="AL33" i="35"/>
  <c r="BS33" i="35"/>
  <c r="T26" i="35"/>
  <c r="BN11" i="35"/>
  <c r="AD13" i="35"/>
  <c r="CH12" i="35"/>
  <c r="BN15" i="36"/>
  <c r="BS12" i="36"/>
  <c r="AQ22" i="36"/>
  <c r="J22" i="36"/>
  <c r="BX13" i="36"/>
  <c r="BS16" i="37"/>
  <c r="BF13" i="36"/>
  <c r="CH11" i="35"/>
  <c r="AD22" i="37"/>
  <c r="T33" i="35"/>
  <c r="BN21" i="33"/>
  <c r="BS15" i="36"/>
  <c r="BX42" i="34"/>
  <c r="AL25" i="35"/>
  <c r="O29" i="33"/>
  <c r="AL12" i="35"/>
  <c r="CH30" i="33"/>
  <c r="CH12" i="33"/>
  <c r="AL17" i="35"/>
  <c r="BF12" i="33"/>
  <c r="AV13" i="36"/>
  <c r="CH15" i="33"/>
  <c r="O12" i="33"/>
  <c r="CH19" i="33"/>
  <c r="BF13" i="34"/>
  <c r="AL28" i="34"/>
  <c r="BF35" i="34"/>
  <c r="CH21" i="33"/>
  <c r="T15" i="35"/>
  <c r="AL31" i="33"/>
  <c r="AD30" i="33"/>
  <c r="T31" i="33"/>
  <c r="AL48" i="33"/>
  <c r="BF47" i="33"/>
  <c r="J17" i="35"/>
  <c r="AQ30" i="33"/>
  <c r="AV25" i="33"/>
  <c r="O24" i="33"/>
  <c r="T47" i="33"/>
  <c r="BF34" i="33"/>
  <c r="AD28" i="33"/>
  <c r="AL13" i="33"/>
  <c r="AD32" i="33"/>
  <c r="AQ18" i="34"/>
  <c r="BF37" i="34"/>
  <c r="AV40" i="34"/>
  <c r="AL39" i="34"/>
  <c r="BF24" i="34"/>
  <c r="AL11" i="34"/>
  <c r="BF21" i="34"/>
  <c r="O13" i="33"/>
  <c r="AQ42" i="33"/>
  <c r="O31" i="33"/>
  <c r="CH25" i="35"/>
  <c r="BS12" i="35"/>
  <c r="O22" i="35"/>
  <c r="J26" i="35"/>
  <c r="CH39" i="34"/>
  <c r="BN30" i="35"/>
  <c r="AD27" i="35"/>
  <c r="BF39" i="35"/>
  <c r="CH19" i="35"/>
  <c r="AD39" i="35"/>
  <c r="CH39" i="35"/>
  <c r="O23" i="36"/>
  <c r="T20" i="36"/>
  <c r="J20" i="36"/>
  <c r="AD20" i="36"/>
  <c r="O20" i="36"/>
  <c r="BX11" i="34"/>
  <c r="T22" i="36"/>
  <c r="BS18" i="33"/>
  <c r="BX21" i="37"/>
  <c r="BN15" i="37"/>
  <c r="AD13" i="36"/>
  <c r="BF23" i="37"/>
  <c r="AL23" i="37"/>
  <c r="CH22" i="35"/>
  <c r="AQ23" i="37"/>
  <c r="BF15" i="35"/>
  <c r="AL47" i="33"/>
  <c r="AD32" i="35"/>
  <c r="T15" i="33"/>
  <c r="AD17" i="35"/>
  <c r="BF30" i="34"/>
  <c r="T28" i="33"/>
  <c r="BF17" i="34"/>
  <c r="BN40" i="34"/>
  <c r="BF26" i="33"/>
  <c r="AQ15" i="35"/>
  <c r="AV21" i="35"/>
  <c r="AD51" i="33"/>
  <c r="T13" i="33"/>
  <c r="BF25" i="34"/>
  <c r="AD15" i="35"/>
  <c r="CH35" i="34"/>
  <c r="BF22" i="36"/>
  <c r="BF15" i="33"/>
  <c r="J47" i="33"/>
  <c r="AL41" i="33"/>
  <c r="AD52" i="33"/>
  <c r="AQ41" i="33"/>
  <c r="AD35" i="33"/>
  <c r="AQ35" i="33"/>
  <c r="AD41" i="33"/>
  <c r="AD34" i="33"/>
  <c r="AQ48" i="33"/>
  <c r="AD26" i="33"/>
  <c r="BS13" i="33"/>
  <c r="BN42" i="33"/>
  <c r="AV24" i="33"/>
  <c r="BS48" i="33"/>
  <c r="O32" i="33"/>
  <c r="O28" i="33"/>
  <c r="CH48" i="33"/>
  <c r="AQ21" i="34"/>
  <c r="BN31" i="34"/>
  <c r="AL25" i="34"/>
  <c r="AL39" i="33"/>
  <c r="BS39" i="35"/>
  <c r="CH38" i="34"/>
  <c r="AQ39" i="35"/>
  <c r="J22" i="35"/>
  <c r="BX30" i="35"/>
  <c r="AQ21" i="35"/>
  <c r="AV25" i="35"/>
  <c r="BS20" i="35"/>
  <c r="AL20" i="35"/>
  <c r="O15" i="36"/>
  <c r="AD36" i="35"/>
  <c r="BF17" i="35"/>
  <c r="BF15" i="36"/>
  <c r="BN13" i="36"/>
  <c r="CH13" i="36"/>
  <c r="BN12" i="37"/>
  <c r="AV15" i="37"/>
  <c r="AV34" i="37"/>
  <c r="AL34" i="37"/>
  <c r="AQ34" i="37"/>
  <c r="BF34" i="37"/>
  <c r="CH21" i="35"/>
  <c r="O13" i="36"/>
  <c r="AD22" i="36"/>
  <c r="BX28" i="34"/>
  <c r="BS26" i="33"/>
  <c r="BF28" i="35"/>
  <c r="CH38" i="33"/>
  <c r="BF29" i="33"/>
  <c r="AV24" i="34"/>
  <c r="BS15" i="33"/>
  <c r="AV15" i="35"/>
  <c r="AV41" i="34"/>
  <c r="O46" i="33"/>
  <c r="O19" i="36"/>
  <c r="AQ40" i="34"/>
  <c r="CH26" i="33"/>
  <c r="BF12" i="35"/>
  <c r="BF24" i="33"/>
  <c r="AQ12" i="35"/>
  <c r="BN11" i="34"/>
  <c r="BF11" i="35"/>
  <c r="O15" i="33"/>
  <c r="BX42" i="33"/>
  <c r="AL35" i="33"/>
  <c r="CH25" i="33"/>
  <c r="AV48" i="33"/>
  <c r="O42" i="33"/>
  <c r="BS42" i="33"/>
  <c r="AQ24" i="33"/>
  <c r="AD46" i="33"/>
  <c r="AV42" i="33"/>
  <c r="CH47" i="33"/>
  <c r="AV25" i="34"/>
  <c r="CH21" i="34"/>
  <c r="CH41" i="34"/>
  <c r="CH12" i="34"/>
  <c r="BN28" i="34"/>
  <c r="BS25" i="34"/>
  <c r="CH25" i="34"/>
  <c r="CH27" i="34"/>
  <c r="AQ32" i="33"/>
  <c r="BN13" i="33"/>
  <c r="AQ20" i="35"/>
  <c r="BF33" i="35"/>
  <c r="BS26" i="35"/>
  <c r="BS30" i="35"/>
  <c r="AQ11" i="35"/>
  <c r="AQ33" i="35"/>
  <c r="BN17" i="35"/>
  <c r="AL21" i="35"/>
  <c r="O25" i="35"/>
  <c r="BN20" i="35"/>
  <c r="T32" i="35"/>
  <c r="AL15" i="36"/>
  <c r="AQ13" i="36"/>
  <c r="AQ17" i="35"/>
  <c r="BN19" i="36"/>
  <c r="BX41" i="34"/>
  <c r="O23" i="37"/>
  <c r="AD16" i="37"/>
  <c r="BN41" i="34"/>
  <c r="BS22" i="35"/>
  <c r="AV11" i="35"/>
  <c r="BS13" i="36"/>
  <c r="AD24" i="33"/>
  <c r="BF13" i="35"/>
  <c r="BF30" i="33"/>
  <c r="BF27" i="35"/>
  <c r="BF35" i="33"/>
  <c r="BF20" i="35"/>
  <c r="BF39" i="34"/>
  <c r="T26" i="33"/>
  <c r="BS11" i="35"/>
  <c r="BN27" i="35"/>
  <c r="AL15" i="35"/>
  <c r="AL27" i="35"/>
  <c r="AD15" i="33"/>
  <c r="BF31" i="34"/>
  <c r="BX34" i="33"/>
  <c r="BF42" i="33"/>
  <c r="AD11" i="33"/>
  <c r="AD42" i="33"/>
  <c r="BF21" i="33"/>
  <c r="BF39" i="33"/>
  <c r="AD48" i="33"/>
  <c r="AD21" i="33"/>
  <c r="AQ31" i="33"/>
  <c r="CH27" i="33"/>
  <c r="J24" i="33"/>
  <c r="AQ15" i="33"/>
  <c r="AL29" i="33"/>
  <c r="AL15" i="33"/>
  <c r="BF27" i="34"/>
  <c r="AQ41" i="34"/>
  <c r="AL41" i="34"/>
  <c r="BX38" i="34"/>
  <c r="CH20" i="35"/>
  <c r="CH31" i="34"/>
  <c r="BN26" i="35"/>
  <c r="BF36" i="35"/>
  <c r="O33" i="35"/>
  <c r="BF26" i="35"/>
  <c r="O12" i="35"/>
  <c r="BX17" i="35"/>
  <c r="T25" i="35"/>
  <c r="CH27" i="35"/>
  <c r="BX20" i="35"/>
  <c r="AL11" i="35"/>
  <c r="BN39" i="35"/>
  <c r="AV20" i="36"/>
  <c r="AL13" i="36"/>
  <c r="AQ15" i="36"/>
  <c r="O22" i="37"/>
  <c r="CH11" i="34"/>
  <c r="CH15" i="35"/>
  <c r="CH13" i="33"/>
  <c r="BX26" i="33"/>
  <c r="BF37" i="33"/>
  <c r="AL22" i="36"/>
  <c r="AD24" i="35"/>
  <c r="BS39" i="34"/>
  <c r="AD31" i="33"/>
  <c r="BX26" i="35"/>
  <c r="BF13" i="33"/>
  <c r="J32" i="33"/>
  <c r="O27" i="35"/>
  <c r="BF11" i="34"/>
  <c r="BF51" i="33"/>
  <c r="CH30" i="35"/>
  <c r="T22" i="37"/>
  <c r="BN21" i="35"/>
  <c r="AD18" i="33"/>
  <c r="O15" i="35"/>
  <c r="J15" i="35"/>
  <c r="O36" i="35"/>
  <c r="J32" i="35"/>
  <c r="AQ19" i="36"/>
  <c r="CH18" i="33"/>
  <c r="BX11" i="35"/>
  <c r="AV23" i="37"/>
  <c r="AD33" i="35"/>
  <c r="BN15" i="33"/>
  <c r="BN48" i="33"/>
  <c r="AD25" i="35"/>
  <c r="AL42" i="33"/>
  <c r="BF21" i="35"/>
  <c r="CH33" i="35"/>
  <c r="T12" i="33"/>
  <c r="BN12" i="35"/>
  <c r="BF41" i="33"/>
  <c r="CH17" i="35"/>
  <c r="BF18" i="34"/>
  <c r="J42" i="33"/>
  <c r="O26" i="35"/>
  <c r="BX19" i="36"/>
  <c r="CH13" i="34"/>
  <c r="CH52" i="33"/>
  <c r="BS42" i="34"/>
  <c r="CH51" i="33"/>
  <c r="J33" i="35"/>
  <c r="J11" i="35"/>
  <c r="AD20" i="35"/>
  <c r="J25" i="35"/>
  <c r="AD27" i="33"/>
  <c r="AL26" i="33"/>
  <c r="AQ25" i="33"/>
  <c r="J28" i="33"/>
  <c r="AQ21" i="33"/>
  <c r="AL25" i="33"/>
  <c r="CH37" i="33"/>
  <c r="AL30" i="33"/>
  <c r="AD13" i="33"/>
  <c r="BF42" i="34"/>
  <c r="BF41" i="34"/>
  <c r="AL31" i="34"/>
  <c r="BF38" i="34"/>
  <c r="BS35" i="33"/>
  <c r="AQ12" i="34"/>
  <c r="AV11" i="34"/>
  <c r="BF28" i="34"/>
  <c r="BN21" i="34"/>
  <c r="O17" i="35"/>
  <c r="BF25" i="35"/>
  <c r="BX21" i="35"/>
  <c r="BN33" i="35"/>
  <c r="AQ26" i="33"/>
  <c r="T19" i="35"/>
  <c r="AD11" i="35"/>
  <c r="BS27" i="35"/>
  <c r="T20" i="35"/>
  <c r="AL19" i="35"/>
  <c r="T11" i="35"/>
  <c r="BS36" i="35"/>
  <c r="T19" i="36"/>
  <c r="BX40" i="34"/>
  <c r="AL19" i="36"/>
  <c r="BS19" i="36"/>
  <c r="AD19" i="36"/>
  <c r="J13" i="36"/>
  <c r="AL24" i="33"/>
  <c r="BN32" i="35"/>
  <c r="AV19" i="36"/>
  <c r="O39" i="33"/>
  <c r="BN15" i="35"/>
  <c r="BX22" i="35"/>
  <c r="BS34" i="33"/>
  <c r="AQ37" i="34"/>
  <c r="CH30" i="34"/>
  <c r="BF48" i="33"/>
  <c r="BS25" i="35"/>
  <c r="AV33" i="35"/>
  <c r="AD12" i="33"/>
  <c r="AQ17" i="34"/>
  <c r="BS11" i="34"/>
  <c r="T25" i="33"/>
  <c r="BF31" i="33"/>
  <c r="BX31" i="34"/>
  <c r="BN26" i="33"/>
  <c r="BS41" i="34"/>
  <c r="BF19" i="36"/>
  <c r="AQ39" i="33"/>
  <c r="BF17" i="33"/>
  <c r="BF52" i="33"/>
  <c r="AQ11" i="36"/>
  <c r="T45" i="33"/>
  <c r="BF18" i="37"/>
  <c r="J23" i="37"/>
  <c r="AQ20" i="36"/>
  <c r="AD43" i="33"/>
  <c r="CH28" i="35"/>
  <c r="AQ49" i="33"/>
  <c r="BS18" i="36"/>
  <c r="AQ46" i="33"/>
  <c r="AL34" i="35"/>
  <c r="T23" i="37"/>
  <c r="CH12" i="36"/>
  <c r="CH23" i="35"/>
  <c r="BS37" i="35"/>
  <c r="AD21" i="36"/>
  <c r="AD12" i="36"/>
  <c r="BS20" i="36"/>
  <c r="AV46" i="33"/>
  <c r="BN28" i="35"/>
  <c r="BN23" i="36"/>
  <c r="BS13" i="35"/>
  <c r="CH18" i="36"/>
  <c r="BX18" i="36"/>
  <c r="CH20" i="34"/>
  <c r="CH21" i="36"/>
  <c r="BS33" i="33"/>
  <c r="BF40" i="33"/>
  <c r="BN12" i="36"/>
  <c r="AL22" i="37"/>
  <c r="AD37" i="35"/>
  <c r="J18" i="35"/>
  <c r="AQ20" i="33"/>
  <c r="BN20" i="33"/>
  <c r="BS29" i="34"/>
  <c r="CH33" i="34"/>
  <c r="BF34" i="35"/>
  <c r="J23" i="35"/>
  <c r="T34" i="35"/>
  <c r="CH35" i="35"/>
  <c r="AD29" i="35"/>
  <c r="AL18" i="36"/>
  <c r="BF20" i="36"/>
  <c r="J21" i="36"/>
  <c r="BN13" i="37"/>
  <c r="AV12" i="37"/>
  <c r="AQ24" i="37"/>
  <c r="AV24" i="37"/>
  <c r="BF24" i="37"/>
  <c r="AL24" i="37"/>
  <c r="BF15" i="37"/>
  <c r="AV22" i="37"/>
  <c r="BF22" i="37"/>
  <c r="CH13" i="35"/>
  <c r="AD18" i="35"/>
  <c r="AV23" i="35"/>
  <c r="BS20" i="34"/>
  <c r="BF23" i="35"/>
  <c r="BX49" i="33"/>
  <c r="BN49" i="33"/>
  <c r="CH32" i="33"/>
  <c r="AV20" i="33"/>
  <c r="BF19" i="33"/>
  <c r="BF28" i="33"/>
  <c r="T23" i="35"/>
  <c r="O34" i="35"/>
  <c r="BF29" i="34"/>
  <c r="J17" i="36"/>
  <c r="CH20" i="37"/>
  <c r="CH24" i="37"/>
  <c r="BX24" i="37"/>
  <c r="BN24" i="37"/>
  <c r="BS24" i="37"/>
  <c r="BX20" i="34"/>
  <c r="AQ34" i="35"/>
  <c r="AD23" i="35"/>
  <c r="AD14" i="33"/>
  <c r="BX18" i="37"/>
  <c r="T18" i="35"/>
  <c r="BS39" i="33"/>
  <c r="BN31" i="33"/>
  <c r="BF44" i="33"/>
  <c r="BN32" i="33"/>
  <c r="BN37" i="35"/>
  <c r="O17" i="36"/>
  <c r="BX21" i="36"/>
  <c r="AQ22" i="37"/>
  <c r="CH33" i="33"/>
  <c r="AQ15" i="37"/>
  <c r="BN18" i="37"/>
  <c r="BF15" i="34"/>
  <c r="AV34" i="35"/>
  <c r="BF49" i="33"/>
  <c r="BF26" i="34"/>
  <c r="BS20" i="33"/>
  <c r="BF20" i="33"/>
  <c r="AD33" i="33"/>
  <c r="BF43" i="33"/>
  <c r="CH20" i="33"/>
  <c r="AD35" i="35"/>
  <c r="BF35" i="35"/>
  <c r="T21" i="36"/>
  <c r="BF21" i="36"/>
  <c r="AL23" i="36"/>
  <c r="AV21" i="36"/>
  <c r="AV23" i="36"/>
  <c r="AQ21" i="36"/>
  <c r="AV12" i="36"/>
  <c r="AL21" i="36"/>
  <c r="AQ23" i="36"/>
  <c r="AQ12" i="36"/>
  <c r="BF23" i="36"/>
  <c r="AL12" i="36"/>
  <c r="J18" i="36"/>
  <c r="CH18" i="37"/>
  <c r="CH18" i="34"/>
  <c r="CH29" i="34"/>
  <c r="CH28" i="33"/>
  <c r="BS31" i="33"/>
  <c r="AL28" i="33"/>
  <c r="O20" i="33"/>
  <c r="AV28" i="33"/>
  <c r="AL15" i="34"/>
  <c r="CH39" i="33"/>
  <c r="BN44" i="33"/>
  <c r="BX37" i="35"/>
  <c r="T18" i="36"/>
  <c r="BS44" i="33"/>
  <c r="BX15" i="37"/>
  <c r="AD21" i="37"/>
  <c r="J24" i="37"/>
  <c r="T24" i="37"/>
  <c r="O24" i="37"/>
  <c r="AD24" i="37"/>
  <c r="O15" i="37"/>
  <c r="AD15" i="37"/>
  <c r="BS15" i="37"/>
  <c r="AL15" i="37"/>
  <c r="AD19" i="33"/>
  <c r="BS32" i="33"/>
  <c r="BF33" i="33"/>
  <c r="O14" i="33"/>
  <c r="AD34" i="35"/>
  <c r="AD49" i="33"/>
  <c r="AQ44" i="33"/>
  <c r="CH44" i="33"/>
  <c r="BS22" i="34"/>
  <c r="CH15" i="34"/>
  <c r="BN20" i="34"/>
  <c r="CH26" i="34"/>
  <c r="BS18" i="34"/>
  <c r="BS15" i="34"/>
  <c r="CH40" i="33"/>
  <c r="AL23" i="35"/>
  <c r="J34" i="35"/>
  <c r="BX18" i="34"/>
  <c r="BX44" i="33"/>
  <c r="BX20" i="33"/>
  <c r="BX15" i="34"/>
  <c r="BS49" i="33"/>
  <c r="AD40" i="33"/>
  <c r="CH46" i="33"/>
  <c r="BF46" i="33"/>
  <c r="AV49" i="33"/>
  <c r="AQ15" i="34"/>
  <c r="BF33" i="34"/>
  <c r="CH49" i="33"/>
  <c r="AL49" i="33"/>
  <c r="AQ23" i="35"/>
  <c r="BS23" i="36"/>
  <c r="AD11" i="36"/>
  <c r="T17" i="36"/>
  <c r="AD18" i="36"/>
  <c r="AD17" i="36"/>
  <c r="T23" i="36"/>
  <c r="BN21" i="36"/>
  <c r="AD23" i="36"/>
  <c r="BS13" i="37"/>
  <c r="O21" i="36"/>
  <c r="O18" i="36"/>
  <c r="AD23" i="37"/>
  <c r="CH31" i="33"/>
  <c r="BN15" i="34"/>
  <c r="BN18" i="34"/>
  <c r="BX20" i="36"/>
  <c r="BX32" i="33"/>
  <c r="AL20" i="33"/>
  <c r="AV15" i="34"/>
  <c r="AD20" i="33"/>
  <c r="O23" i="35"/>
  <c r="O18" i="35"/>
  <c r="BS18" i="37"/>
  <c r="J23" i="36"/>
  <c r="BN14" i="37"/>
  <c r="BX13" i="37"/>
  <c r="BN20" i="36"/>
  <c r="BS21" i="36"/>
  <c r="CH20" i="36"/>
  <c r="CH37" i="35"/>
  <c r="CH15" i="37"/>
  <c r="AL20" i="36"/>
  <c r="BX31" i="33"/>
  <c r="J12" i="37"/>
  <c r="T26" i="37"/>
  <c r="AD30" i="37"/>
  <c r="O25" i="37"/>
  <c r="O31" i="37"/>
  <c r="AD25" i="37"/>
  <c r="AD32" i="37"/>
  <c r="J31" i="37"/>
  <c r="J26" i="37"/>
  <c r="T32" i="37"/>
  <c r="AD27" i="37"/>
  <c r="O32" i="37"/>
  <c r="O26" i="37"/>
  <c r="T31" i="37"/>
  <c r="J27" i="37"/>
  <c r="O27" i="37"/>
  <c r="AD28" i="37"/>
  <c r="AD29" i="37"/>
  <c r="T25" i="37"/>
  <c r="AD33" i="37"/>
  <c r="T27" i="37"/>
  <c r="J32" i="37"/>
  <c r="AD31" i="37"/>
  <c r="AD26" i="37"/>
  <c r="O29" i="37"/>
  <c r="O28" i="37"/>
  <c r="T28" i="37"/>
  <c r="T33" i="37"/>
  <c r="O33" i="37"/>
  <c r="J29" i="37"/>
  <c r="J33" i="37"/>
  <c r="BE13" i="37"/>
  <c r="BN21" i="37"/>
  <c r="BE11" i="37"/>
  <c r="BS19" i="37"/>
  <c r="T19" i="37"/>
  <c r="CH11" i="37"/>
  <c r="BF19" i="37"/>
  <c r="BS21" i="37"/>
  <c r="AL19" i="37"/>
  <c r="BF14" i="37"/>
  <c r="BE19" i="37"/>
  <c r="BE21" i="37"/>
  <c r="BX14" i="37"/>
  <c r="AD11" i="37"/>
  <c r="J14" i="37"/>
  <c r="BX31" i="37"/>
  <c r="BS27" i="37"/>
  <c r="CH32" i="37"/>
  <c r="CH28" i="37"/>
  <c r="BN31" i="37"/>
  <c r="BS28" i="37"/>
  <c r="BS31" i="37"/>
  <c r="BN28" i="37"/>
  <c r="CH27" i="37"/>
  <c r="BX28" i="37"/>
  <c r="BX32" i="37"/>
  <c r="CH31" i="37"/>
  <c r="CH29" i="37"/>
  <c r="BN25" i="37"/>
  <c r="BN30" i="37"/>
  <c r="BX25" i="37"/>
  <c r="CH26" i="37"/>
  <c r="BN32" i="37"/>
  <c r="BX30" i="37"/>
  <c r="CH25" i="37"/>
  <c r="BS30" i="37"/>
  <c r="BS25" i="37"/>
  <c r="BS32" i="37"/>
  <c r="CH30" i="37"/>
  <c r="BX27" i="37"/>
  <c r="BN27" i="37"/>
  <c r="CH33" i="37"/>
  <c r="BN33" i="37"/>
  <c r="BS33" i="37"/>
  <c r="BX33" i="37"/>
  <c r="BN26" i="37"/>
  <c r="BS26" i="37"/>
  <c r="BX26" i="37"/>
  <c r="BS14" i="37"/>
  <c r="BF26" i="37"/>
  <c r="AL27" i="37"/>
  <c r="BF33" i="37"/>
  <c r="AQ26" i="37"/>
  <c r="AL32" i="37"/>
  <c r="AV26" i="37"/>
  <c r="BF32" i="37"/>
  <c r="BF25" i="37"/>
  <c r="AQ32" i="37"/>
  <c r="AL26" i="37"/>
  <c r="AQ27" i="37"/>
  <c r="AV32" i="37"/>
  <c r="BF28" i="37"/>
  <c r="BF29" i="37"/>
  <c r="BF27" i="37"/>
  <c r="AV28" i="37"/>
  <c r="AQ25" i="37"/>
  <c r="AL30" i="37"/>
  <c r="AQ28" i="37"/>
  <c r="AQ30" i="37"/>
  <c r="AQ31" i="37"/>
  <c r="AV33" i="37"/>
  <c r="AQ33" i="37"/>
  <c r="AL25" i="37"/>
  <c r="AV25" i="37"/>
  <c r="BF30" i="37"/>
  <c r="BF31" i="37"/>
  <c r="AV31" i="37"/>
  <c r="AL33" i="37"/>
  <c r="AL28" i="37"/>
  <c r="AV30" i="37"/>
  <c r="AL31" i="37"/>
  <c r="AV27" i="37"/>
  <c r="BE24" i="37"/>
  <c r="BE30" i="37"/>
  <c r="BE33" i="37"/>
  <c r="BE34" i="37"/>
  <c r="BE26" i="37"/>
  <c r="BE25" i="37"/>
  <c r="BE28" i="37"/>
  <c r="BE29" i="37"/>
  <c r="BE27" i="37"/>
  <c r="BE32" i="37"/>
  <c r="BE31" i="37"/>
  <c r="BE16" i="37"/>
  <c r="BE14" i="37"/>
  <c r="BE23" i="37"/>
  <c r="BE20" i="37"/>
  <c r="J19" i="37"/>
  <c r="BS12" i="37"/>
  <c r="BF11" i="37"/>
  <c r="BE18" i="37"/>
  <c r="CH19" i="37"/>
  <c r="BE15" i="37"/>
  <c r="CG14" i="37"/>
  <c r="CG30" i="37"/>
  <c r="CG28" i="37"/>
  <c r="CG32" i="37"/>
  <c r="CG26" i="37"/>
  <c r="CG29" i="37"/>
  <c r="CG25" i="37"/>
  <c r="CG31" i="37"/>
  <c r="CG27" i="37"/>
  <c r="CG24" i="37"/>
  <c r="CG34" i="37"/>
  <c r="CG33" i="37"/>
  <c r="AL11" i="37"/>
  <c r="BF21" i="37"/>
  <c r="AQ21" i="37"/>
  <c r="AL21" i="37"/>
  <c r="BF12" i="37"/>
  <c r="AL12" i="37"/>
  <c r="AV14" i="37"/>
  <c r="O19" i="37"/>
  <c r="AD13" i="37"/>
  <c r="BX11" i="37"/>
  <c r="BX12" i="37"/>
  <c r="BX19" i="37"/>
  <c r="CH14" i="37"/>
  <c r="T12" i="37"/>
  <c r="BN19" i="37"/>
  <c r="AV19" i="37"/>
  <c r="AL14" i="37"/>
  <c r="AV21" i="37"/>
  <c r="AQ19" i="37"/>
  <c r="T14" i="37"/>
  <c r="AQ14" i="37"/>
  <c r="AD19" i="37"/>
  <c r="CH12" i="37"/>
  <c r="AQ12" i="37"/>
  <c r="BF13" i="37"/>
  <c r="O14" i="37"/>
  <c r="BF20" i="37"/>
  <c r="AD18" i="37"/>
  <c r="AD20" i="37"/>
  <c r="J20" i="37"/>
  <c r="O20" i="37"/>
  <c r="AD12" i="37"/>
  <c r="O12" i="37"/>
  <c r="AD14" i="37"/>
  <c r="CH21" i="37"/>
  <c r="BN23" i="37"/>
  <c r="CH17" i="37"/>
  <c r="AV16" i="37"/>
  <c r="BF16" i="37"/>
  <c r="AQ16" i="37"/>
  <c r="BF17" i="37"/>
  <c r="AL16" i="37"/>
  <c r="AV11" i="37"/>
  <c r="AQ11" i="37"/>
  <c r="BN19" i="34"/>
  <c r="BX23" i="36"/>
  <c r="O21" i="37"/>
  <c r="J21" i="37"/>
  <c r="T21" i="37"/>
  <c r="T11" i="37"/>
  <c r="J11" i="37"/>
  <c r="O11" i="37"/>
  <c r="BN16" i="33"/>
  <c r="T31" i="35"/>
  <c r="BX23" i="37"/>
  <c r="AL13" i="37"/>
  <c r="AV13" i="37"/>
  <c r="AQ13" i="37"/>
  <c r="BX16" i="37"/>
  <c r="BN11" i="37"/>
  <c r="CH16" i="37"/>
  <c r="BS17" i="37"/>
  <c r="CH23" i="37"/>
  <c r="BX17" i="37"/>
  <c r="BS11" i="37"/>
  <c r="AL17" i="37"/>
  <c r="AV17" i="37"/>
  <c r="T13" i="37"/>
  <c r="O13" i="37"/>
  <c r="J13" i="37"/>
  <c r="BS23" i="37"/>
  <c r="AQ16" i="36"/>
  <c r="CH11" i="36"/>
  <c r="CH23" i="36"/>
  <c r="CH17" i="36"/>
  <c r="BN17" i="36"/>
  <c r="AQ17" i="36"/>
  <c r="BF17" i="36"/>
  <c r="AL17" i="36"/>
  <c r="AV17" i="36"/>
  <c r="BS17" i="36"/>
  <c r="BF31" i="35"/>
  <c r="T11" i="36"/>
  <c r="J11" i="36"/>
  <c r="AQ18" i="36"/>
  <c r="BF16" i="36"/>
  <c r="AV11" i="36"/>
  <c r="AV18" i="36"/>
  <c r="AL14" i="36"/>
  <c r="BF18" i="36"/>
  <c r="BN11" i="36"/>
  <c r="CH31" i="35"/>
  <c r="J12" i="36"/>
  <c r="T12" i="36"/>
  <c r="O12" i="36"/>
  <c r="BX16" i="36"/>
  <c r="BS14" i="36"/>
  <c r="BN14" i="36"/>
  <c r="BX14" i="36"/>
  <c r="BX11" i="36"/>
  <c r="BN16" i="36"/>
  <c r="BS11" i="36"/>
  <c r="BS16" i="36"/>
  <c r="CH16" i="36"/>
  <c r="CH14" i="36"/>
  <c r="BX38" i="35"/>
  <c r="O11" i="36"/>
  <c r="AL11" i="36"/>
  <c r="AL16" i="36"/>
  <c r="BF14" i="36"/>
  <c r="T16" i="36"/>
  <c r="O14" i="36"/>
  <c r="J16" i="36"/>
  <c r="AD14" i="36"/>
  <c r="AV16" i="36"/>
  <c r="T14" i="36"/>
  <c r="O16" i="36"/>
  <c r="BF34" i="34"/>
  <c r="CH19" i="34"/>
  <c r="BS29" i="35"/>
  <c r="BX18" i="35"/>
  <c r="BN18" i="36"/>
  <c r="AD16" i="36"/>
  <c r="BS18" i="35"/>
  <c r="BX14" i="35"/>
  <c r="J14" i="36"/>
  <c r="BF11" i="36"/>
  <c r="BX29" i="35"/>
  <c r="AV29" i="35"/>
  <c r="BN18" i="35"/>
  <c r="BN14" i="35"/>
  <c r="AL31" i="35"/>
  <c r="AQ38" i="35"/>
  <c r="J14" i="35"/>
  <c r="AQ35" i="35"/>
  <c r="AL35" i="35"/>
  <c r="AV35" i="35"/>
  <c r="AD38" i="35"/>
  <c r="AL14" i="35"/>
  <c r="AQ29" i="35"/>
  <c r="AV31" i="35"/>
  <c r="AL38" i="35"/>
  <c r="BF14" i="35"/>
  <c r="BF29" i="35"/>
  <c r="AD19" i="35"/>
  <c r="AD31" i="35"/>
  <c r="O14" i="35"/>
  <c r="BF30" i="35"/>
  <c r="CH34" i="35"/>
  <c r="J31" i="35"/>
  <c r="AQ31" i="35"/>
  <c r="O31" i="35"/>
  <c r="AL16" i="35"/>
  <c r="AV14" i="35"/>
  <c r="CH14" i="35"/>
  <c r="T38" i="35"/>
  <c r="AL18" i="35"/>
  <c r="AD16" i="35"/>
  <c r="BF18" i="35"/>
  <c r="AD14" i="35"/>
  <c r="BS31" i="35"/>
  <c r="BS14" i="35"/>
  <c r="AQ14" i="35"/>
  <c r="CH16" i="35"/>
  <c r="AV16" i="35"/>
  <c r="BN16" i="35"/>
  <c r="J38" i="35"/>
  <c r="AQ18" i="35"/>
  <c r="T16" i="35"/>
  <c r="BN31" i="35"/>
  <c r="BX31" i="35"/>
  <c r="BN38" i="35"/>
  <c r="AV19" i="35"/>
  <c r="AL29" i="35"/>
  <c r="BX16" i="35"/>
  <c r="AV38" i="35"/>
  <c r="CH38" i="35"/>
  <c r="AV18" i="35"/>
  <c r="BF22" i="35"/>
  <c r="AQ16" i="35"/>
  <c r="J16" i="35"/>
  <c r="BN29" i="35"/>
  <c r="CH29" i="35"/>
  <c r="BF38" i="35"/>
  <c r="O16" i="35"/>
  <c r="T14" i="35"/>
  <c r="BF16" i="35"/>
  <c r="BS16" i="35"/>
  <c r="CH18" i="35"/>
  <c r="BS38" i="35"/>
  <c r="O38" i="35"/>
  <c r="J19" i="35"/>
  <c r="CH17" i="34"/>
  <c r="BX34" i="35"/>
  <c r="BN34" i="35"/>
  <c r="BS34" i="35"/>
  <c r="AL36" i="35"/>
  <c r="AQ36" i="35"/>
  <c r="AV36" i="35"/>
  <c r="CH34" i="34"/>
  <c r="BN35" i="35"/>
  <c r="BX35" i="35"/>
  <c r="BS35" i="35"/>
  <c r="BF32" i="34"/>
  <c r="O28" i="35"/>
  <c r="J28" i="35"/>
  <c r="T28" i="35"/>
  <c r="AV37" i="35"/>
  <c r="AL37" i="35"/>
  <c r="AQ37" i="35"/>
  <c r="BX19" i="34"/>
  <c r="AQ19" i="35"/>
  <c r="AD28" i="35"/>
  <c r="AV22" i="35"/>
  <c r="AL22" i="35"/>
  <c r="AQ22" i="35"/>
  <c r="BF19" i="35"/>
  <c r="AV19" i="34"/>
  <c r="AQ19" i="34"/>
  <c r="O37" i="35"/>
  <c r="J37" i="35"/>
  <c r="T37" i="35"/>
  <c r="BS23" i="35"/>
  <c r="BN23" i="35"/>
  <c r="BX23" i="35"/>
  <c r="BS19" i="34"/>
  <c r="BF19" i="34"/>
  <c r="O19" i="35"/>
  <c r="AL26" i="35"/>
  <c r="AQ26" i="35"/>
  <c r="AV26" i="35"/>
  <c r="AD21" i="35"/>
  <c r="J29" i="35"/>
  <c r="T29" i="35"/>
  <c r="O29" i="35"/>
  <c r="J30" i="35"/>
  <c r="T30" i="35"/>
  <c r="O30" i="35"/>
  <c r="AL30" i="35"/>
  <c r="AQ30" i="35"/>
  <c r="AV30" i="35"/>
  <c r="AV32" i="35"/>
  <c r="AL32" i="35"/>
  <c r="AQ32" i="35"/>
  <c r="AD26" i="35"/>
  <c r="T35" i="35"/>
  <c r="O35" i="35"/>
  <c r="J35" i="35"/>
  <c r="O21" i="35"/>
  <c r="J21" i="35"/>
  <c r="T21" i="35"/>
  <c r="BN19" i="35"/>
  <c r="BS19" i="35"/>
  <c r="BX19" i="35"/>
  <c r="AV36" i="33"/>
  <c r="BN22" i="33"/>
  <c r="AQ36" i="33"/>
  <c r="AV14" i="33"/>
  <c r="AV45" i="33"/>
  <c r="BF20" i="34"/>
  <c r="BF22" i="33"/>
  <c r="AQ45" i="33"/>
  <c r="BX22" i="33"/>
  <c r="BX37" i="34"/>
  <c r="BN37" i="34"/>
  <c r="BS37" i="34"/>
  <c r="AL23" i="34"/>
  <c r="CH16" i="34"/>
  <c r="BN36" i="34"/>
  <c r="CH29" i="33"/>
  <c r="BN23" i="34"/>
  <c r="AQ20" i="34"/>
  <c r="AL20" i="34"/>
  <c r="AV20" i="34"/>
  <c r="AV23" i="34"/>
  <c r="AV14" i="34"/>
  <c r="AQ14" i="34"/>
  <c r="AQ38" i="34"/>
  <c r="AL38" i="34"/>
  <c r="AV38" i="34"/>
  <c r="AL14" i="34"/>
  <c r="BX17" i="34"/>
  <c r="BN17" i="34"/>
  <c r="BS17" i="34"/>
  <c r="BS14" i="34"/>
  <c r="BX22" i="34"/>
  <c r="BS36" i="34"/>
  <c r="CH22" i="34"/>
  <c r="BN22" i="34"/>
  <c r="BF22" i="34"/>
  <c r="BF23" i="34"/>
  <c r="AL45" i="33"/>
  <c r="CH41" i="33"/>
  <c r="AL36" i="33"/>
  <c r="AQ16" i="34"/>
  <c r="CH23" i="34"/>
  <c r="CH36" i="34"/>
  <c r="BN16" i="34"/>
  <c r="AV36" i="34"/>
  <c r="BS16" i="34"/>
  <c r="CH14" i="34"/>
  <c r="BX16" i="34"/>
  <c r="AL16" i="34"/>
  <c r="BX23" i="34"/>
  <c r="AV42" i="34"/>
  <c r="AL42" i="34"/>
  <c r="AQ42" i="34"/>
  <c r="AQ36" i="34"/>
  <c r="BX14" i="34"/>
  <c r="BF14" i="34"/>
  <c r="AQ22" i="34"/>
  <c r="AL14" i="33"/>
  <c r="AQ22" i="33"/>
  <c r="AV22" i="34"/>
  <c r="CH24" i="34"/>
  <c r="AQ23" i="34"/>
  <c r="AL36" i="34"/>
  <c r="BF16" i="34"/>
  <c r="AL22" i="34"/>
  <c r="BS23" i="34"/>
  <c r="AQ14" i="33"/>
  <c r="BS24" i="34"/>
  <c r="BX24" i="34"/>
  <c r="BN24" i="34"/>
  <c r="BN33" i="34"/>
  <c r="BX33" i="34"/>
  <c r="BS33" i="34"/>
  <c r="AV16" i="34"/>
  <c r="BX36" i="34"/>
  <c r="O23" i="33"/>
  <c r="AD45" i="33"/>
  <c r="J16" i="33"/>
  <c r="BN36" i="33"/>
  <c r="BS16" i="33"/>
  <c r="AQ23" i="33"/>
  <c r="AL23" i="33"/>
  <c r="BF16" i="33"/>
  <c r="BF36" i="33"/>
  <c r="BX43" i="33"/>
  <c r="BX36" i="33"/>
  <c r="BY6" i="33"/>
  <c r="T23" i="33"/>
  <c r="AL16" i="33"/>
  <c r="AV16" i="33"/>
  <c r="AQ16" i="33"/>
  <c r="AD22" i="33"/>
  <c r="BS23" i="33"/>
  <c r="CI7" i="33"/>
  <c r="BN43" i="33"/>
  <c r="AD36" i="33"/>
  <c r="BX14" i="33"/>
  <c r="CH16" i="33"/>
  <c r="BS43" i="33"/>
  <c r="J36" i="33"/>
  <c r="BS36" i="33"/>
  <c r="CH14" i="33"/>
  <c r="CH23" i="33"/>
  <c r="BX45" i="33"/>
  <c r="CH17" i="33"/>
  <c r="BF45" i="33"/>
  <c r="BG7" i="33"/>
  <c r="CH36" i="33"/>
  <c r="T36" i="33"/>
  <c r="O36" i="33"/>
  <c r="J23" i="33"/>
  <c r="AD23" i="33"/>
  <c r="BS14" i="33"/>
  <c r="CH22" i="33"/>
  <c r="BN14" i="33"/>
  <c r="O16" i="33"/>
  <c r="AL22" i="33"/>
  <c r="BN23" i="33"/>
  <c r="BS22" i="33"/>
  <c r="AQ19" i="33"/>
  <c r="AV19" i="33"/>
  <c r="AL19" i="33"/>
  <c r="BF14" i="33"/>
  <c r="AE7" i="33"/>
  <c r="AD16" i="33"/>
  <c r="O22" i="33"/>
  <c r="T16" i="33"/>
  <c r="BX16" i="33"/>
  <c r="AV22" i="33"/>
  <c r="BX23" i="33"/>
  <c r="CH43" i="33"/>
  <c r="BS47" i="33"/>
  <c r="BX47" i="33"/>
  <c r="BN47" i="33"/>
  <c r="AV23" i="33"/>
  <c r="BF23" i="33"/>
  <c r="BS17" i="33"/>
  <c r="BN17" i="33"/>
  <c r="BX17" i="33"/>
  <c r="O44" i="33"/>
  <c r="J44" i="33"/>
  <c r="T44" i="33"/>
  <c r="AL40" i="33"/>
  <c r="AV40" i="33"/>
  <c r="AQ40" i="33"/>
  <c r="J49" i="33"/>
  <c r="O49" i="33"/>
  <c r="T49" i="33"/>
  <c r="BS45" i="33"/>
  <c r="AW6" i="33"/>
  <c r="U6" i="33"/>
  <c r="O41" i="33"/>
  <c r="J41" i="33"/>
  <c r="T41" i="33"/>
  <c r="O45" i="33"/>
  <c r="BN45" i="33"/>
  <c r="BG6" i="33"/>
  <c r="BX29" i="33"/>
  <c r="BS29" i="33"/>
  <c r="BN29" i="33"/>
  <c r="CH45" i="33"/>
  <c r="BF27" i="33"/>
  <c r="CI6" i="33"/>
  <c r="AL34" i="33"/>
  <c r="AV34" i="33"/>
  <c r="AQ34" i="33"/>
  <c r="O38" i="33"/>
  <c r="AD38" i="33"/>
  <c r="AE6" i="33"/>
  <c r="BS41" i="33"/>
  <c r="BN41" i="33"/>
  <c r="BX41" i="33"/>
  <c r="BN46" i="33"/>
  <c r="BX46" i="33"/>
  <c r="BS46" i="33"/>
  <c r="J34" i="33"/>
  <c r="O34" i="33"/>
  <c r="O25" i="33"/>
  <c r="T34" i="33"/>
  <c r="BX25" i="33"/>
  <c r="AD25" i="33"/>
  <c r="AV27" i="33"/>
  <c r="AL27" i="33"/>
  <c r="AQ27" i="33"/>
  <c r="J45" i="33"/>
  <c r="AQ38" i="33"/>
  <c r="AL38" i="33"/>
  <c r="AV38" i="33"/>
  <c r="J25" i="33"/>
  <c r="E7" i="40" l="1"/>
  <c r="F6" i="40"/>
  <c r="E9" i="40"/>
  <c r="K6" i="40"/>
  <c r="L6" i="40"/>
  <c r="K10" i="40"/>
  <c r="F9" i="40"/>
  <c r="D8" i="40"/>
  <c r="J6" i="40"/>
  <c r="D7" i="40"/>
  <c r="D9" i="40"/>
  <c r="L9" i="40"/>
  <c r="J8" i="40"/>
  <c r="J9" i="40"/>
  <c r="L8" i="40"/>
  <c r="F8" i="40"/>
  <c r="E8" i="40"/>
  <c r="E10" i="40"/>
  <c r="F10" i="40"/>
  <c r="D10" i="40"/>
  <c r="F7" i="40"/>
  <c r="D6" i="40"/>
  <c r="L10" i="40"/>
  <c r="J10" i="40"/>
  <c r="L7" i="40"/>
  <c r="K7" i="40"/>
  <c r="U8" i="34"/>
  <c r="K9" i="40"/>
  <c r="K8" i="40"/>
  <c r="E6" i="40"/>
  <c r="K8" i="34"/>
  <c r="P8" i="34"/>
  <c r="AE8" i="34"/>
  <c r="CI7" i="37"/>
  <c r="BG7" i="37"/>
  <c r="P8" i="36"/>
  <c r="BO8" i="36"/>
  <c r="U8" i="36"/>
  <c r="K8" i="37"/>
  <c r="D20" i="40" s="1"/>
  <c r="AW8" i="37"/>
  <c r="AE8" i="37"/>
  <c r="AM8" i="33"/>
  <c r="E16" i="40" s="1"/>
  <c r="K8" i="33"/>
  <c r="D16" i="40" s="1"/>
  <c r="BO8" i="33"/>
  <c r="F16" i="40" s="1"/>
  <c r="AR8" i="33"/>
  <c r="K16" i="40" s="1"/>
  <c r="P8" i="33"/>
  <c r="J16" i="40" s="1"/>
  <c r="BT8" i="33"/>
  <c r="L16" i="40" s="1"/>
  <c r="CI8" i="37"/>
  <c r="CI8" i="36"/>
  <c r="BT8" i="37"/>
  <c r="L20" i="40" s="1"/>
  <c r="AM8" i="37"/>
  <c r="E20" i="40" s="1"/>
  <c r="BG8" i="37"/>
  <c r="AE8" i="35"/>
  <c r="AM8" i="35"/>
  <c r="BO8" i="34"/>
  <c r="F17" i="40" s="1"/>
  <c r="CI8" i="35"/>
  <c r="U8" i="37"/>
  <c r="AW8" i="34"/>
  <c r="BY8" i="35"/>
  <c r="BY8" i="37"/>
  <c r="AM8" i="34"/>
  <c r="E17" i="40" s="1"/>
  <c r="BG8" i="36"/>
  <c r="AW8" i="36"/>
  <c r="AE8" i="36"/>
  <c r="CI8" i="34"/>
  <c r="BY8" i="34"/>
  <c r="BO8" i="35"/>
  <c r="F18" i="40" s="1"/>
  <c r="BT8" i="34"/>
  <c r="L17" i="40" s="1"/>
  <c r="BG8" i="35"/>
  <c r="BT8" i="36"/>
  <c r="L19" i="40" s="1"/>
  <c r="K8" i="35"/>
  <c r="D18" i="40" s="1"/>
  <c r="BT8" i="35"/>
  <c r="AR8" i="36"/>
  <c r="K19" i="40" s="1"/>
  <c r="U8" i="35"/>
  <c r="AR8" i="34"/>
  <c r="K17" i="40" s="1"/>
  <c r="AM8" i="36"/>
  <c r="E19" i="40" s="1"/>
  <c r="BY8" i="36"/>
  <c r="K8" i="36"/>
  <c r="D19" i="40" s="1"/>
  <c r="BO8" i="37"/>
  <c r="F20" i="40" s="1"/>
  <c r="P8" i="37"/>
  <c r="J20" i="40" s="1"/>
  <c r="AR8" i="37"/>
  <c r="K20" i="40" s="1"/>
  <c r="BG8" i="34"/>
  <c r="AW8" i="35"/>
  <c r="AR8" i="35"/>
  <c r="K18" i="40" s="1"/>
  <c r="P8" i="35"/>
  <c r="J18" i="40" s="1"/>
  <c r="AW8" i="33"/>
  <c r="BY8" i="33"/>
  <c r="BG8" i="33"/>
  <c r="U8" i="33"/>
  <c r="CI8" i="33"/>
  <c r="AE8" i="33"/>
  <c r="J19" i="40" l="1"/>
  <c r="L18" i="40"/>
  <c r="J17" i="40"/>
  <c r="E18" i="40"/>
  <c r="D17" i="40"/>
  <c r="F19" i="40"/>
  <c r="H2" i="31" l="1"/>
  <c r="J2" i="31" s="1"/>
  <c r="K2" i="31" s="1"/>
  <c r="L2" i="31" s="1"/>
  <c r="M2" i="31" l="1"/>
  <c r="N2" i="31"/>
  <c r="D11" i="31" a="1"/>
  <c r="B12" i="31"/>
  <c r="B13" i="31"/>
  <c r="B14" i="31"/>
  <c r="B15" i="31"/>
  <c r="B16" i="31"/>
  <c r="B17" i="31"/>
  <c r="B18" i="31"/>
  <c r="B19" i="31"/>
  <c r="B20" i="31"/>
  <c r="B21" i="31"/>
  <c r="B22" i="31"/>
  <c r="B23" i="31"/>
  <c r="B24" i="31"/>
  <c r="B25" i="31"/>
  <c r="B26" i="31"/>
  <c r="B27" i="31"/>
  <c r="B28" i="31"/>
  <c r="B29" i="31"/>
  <c r="B30" i="31"/>
  <c r="B31" i="31"/>
  <c r="B32" i="31"/>
  <c r="B33" i="31"/>
  <c r="B34" i="31"/>
  <c r="B35" i="31"/>
  <c r="B36" i="31"/>
  <c r="B37" i="31"/>
  <c r="B38" i="31"/>
  <c r="B39" i="31"/>
  <c r="B40" i="31"/>
  <c r="B41" i="31"/>
  <c r="B42" i="31"/>
  <c r="B43" i="31"/>
  <c r="B44" i="31"/>
  <c r="B45" i="31"/>
  <c r="B46" i="31"/>
  <c r="B47" i="31"/>
  <c r="B48" i="31"/>
  <c r="B49" i="31"/>
  <c r="B50" i="31"/>
  <c r="B51" i="31"/>
  <c r="B52" i="31"/>
  <c r="B53" i="31"/>
  <c r="B54" i="31"/>
  <c r="B55" i="31"/>
  <c r="B56" i="31"/>
  <c r="B57" i="31"/>
  <c r="B58" i="31"/>
  <c r="B59" i="31"/>
  <c r="C11" i="31" a="1"/>
  <c r="C11" i="31" s="1"/>
  <c r="B11" i="31"/>
  <c r="D193" i="30"/>
  <c r="C193" i="30"/>
  <c r="B193" i="30"/>
  <c r="D192" i="30"/>
  <c r="C192" i="30"/>
  <c r="B192" i="30"/>
  <c r="D191" i="30"/>
  <c r="C191" i="30"/>
  <c r="B191" i="30"/>
  <c r="D190" i="30"/>
  <c r="C190" i="30"/>
  <c r="B190" i="30"/>
  <c r="D189" i="30"/>
  <c r="C189" i="30"/>
  <c r="B189" i="30"/>
  <c r="D188" i="30"/>
  <c r="C188" i="30"/>
  <c r="B188" i="30"/>
  <c r="D187" i="30"/>
  <c r="C187" i="30"/>
  <c r="B187" i="30"/>
  <c r="D186" i="30"/>
  <c r="C186" i="30"/>
  <c r="B186" i="30"/>
  <c r="D185" i="30"/>
  <c r="C185" i="30"/>
  <c r="B185" i="30"/>
  <c r="D184" i="30"/>
  <c r="C184" i="30"/>
  <c r="B184" i="30"/>
  <c r="D183" i="30"/>
  <c r="C183" i="30"/>
  <c r="B183" i="30"/>
  <c r="D182" i="30"/>
  <c r="C182" i="30"/>
  <c r="B182" i="30"/>
  <c r="D181" i="30"/>
  <c r="C181" i="30"/>
  <c r="B181" i="30"/>
  <c r="D180" i="30"/>
  <c r="C180" i="30"/>
  <c r="B180" i="30"/>
  <c r="D179" i="30"/>
  <c r="C179" i="30"/>
  <c r="B179" i="30"/>
  <c r="D178" i="30"/>
  <c r="C178" i="30"/>
  <c r="B178" i="30"/>
  <c r="D177" i="30"/>
  <c r="C177" i="30"/>
  <c r="B177" i="30"/>
  <c r="D176" i="30"/>
  <c r="C176" i="30"/>
  <c r="B176" i="30"/>
  <c r="D175" i="30"/>
  <c r="C175" i="30"/>
  <c r="B175" i="30"/>
  <c r="D174" i="30"/>
  <c r="C174" i="30"/>
  <c r="B174" i="30"/>
  <c r="D173" i="30"/>
  <c r="C173" i="30"/>
  <c r="B173" i="30"/>
  <c r="D172" i="30"/>
  <c r="C172" i="30"/>
  <c r="B172" i="30"/>
  <c r="D171" i="30"/>
  <c r="C171" i="30"/>
  <c r="B171" i="30"/>
  <c r="D170" i="30"/>
  <c r="C170" i="30"/>
  <c r="B170" i="30"/>
  <c r="D169" i="30"/>
  <c r="C169" i="30"/>
  <c r="B169" i="30"/>
  <c r="D168" i="30"/>
  <c r="C168" i="30"/>
  <c r="B168" i="30"/>
  <c r="D167" i="30"/>
  <c r="C167" i="30"/>
  <c r="B167" i="30"/>
  <c r="D166" i="30"/>
  <c r="C166" i="30"/>
  <c r="B166" i="30"/>
  <c r="D165" i="30"/>
  <c r="C165" i="30"/>
  <c r="B165" i="30"/>
  <c r="D164" i="30"/>
  <c r="C164" i="30"/>
  <c r="B164" i="30"/>
  <c r="D163" i="30"/>
  <c r="C163" i="30"/>
  <c r="B163" i="30"/>
  <c r="D162" i="30"/>
  <c r="C162" i="30"/>
  <c r="B162" i="30"/>
  <c r="D161" i="30"/>
  <c r="C161" i="30"/>
  <c r="B161" i="30"/>
  <c r="D160" i="30"/>
  <c r="C160" i="30"/>
  <c r="B160" i="30"/>
  <c r="D159" i="30"/>
  <c r="C159" i="30"/>
  <c r="B159" i="30"/>
  <c r="D158" i="30"/>
  <c r="C158" i="30"/>
  <c r="B158" i="30"/>
  <c r="D157" i="30"/>
  <c r="C157" i="30"/>
  <c r="B157" i="30"/>
  <c r="D156" i="30"/>
  <c r="C156" i="30"/>
  <c r="B156" i="30"/>
  <c r="D155" i="30"/>
  <c r="C155" i="30"/>
  <c r="B155" i="30"/>
  <c r="D154" i="30"/>
  <c r="C154" i="30"/>
  <c r="B154" i="30"/>
  <c r="D153" i="30"/>
  <c r="C153" i="30"/>
  <c r="B153" i="30"/>
  <c r="D152" i="30"/>
  <c r="C152" i="30"/>
  <c r="B152" i="30"/>
  <c r="D151" i="30"/>
  <c r="C151" i="30"/>
  <c r="B151" i="30"/>
  <c r="D150" i="30"/>
  <c r="C150" i="30"/>
  <c r="B150" i="30"/>
  <c r="D149" i="30"/>
  <c r="C149" i="30"/>
  <c r="B149" i="30"/>
  <c r="D148" i="30"/>
  <c r="C148" i="30"/>
  <c r="B148" i="30"/>
  <c r="D147" i="30"/>
  <c r="C147" i="30"/>
  <c r="B147" i="30"/>
  <c r="D146" i="30"/>
  <c r="C146" i="30"/>
  <c r="B146" i="30"/>
  <c r="D145" i="30"/>
  <c r="C145" i="30"/>
  <c r="B145" i="30"/>
  <c r="D144" i="30"/>
  <c r="C144" i="30"/>
  <c r="B144" i="30"/>
  <c r="D143" i="30"/>
  <c r="C143" i="30"/>
  <c r="B143" i="30"/>
  <c r="D142" i="30"/>
  <c r="C142" i="30"/>
  <c r="B142" i="30"/>
  <c r="D141" i="30"/>
  <c r="C141" i="30"/>
  <c r="B141" i="30"/>
  <c r="D140" i="30"/>
  <c r="C140" i="30"/>
  <c r="B140" i="30"/>
  <c r="D139" i="30"/>
  <c r="C139" i="30"/>
  <c r="B139" i="30"/>
  <c r="D138" i="30"/>
  <c r="C138" i="30"/>
  <c r="B138" i="30"/>
  <c r="D137" i="30"/>
  <c r="C137" i="30"/>
  <c r="B137" i="30"/>
  <c r="D136" i="30"/>
  <c r="C136" i="30"/>
  <c r="B136" i="30"/>
  <c r="D135" i="30"/>
  <c r="C135" i="30"/>
  <c r="B135" i="30"/>
  <c r="D134" i="30"/>
  <c r="C134" i="30"/>
  <c r="B134" i="30"/>
  <c r="D133" i="30"/>
  <c r="C133" i="30"/>
  <c r="B133" i="30"/>
  <c r="D132" i="30"/>
  <c r="C132" i="30"/>
  <c r="B132" i="30"/>
  <c r="D131" i="30"/>
  <c r="C131" i="30"/>
  <c r="B131" i="30"/>
  <c r="D130" i="30"/>
  <c r="C130" i="30"/>
  <c r="B130" i="30"/>
  <c r="D129" i="30"/>
  <c r="C129" i="30"/>
  <c r="B129" i="30"/>
  <c r="D128" i="30"/>
  <c r="C128" i="30"/>
  <c r="B128" i="30"/>
  <c r="D127" i="30"/>
  <c r="C127" i="30"/>
  <c r="B127" i="30"/>
  <c r="D126" i="30"/>
  <c r="C126" i="30"/>
  <c r="B126" i="30"/>
  <c r="D125" i="30"/>
  <c r="C125" i="30"/>
  <c r="B125" i="30"/>
  <c r="D124" i="30"/>
  <c r="C124" i="30"/>
  <c r="B124" i="30"/>
  <c r="D123" i="30"/>
  <c r="C123" i="30"/>
  <c r="B123" i="30"/>
  <c r="D122" i="30"/>
  <c r="C122" i="30"/>
  <c r="B122" i="30"/>
  <c r="D121" i="30"/>
  <c r="C121" i="30"/>
  <c r="B121" i="30"/>
  <c r="D120" i="30"/>
  <c r="C120" i="30"/>
  <c r="B120" i="30"/>
  <c r="D119" i="30"/>
  <c r="C119" i="30"/>
  <c r="B119" i="30"/>
  <c r="D118" i="30"/>
  <c r="C118" i="30"/>
  <c r="B118" i="30"/>
  <c r="D117" i="30"/>
  <c r="C117" i="30"/>
  <c r="B117" i="30"/>
  <c r="D116" i="30"/>
  <c r="C116" i="30"/>
  <c r="B116" i="30"/>
  <c r="D115" i="30"/>
  <c r="C115" i="30"/>
  <c r="B115" i="30"/>
  <c r="D114" i="30"/>
  <c r="C114" i="30"/>
  <c r="B114" i="30"/>
  <c r="D113" i="30"/>
  <c r="C113" i="30"/>
  <c r="B113" i="30"/>
  <c r="D112" i="30"/>
  <c r="C112" i="30"/>
  <c r="B112" i="30"/>
  <c r="D111" i="30"/>
  <c r="C111" i="30"/>
  <c r="B111" i="30"/>
  <c r="D110" i="30"/>
  <c r="C110" i="30"/>
  <c r="B110" i="30"/>
  <c r="D109" i="30"/>
  <c r="C109" i="30"/>
  <c r="B109" i="30"/>
  <c r="D108" i="30"/>
  <c r="C108" i="30"/>
  <c r="B108" i="30"/>
  <c r="D107" i="30"/>
  <c r="C107" i="30"/>
  <c r="B107" i="30"/>
  <c r="D106" i="30"/>
  <c r="C106" i="30"/>
  <c r="B106" i="30"/>
  <c r="D105" i="30"/>
  <c r="C105" i="30"/>
  <c r="B105" i="30"/>
  <c r="D104" i="30"/>
  <c r="C104" i="30"/>
  <c r="B104" i="30"/>
  <c r="D103" i="30"/>
  <c r="C103" i="30"/>
  <c r="B103" i="30"/>
  <c r="D102" i="30"/>
  <c r="C102" i="30"/>
  <c r="B102" i="30"/>
  <c r="D101" i="30"/>
  <c r="C101" i="30"/>
  <c r="B101" i="30"/>
  <c r="D100" i="30"/>
  <c r="C100" i="30"/>
  <c r="B100" i="30"/>
  <c r="D99" i="30"/>
  <c r="C99" i="30"/>
  <c r="B99" i="30"/>
  <c r="D98" i="30"/>
  <c r="C98" i="30"/>
  <c r="B98" i="30"/>
  <c r="D97" i="30"/>
  <c r="C97" i="30"/>
  <c r="B97" i="30"/>
  <c r="D96" i="30"/>
  <c r="C96" i="30"/>
  <c r="B96" i="30"/>
  <c r="D95" i="30"/>
  <c r="C95" i="30"/>
  <c r="B95" i="30"/>
  <c r="D94" i="30"/>
  <c r="C94" i="30"/>
  <c r="B94" i="30"/>
  <c r="D93" i="30"/>
  <c r="C93" i="30"/>
  <c r="B93" i="30"/>
  <c r="D92" i="30"/>
  <c r="C92" i="30"/>
  <c r="B92" i="30"/>
  <c r="D91" i="30"/>
  <c r="C91" i="30"/>
  <c r="B91" i="30"/>
  <c r="D90" i="30"/>
  <c r="C90" i="30"/>
  <c r="B90" i="30"/>
  <c r="D89" i="30"/>
  <c r="C89" i="30"/>
  <c r="B89" i="30"/>
  <c r="D88" i="30"/>
  <c r="C88" i="30"/>
  <c r="B88" i="30"/>
  <c r="D87" i="30"/>
  <c r="C87" i="30"/>
  <c r="B87" i="30"/>
  <c r="D86" i="30"/>
  <c r="C86" i="30"/>
  <c r="B86" i="30"/>
  <c r="D85" i="30"/>
  <c r="C85" i="30"/>
  <c r="B85" i="30"/>
  <c r="D84" i="30"/>
  <c r="C84" i="30"/>
  <c r="B84" i="30"/>
  <c r="D83" i="30"/>
  <c r="C83" i="30"/>
  <c r="B83" i="30"/>
  <c r="D82" i="30"/>
  <c r="C82" i="30"/>
  <c r="B82" i="30"/>
  <c r="D81" i="30"/>
  <c r="C81" i="30"/>
  <c r="B81" i="30"/>
  <c r="D80" i="30"/>
  <c r="C80" i="30"/>
  <c r="B80" i="30"/>
  <c r="D79" i="30"/>
  <c r="C79" i="30"/>
  <c r="B79" i="30"/>
  <c r="D78" i="30"/>
  <c r="C78" i="30"/>
  <c r="B78" i="30"/>
  <c r="D77" i="30"/>
  <c r="C77" i="30"/>
  <c r="B77" i="30"/>
  <c r="D76" i="30"/>
  <c r="C76" i="30"/>
  <c r="B76" i="30"/>
  <c r="D75" i="30"/>
  <c r="C75" i="30"/>
  <c r="B75" i="30"/>
  <c r="D74" i="30"/>
  <c r="C74" i="30"/>
  <c r="B74" i="30"/>
  <c r="D73" i="30"/>
  <c r="C73" i="30"/>
  <c r="B73" i="30"/>
  <c r="D72" i="30"/>
  <c r="C72" i="30"/>
  <c r="B72" i="30"/>
  <c r="D71" i="30"/>
  <c r="C71" i="30"/>
  <c r="B71" i="30"/>
  <c r="D70" i="30"/>
  <c r="C70" i="30"/>
  <c r="B70" i="30"/>
  <c r="D69" i="30"/>
  <c r="C69" i="30"/>
  <c r="B69" i="30"/>
  <c r="D68" i="30"/>
  <c r="C68" i="30"/>
  <c r="B68" i="30"/>
  <c r="D67" i="30"/>
  <c r="C67" i="30"/>
  <c r="B67" i="30"/>
  <c r="D66" i="30"/>
  <c r="C66" i="30"/>
  <c r="B66" i="30"/>
  <c r="D65" i="30"/>
  <c r="C65" i="30"/>
  <c r="B65" i="30"/>
  <c r="D64" i="30"/>
  <c r="C64" i="30"/>
  <c r="B64" i="30"/>
  <c r="D63" i="30"/>
  <c r="C63" i="30"/>
  <c r="B63" i="30"/>
  <c r="D62" i="30"/>
  <c r="C62" i="30"/>
  <c r="B62" i="30"/>
  <c r="D61" i="30"/>
  <c r="C61" i="30"/>
  <c r="B61" i="30"/>
  <c r="D60" i="30"/>
  <c r="C60" i="30"/>
  <c r="B60" i="30"/>
  <c r="D59" i="30"/>
  <c r="C59" i="30"/>
  <c r="B59" i="30"/>
  <c r="D58" i="30"/>
  <c r="C58" i="30"/>
  <c r="B58" i="30"/>
  <c r="D57" i="30"/>
  <c r="C57" i="30"/>
  <c r="B57" i="30"/>
  <c r="D56" i="30"/>
  <c r="C56" i="30"/>
  <c r="B56" i="30"/>
  <c r="D55" i="30"/>
  <c r="C55" i="30"/>
  <c r="B55" i="30"/>
  <c r="D54" i="30"/>
  <c r="C54" i="30"/>
  <c r="B54" i="30"/>
  <c r="D53" i="30"/>
  <c r="C53" i="30"/>
  <c r="B53" i="30"/>
  <c r="D52" i="30"/>
  <c r="C52" i="30"/>
  <c r="B52" i="30"/>
  <c r="D51" i="30"/>
  <c r="C51" i="30"/>
  <c r="B51" i="30"/>
  <c r="D50" i="30"/>
  <c r="C50" i="30"/>
  <c r="B50" i="30"/>
  <c r="D49" i="30"/>
  <c r="C49" i="30"/>
  <c r="B49" i="30"/>
  <c r="D48" i="30"/>
  <c r="C48" i="30"/>
  <c r="B48" i="30"/>
  <c r="D47" i="30"/>
  <c r="C47" i="30"/>
  <c r="B47" i="30"/>
  <c r="D46" i="30"/>
  <c r="C46" i="30"/>
  <c r="B46" i="30"/>
  <c r="D45" i="30"/>
  <c r="C45" i="30"/>
  <c r="B45" i="30"/>
  <c r="D44" i="30"/>
  <c r="C44" i="30"/>
  <c r="B44" i="30"/>
  <c r="D43" i="30"/>
  <c r="C43" i="30"/>
  <c r="B43" i="30"/>
  <c r="D42" i="30"/>
  <c r="C42" i="30"/>
  <c r="B42" i="30"/>
  <c r="D41" i="30"/>
  <c r="C41" i="30"/>
  <c r="B41" i="30"/>
  <c r="D40" i="30"/>
  <c r="C40" i="30"/>
  <c r="B40" i="30"/>
  <c r="D39" i="30"/>
  <c r="C39" i="30"/>
  <c r="B39" i="30"/>
  <c r="D38" i="30"/>
  <c r="C38" i="30"/>
  <c r="B38" i="30"/>
  <c r="D37" i="30"/>
  <c r="C37" i="30"/>
  <c r="B37" i="30"/>
  <c r="D36" i="30"/>
  <c r="C36" i="30"/>
  <c r="B36" i="30"/>
  <c r="D35" i="30"/>
  <c r="C35" i="30"/>
  <c r="B35" i="30"/>
  <c r="D34" i="30"/>
  <c r="C34" i="30"/>
  <c r="B34" i="30"/>
  <c r="D33" i="30"/>
  <c r="C33" i="30"/>
  <c r="B33" i="30"/>
  <c r="D32" i="30"/>
  <c r="C32" i="30"/>
  <c r="B32" i="30"/>
  <c r="D31" i="30"/>
  <c r="C31" i="30"/>
  <c r="B31" i="30"/>
  <c r="D30" i="30"/>
  <c r="C30" i="30"/>
  <c r="B30" i="30"/>
  <c r="D29" i="30"/>
  <c r="C29" i="30"/>
  <c r="B29" i="30"/>
  <c r="D28" i="30"/>
  <c r="C28" i="30"/>
  <c r="B28" i="30"/>
  <c r="D27" i="30"/>
  <c r="C27" i="30"/>
  <c r="B27" i="30"/>
  <c r="D26" i="30"/>
  <c r="C26" i="30"/>
  <c r="B26" i="30"/>
  <c r="D25" i="30"/>
  <c r="C25" i="30"/>
  <c r="B25" i="30"/>
  <c r="D24" i="30"/>
  <c r="C24" i="30"/>
  <c r="B24" i="30"/>
  <c r="D23" i="30"/>
  <c r="C23" i="30"/>
  <c r="B23" i="30"/>
  <c r="D22" i="30"/>
  <c r="C22" i="30"/>
  <c r="B22" i="30"/>
  <c r="D21" i="30"/>
  <c r="C21" i="30"/>
  <c r="B21" i="30"/>
  <c r="D20" i="30"/>
  <c r="C20" i="30"/>
  <c r="B20" i="30"/>
  <c r="D19" i="30"/>
  <c r="C19" i="30"/>
  <c r="B19" i="30"/>
  <c r="D18" i="30"/>
  <c r="C18" i="30"/>
  <c r="B18" i="30"/>
  <c r="D17" i="30"/>
  <c r="C17" i="30"/>
  <c r="B17" i="30"/>
  <c r="D16" i="30"/>
  <c r="C16" i="30"/>
  <c r="B16" i="30"/>
  <c r="D15" i="30"/>
  <c r="C15" i="30"/>
  <c r="B15" i="30"/>
  <c r="D14" i="30"/>
  <c r="C14" i="30"/>
  <c r="B14" i="30"/>
  <c r="D13" i="30"/>
  <c r="C13" i="30"/>
  <c r="B13" i="30"/>
  <c r="D12" i="30"/>
  <c r="C12" i="30"/>
  <c r="B12" i="30"/>
  <c r="D11" i="30"/>
  <c r="C11" i="30"/>
  <c r="B11" i="30"/>
  <c r="D10" i="30"/>
  <c r="C10" i="30"/>
  <c r="B10" i="30"/>
  <c r="D9" i="30"/>
  <c r="C9" i="30"/>
  <c r="B9" i="30"/>
  <c r="D8" i="30"/>
  <c r="C8" i="30"/>
  <c r="B8" i="30"/>
  <c r="D7" i="30"/>
  <c r="C7" i="30"/>
  <c r="B7" i="30"/>
  <c r="D6" i="30"/>
  <c r="C6" i="30"/>
  <c r="B6" i="30"/>
  <c r="D5" i="30"/>
  <c r="C5" i="30"/>
  <c r="B5" i="30"/>
  <c r="O6" i="9"/>
  <c r="P6" i="9"/>
  <c r="Q6" i="9"/>
  <c r="O7" i="9"/>
  <c r="P7" i="9"/>
  <c r="Q7" i="9"/>
  <c r="O8" i="9"/>
  <c r="P8" i="9"/>
  <c r="Q8" i="9"/>
  <c r="O9" i="9"/>
  <c r="P9" i="9"/>
  <c r="Q9" i="9"/>
  <c r="O10" i="9"/>
  <c r="P10" i="9"/>
  <c r="Q10" i="9"/>
  <c r="O11" i="9"/>
  <c r="P11" i="9"/>
  <c r="Q11" i="9"/>
  <c r="O12" i="9"/>
  <c r="P12" i="9"/>
  <c r="Q12" i="9"/>
  <c r="O13" i="9"/>
  <c r="P13" i="9"/>
  <c r="Q13" i="9"/>
  <c r="O14" i="9"/>
  <c r="P14" i="9"/>
  <c r="Q14" i="9"/>
  <c r="O15" i="9"/>
  <c r="P15" i="9"/>
  <c r="Q15" i="9"/>
  <c r="O16" i="9"/>
  <c r="P16" i="9"/>
  <c r="Q16" i="9"/>
  <c r="O17" i="9"/>
  <c r="P17" i="9"/>
  <c r="Q17" i="9"/>
  <c r="O18" i="9"/>
  <c r="P18" i="9"/>
  <c r="Q18" i="9"/>
  <c r="O19" i="9"/>
  <c r="P19" i="9"/>
  <c r="Q19" i="9"/>
  <c r="O20" i="9"/>
  <c r="P20" i="9"/>
  <c r="Q20" i="9"/>
  <c r="O21" i="9"/>
  <c r="P21" i="9"/>
  <c r="Q21" i="9"/>
  <c r="O22" i="9"/>
  <c r="P22" i="9"/>
  <c r="Q22" i="9"/>
  <c r="O23" i="9"/>
  <c r="P23" i="9"/>
  <c r="Q23" i="9"/>
  <c r="O24" i="9"/>
  <c r="P24" i="9"/>
  <c r="Q24" i="9"/>
  <c r="O25" i="9"/>
  <c r="P25" i="9"/>
  <c r="Q25" i="9"/>
  <c r="O26" i="9"/>
  <c r="P26" i="9"/>
  <c r="Q26" i="9"/>
  <c r="O27" i="9"/>
  <c r="P27" i="9"/>
  <c r="Q27" i="9"/>
  <c r="O28" i="9"/>
  <c r="P28" i="9"/>
  <c r="Q28" i="9"/>
  <c r="O29" i="9"/>
  <c r="P29" i="9"/>
  <c r="Q29" i="9"/>
  <c r="O30" i="9"/>
  <c r="P30" i="9"/>
  <c r="Q30" i="9"/>
  <c r="O31" i="9"/>
  <c r="P31" i="9"/>
  <c r="Q31" i="9"/>
  <c r="O32" i="9"/>
  <c r="P32" i="9"/>
  <c r="Q32" i="9"/>
  <c r="O33" i="9"/>
  <c r="P33" i="9"/>
  <c r="Q33" i="9"/>
  <c r="O34" i="9"/>
  <c r="P34" i="9"/>
  <c r="Q34" i="9"/>
  <c r="O35" i="9"/>
  <c r="P35" i="9"/>
  <c r="Q35" i="9"/>
  <c r="O36" i="9"/>
  <c r="P36" i="9"/>
  <c r="Q36" i="9"/>
  <c r="O37" i="9"/>
  <c r="P37" i="9"/>
  <c r="Q37" i="9"/>
  <c r="O38" i="9"/>
  <c r="P38" i="9"/>
  <c r="Q38" i="9"/>
  <c r="O39" i="9"/>
  <c r="P39" i="9"/>
  <c r="Q39" i="9"/>
  <c r="O40" i="9"/>
  <c r="P40" i="9"/>
  <c r="Q40" i="9"/>
  <c r="O41" i="9"/>
  <c r="P41" i="9"/>
  <c r="Q41" i="9"/>
  <c r="O42" i="9"/>
  <c r="P42" i="9"/>
  <c r="Q42" i="9"/>
  <c r="O43" i="9"/>
  <c r="P43" i="9"/>
  <c r="Q43" i="9"/>
  <c r="O44" i="9"/>
  <c r="P44" i="9"/>
  <c r="Q44" i="9"/>
  <c r="O45" i="9"/>
  <c r="P45" i="9"/>
  <c r="Q45" i="9"/>
  <c r="O46" i="9"/>
  <c r="P46" i="9"/>
  <c r="Q46" i="9"/>
  <c r="O47" i="9"/>
  <c r="P47" i="9"/>
  <c r="Q47" i="9"/>
  <c r="O48" i="9"/>
  <c r="P48" i="9"/>
  <c r="Q48" i="9"/>
  <c r="O49" i="9"/>
  <c r="P49" i="9"/>
  <c r="Q49" i="9"/>
  <c r="O50" i="9"/>
  <c r="P50" i="9"/>
  <c r="Q50" i="9"/>
  <c r="O51" i="9"/>
  <c r="P51" i="9"/>
  <c r="Q51" i="9"/>
  <c r="O52" i="9"/>
  <c r="P52" i="9"/>
  <c r="Q52" i="9"/>
  <c r="O53" i="9"/>
  <c r="P53" i="9"/>
  <c r="Q53" i="9"/>
  <c r="O54" i="9"/>
  <c r="P54" i="9"/>
  <c r="Q54" i="9"/>
  <c r="O55" i="9"/>
  <c r="P55" i="9"/>
  <c r="Q55" i="9"/>
  <c r="O56" i="9"/>
  <c r="P56" i="9"/>
  <c r="Q56" i="9"/>
  <c r="O57" i="9"/>
  <c r="P57" i="9"/>
  <c r="Q57" i="9"/>
  <c r="O58" i="9"/>
  <c r="P58" i="9"/>
  <c r="Q58" i="9"/>
  <c r="O59" i="9"/>
  <c r="P59" i="9"/>
  <c r="Q59" i="9"/>
  <c r="O60" i="9"/>
  <c r="P60" i="9"/>
  <c r="Q60" i="9"/>
  <c r="O61" i="9"/>
  <c r="P61" i="9"/>
  <c r="Q61" i="9"/>
  <c r="O62" i="9"/>
  <c r="P62" i="9"/>
  <c r="Q62" i="9"/>
  <c r="O63" i="9"/>
  <c r="P63" i="9"/>
  <c r="Q63" i="9"/>
  <c r="O64" i="9"/>
  <c r="P64" i="9"/>
  <c r="Q64" i="9"/>
  <c r="O65" i="9"/>
  <c r="P65" i="9"/>
  <c r="Q65" i="9"/>
  <c r="O66" i="9"/>
  <c r="P66" i="9"/>
  <c r="Q66" i="9"/>
  <c r="O67" i="9"/>
  <c r="P67" i="9"/>
  <c r="Q67" i="9"/>
  <c r="O68" i="9"/>
  <c r="P68" i="9"/>
  <c r="Q68" i="9"/>
  <c r="O69" i="9"/>
  <c r="P69" i="9"/>
  <c r="Q69" i="9"/>
  <c r="O70" i="9"/>
  <c r="P70" i="9"/>
  <c r="Q70" i="9"/>
  <c r="O71" i="9"/>
  <c r="P71" i="9"/>
  <c r="Q71" i="9"/>
  <c r="O72" i="9"/>
  <c r="P72" i="9"/>
  <c r="Q72" i="9"/>
  <c r="O73" i="9"/>
  <c r="P73" i="9"/>
  <c r="Q73" i="9"/>
  <c r="O74" i="9"/>
  <c r="P74" i="9"/>
  <c r="Q74" i="9"/>
  <c r="O75" i="9"/>
  <c r="P75" i="9"/>
  <c r="Q75" i="9"/>
  <c r="O76" i="9"/>
  <c r="P76" i="9"/>
  <c r="Q76" i="9"/>
  <c r="O77" i="9"/>
  <c r="P77" i="9"/>
  <c r="Q77" i="9"/>
  <c r="O78" i="9"/>
  <c r="P78" i="9"/>
  <c r="Q78" i="9"/>
  <c r="O79" i="9"/>
  <c r="P79" i="9"/>
  <c r="Q79" i="9"/>
  <c r="O80" i="9"/>
  <c r="P80" i="9"/>
  <c r="Q80" i="9"/>
  <c r="O81" i="9"/>
  <c r="P81" i="9"/>
  <c r="Q81" i="9"/>
  <c r="O82" i="9"/>
  <c r="P82" i="9"/>
  <c r="Q82" i="9"/>
  <c r="O83" i="9"/>
  <c r="P83" i="9"/>
  <c r="Q83" i="9"/>
  <c r="O84" i="9"/>
  <c r="P84" i="9"/>
  <c r="Q84" i="9"/>
  <c r="O85" i="9"/>
  <c r="P85" i="9"/>
  <c r="Q85" i="9"/>
  <c r="O86" i="9"/>
  <c r="P86" i="9"/>
  <c r="Q86" i="9"/>
  <c r="O87" i="9"/>
  <c r="P87" i="9"/>
  <c r="Q87" i="9"/>
  <c r="O88" i="9"/>
  <c r="P88" i="9"/>
  <c r="Q88" i="9"/>
  <c r="O89" i="9"/>
  <c r="P89" i="9"/>
  <c r="Q89" i="9"/>
  <c r="O90" i="9"/>
  <c r="P90" i="9"/>
  <c r="Q90" i="9"/>
  <c r="O91" i="9"/>
  <c r="P91" i="9"/>
  <c r="Q91" i="9"/>
  <c r="O92" i="9"/>
  <c r="P92" i="9"/>
  <c r="Q92" i="9"/>
  <c r="O93" i="9"/>
  <c r="P93" i="9"/>
  <c r="Q93" i="9"/>
  <c r="O94" i="9"/>
  <c r="P94" i="9"/>
  <c r="Q94" i="9"/>
  <c r="O95" i="9"/>
  <c r="P95" i="9"/>
  <c r="Q95" i="9"/>
  <c r="O96" i="9"/>
  <c r="P96" i="9"/>
  <c r="Q96" i="9"/>
  <c r="O97" i="9"/>
  <c r="P97" i="9"/>
  <c r="Q97" i="9"/>
  <c r="O98" i="9"/>
  <c r="P98" i="9"/>
  <c r="Q98" i="9"/>
  <c r="O99" i="9"/>
  <c r="P99" i="9"/>
  <c r="Q99" i="9"/>
  <c r="O100" i="9"/>
  <c r="P100" i="9"/>
  <c r="Q100" i="9"/>
  <c r="O101" i="9"/>
  <c r="P101" i="9"/>
  <c r="Q101" i="9"/>
  <c r="O102" i="9"/>
  <c r="P102" i="9"/>
  <c r="Q102" i="9"/>
  <c r="O103" i="9"/>
  <c r="P103" i="9"/>
  <c r="Q103" i="9"/>
  <c r="O104" i="9"/>
  <c r="P104" i="9"/>
  <c r="Q104" i="9"/>
  <c r="O105" i="9"/>
  <c r="P105" i="9"/>
  <c r="Q105" i="9"/>
  <c r="O106" i="9"/>
  <c r="P106" i="9"/>
  <c r="Q106" i="9"/>
  <c r="O107" i="9"/>
  <c r="P107" i="9"/>
  <c r="Q107" i="9"/>
  <c r="O108" i="9"/>
  <c r="P108" i="9"/>
  <c r="Q108" i="9"/>
  <c r="O109" i="9"/>
  <c r="P109" i="9"/>
  <c r="Q109" i="9"/>
  <c r="O110" i="9"/>
  <c r="P110" i="9"/>
  <c r="Q110" i="9"/>
  <c r="O111" i="9"/>
  <c r="P111" i="9"/>
  <c r="Q111" i="9"/>
  <c r="O112" i="9"/>
  <c r="P112" i="9"/>
  <c r="Q112" i="9"/>
  <c r="O113" i="9"/>
  <c r="P113" i="9"/>
  <c r="Q113" i="9"/>
  <c r="O114" i="9"/>
  <c r="P114" i="9"/>
  <c r="Q114" i="9"/>
  <c r="O115" i="9"/>
  <c r="P115" i="9"/>
  <c r="Q115" i="9"/>
  <c r="O116" i="9"/>
  <c r="P116" i="9"/>
  <c r="Q116" i="9"/>
  <c r="O117" i="9"/>
  <c r="P117" i="9"/>
  <c r="Q117" i="9"/>
  <c r="O118" i="9"/>
  <c r="P118" i="9"/>
  <c r="Q118" i="9"/>
  <c r="O119" i="9"/>
  <c r="P119" i="9"/>
  <c r="Q119" i="9"/>
  <c r="O120" i="9"/>
  <c r="P120" i="9"/>
  <c r="Q120" i="9"/>
  <c r="O121" i="9"/>
  <c r="P121" i="9"/>
  <c r="Q121" i="9"/>
  <c r="O122" i="9"/>
  <c r="P122" i="9"/>
  <c r="Q122" i="9"/>
  <c r="O123" i="9"/>
  <c r="P123" i="9"/>
  <c r="Q123" i="9"/>
  <c r="O124" i="9"/>
  <c r="P124" i="9"/>
  <c r="Q124" i="9"/>
  <c r="O125" i="9"/>
  <c r="P125" i="9"/>
  <c r="Q125" i="9"/>
  <c r="O126" i="9"/>
  <c r="P126" i="9"/>
  <c r="Q126" i="9"/>
  <c r="O127" i="9"/>
  <c r="P127" i="9"/>
  <c r="Q127" i="9"/>
  <c r="O128" i="9"/>
  <c r="P128" i="9"/>
  <c r="Q128" i="9"/>
  <c r="O129" i="9"/>
  <c r="P129" i="9"/>
  <c r="Q129" i="9"/>
  <c r="O130" i="9"/>
  <c r="P130" i="9"/>
  <c r="Q130" i="9"/>
  <c r="O131" i="9"/>
  <c r="P131" i="9"/>
  <c r="Q131" i="9"/>
  <c r="O132" i="9"/>
  <c r="P132" i="9"/>
  <c r="Q132" i="9"/>
  <c r="O133" i="9"/>
  <c r="P133" i="9"/>
  <c r="Q133" i="9"/>
  <c r="O134" i="9"/>
  <c r="P134" i="9"/>
  <c r="Q134" i="9"/>
  <c r="O135" i="9"/>
  <c r="P135" i="9"/>
  <c r="Q135" i="9"/>
  <c r="O136" i="9"/>
  <c r="P136" i="9"/>
  <c r="Q136" i="9"/>
  <c r="O137" i="9"/>
  <c r="P137" i="9"/>
  <c r="Q137" i="9"/>
  <c r="O138" i="9"/>
  <c r="P138" i="9"/>
  <c r="Q138" i="9"/>
  <c r="O139" i="9"/>
  <c r="P139" i="9"/>
  <c r="Q139" i="9"/>
  <c r="O140" i="9"/>
  <c r="P140" i="9"/>
  <c r="Q140" i="9"/>
  <c r="O141" i="9"/>
  <c r="P141" i="9"/>
  <c r="Q141" i="9"/>
  <c r="O142" i="9"/>
  <c r="P142" i="9"/>
  <c r="Q142" i="9"/>
  <c r="O143" i="9"/>
  <c r="P143" i="9"/>
  <c r="Q143" i="9"/>
  <c r="O144" i="9"/>
  <c r="P144" i="9"/>
  <c r="Q144" i="9"/>
  <c r="O145" i="9"/>
  <c r="P145" i="9"/>
  <c r="Q145" i="9"/>
  <c r="O146" i="9"/>
  <c r="P146" i="9"/>
  <c r="Q146" i="9"/>
  <c r="O147" i="9"/>
  <c r="P147" i="9"/>
  <c r="Q147" i="9"/>
  <c r="O148" i="9"/>
  <c r="P148" i="9"/>
  <c r="Q148" i="9"/>
  <c r="O149" i="9"/>
  <c r="P149" i="9"/>
  <c r="Q149" i="9"/>
  <c r="O150" i="9"/>
  <c r="P150" i="9"/>
  <c r="Q150" i="9"/>
  <c r="O151" i="9"/>
  <c r="P151" i="9"/>
  <c r="Q151" i="9"/>
  <c r="O152" i="9"/>
  <c r="P152" i="9"/>
  <c r="Q152" i="9"/>
  <c r="O153" i="9"/>
  <c r="P153" i="9"/>
  <c r="Q153" i="9"/>
  <c r="O154" i="9"/>
  <c r="P154" i="9"/>
  <c r="Q154" i="9"/>
  <c r="O155" i="9"/>
  <c r="P155" i="9"/>
  <c r="Q155" i="9"/>
  <c r="O156" i="9"/>
  <c r="P156" i="9"/>
  <c r="Q156" i="9"/>
  <c r="O157" i="9"/>
  <c r="P157" i="9"/>
  <c r="Q157" i="9"/>
  <c r="O158" i="9"/>
  <c r="P158" i="9"/>
  <c r="Q158" i="9"/>
  <c r="O159" i="9"/>
  <c r="P159" i="9"/>
  <c r="Q159" i="9"/>
  <c r="O160" i="9"/>
  <c r="P160" i="9"/>
  <c r="Q160" i="9"/>
  <c r="O161" i="9"/>
  <c r="P161" i="9"/>
  <c r="Q161" i="9"/>
  <c r="O162" i="9"/>
  <c r="P162" i="9"/>
  <c r="Q162" i="9"/>
  <c r="O163" i="9"/>
  <c r="P163" i="9"/>
  <c r="Q163" i="9"/>
  <c r="O164" i="9"/>
  <c r="P164" i="9"/>
  <c r="Q164" i="9"/>
  <c r="O165" i="9"/>
  <c r="P165" i="9"/>
  <c r="Q165" i="9"/>
  <c r="O166" i="9"/>
  <c r="P166" i="9"/>
  <c r="Q166" i="9"/>
  <c r="O167" i="9"/>
  <c r="P167" i="9"/>
  <c r="Q167" i="9"/>
  <c r="O168" i="9"/>
  <c r="P168" i="9"/>
  <c r="Q168" i="9"/>
  <c r="O169" i="9"/>
  <c r="P169" i="9"/>
  <c r="Q169" i="9"/>
  <c r="O170" i="9"/>
  <c r="P170" i="9"/>
  <c r="Q170" i="9"/>
  <c r="O171" i="9"/>
  <c r="P171" i="9"/>
  <c r="Q171" i="9"/>
  <c r="O172" i="9"/>
  <c r="P172" i="9"/>
  <c r="Q172" i="9"/>
  <c r="O173" i="9"/>
  <c r="P173" i="9"/>
  <c r="Q173" i="9"/>
  <c r="O174" i="9"/>
  <c r="P174" i="9"/>
  <c r="Q174" i="9"/>
  <c r="O175" i="9"/>
  <c r="P175" i="9"/>
  <c r="Q175" i="9"/>
  <c r="O176" i="9"/>
  <c r="P176" i="9"/>
  <c r="Q176" i="9"/>
  <c r="O177" i="9"/>
  <c r="P177" i="9"/>
  <c r="Q177" i="9"/>
  <c r="O178" i="9"/>
  <c r="P178" i="9"/>
  <c r="Q178" i="9"/>
  <c r="O179" i="9"/>
  <c r="P179" i="9"/>
  <c r="Q179" i="9"/>
  <c r="O180" i="9"/>
  <c r="P180" i="9"/>
  <c r="Q180" i="9"/>
  <c r="O181" i="9"/>
  <c r="P181" i="9"/>
  <c r="Q181" i="9"/>
  <c r="O182" i="9"/>
  <c r="P182" i="9"/>
  <c r="Q182" i="9"/>
  <c r="O183" i="9"/>
  <c r="P183" i="9"/>
  <c r="Q183" i="9"/>
  <c r="O184" i="9"/>
  <c r="P184" i="9"/>
  <c r="Q184" i="9"/>
  <c r="O185" i="9"/>
  <c r="P185" i="9"/>
  <c r="Q185" i="9"/>
  <c r="O186" i="9"/>
  <c r="P186" i="9"/>
  <c r="Q186" i="9"/>
  <c r="O187" i="9"/>
  <c r="P187" i="9"/>
  <c r="Q187" i="9"/>
  <c r="O188" i="9"/>
  <c r="P188" i="9"/>
  <c r="Q188" i="9"/>
  <c r="O189" i="9"/>
  <c r="P189" i="9"/>
  <c r="Q189" i="9"/>
  <c r="O190" i="9"/>
  <c r="P190" i="9"/>
  <c r="Q190" i="9"/>
  <c r="O191" i="9"/>
  <c r="P191" i="9"/>
  <c r="Q191" i="9"/>
  <c r="O192" i="9"/>
  <c r="P192" i="9"/>
  <c r="Q192" i="9"/>
  <c r="O193" i="9"/>
  <c r="P193" i="9"/>
  <c r="Q193" i="9"/>
  <c r="P5" i="9"/>
  <c r="Q5" i="9"/>
  <c r="CD16" i="31" l="1"/>
  <c r="CD24" i="31"/>
  <c r="CD32" i="31"/>
  <c r="CD40" i="31"/>
  <c r="CD48" i="31"/>
  <c r="CD56" i="31"/>
  <c r="CA15" i="31"/>
  <c r="CA23" i="31"/>
  <c r="CA31" i="31"/>
  <c r="CA39" i="31"/>
  <c r="CA47" i="31"/>
  <c r="CA55" i="31"/>
  <c r="BU13" i="31"/>
  <c r="BU17" i="31"/>
  <c r="BU21" i="31"/>
  <c r="BU25" i="31"/>
  <c r="BU29" i="31"/>
  <c r="BU33" i="31"/>
  <c r="BU37" i="31"/>
  <c r="BU41" i="31"/>
  <c r="BU45" i="31"/>
  <c r="BU49" i="31"/>
  <c r="BU53" i="31"/>
  <c r="BU57" i="31"/>
  <c r="BP12" i="31"/>
  <c r="CC12" i="31" s="1"/>
  <c r="BP16" i="31"/>
  <c r="CC16" i="31" s="1"/>
  <c r="CE16" i="31" s="1"/>
  <c r="BP20" i="31"/>
  <c r="CC20" i="31" s="1"/>
  <c r="BP24" i="31"/>
  <c r="CC24" i="31" s="1"/>
  <c r="BP28" i="31"/>
  <c r="CC28" i="31" s="1"/>
  <c r="BP32" i="31"/>
  <c r="CC32" i="31" s="1"/>
  <c r="CE32" i="31" s="1"/>
  <c r="BP36" i="31"/>
  <c r="CC36" i="31" s="1"/>
  <c r="BP40" i="31"/>
  <c r="CC40" i="31" s="1"/>
  <c r="CE40" i="31" s="1"/>
  <c r="BP44" i="31"/>
  <c r="CC44" i="31" s="1"/>
  <c r="BP48" i="31"/>
  <c r="CC48" i="31" s="1"/>
  <c r="CE48" i="31" s="1"/>
  <c r="BP52" i="31"/>
  <c r="CC52" i="31" s="1"/>
  <c r="BP56" i="31"/>
  <c r="CC56" i="31" s="1"/>
  <c r="CE56" i="31" s="1"/>
  <c r="BL14" i="31"/>
  <c r="BL18" i="31"/>
  <c r="BL22" i="31"/>
  <c r="BL26" i="31"/>
  <c r="BL30" i="31"/>
  <c r="BL34" i="31"/>
  <c r="BL38" i="31"/>
  <c r="BL42" i="31"/>
  <c r="BL46" i="31"/>
  <c r="BL50" i="31"/>
  <c r="BL54" i="31"/>
  <c r="BL58" i="31"/>
  <c r="BB18" i="31"/>
  <c r="BB26" i="31"/>
  <c r="BB34" i="31"/>
  <c r="BB42" i="31"/>
  <c r="BB50" i="31"/>
  <c r="BB58" i="31"/>
  <c r="AY17" i="31"/>
  <c r="AY25" i="31"/>
  <c r="AY33" i="31"/>
  <c r="CD17" i="31"/>
  <c r="CD25" i="31"/>
  <c r="CD33" i="31"/>
  <c r="CD41" i="31"/>
  <c r="CD49" i="31"/>
  <c r="CD57" i="31"/>
  <c r="CA16" i="31"/>
  <c r="CF16" i="31" s="1"/>
  <c r="CA24" i="31"/>
  <c r="CF24" i="31" s="1"/>
  <c r="CA32" i="31"/>
  <c r="CF32" i="31" s="1"/>
  <c r="CA40" i="31"/>
  <c r="CF40" i="31" s="1"/>
  <c r="CA48" i="31"/>
  <c r="CF48" i="31" s="1"/>
  <c r="CA56" i="31"/>
  <c r="CF56" i="31" s="1"/>
  <c r="BV13" i="31"/>
  <c r="BY13" i="31" s="1"/>
  <c r="BV17" i="31"/>
  <c r="BY17" i="31" s="1"/>
  <c r="CD20" i="31"/>
  <c r="CD30" i="31"/>
  <c r="CD42" i="31"/>
  <c r="CD52" i="31"/>
  <c r="CA13" i="31"/>
  <c r="CA25" i="31"/>
  <c r="CF25" i="31" s="1"/>
  <c r="CA35" i="31"/>
  <c r="CA45" i="31"/>
  <c r="CA57" i="31"/>
  <c r="BU15" i="31"/>
  <c r="BU20" i="31"/>
  <c r="BV24" i="31"/>
  <c r="BV29" i="31"/>
  <c r="BY29" i="31" s="1"/>
  <c r="BU34" i="31"/>
  <c r="BV38" i="31"/>
  <c r="BU43" i="31"/>
  <c r="BV47" i="31"/>
  <c r="BU52" i="31"/>
  <c r="BV56" i="31"/>
  <c r="BQ12" i="31"/>
  <c r="BT12" i="31" s="1"/>
  <c r="BP17" i="31"/>
  <c r="CC17" i="31" s="1"/>
  <c r="CE17" i="31" s="1"/>
  <c r="BQ21" i="31"/>
  <c r="BP26" i="31"/>
  <c r="CC26" i="31" s="1"/>
  <c r="BQ30" i="31"/>
  <c r="BP35" i="31"/>
  <c r="CC35" i="31" s="1"/>
  <c r="BQ39" i="31"/>
  <c r="BQ44" i="31"/>
  <c r="BT44" i="31" s="1"/>
  <c r="BP49" i="31"/>
  <c r="CC49" i="31" s="1"/>
  <c r="CE49" i="31" s="1"/>
  <c r="BQ53" i="31"/>
  <c r="BP58" i="31"/>
  <c r="CC58" i="31" s="1"/>
  <c r="BK13" i="31"/>
  <c r="BZ13" i="31" s="1"/>
  <c r="CB13" i="31" s="1"/>
  <c r="BL17" i="31"/>
  <c r="BK22" i="31"/>
  <c r="BZ22" i="31" s="1"/>
  <c r="BK27" i="31"/>
  <c r="BZ27" i="31" s="1"/>
  <c r="BL31" i="31"/>
  <c r="BK36" i="31"/>
  <c r="BZ36" i="31" s="1"/>
  <c r="BL40" i="31"/>
  <c r="BK45" i="31"/>
  <c r="BZ45" i="31" s="1"/>
  <c r="CB45" i="31" s="1"/>
  <c r="BL49" i="31"/>
  <c r="BK54" i="31"/>
  <c r="BZ54" i="31" s="1"/>
  <c r="BK59" i="31"/>
  <c r="BZ59" i="31" s="1"/>
  <c r="CD21" i="31"/>
  <c r="CD31" i="31"/>
  <c r="CD43" i="31"/>
  <c r="CD53" i="31"/>
  <c r="CA14" i="31"/>
  <c r="CA26" i="31"/>
  <c r="CA36" i="31"/>
  <c r="CA46" i="31"/>
  <c r="CA58" i="31"/>
  <c r="BV15" i="31"/>
  <c r="BY15" i="31" s="1"/>
  <c r="BV20" i="31"/>
  <c r="BY20" i="31" s="1"/>
  <c r="BV25" i="31"/>
  <c r="BY25" i="31" s="1"/>
  <c r="BU30" i="31"/>
  <c r="BV34" i="31"/>
  <c r="BY34" i="31" s="1"/>
  <c r="BU39" i="31"/>
  <c r="BV43" i="31"/>
  <c r="BY43" i="31" s="1"/>
  <c r="BU48" i="31"/>
  <c r="BV52" i="31"/>
  <c r="BY52" i="31" s="1"/>
  <c r="BV57" i="31"/>
  <c r="BY57" i="31" s="1"/>
  <c r="BP13" i="31"/>
  <c r="CC13" i="31" s="1"/>
  <c r="BQ17" i="31"/>
  <c r="BT17" i="31" s="1"/>
  <c r="BP22" i="31"/>
  <c r="CC22" i="31" s="1"/>
  <c r="BQ26" i="31"/>
  <c r="BT26" i="31" s="1"/>
  <c r="BP31" i="31"/>
  <c r="CC31" i="31" s="1"/>
  <c r="CE31" i="31" s="1"/>
  <c r="BQ35" i="31"/>
  <c r="BT35" i="31" s="1"/>
  <c r="BQ40" i="31"/>
  <c r="BT40" i="31" s="1"/>
  <c r="BP45" i="31"/>
  <c r="CC45" i="31" s="1"/>
  <c r="BQ49" i="31"/>
  <c r="BT49" i="31" s="1"/>
  <c r="BP54" i="31"/>
  <c r="CC54" i="31" s="1"/>
  <c r="BQ58" i="31"/>
  <c r="BT58" i="31" s="1"/>
  <c r="BL13" i="31"/>
  <c r="BO13" i="31" s="1"/>
  <c r="BK18" i="31"/>
  <c r="BZ18" i="31" s="1"/>
  <c r="BK23" i="31"/>
  <c r="BZ23" i="31" s="1"/>
  <c r="CB23" i="31" s="1"/>
  <c r="BL27" i="31"/>
  <c r="BO27" i="31" s="1"/>
  <c r="BK32" i="31"/>
  <c r="BZ32" i="31" s="1"/>
  <c r="CB32" i="31" s="1"/>
  <c r="CI32" i="31" s="1"/>
  <c r="BL36" i="31"/>
  <c r="BO36" i="31" s="1"/>
  <c r="BK41" i="31"/>
  <c r="BZ41" i="31" s="1"/>
  <c r="BL45" i="31"/>
  <c r="BO45" i="31" s="1"/>
  <c r="BK50" i="31"/>
  <c r="BZ50" i="31" s="1"/>
  <c r="CB50" i="31" s="1"/>
  <c r="BK55" i="31"/>
  <c r="BZ55" i="31" s="1"/>
  <c r="CB55" i="31" s="1"/>
  <c r="BL59" i="31"/>
  <c r="BO59" i="31" s="1"/>
  <c r="BB17" i="31"/>
  <c r="BB27" i="31"/>
  <c r="BB36" i="31"/>
  <c r="BB45" i="31"/>
  <c r="BB54" i="31"/>
  <c r="AY14" i="31"/>
  <c r="AY23" i="31"/>
  <c r="AY32" i="31"/>
  <c r="AY41" i="31"/>
  <c r="AY49" i="31"/>
  <c r="AY57" i="31"/>
  <c r="AS14" i="31"/>
  <c r="AS18" i="31"/>
  <c r="AS22" i="31"/>
  <c r="AS26" i="31"/>
  <c r="AS30" i="31"/>
  <c r="AS34" i="31"/>
  <c r="AS38" i="31"/>
  <c r="AS42" i="31"/>
  <c r="AS46" i="31"/>
  <c r="AS50" i="31"/>
  <c r="AS54" i="31"/>
  <c r="AS58" i="31"/>
  <c r="AN13" i="31"/>
  <c r="BA13" i="31" s="1"/>
  <c r="AN17" i="31"/>
  <c r="BA17" i="31" s="1"/>
  <c r="BC17" i="31" s="1"/>
  <c r="AN21" i="31"/>
  <c r="BA21" i="31" s="1"/>
  <c r="CD12" i="31"/>
  <c r="CD13" i="31"/>
  <c r="CD23" i="31"/>
  <c r="CD35" i="31"/>
  <c r="CD45" i="31"/>
  <c r="CD55" i="31"/>
  <c r="CA18" i="31"/>
  <c r="CA28" i="31"/>
  <c r="CA38" i="31"/>
  <c r="CA50" i="31"/>
  <c r="BV16" i="31"/>
  <c r="BU22" i="31"/>
  <c r="BV26" i="31"/>
  <c r="BU31" i="31"/>
  <c r="BV35" i="31"/>
  <c r="BU40" i="31"/>
  <c r="BV44" i="31"/>
  <c r="BV49" i="31"/>
  <c r="BY49" i="31" s="1"/>
  <c r="BU54" i="31"/>
  <c r="BV58" i="31"/>
  <c r="BP14" i="31"/>
  <c r="CC14" i="31" s="1"/>
  <c r="BQ18" i="31"/>
  <c r="BP23" i="31"/>
  <c r="CC23" i="31" s="1"/>
  <c r="CE23" i="31" s="1"/>
  <c r="BQ27" i="31"/>
  <c r="BQ32" i="31"/>
  <c r="BT32" i="31" s="1"/>
  <c r="BR32" i="31" s="1"/>
  <c r="BP37" i="31"/>
  <c r="CC37" i="31" s="1"/>
  <c r="BQ41" i="31"/>
  <c r="BP46" i="31"/>
  <c r="CC46" i="31" s="1"/>
  <c r="BQ50" i="31"/>
  <c r="BP55" i="31"/>
  <c r="CC55" i="31" s="1"/>
  <c r="CE55" i="31" s="1"/>
  <c r="BQ59" i="31"/>
  <c r="BK15" i="31"/>
  <c r="BZ15" i="31" s="1"/>
  <c r="CB15" i="31" s="1"/>
  <c r="BL19" i="31"/>
  <c r="BK24" i="31"/>
  <c r="BZ24" i="31" s="1"/>
  <c r="CB24" i="31" s="1"/>
  <c r="BL28" i="31"/>
  <c r="BK33" i="31"/>
  <c r="BZ33" i="31" s="1"/>
  <c r="BL37" i="31"/>
  <c r="BK42" i="31"/>
  <c r="BZ42" i="31" s="1"/>
  <c r="BK47" i="31"/>
  <c r="BZ47" i="31" s="1"/>
  <c r="CB47" i="31" s="1"/>
  <c r="BL51" i="31"/>
  <c r="BK56" i="31"/>
  <c r="BZ56" i="31" s="1"/>
  <c r="CB56" i="31" s="1"/>
  <c r="BB20" i="31"/>
  <c r="BB29" i="31"/>
  <c r="BB38" i="31"/>
  <c r="BB47" i="31"/>
  <c r="BB56" i="31"/>
  <c r="AY16" i="31"/>
  <c r="AY26" i="31"/>
  <c r="BD26" i="31" s="1"/>
  <c r="AY35" i="31"/>
  <c r="AY43" i="31"/>
  <c r="AY51" i="31"/>
  <c r="AY59" i="31"/>
  <c r="AS15" i="31"/>
  <c r="AS19" i="31"/>
  <c r="AS23" i="31"/>
  <c r="AS27" i="31"/>
  <c r="AS31" i="31"/>
  <c r="AS35" i="31"/>
  <c r="AS39" i="31"/>
  <c r="AS43" i="31"/>
  <c r="AS47" i="31"/>
  <c r="AS51" i="31"/>
  <c r="AS55" i="31"/>
  <c r="AS59" i="31"/>
  <c r="AN14" i="31"/>
  <c r="BA14" i="31" s="1"/>
  <c r="AN18" i="31"/>
  <c r="BA18" i="31" s="1"/>
  <c r="BC18" i="31" s="1"/>
  <c r="CD26" i="31"/>
  <c r="CD39" i="31"/>
  <c r="CD59" i="31"/>
  <c r="CA27" i="31"/>
  <c r="CA43" i="31"/>
  <c r="CF43" i="31" s="1"/>
  <c r="BU12" i="31"/>
  <c r="BV19" i="31"/>
  <c r="BV27" i="31"/>
  <c r="BU35" i="31"/>
  <c r="BU42" i="31"/>
  <c r="BU50" i="31"/>
  <c r="BU56" i="31"/>
  <c r="BP15" i="31"/>
  <c r="CC15" i="31" s="1"/>
  <c r="BQ22" i="31"/>
  <c r="BT22" i="31" s="1"/>
  <c r="BQ29" i="31"/>
  <c r="BQ37" i="31"/>
  <c r="BT37" i="31" s="1"/>
  <c r="BQ43" i="31"/>
  <c r="BQ51" i="31"/>
  <c r="BP59" i="31"/>
  <c r="CC59" i="31" s="1"/>
  <c r="CE59" i="31" s="1"/>
  <c r="BL16" i="31"/>
  <c r="BL24" i="31"/>
  <c r="BO24" i="31" s="1"/>
  <c r="BK31" i="31"/>
  <c r="BZ31" i="31" s="1"/>
  <c r="CB31" i="31" s="1"/>
  <c r="CI31" i="31" s="1"/>
  <c r="BK39" i="31"/>
  <c r="BZ39" i="31" s="1"/>
  <c r="CB39" i="31" s="1"/>
  <c r="BK46" i="31"/>
  <c r="BZ46" i="31" s="1"/>
  <c r="CB46" i="31" s="1"/>
  <c r="BK53" i="31"/>
  <c r="BZ53" i="31" s="1"/>
  <c r="BB21" i="31"/>
  <c r="BB32" i="31"/>
  <c r="BB44" i="31"/>
  <c r="BB57" i="31"/>
  <c r="CD27" i="31"/>
  <c r="CD44" i="31"/>
  <c r="CA29" i="31"/>
  <c r="CA44" i="31"/>
  <c r="CF44" i="31" s="1"/>
  <c r="BV12" i="31"/>
  <c r="BY12" i="31" s="1"/>
  <c r="BV21" i="31"/>
  <c r="BY21" i="31" s="1"/>
  <c r="BU28" i="31"/>
  <c r="BU36" i="31"/>
  <c r="BV42" i="31"/>
  <c r="BY42" i="31" s="1"/>
  <c r="BV50" i="31"/>
  <c r="BY50" i="31" s="1"/>
  <c r="BU58" i="31"/>
  <c r="BQ15" i="31"/>
  <c r="BT15" i="31" s="1"/>
  <c r="BR15" i="31" s="1"/>
  <c r="BQ23" i="31"/>
  <c r="BT23" i="31" s="1"/>
  <c r="BP30" i="31"/>
  <c r="CC30" i="31" s="1"/>
  <c r="CE30" i="31" s="1"/>
  <c r="BP38" i="31"/>
  <c r="CC38" i="31" s="1"/>
  <c r="BQ45" i="31"/>
  <c r="BT45" i="31" s="1"/>
  <c r="BQ52" i="31"/>
  <c r="BT52" i="31" s="1"/>
  <c r="BR52" i="31" s="1"/>
  <c r="BK17" i="31"/>
  <c r="BZ17" i="31" s="1"/>
  <c r="BK25" i="31"/>
  <c r="BZ25" i="31" s="1"/>
  <c r="CB25" i="31" s="1"/>
  <c r="BL32" i="31"/>
  <c r="BO32" i="31" s="1"/>
  <c r="BL39" i="31"/>
  <c r="BO39" i="31" s="1"/>
  <c r="BL47" i="31"/>
  <c r="BO47" i="31" s="1"/>
  <c r="BL53" i="31"/>
  <c r="BO53" i="31" s="1"/>
  <c r="BB22" i="31"/>
  <c r="BB33" i="31"/>
  <c r="BB46" i="31"/>
  <c r="BB59" i="31"/>
  <c r="AY21" i="31"/>
  <c r="BD21" i="31" s="1"/>
  <c r="AY34" i="31"/>
  <c r="BD34" i="31" s="1"/>
  <c r="AY45" i="31"/>
  <c r="BD45" i="31" s="1"/>
  <c r="AY55" i="31"/>
  <c r="AT14" i="31"/>
  <c r="AW14" i="31" s="1"/>
  <c r="CD28" i="31"/>
  <c r="CD46" i="31"/>
  <c r="CA12" i="31"/>
  <c r="CF12" i="31" s="1"/>
  <c r="CA30" i="31"/>
  <c r="CF30" i="31" s="1"/>
  <c r="CA49" i="31"/>
  <c r="CF49" i="31" s="1"/>
  <c r="BU14" i="31"/>
  <c r="BV22" i="31"/>
  <c r="BY22" i="31" s="1"/>
  <c r="BV28" i="31"/>
  <c r="BY28" i="31" s="1"/>
  <c r="BV36" i="31"/>
  <c r="BY36" i="31" s="1"/>
  <c r="BU44" i="31"/>
  <c r="BU51" i="31"/>
  <c r="BU59" i="31"/>
  <c r="BQ16" i="31"/>
  <c r="BT16" i="31" s="1"/>
  <c r="BQ24" i="31"/>
  <c r="BT24" i="31" s="1"/>
  <c r="BQ31" i="31"/>
  <c r="BT31" i="31" s="1"/>
  <c r="BQ38" i="31"/>
  <c r="BT38" i="31" s="1"/>
  <c r="BQ46" i="31"/>
  <c r="BT46" i="31" s="1"/>
  <c r="BP53" i="31"/>
  <c r="CC53" i="31" s="1"/>
  <c r="CE53" i="31" s="1"/>
  <c r="BK19" i="31"/>
  <c r="BZ19" i="31" s="1"/>
  <c r="BL25" i="31"/>
  <c r="BO25" i="31" s="1"/>
  <c r="BL33" i="31"/>
  <c r="BO33" i="31" s="1"/>
  <c r="BK40" i="31"/>
  <c r="BZ40" i="31" s="1"/>
  <c r="CB40" i="31" s="1"/>
  <c r="CI40" i="31" s="1"/>
  <c r="BK48" i="31"/>
  <c r="BZ48" i="31" s="1"/>
  <c r="CB48" i="31" s="1"/>
  <c r="CI48" i="31" s="1"/>
  <c r="BL55" i="31"/>
  <c r="BO55" i="31" s="1"/>
  <c r="BB12" i="31"/>
  <c r="BB23" i="31"/>
  <c r="BB35" i="31"/>
  <c r="BB48" i="31"/>
  <c r="AY22" i="31"/>
  <c r="BD22" i="31" s="1"/>
  <c r="AY36" i="31"/>
  <c r="BD36" i="31" s="1"/>
  <c r="AY46" i="31"/>
  <c r="BD46" i="31" s="1"/>
  <c r="AY56" i="31"/>
  <c r="BD56" i="31" s="1"/>
  <c r="AT15" i="31"/>
  <c r="AW15" i="31" s="1"/>
  <c r="AT20" i="31"/>
  <c r="AT25" i="31"/>
  <c r="AT31" i="31"/>
  <c r="AW31" i="31" s="1"/>
  <c r="AT36" i="31"/>
  <c r="AT41" i="31"/>
  <c r="AT47" i="31"/>
  <c r="AW47" i="31" s="1"/>
  <c r="AT52" i="31"/>
  <c r="AT57" i="31"/>
  <c r="AO14" i="31"/>
  <c r="AR14" i="31" s="1"/>
  <c r="AO19" i="31"/>
  <c r="AN24" i="31"/>
  <c r="BA24" i="31" s="1"/>
  <c r="AN28" i="31"/>
  <c r="BA28" i="31" s="1"/>
  <c r="BC28" i="31" s="1"/>
  <c r="AN32" i="31"/>
  <c r="BA32" i="31" s="1"/>
  <c r="BC32" i="31" s="1"/>
  <c r="AN36" i="31"/>
  <c r="BA36" i="31" s="1"/>
  <c r="BC36" i="31" s="1"/>
  <c r="AN40" i="31"/>
  <c r="BA40" i="31" s="1"/>
  <c r="AN44" i="31"/>
  <c r="BA44" i="31" s="1"/>
  <c r="BC44" i="31" s="1"/>
  <c r="AN48" i="31"/>
  <c r="BA48" i="31" s="1"/>
  <c r="BC48" i="31" s="1"/>
  <c r="AN52" i="31"/>
  <c r="BA52" i="31" s="1"/>
  <c r="AN56" i="31"/>
  <c r="BA56" i="31" s="1"/>
  <c r="BC56" i="31" s="1"/>
  <c r="AI15" i="31"/>
  <c r="AX15" i="31" s="1"/>
  <c r="AI19" i="31"/>
  <c r="AX19" i="31" s="1"/>
  <c r="AI23" i="31"/>
  <c r="AX23" i="31" s="1"/>
  <c r="AZ23" i="31" s="1"/>
  <c r="AI27" i="31"/>
  <c r="AX27" i="31" s="1"/>
  <c r="AI31" i="31"/>
  <c r="AX31" i="31" s="1"/>
  <c r="AI35" i="31"/>
  <c r="AX35" i="31" s="1"/>
  <c r="AZ35" i="31" s="1"/>
  <c r="AI39" i="31"/>
  <c r="AX39" i="31" s="1"/>
  <c r="AI43" i="31"/>
  <c r="AX43" i="31" s="1"/>
  <c r="AZ43" i="31" s="1"/>
  <c r="AI47" i="31"/>
  <c r="AX47" i="31" s="1"/>
  <c r="AI51" i="31"/>
  <c r="AX51" i="31" s="1"/>
  <c r="AZ51" i="31" s="1"/>
  <c r="AI55" i="31"/>
  <c r="AX55" i="31" s="1"/>
  <c r="AZ55" i="31" s="1"/>
  <c r="AI59" i="31"/>
  <c r="AX59" i="31" s="1"/>
  <c r="AZ59" i="31" s="1"/>
  <c r="CD18" i="31"/>
  <c r="CD36" i="31"/>
  <c r="CD51" i="31"/>
  <c r="CA20" i="31"/>
  <c r="CF20" i="31" s="1"/>
  <c r="CA37" i="31"/>
  <c r="CA53" i="31"/>
  <c r="CF53" i="31" s="1"/>
  <c r="BU18" i="31"/>
  <c r="BU24" i="31"/>
  <c r="BU32" i="31"/>
  <c r="BV39" i="31"/>
  <c r="BY39" i="31" s="1"/>
  <c r="BV46" i="31"/>
  <c r="BV54" i="31"/>
  <c r="BY54" i="31" s="1"/>
  <c r="BQ19" i="31"/>
  <c r="BP27" i="31"/>
  <c r="CC27" i="31" s="1"/>
  <c r="CE27" i="31" s="1"/>
  <c r="BP34" i="31"/>
  <c r="CC34" i="31" s="1"/>
  <c r="BP42" i="31"/>
  <c r="CC42" i="31" s="1"/>
  <c r="CE42" i="31" s="1"/>
  <c r="BQ48" i="31"/>
  <c r="BT48" i="31" s="1"/>
  <c r="BQ56" i="31"/>
  <c r="BT56" i="31" s="1"/>
  <c r="BK14" i="31"/>
  <c r="BZ14" i="31" s="1"/>
  <c r="CB14" i="31" s="1"/>
  <c r="BK21" i="31"/>
  <c r="BZ21" i="31" s="1"/>
  <c r="BK29" i="31"/>
  <c r="BZ29" i="31" s="1"/>
  <c r="CB29" i="31" s="1"/>
  <c r="BL35" i="31"/>
  <c r="BL43" i="31"/>
  <c r="BK51" i="31"/>
  <c r="BZ51" i="31" s="1"/>
  <c r="BL57" i="31"/>
  <c r="BB15" i="31"/>
  <c r="BB28" i="31"/>
  <c r="BB40" i="31"/>
  <c r="BB52" i="31"/>
  <c r="AY15" i="31"/>
  <c r="BD15" i="31" s="1"/>
  <c r="AY28" i="31"/>
  <c r="BD28" i="31" s="1"/>
  <c r="AY39" i="31"/>
  <c r="AY50" i="31"/>
  <c r="BD50" i="31" s="1"/>
  <c r="AS12" i="31"/>
  <c r="AS17" i="31"/>
  <c r="AT22" i="31"/>
  <c r="AW22" i="31" s="1"/>
  <c r="AS28" i="31"/>
  <c r="AS33" i="31"/>
  <c r="AT38" i="31"/>
  <c r="AW38" i="31" s="1"/>
  <c r="AS44" i="31"/>
  <c r="AS49" i="31"/>
  <c r="AT54" i="31"/>
  <c r="AW54" i="31" s="1"/>
  <c r="AN16" i="31"/>
  <c r="BA16" i="31" s="1"/>
  <c r="AO21" i="31"/>
  <c r="AR21" i="31" s="1"/>
  <c r="AO25" i="31"/>
  <c r="AO29" i="31"/>
  <c r="AO33" i="31"/>
  <c r="AO37" i="31"/>
  <c r="AO41" i="31"/>
  <c r="AO45" i="31"/>
  <c r="AO49" i="31"/>
  <c r="AO53" i="31"/>
  <c r="AO57" i="31"/>
  <c r="AJ12" i="31"/>
  <c r="AJ16" i="31"/>
  <c r="AJ20" i="31"/>
  <c r="AJ24" i="31"/>
  <c r="AJ28" i="31"/>
  <c r="AJ32" i="31"/>
  <c r="AJ36" i="31"/>
  <c r="AJ40" i="31"/>
  <c r="AJ44" i="31"/>
  <c r="AJ48" i="31"/>
  <c r="AJ52" i="31"/>
  <c r="AJ56" i="31"/>
  <c r="CD22" i="31"/>
  <c r="CD58" i="31"/>
  <c r="CA42" i="31"/>
  <c r="CF42" i="31" s="1"/>
  <c r="BU19" i="31"/>
  <c r="BV33" i="31"/>
  <c r="BY33" i="31" s="1"/>
  <c r="BV48" i="31"/>
  <c r="BY48" i="31" s="1"/>
  <c r="BQ14" i="31"/>
  <c r="BT14" i="31" s="1"/>
  <c r="BP29" i="31"/>
  <c r="CC29" i="31" s="1"/>
  <c r="BP43" i="31"/>
  <c r="CC43" i="31" s="1"/>
  <c r="BQ57" i="31"/>
  <c r="BL23" i="31"/>
  <c r="BO23" i="31" s="1"/>
  <c r="BK38" i="31"/>
  <c r="BZ38" i="31" s="1"/>
  <c r="CB38" i="31" s="1"/>
  <c r="BL52" i="31"/>
  <c r="BB14" i="31"/>
  <c r="BB39" i="31"/>
  <c r="AY13" i="31"/>
  <c r="AY31" i="31"/>
  <c r="AY52" i="31"/>
  <c r="BD52" i="31" s="1"/>
  <c r="AS16" i="31"/>
  <c r="AT23" i="31"/>
  <c r="AW23" i="31" s="1"/>
  <c r="AT29" i="31"/>
  <c r="AS37" i="31"/>
  <c r="AT44" i="31"/>
  <c r="AW44" i="31" s="1"/>
  <c r="AT51" i="31"/>
  <c r="AW51" i="31" s="1"/>
  <c r="AT58" i="31"/>
  <c r="AW58" i="31" s="1"/>
  <c r="AO16" i="31"/>
  <c r="AR16" i="31" s="1"/>
  <c r="AN23" i="31"/>
  <c r="BA23" i="31" s="1"/>
  <c r="BC23" i="31" s="1"/>
  <c r="AO28" i="31"/>
  <c r="AR28" i="31" s="1"/>
  <c r="AN34" i="31"/>
  <c r="BA34" i="31" s="1"/>
  <c r="BC34" i="31" s="1"/>
  <c r="AN39" i="31"/>
  <c r="BA39" i="31" s="1"/>
  <c r="AO44" i="31"/>
  <c r="AR44" i="31" s="1"/>
  <c r="AN50" i="31"/>
  <c r="BA50" i="31" s="1"/>
  <c r="BC50" i="31" s="1"/>
  <c r="AN55" i="31"/>
  <c r="BA55" i="31" s="1"/>
  <c r="AI17" i="31"/>
  <c r="AX17" i="31" s="1"/>
  <c r="AZ17" i="31" s="1"/>
  <c r="BG17" i="31" s="1"/>
  <c r="AI22" i="31"/>
  <c r="AX22" i="31" s="1"/>
  <c r="AZ22" i="31" s="1"/>
  <c r="AJ27" i="31"/>
  <c r="AM27" i="31" s="1"/>
  <c r="AI33" i="31"/>
  <c r="AX33" i="31" s="1"/>
  <c r="AZ33" i="31" s="1"/>
  <c r="AI38" i="31"/>
  <c r="AX38" i="31" s="1"/>
  <c r="AJ43" i="31"/>
  <c r="AM43" i="31" s="1"/>
  <c r="AI49" i="31"/>
  <c r="AX49" i="31" s="1"/>
  <c r="AZ49" i="31" s="1"/>
  <c r="AI54" i="31"/>
  <c r="AX54" i="31" s="1"/>
  <c r="AJ59" i="31"/>
  <c r="AM59" i="31" s="1"/>
  <c r="CD29" i="31"/>
  <c r="CA51" i="31"/>
  <c r="CF51" i="31" s="1"/>
  <c r="BU23" i="31"/>
  <c r="BV37" i="31"/>
  <c r="BY37" i="31" s="1"/>
  <c r="BV51" i="31"/>
  <c r="BY51" i="31" s="1"/>
  <c r="BP33" i="31"/>
  <c r="CC33" i="31" s="1"/>
  <c r="CE33" i="31" s="1"/>
  <c r="BP47" i="31"/>
  <c r="CC47" i="31" s="1"/>
  <c r="BK26" i="31"/>
  <c r="BZ26" i="31" s="1"/>
  <c r="CB26" i="31" s="1"/>
  <c r="BL41" i="31"/>
  <c r="BO41" i="31" s="1"/>
  <c r="CA17" i="31"/>
  <c r="CF17" i="31" s="1"/>
  <c r="BP18" i="31"/>
  <c r="CC18" i="31" s="1"/>
  <c r="CE18" i="31" s="1"/>
  <c r="BK12" i="31"/>
  <c r="BZ12" i="31" s="1"/>
  <c r="CB12" i="31" s="1"/>
  <c r="BL56" i="31"/>
  <c r="BO56" i="31" s="1"/>
  <c r="CD34" i="31"/>
  <c r="CA19" i="31"/>
  <c r="CA52" i="31"/>
  <c r="CF52" i="31" s="1"/>
  <c r="BV23" i="31"/>
  <c r="BY23" i="31" s="1"/>
  <c r="BU38" i="31"/>
  <c r="BV53" i="31"/>
  <c r="BY53" i="31" s="1"/>
  <c r="BP19" i="31"/>
  <c r="CC19" i="31" s="1"/>
  <c r="BQ33" i="31"/>
  <c r="BT33" i="31" s="1"/>
  <c r="BQ47" i="31"/>
  <c r="BT47" i="31" s="1"/>
  <c r="BL12" i="31"/>
  <c r="BO12" i="31" s="1"/>
  <c r="BK28" i="31"/>
  <c r="BZ28" i="31" s="1"/>
  <c r="CB28" i="31" s="1"/>
  <c r="BK43" i="31"/>
  <c r="BZ43" i="31" s="1"/>
  <c r="CB43" i="31" s="1"/>
  <c r="BK57" i="31"/>
  <c r="BZ57" i="31" s="1"/>
  <c r="CB57" i="31" s="1"/>
  <c r="BB19" i="31"/>
  <c r="BB43" i="31"/>
  <c r="AY19" i="31"/>
  <c r="BD19" i="31" s="1"/>
  <c r="AY38" i="31"/>
  <c r="BD38" i="31" s="1"/>
  <c r="AY54" i="31"/>
  <c r="BD54" i="31" s="1"/>
  <c r="AT17" i="31"/>
  <c r="AW17" i="31" s="1"/>
  <c r="AT24" i="31"/>
  <c r="AS32" i="31"/>
  <c r="AT39" i="31"/>
  <c r="AW39" i="31" s="1"/>
  <c r="AT45" i="31"/>
  <c r="AS53" i="31"/>
  <c r="AO18" i="31"/>
  <c r="AR18" i="31" s="1"/>
  <c r="AO24" i="31"/>
  <c r="AR24" i="31" s="1"/>
  <c r="AN30" i="31"/>
  <c r="BA30" i="31" s="1"/>
  <c r="AN35" i="31"/>
  <c r="BA35" i="31" s="1"/>
  <c r="BC35" i="31" s="1"/>
  <c r="AO40" i="31"/>
  <c r="AR40" i="31" s="1"/>
  <c r="AN46" i="31"/>
  <c r="BA46" i="31" s="1"/>
  <c r="BC46" i="31" s="1"/>
  <c r="AN51" i="31"/>
  <c r="BA51" i="31" s="1"/>
  <c r="CD37" i="31"/>
  <c r="CA21" i="31"/>
  <c r="CF21" i="31" s="1"/>
  <c r="CA54" i="31"/>
  <c r="BU26" i="31"/>
  <c r="BV40" i="31"/>
  <c r="BY40" i="31" s="1"/>
  <c r="BU55" i="31"/>
  <c r="BQ20" i="31"/>
  <c r="BT20" i="31" s="1"/>
  <c r="BQ34" i="31"/>
  <c r="BT34" i="31" s="1"/>
  <c r="BP50" i="31"/>
  <c r="CC50" i="31" s="1"/>
  <c r="BL15" i="31"/>
  <c r="BO15" i="31" s="1"/>
  <c r="BL29" i="31"/>
  <c r="BO29" i="31" s="1"/>
  <c r="BK44" i="31"/>
  <c r="BZ44" i="31" s="1"/>
  <c r="CB44" i="31" s="1"/>
  <c r="BK58" i="31"/>
  <c r="BZ58" i="31" s="1"/>
  <c r="CB58" i="31" s="1"/>
  <c r="BB24" i="31"/>
  <c r="BB49" i="31"/>
  <c r="AY20" i="31"/>
  <c r="BD20" i="31" s="1"/>
  <c r="AY40" i="31"/>
  <c r="BD40" i="31" s="1"/>
  <c r="AY58" i="31"/>
  <c r="BD58" i="31" s="1"/>
  <c r="AT18" i="31"/>
  <c r="AW18" i="31" s="1"/>
  <c r="AS25" i="31"/>
  <c r="AT32" i="31"/>
  <c r="AW32" i="31" s="1"/>
  <c r="AS40" i="31"/>
  <c r="AT46" i="31"/>
  <c r="AW46" i="31" s="1"/>
  <c r="AT53" i="31"/>
  <c r="AN12" i="31"/>
  <c r="BA12" i="31" s="1"/>
  <c r="BC12" i="31" s="1"/>
  <c r="AN19" i="31"/>
  <c r="BA19" i="31" s="1"/>
  <c r="BC19" i="31" s="1"/>
  <c r="AN25" i="31"/>
  <c r="BA25" i="31" s="1"/>
  <c r="AO30" i="31"/>
  <c r="AR30" i="31" s="1"/>
  <c r="AO35" i="31"/>
  <c r="AR35" i="31" s="1"/>
  <c r="AN41" i="31"/>
  <c r="BA41" i="31" s="1"/>
  <c r="AO46" i="31"/>
  <c r="AR46" i="31" s="1"/>
  <c r="AO51" i="31"/>
  <c r="AR51" i="31" s="1"/>
  <c r="AN57" i="31"/>
  <c r="BA57" i="31" s="1"/>
  <c r="BC57" i="31" s="1"/>
  <c r="AJ13" i="31"/>
  <c r="AJ18" i="31"/>
  <c r="AI24" i="31"/>
  <c r="AX24" i="31" s="1"/>
  <c r="AJ29" i="31"/>
  <c r="AJ34" i="31"/>
  <c r="AI40" i="31"/>
  <c r="AX40" i="31" s="1"/>
  <c r="AJ45" i="31"/>
  <c r="AJ50" i="31"/>
  <c r="AI56" i="31"/>
  <c r="AX56" i="31" s="1"/>
  <c r="AZ56" i="31" s="1"/>
  <c r="BG56" i="31" s="1"/>
  <c r="AT48" i="31"/>
  <c r="AO26" i="31"/>
  <c r="AO42" i="31"/>
  <c r="AO58" i="31"/>
  <c r="AJ25" i="31"/>
  <c r="AJ41" i="31"/>
  <c r="AJ57" i="31"/>
  <c r="AN38" i="31"/>
  <c r="BA38" i="31" s="1"/>
  <c r="BC38" i="31" s="1"/>
  <c r="CD38" i="31"/>
  <c r="CA22" i="31"/>
  <c r="CF22" i="31" s="1"/>
  <c r="CA59" i="31"/>
  <c r="CF59" i="31" s="1"/>
  <c r="BU27" i="31"/>
  <c r="BV41" i="31"/>
  <c r="BY41" i="31" s="1"/>
  <c r="BV55" i="31"/>
  <c r="BY55" i="31" s="1"/>
  <c r="BP21" i="31"/>
  <c r="CC21" i="31" s="1"/>
  <c r="CE21" i="31" s="1"/>
  <c r="BQ36" i="31"/>
  <c r="BT36" i="31" s="1"/>
  <c r="BP51" i="31"/>
  <c r="CC51" i="31" s="1"/>
  <c r="CE51" i="31" s="1"/>
  <c r="BK16" i="31"/>
  <c r="BZ16" i="31" s="1"/>
  <c r="CB16" i="31" s="1"/>
  <c r="CI16" i="31" s="1"/>
  <c r="BK30" i="31"/>
  <c r="BZ30" i="31" s="1"/>
  <c r="CB30" i="31" s="1"/>
  <c r="CI30" i="31" s="1"/>
  <c r="BL44" i="31"/>
  <c r="BO44" i="31" s="1"/>
  <c r="BB25" i="31"/>
  <c r="BB51" i="31"/>
  <c r="AY24" i="31"/>
  <c r="BD24" i="31" s="1"/>
  <c r="AY42" i="31"/>
  <c r="BD42" i="31" s="1"/>
  <c r="AT19" i="31"/>
  <c r="AW19" i="31" s="1"/>
  <c r="AT26" i="31"/>
  <c r="AW26" i="31" s="1"/>
  <c r="AT33" i="31"/>
  <c r="AW33" i="31" s="1"/>
  <c r="AT40" i="31"/>
  <c r="AW40" i="31" s="1"/>
  <c r="AS48" i="31"/>
  <c r="AT55" i="31"/>
  <c r="AW55" i="31" s="1"/>
  <c r="AO12" i="31"/>
  <c r="AR12" i="31" s="1"/>
  <c r="AN20" i="31"/>
  <c r="BA20" i="31" s="1"/>
  <c r="BC20" i="31" s="1"/>
  <c r="AN26" i="31"/>
  <c r="BA26" i="31" s="1"/>
  <c r="BC26" i="31" s="1"/>
  <c r="AN31" i="31"/>
  <c r="BA31" i="31" s="1"/>
  <c r="AO36" i="31"/>
  <c r="AR36" i="31" s="1"/>
  <c r="AN42" i="31"/>
  <c r="BA42" i="31" s="1"/>
  <c r="BC42" i="31" s="1"/>
  <c r="AN47" i="31"/>
  <c r="BA47" i="31" s="1"/>
  <c r="BC47" i="31" s="1"/>
  <c r="AO52" i="31"/>
  <c r="AR52" i="31" s="1"/>
  <c r="AN58" i="31"/>
  <c r="BA58" i="31" s="1"/>
  <c r="BC58" i="31" s="1"/>
  <c r="AI14" i="31"/>
  <c r="AX14" i="31" s="1"/>
  <c r="AZ14" i="31" s="1"/>
  <c r="AJ19" i="31"/>
  <c r="AM19" i="31" s="1"/>
  <c r="AI25" i="31"/>
  <c r="AX25" i="31" s="1"/>
  <c r="AZ25" i="31" s="1"/>
  <c r="AI30" i="31"/>
  <c r="AX30" i="31" s="1"/>
  <c r="AJ35" i="31"/>
  <c r="AM35" i="31" s="1"/>
  <c r="AI41" i="31"/>
  <c r="AX41" i="31" s="1"/>
  <c r="AZ41" i="31" s="1"/>
  <c r="AI46" i="31"/>
  <c r="AX46" i="31" s="1"/>
  <c r="AZ46" i="31" s="1"/>
  <c r="BG46" i="31" s="1"/>
  <c r="AJ51" i="31"/>
  <c r="AM51" i="31" s="1"/>
  <c r="AI57" i="31"/>
  <c r="AX57" i="31" s="1"/>
  <c r="AZ57" i="31" s="1"/>
  <c r="BG57" i="31" s="1"/>
  <c r="BV14" i="31"/>
  <c r="BY14" i="31" s="1"/>
  <c r="BL48" i="31"/>
  <c r="BO48" i="31" s="1"/>
  <c r="BB30" i="31"/>
  <c r="BB53" i="31"/>
  <c r="AY44" i="31"/>
  <c r="BD44" i="31" s="1"/>
  <c r="AT12" i="31"/>
  <c r="AW12" i="31" s="1"/>
  <c r="AT27" i="31"/>
  <c r="AW27" i="31" s="1"/>
  <c r="AS41" i="31"/>
  <c r="AS56" i="31"/>
  <c r="AO20" i="31"/>
  <c r="AR20" i="31" s="1"/>
  <c r="AO31" i="31"/>
  <c r="AR31" i="31" s="1"/>
  <c r="AO47" i="31"/>
  <c r="AR47" i="31" s="1"/>
  <c r="AJ14" i="31"/>
  <c r="AM14" i="31" s="1"/>
  <c r="AJ30" i="31"/>
  <c r="AM30" i="31" s="1"/>
  <c r="AI52" i="31"/>
  <c r="AX52" i="31" s="1"/>
  <c r="AZ52" i="31" s="1"/>
  <c r="AO48" i="31"/>
  <c r="AR48" i="31" s="1"/>
  <c r="CD14" i="31"/>
  <c r="CD47" i="31"/>
  <c r="CA33" i="31"/>
  <c r="CF33" i="31" s="1"/>
  <c r="BV30" i="31"/>
  <c r="BY30" i="31" s="1"/>
  <c r="BV45" i="31"/>
  <c r="BY45" i="31" s="1"/>
  <c r="BV59" i="31"/>
  <c r="BY59" i="31" s="1"/>
  <c r="BP25" i="31"/>
  <c r="CC25" i="31" s="1"/>
  <c r="CE25" i="31" s="1"/>
  <c r="BP39" i="31"/>
  <c r="CC39" i="31" s="1"/>
  <c r="CE39" i="31" s="1"/>
  <c r="BQ54" i="31"/>
  <c r="BT54" i="31" s="1"/>
  <c r="BK20" i="31"/>
  <c r="BZ20" i="31" s="1"/>
  <c r="CB20" i="31" s="1"/>
  <c r="BK34" i="31"/>
  <c r="BZ34" i="31" s="1"/>
  <c r="CB34" i="31" s="1"/>
  <c r="AY27" i="31"/>
  <c r="BD27" i="31" s="1"/>
  <c r="AS20" i="31"/>
  <c r="AT34" i="31"/>
  <c r="AW34" i="31" s="1"/>
  <c r="AO13" i="31"/>
  <c r="AR13" i="31" s="1"/>
  <c r="AN37" i="31"/>
  <c r="BA37" i="31" s="1"/>
  <c r="AN53" i="31"/>
  <c r="BA53" i="31" s="1"/>
  <c r="AI20" i="31"/>
  <c r="AX20" i="31" s="1"/>
  <c r="AZ20" i="31" s="1"/>
  <c r="BG20" i="31" s="1"/>
  <c r="AI36" i="31"/>
  <c r="AX36" i="31" s="1"/>
  <c r="AZ36" i="31" s="1"/>
  <c r="AJ46" i="31"/>
  <c r="AM46" i="31" s="1"/>
  <c r="AN59" i="31"/>
  <c r="BA59" i="31" s="1"/>
  <c r="BC59" i="31" s="1"/>
  <c r="CD15" i="31"/>
  <c r="CD50" i="31"/>
  <c r="CA34" i="31"/>
  <c r="CF34" i="31" s="1"/>
  <c r="BU16" i="31"/>
  <c r="BV31" i="31"/>
  <c r="BY31" i="31" s="1"/>
  <c r="BU46" i="31"/>
  <c r="BQ25" i="31"/>
  <c r="BT25" i="31" s="1"/>
  <c r="BP41" i="31"/>
  <c r="CC41" i="31" s="1"/>
  <c r="CE41" i="31" s="1"/>
  <c r="BQ55" i="31"/>
  <c r="BT55" i="31" s="1"/>
  <c r="BL20" i="31"/>
  <c r="BO20" i="31" s="1"/>
  <c r="BK35" i="31"/>
  <c r="BZ35" i="31" s="1"/>
  <c r="CB35" i="31" s="1"/>
  <c r="BK49" i="31"/>
  <c r="BZ49" i="31" s="1"/>
  <c r="CB49" i="31" s="1"/>
  <c r="CI49" i="31" s="1"/>
  <c r="BB31" i="31"/>
  <c r="BB55" i="31"/>
  <c r="AY29" i="31"/>
  <c r="BD29" i="31" s="1"/>
  <c r="AY47" i="31"/>
  <c r="BD47" i="31" s="1"/>
  <c r="AS13" i="31"/>
  <c r="AS21" i="31"/>
  <c r="AT28" i="31"/>
  <c r="AW28" i="31" s="1"/>
  <c r="AT35" i="31"/>
  <c r="AW35" i="31" s="1"/>
  <c r="AT42" i="31"/>
  <c r="AW42" i="31" s="1"/>
  <c r="AT49" i="31"/>
  <c r="AW49" i="31" s="1"/>
  <c r="AT56" i="31"/>
  <c r="AW56" i="31" s="1"/>
  <c r="AN15" i="31"/>
  <c r="BA15" i="31" s="1"/>
  <c r="BC15" i="31" s="1"/>
  <c r="AN22" i="31"/>
  <c r="BA22" i="31" s="1"/>
  <c r="BC22" i="31" s="1"/>
  <c r="AN27" i="31"/>
  <c r="BA27" i="31" s="1"/>
  <c r="BC27" i="31" s="1"/>
  <c r="AO32" i="31"/>
  <c r="AR32" i="31" s="1"/>
  <c r="AN43" i="31"/>
  <c r="BA43" i="31" s="1"/>
  <c r="BC43" i="31" s="1"/>
  <c r="AN54" i="31"/>
  <c r="BA54" i="31" s="1"/>
  <c r="BC54" i="31" s="1"/>
  <c r="AJ15" i="31"/>
  <c r="AM15" i="31" s="1"/>
  <c r="CD19" i="31"/>
  <c r="CD54" i="31"/>
  <c r="CA41" i="31"/>
  <c r="CF41" i="31" s="1"/>
  <c r="BV18" i="31"/>
  <c r="BY18" i="31" s="1"/>
  <c r="BV32" i="31"/>
  <c r="BY32" i="31" s="1"/>
  <c r="BU47" i="31"/>
  <c r="BQ13" i="31"/>
  <c r="BT13" i="31" s="1"/>
  <c r="BQ28" i="31"/>
  <c r="BT28" i="31" s="1"/>
  <c r="BQ42" i="31"/>
  <c r="BT42" i="31" s="1"/>
  <c r="BP57" i="31"/>
  <c r="CC57" i="31" s="1"/>
  <c r="CE57" i="31" s="1"/>
  <c r="BL21" i="31"/>
  <c r="BO21" i="31" s="1"/>
  <c r="BK37" i="31"/>
  <c r="BZ37" i="31" s="1"/>
  <c r="CB37" i="31" s="1"/>
  <c r="BK52" i="31"/>
  <c r="BZ52" i="31" s="1"/>
  <c r="CB52" i="31" s="1"/>
  <c r="BB13" i="31"/>
  <c r="BB37" i="31"/>
  <c r="AY12" i="31"/>
  <c r="BD12" i="31" s="1"/>
  <c r="AY30" i="31"/>
  <c r="BD30" i="31" s="1"/>
  <c r="AY48" i="31"/>
  <c r="BD48" i="31" s="1"/>
  <c r="AT13" i="31"/>
  <c r="AW13" i="31" s="1"/>
  <c r="AT21" i="31"/>
  <c r="AW21" i="31" s="1"/>
  <c r="AS29" i="31"/>
  <c r="AS36" i="31"/>
  <c r="AT43" i="31"/>
  <c r="AW43" i="31" s="1"/>
  <c r="AT50" i="31"/>
  <c r="AW50" i="31" s="1"/>
  <c r="AS57" i="31"/>
  <c r="AO15" i="31"/>
  <c r="AR15" i="31" s="1"/>
  <c r="AO22" i="31"/>
  <c r="AR22" i="31" s="1"/>
  <c r="AO27" i="31"/>
  <c r="AR27" i="31" s="1"/>
  <c r="AN33" i="31"/>
  <c r="BA33" i="31" s="1"/>
  <c r="BC33" i="31" s="1"/>
  <c r="AO38" i="31"/>
  <c r="AR38" i="31" s="1"/>
  <c r="AO43" i="31"/>
  <c r="AR43" i="31" s="1"/>
  <c r="AN49" i="31"/>
  <c r="BA49" i="31" s="1"/>
  <c r="BC49" i="31" s="1"/>
  <c r="AO54" i="31"/>
  <c r="AR54" i="31" s="1"/>
  <c r="AO59" i="31"/>
  <c r="AR59" i="31" s="1"/>
  <c r="AI16" i="31"/>
  <c r="AX16" i="31" s="1"/>
  <c r="AZ16" i="31" s="1"/>
  <c r="AJ21" i="31"/>
  <c r="AJ26" i="31"/>
  <c r="AI32" i="31"/>
  <c r="AX32" i="31" s="1"/>
  <c r="AZ32" i="31" s="1"/>
  <c r="AJ37" i="31"/>
  <c r="AJ42" i="31"/>
  <c r="AI48" i="31"/>
  <c r="AX48" i="31" s="1"/>
  <c r="AZ48" i="31" s="1"/>
  <c r="BG48" i="31" s="1"/>
  <c r="AJ53" i="31"/>
  <c r="AJ58" i="31"/>
  <c r="AY37" i="31"/>
  <c r="BD37" i="31" s="1"/>
  <c r="AT59" i="31"/>
  <c r="AW59" i="31" s="1"/>
  <c r="AO55" i="31"/>
  <c r="AR55" i="31" s="1"/>
  <c r="AJ23" i="31"/>
  <c r="AM23" i="31" s="1"/>
  <c r="AJ38" i="31"/>
  <c r="AM38" i="31" s="1"/>
  <c r="AI53" i="31"/>
  <c r="AX53" i="31" s="1"/>
  <c r="AZ53" i="31" s="1"/>
  <c r="AY53" i="31"/>
  <c r="BD53" i="31" s="1"/>
  <c r="AO17" i="31"/>
  <c r="AR17" i="31" s="1"/>
  <c r="AO56" i="31"/>
  <c r="AR56" i="31" s="1"/>
  <c r="AI26" i="31"/>
  <c r="AX26" i="31" s="1"/>
  <c r="AZ26" i="31" s="1"/>
  <c r="BG26" i="31" s="1"/>
  <c r="AJ39" i="31"/>
  <c r="AM39" i="31" s="1"/>
  <c r="AJ54" i="31"/>
  <c r="AM54" i="31" s="1"/>
  <c r="AT16" i="31"/>
  <c r="AW16" i="31" s="1"/>
  <c r="AO23" i="31"/>
  <c r="AR23" i="31" s="1"/>
  <c r="AI12" i="31"/>
  <c r="AX12" i="31" s="1"/>
  <c r="AZ12" i="31" s="1"/>
  <c r="BG12" i="31" s="1"/>
  <c r="AI28" i="31"/>
  <c r="AX28" i="31" s="1"/>
  <c r="AZ28" i="31" s="1"/>
  <c r="BG28" i="31" s="1"/>
  <c r="AI42" i="31"/>
  <c r="AX42" i="31" s="1"/>
  <c r="AZ42" i="31" s="1"/>
  <c r="BG42" i="31" s="1"/>
  <c r="AJ55" i="31"/>
  <c r="AM55" i="31" s="1"/>
  <c r="BB41" i="31"/>
  <c r="AN45" i="31"/>
  <c r="BA45" i="31" s="1"/>
  <c r="BC45" i="31" s="1"/>
  <c r="AI34" i="31"/>
  <c r="AX34" i="31" s="1"/>
  <c r="AZ34" i="31" s="1"/>
  <c r="AY18" i="31"/>
  <c r="BD18" i="31" s="1"/>
  <c r="AJ22" i="31"/>
  <c r="AM22" i="31" s="1"/>
  <c r="AS24" i="31"/>
  <c r="AN29" i="31"/>
  <c r="BA29" i="31" s="1"/>
  <c r="BC29" i="31" s="1"/>
  <c r="AI13" i="31"/>
  <c r="AX13" i="31" s="1"/>
  <c r="AZ13" i="31" s="1"/>
  <c r="AI29" i="31"/>
  <c r="AX29" i="31" s="1"/>
  <c r="AZ29" i="31" s="1"/>
  <c r="AI44" i="31"/>
  <c r="AX44" i="31" s="1"/>
  <c r="AZ44" i="31" s="1"/>
  <c r="BG44" i="31" s="1"/>
  <c r="AI58" i="31"/>
  <c r="AX58" i="31" s="1"/>
  <c r="AZ58" i="31" s="1"/>
  <c r="BG58" i="31" s="1"/>
  <c r="AT30" i="31"/>
  <c r="AW30" i="31" s="1"/>
  <c r="AO34" i="31"/>
  <c r="AR34" i="31" s="1"/>
  <c r="AJ17" i="31"/>
  <c r="AM17" i="31" s="1"/>
  <c r="AJ31" i="31"/>
  <c r="AM31" i="31" s="1"/>
  <c r="AI45" i="31"/>
  <c r="AX45" i="31" s="1"/>
  <c r="AZ45" i="31" s="1"/>
  <c r="BG45" i="31" s="1"/>
  <c r="BB16" i="31"/>
  <c r="AT37" i="31"/>
  <c r="AW37" i="31" s="1"/>
  <c r="AO39" i="31"/>
  <c r="AR39" i="31" s="1"/>
  <c r="AI18" i="31"/>
  <c r="AX18" i="31" s="1"/>
  <c r="AZ18" i="31" s="1"/>
  <c r="BG18" i="31" s="1"/>
  <c r="AJ33" i="31"/>
  <c r="AM33" i="31" s="1"/>
  <c r="AJ47" i="31"/>
  <c r="AM47" i="31" s="1"/>
  <c r="AS45" i="31"/>
  <c r="AI21" i="31"/>
  <c r="AX21" i="31" s="1"/>
  <c r="AZ21" i="31" s="1"/>
  <c r="AJ49" i="31"/>
  <c r="AM49" i="31" s="1"/>
  <c r="AS52" i="31"/>
  <c r="AO50" i="31"/>
  <c r="AR50" i="31" s="1"/>
  <c r="AP50" i="31" s="1"/>
  <c r="AI37" i="31"/>
  <c r="AX37" i="31" s="1"/>
  <c r="AZ37" i="31" s="1"/>
  <c r="AI50" i="31"/>
  <c r="AX50" i="31" s="1"/>
  <c r="AZ50" i="31" s="1"/>
  <c r="BG50" i="31" s="1"/>
  <c r="O2" i="31"/>
  <c r="P2" i="31" s="1"/>
  <c r="Q2" i="31" s="1"/>
  <c r="D11" i="31"/>
  <c r="W11" i="31" s="1"/>
  <c r="W49" i="31"/>
  <c r="W37" i="31"/>
  <c r="W21" i="31"/>
  <c r="W13" i="31"/>
  <c r="Z25" i="31"/>
  <c r="Z56" i="31"/>
  <c r="Z40" i="31"/>
  <c r="W58" i="31"/>
  <c r="W54" i="31"/>
  <c r="W50" i="31"/>
  <c r="W46" i="31"/>
  <c r="W42" i="31"/>
  <c r="W38" i="31"/>
  <c r="W34" i="31"/>
  <c r="W30" i="31"/>
  <c r="W26" i="31"/>
  <c r="W22" i="31"/>
  <c r="W18" i="31"/>
  <c r="W14" i="31"/>
  <c r="Z59" i="31"/>
  <c r="Z51" i="31"/>
  <c r="Z43" i="31"/>
  <c r="Z35" i="31"/>
  <c r="Z27" i="31"/>
  <c r="Z19" i="31"/>
  <c r="Z49" i="31"/>
  <c r="Z58" i="31"/>
  <c r="Z50" i="31"/>
  <c r="Z42" i="31"/>
  <c r="Z34" i="31"/>
  <c r="Z26" i="31"/>
  <c r="Z18" i="31"/>
  <c r="Z16" i="31"/>
  <c r="W56" i="31"/>
  <c r="W52" i="31"/>
  <c r="W48" i="31"/>
  <c r="W44" i="31"/>
  <c r="W40" i="31"/>
  <c r="W36" i="31"/>
  <c r="W32" i="31"/>
  <c r="W28" i="31"/>
  <c r="W24" i="31"/>
  <c r="W20" i="31"/>
  <c r="W16" i="31"/>
  <c r="W12" i="31"/>
  <c r="Z55" i="31"/>
  <c r="Z47" i="31"/>
  <c r="Z39" i="31"/>
  <c r="Z31" i="31"/>
  <c r="Z23" i="31"/>
  <c r="Z15" i="31"/>
  <c r="W57" i="31"/>
  <c r="W41" i="31"/>
  <c r="W29" i="31"/>
  <c r="W17" i="31"/>
  <c r="Z57" i="31"/>
  <c r="Z17" i="31"/>
  <c r="Z32" i="31"/>
  <c r="Z54" i="31"/>
  <c r="Z46" i="31"/>
  <c r="Z38" i="31"/>
  <c r="Z30" i="31"/>
  <c r="Z22" i="31"/>
  <c r="Z14" i="31"/>
  <c r="W45" i="31"/>
  <c r="W33" i="31"/>
  <c r="Z33" i="31"/>
  <c r="Z24" i="31"/>
  <c r="W59" i="31"/>
  <c r="W55" i="31"/>
  <c r="W51" i="31"/>
  <c r="W47" i="31"/>
  <c r="W43" i="31"/>
  <c r="W39" i="31"/>
  <c r="W35" i="31"/>
  <c r="W31" i="31"/>
  <c r="W27" i="31"/>
  <c r="W23" i="31"/>
  <c r="W19" i="31"/>
  <c r="W15" i="31"/>
  <c r="Z53" i="31"/>
  <c r="Z45" i="31"/>
  <c r="Z37" i="31"/>
  <c r="Z29" i="31"/>
  <c r="Z21" i="31"/>
  <c r="Z13" i="31"/>
  <c r="W53" i="31"/>
  <c r="W25" i="31"/>
  <c r="Z41" i="31"/>
  <c r="Z48" i="31"/>
  <c r="Z11" i="31"/>
  <c r="Z52" i="31"/>
  <c r="Z44" i="31"/>
  <c r="Z36" i="31"/>
  <c r="Z28" i="31"/>
  <c r="Z20" i="31"/>
  <c r="Z12" i="31"/>
  <c r="H16" i="31"/>
  <c r="H55" i="31"/>
  <c r="H47" i="31"/>
  <c r="H39" i="31"/>
  <c r="H31" i="31"/>
  <c r="H23" i="31"/>
  <c r="H15" i="31"/>
  <c r="L35" i="31"/>
  <c r="L27" i="31"/>
  <c r="Y27" i="31" s="1"/>
  <c r="L19" i="31"/>
  <c r="Y19" i="31" s="1"/>
  <c r="L59" i="31"/>
  <c r="Y59" i="31" s="1"/>
  <c r="L51" i="31"/>
  <c r="Y51" i="31" s="1"/>
  <c r="L43" i="31"/>
  <c r="Y43" i="31" s="1"/>
  <c r="G59" i="31"/>
  <c r="V59" i="31" s="1"/>
  <c r="G51" i="31"/>
  <c r="V51" i="31" s="1"/>
  <c r="G43" i="31"/>
  <c r="V43" i="31" s="1"/>
  <c r="X43" i="31" s="1"/>
  <c r="G35" i="31"/>
  <c r="V35" i="31" s="1"/>
  <c r="G27" i="31"/>
  <c r="V27" i="31" s="1"/>
  <c r="G19" i="31"/>
  <c r="V19" i="31" s="1"/>
  <c r="M57" i="31"/>
  <c r="M49" i="31"/>
  <c r="M41" i="31"/>
  <c r="M33" i="31"/>
  <c r="M25" i="31"/>
  <c r="M17" i="31"/>
  <c r="Q57" i="31"/>
  <c r="Q49" i="31"/>
  <c r="Q41" i="31"/>
  <c r="Q33" i="31"/>
  <c r="Q25" i="31"/>
  <c r="Q17" i="31"/>
  <c r="R58" i="31"/>
  <c r="R50" i="31"/>
  <c r="R42" i="31"/>
  <c r="R34" i="31"/>
  <c r="R26" i="31"/>
  <c r="R18" i="31"/>
  <c r="H56" i="31"/>
  <c r="H32" i="31"/>
  <c r="L20" i="31"/>
  <c r="Y20" i="31" s="1"/>
  <c r="G11" i="31"/>
  <c r="V11" i="31" s="1"/>
  <c r="G36" i="31"/>
  <c r="V36" i="31" s="1"/>
  <c r="G12" i="31"/>
  <c r="V12" i="31" s="1"/>
  <c r="X12" i="31" s="1"/>
  <c r="M42" i="31"/>
  <c r="M26" i="31"/>
  <c r="Q58" i="31"/>
  <c r="Q42" i="31"/>
  <c r="Q26" i="31"/>
  <c r="R59" i="31"/>
  <c r="R19" i="31"/>
  <c r="H54" i="31"/>
  <c r="H46" i="31"/>
  <c r="H38" i="31"/>
  <c r="H30" i="31"/>
  <c r="H22" i="31"/>
  <c r="H14" i="31"/>
  <c r="L34" i="31"/>
  <c r="Y34" i="31" s="1"/>
  <c r="L26" i="31"/>
  <c r="Y26" i="31" s="1"/>
  <c r="L18" i="31"/>
  <c r="Y18" i="31" s="1"/>
  <c r="L58" i="31"/>
  <c r="Y58" i="31" s="1"/>
  <c r="L50" i="31"/>
  <c r="Y50" i="31" s="1"/>
  <c r="L42" i="31"/>
  <c r="G58" i="31"/>
  <c r="V58" i="31" s="1"/>
  <c r="G50" i="31"/>
  <c r="V50" i="31" s="1"/>
  <c r="X50" i="31" s="1"/>
  <c r="G42" i="31"/>
  <c r="V42" i="31" s="1"/>
  <c r="G34" i="31"/>
  <c r="V34" i="31" s="1"/>
  <c r="G26" i="31"/>
  <c r="V26" i="31" s="1"/>
  <c r="G18" i="31"/>
  <c r="V18" i="31" s="1"/>
  <c r="M56" i="31"/>
  <c r="M48" i="31"/>
  <c r="M40" i="31"/>
  <c r="M32" i="31"/>
  <c r="M24" i="31"/>
  <c r="M16" i="31"/>
  <c r="Q56" i="31"/>
  <c r="Q48" i="31"/>
  <c r="Q40" i="31"/>
  <c r="Q32" i="31"/>
  <c r="Q24" i="31"/>
  <c r="Q16" i="31"/>
  <c r="R57" i="31"/>
  <c r="R49" i="31"/>
  <c r="R41" i="31"/>
  <c r="R33" i="31"/>
  <c r="R25" i="31"/>
  <c r="R17" i="31"/>
  <c r="L36" i="31"/>
  <c r="Y36" i="31" s="1"/>
  <c r="L52" i="31"/>
  <c r="G28" i="31"/>
  <c r="V28" i="31" s="1"/>
  <c r="M50" i="31"/>
  <c r="M18" i="31"/>
  <c r="P18" i="31" s="1"/>
  <c r="R35" i="31"/>
  <c r="H53" i="31"/>
  <c r="H45" i="31"/>
  <c r="H37" i="31"/>
  <c r="H29" i="31"/>
  <c r="H21" i="31"/>
  <c r="H13" i="31"/>
  <c r="L33" i="31"/>
  <c r="L25" i="31"/>
  <c r="Y25" i="31" s="1"/>
  <c r="L17" i="31"/>
  <c r="Y17" i="31" s="1"/>
  <c r="AA17" i="31" s="1"/>
  <c r="L57" i="31"/>
  <c r="Y57" i="31" s="1"/>
  <c r="L49" i="31"/>
  <c r="Y49" i="31" s="1"/>
  <c r="L41" i="31"/>
  <c r="Y41" i="31" s="1"/>
  <c r="AA41" i="31" s="1"/>
  <c r="G57" i="31"/>
  <c r="V57" i="31" s="1"/>
  <c r="G49" i="31"/>
  <c r="V49" i="31" s="1"/>
  <c r="G41" i="31"/>
  <c r="V41" i="31" s="1"/>
  <c r="X41" i="31" s="1"/>
  <c r="G33" i="31"/>
  <c r="V33" i="31" s="1"/>
  <c r="G25" i="31"/>
  <c r="V25" i="31" s="1"/>
  <c r="X25" i="31" s="1"/>
  <c r="G17" i="31"/>
  <c r="V17" i="31" s="1"/>
  <c r="M55" i="31"/>
  <c r="M47" i="31"/>
  <c r="M39" i="31"/>
  <c r="M31" i="31"/>
  <c r="M23" i="31"/>
  <c r="M15" i="31"/>
  <c r="Q55" i="31"/>
  <c r="Q47" i="31"/>
  <c r="Q39" i="31"/>
  <c r="Q31" i="31"/>
  <c r="Q23" i="31"/>
  <c r="Q15" i="31"/>
  <c r="R56" i="31"/>
  <c r="R48" i="31"/>
  <c r="R40" i="31"/>
  <c r="R32" i="31"/>
  <c r="R24" i="31"/>
  <c r="U24" i="31" s="1"/>
  <c r="S24" i="31" s="1"/>
  <c r="R16" i="31"/>
  <c r="U16" i="31" s="1"/>
  <c r="S16" i="31" s="1"/>
  <c r="H40" i="31"/>
  <c r="L12" i="31"/>
  <c r="Y12" i="31" s="1"/>
  <c r="L44" i="31"/>
  <c r="Y44" i="31" s="1"/>
  <c r="G44" i="31"/>
  <c r="V44" i="31" s="1"/>
  <c r="G20" i="31"/>
  <c r="V20" i="31" s="1"/>
  <c r="M58" i="31"/>
  <c r="M34" i="31"/>
  <c r="Q50" i="31"/>
  <c r="Q34" i="31"/>
  <c r="Q18" i="31"/>
  <c r="R51" i="31"/>
  <c r="R27" i="31"/>
  <c r="H11" i="31"/>
  <c r="H52" i="31"/>
  <c r="H44" i="31"/>
  <c r="H36" i="31"/>
  <c r="H28" i="31"/>
  <c r="K28" i="31" s="1"/>
  <c r="I28" i="31" s="1"/>
  <c r="H20" i="31"/>
  <c r="H12" i="31"/>
  <c r="K12" i="31" s="1"/>
  <c r="I12" i="31" s="1"/>
  <c r="L32" i="31"/>
  <c r="Y32" i="31" s="1"/>
  <c r="AA32" i="31" s="1"/>
  <c r="L24" i="31"/>
  <c r="Y24" i="31" s="1"/>
  <c r="L16" i="31"/>
  <c r="Y16" i="31" s="1"/>
  <c r="AA16" i="31" s="1"/>
  <c r="L56" i="31"/>
  <c r="Y56" i="31" s="1"/>
  <c r="L48" i="31"/>
  <c r="Y48" i="31" s="1"/>
  <c r="L40" i="31"/>
  <c r="Y40" i="31" s="1"/>
  <c r="G56" i="31"/>
  <c r="V56" i="31" s="1"/>
  <c r="X56" i="31" s="1"/>
  <c r="G48" i="31"/>
  <c r="V48" i="31" s="1"/>
  <c r="X48" i="31" s="1"/>
  <c r="G40" i="31"/>
  <c r="V40" i="31" s="1"/>
  <c r="X40" i="31" s="1"/>
  <c r="G32" i="31"/>
  <c r="V32" i="31" s="1"/>
  <c r="G24" i="31"/>
  <c r="V24" i="31" s="1"/>
  <c r="X24" i="31" s="1"/>
  <c r="G16" i="31"/>
  <c r="M54" i="31"/>
  <c r="M46" i="31"/>
  <c r="M38" i="31"/>
  <c r="M30" i="31"/>
  <c r="M22" i="31"/>
  <c r="M14" i="31"/>
  <c r="Q54" i="31"/>
  <c r="Q46" i="31"/>
  <c r="Q38" i="31"/>
  <c r="Q30" i="31"/>
  <c r="Q22" i="31"/>
  <c r="Q14" i="31"/>
  <c r="R55" i="31"/>
  <c r="R47" i="31"/>
  <c r="R39" i="31"/>
  <c r="R31" i="31"/>
  <c r="R23" i="31"/>
  <c r="R15" i="31"/>
  <c r="H48" i="31"/>
  <c r="H24" i="31"/>
  <c r="L28" i="31"/>
  <c r="Y28" i="31" s="1"/>
  <c r="G52" i="31"/>
  <c r="R43" i="31"/>
  <c r="H59" i="31"/>
  <c r="H51" i="31"/>
  <c r="H43" i="31"/>
  <c r="H35" i="31"/>
  <c r="H27" i="31"/>
  <c r="H19" i="31"/>
  <c r="L31" i="31"/>
  <c r="Y31" i="31" s="1"/>
  <c r="AA31" i="31" s="1"/>
  <c r="L23" i="31"/>
  <c r="Y23" i="31" s="1"/>
  <c r="AA23" i="31" s="1"/>
  <c r="L15" i="31"/>
  <c r="Y15" i="31" s="1"/>
  <c r="L55" i="31"/>
  <c r="Y55" i="31" s="1"/>
  <c r="L47" i="31"/>
  <c r="Y47" i="31" s="1"/>
  <c r="L39" i="31"/>
  <c r="Y39" i="31" s="1"/>
  <c r="G55" i="31"/>
  <c r="V55" i="31" s="1"/>
  <c r="G47" i="31"/>
  <c r="V47" i="31" s="1"/>
  <c r="X47" i="31" s="1"/>
  <c r="G39" i="31"/>
  <c r="V39" i="31" s="1"/>
  <c r="G31" i="31"/>
  <c r="V31" i="31" s="1"/>
  <c r="G23" i="31"/>
  <c r="V23" i="31" s="1"/>
  <c r="G15" i="31"/>
  <c r="V15" i="31" s="1"/>
  <c r="X15" i="31" s="1"/>
  <c r="M53" i="31"/>
  <c r="M45" i="31"/>
  <c r="M37" i="31"/>
  <c r="M29" i="31"/>
  <c r="M21" i="31"/>
  <c r="M13" i="31"/>
  <c r="Q53" i="31"/>
  <c r="Q45" i="31"/>
  <c r="Q37" i="31"/>
  <c r="Q29" i="31"/>
  <c r="Q21" i="31"/>
  <c r="Q13" i="31"/>
  <c r="R54" i="31"/>
  <c r="R46" i="31"/>
  <c r="R38" i="31"/>
  <c r="R30" i="31"/>
  <c r="R22" i="31"/>
  <c r="R14" i="31"/>
  <c r="H58" i="31"/>
  <c r="H50" i="31"/>
  <c r="H42" i="31"/>
  <c r="H34" i="31"/>
  <c r="H26" i="31"/>
  <c r="H18" i="31"/>
  <c r="L30" i="31"/>
  <c r="L22" i="31"/>
  <c r="L14" i="31"/>
  <c r="Y14" i="31" s="1"/>
  <c r="AA14" i="31" s="1"/>
  <c r="L54" i="31"/>
  <c r="Y54" i="31" s="1"/>
  <c r="AA54" i="31" s="1"/>
  <c r="L46" i="31"/>
  <c r="Y46" i="31" s="1"/>
  <c r="L38" i="31"/>
  <c r="Y38" i="31" s="1"/>
  <c r="G54" i="31"/>
  <c r="V54" i="31" s="1"/>
  <c r="X54" i="31" s="1"/>
  <c r="G46" i="31"/>
  <c r="V46" i="31" s="1"/>
  <c r="G38" i="31"/>
  <c r="V38" i="31" s="1"/>
  <c r="G30" i="31"/>
  <c r="V30" i="31" s="1"/>
  <c r="G22" i="31"/>
  <c r="V22" i="31" s="1"/>
  <c r="X22" i="31" s="1"/>
  <c r="G14" i="31"/>
  <c r="V14" i="31" s="1"/>
  <c r="M11" i="31"/>
  <c r="M52" i="31"/>
  <c r="M44" i="31"/>
  <c r="M36" i="31"/>
  <c r="M28" i="31"/>
  <c r="M20" i="31"/>
  <c r="M12" i="31"/>
  <c r="Q11" i="31"/>
  <c r="Q52" i="31"/>
  <c r="Q44" i="31"/>
  <c r="Q36" i="31"/>
  <c r="Q28" i="31"/>
  <c r="Q20" i="31"/>
  <c r="Q12" i="31"/>
  <c r="R53" i="31"/>
  <c r="R45" i="31"/>
  <c r="R37" i="31"/>
  <c r="R29" i="31"/>
  <c r="R21" i="31"/>
  <c r="R13" i="31"/>
  <c r="H57" i="31"/>
  <c r="H49" i="31"/>
  <c r="K49" i="31" s="1"/>
  <c r="I49" i="31" s="1"/>
  <c r="H41" i="31"/>
  <c r="K41" i="31" s="1"/>
  <c r="H33" i="31"/>
  <c r="K33" i="31" s="1"/>
  <c r="I33" i="31" s="1"/>
  <c r="H25" i="31"/>
  <c r="K25" i="31" s="1"/>
  <c r="H17" i="31"/>
  <c r="K17" i="31" s="1"/>
  <c r="L11" i="31"/>
  <c r="Y11" i="31" s="1"/>
  <c r="L29" i="31"/>
  <c r="Y29" i="31" s="1"/>
  <c r="L21" i="31"/>
  <c r="Y21" i="31" s="1"/>
  <c r="L13" i="31"/>
  <c r="Y13" i="31" s="1"/>
  <c r="L53" i="31"/>
  <c r="L45" i="31"/>
  <c r="L37" i="31"/>
  <c r="G53" i="31"/>
  <c r="V53" i="31" s="1"/>
  <c r="G45" i="31"/>
  <c r="V45" i="31" s="1"/>
  <c r="X45" i="31" s="1"/>
  <c r="G37" i="31"/>
  <c r="V37" i="31" s="1"/>
  <c r="X37" i="31" s="1"/>
  <c r="G29" i="31"/>
  <c r="V29" i="31" s="1"/>
  <c r="G21" i="31"/>
  <c r="V21" i="31" s="1"/>
  <c r="G13" i="31"/>
  <c r="V13" i="31" s="1"/>
  <c r="X13" i="31" s="1"/>
  <c r="M59" i="31"/>
  <c r="M51" i="31"/>
  <c r="M43" i="31"/>
  <c r="M35" i="31"/>
  <c r="M27" i="31"/>
  <c r="M19" i="31"/>
  <c r="Q59" i="31"/>
  <c r="Q51" i="31"/>
  <c r="U51" i="31" s="1"/>
  <c r="Q43" i="31"/>
  <c r="Q35" i="31"/>
  <c r="Q27" i="31"/>
  <c r="Q19" i="31"/>
  <c r="R52" i="31"/>
  <c r="R44" i="31"/>
  <c r="R36" i="31"/>
  <c r="R28" i="31"/>
  <c r="R20" i="31"/>
  <c r="R12" i="31"/>
  <c r="B5" i="11"/>
  <c r="C5" i="11"/>
  <c r="D5" i="11"/>
  <c r="B6" i="11"/>
  <c r="C6" i="11"/>
  <c r="D6" i="11"/>
  <c r="B7" i="11"/>
  <c r="C7" i="11"/>
  <c r="D7" i="11"/>
  <c r="B8" i="11"/>
  <c r="C8" i="11"/>
  <c r="D8" i="11"/>
  <c r="B9" i="11"/>
  <c r="C9" i="11"/>
  <c r="D9" i="11"/>
  <c r="B10" i="11"/>
  <c r="C10" i="11"/>
  <c r="D10" i="11"/>
  <c r="B11" i="11"/>
  <c r="C11" i="11"/>
  <c r="D11" i="11"/>
  <c r="B12" i="11"/>
  <c r="C12" i="11"/>
  <c r="D12" i="11"/>
  <c r="B13" i="11"/>
  <c r="C13" i="11"/>
  <c r="D13" i="11"/>
  <c r="B14" i="11"/>
  <c r="C14" i="11"/>
  <c r="D14" i="11"/>
  <c r="B15" i="11"/>
  <c r="C15" i="11"/>
  <c r="D15" i="11"/>
  <c r="B16" i="11"/>
  <c r="C16" i="11"/>
  <c r="D16" i="11"/>
  <c r="B17" i="11"/>
  <c r="C17" i="11"/>
  <c r="D17" i="11"/>
  <c r="B18" i="11"/>
  <c r="C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B25" i="11"/>
  <c r="C25" i="11"/>
  <c r="D25" i="11"/>
  <c r="B26" i="11"/>
  <c r="C26" i="11"/>
  <c r="D26" i="11"/>
  <c r="B27" i="11"/>
  <c r="C27" i="11"/>
  <c r="D27" i="11"/>
  <c r="B28" i="11"/>
  <c r="C28" i="11"/>
  <c r="D28" i="11"/>
  <c r="B29" i="11"/>
  <c r="C29" i="11"/>
  <c r="D29" i="11"/>
  <c r="B30" i="11"/>
  <c r="C30" i="11"/>
  <c r="D30" i="11"/>
  <c r="B31" i="11"/>
  <c r="C31" i="11"/>
  <c r="D31" i="11"/>
  <c r="B32" i="11"/>
  <c r="C32" i="11"/>
  <c r="D32" i="11"/>
  <c r="B33" i="11"/>
  <c r="C33" i="11"/>
  <c r="D33" i="11"/>
  <c r="B34" i="11"/>
  <c r="C34" i="11"/>
  <c r="D34" i="11"/>
  <c r="B35" i="11"/>
  <c r="C35" i="11"/>
  <c r="D35" i="11"/>
  <c r="B36" i="11"/>
  <c r="C36" i="11"/>
  <c r="D36" i="11"/>
  <c r="B37" i="11"/>
  <c r="C37" i="11"/>
  <c r="D37" i="11"/>
  <c r="B38" i="11"/>
  <c r="C38" i="11"/>
  <c r="D38" i="11"/>
  <c r="B39" i="11"/>
  <c r="C39" i="11"/>
  <c r="D39" i="11"/>
  <c r="B40" i="11"/>
  <c r="C40" i="11"/>
  <c r="D40" i="11"/>
  <c r="B41" i="11"/>
  <c r="C41" i="11"/>
  <c r="D41" i="11"/>
  <c r="B42" i="11"/>
  <c r="C42" i="11"/>
  <c r="D42" i="11"/>
  <c r="B43" i="11"/>
  <c r="C43" i="11"/>
  <c r="D43" i="11"/>
  <c r="B44" i="11"/>
  <c r="C44" i="11"/>
  <c r="D44" i="11"/>
  <c r="B45" i="11"/>
  <c r="C45" i="11"/>
  <c r="D45" i="11"/>
  <c r="B46" i="11"/>
  <c r="C46" i="11"/>
  <c r="D46" i="11"/>
  <c r="B47" i="11"/>
  <c r="C47" i="11"/>
  <c r="D47" i="11"/>
  <c r="B48" i="11"/>
  <c r="C48" i="11"/>
  <c r="D48" i="11"/>
  <c r="B49" i="11"/>
  <c r="C49" i="11"/>
  <c r="D49" i="11"/>
  <c r="B50" i="11"/>
  <c r="C50" i="11"/>
  <c r="D50" i="11"/>
  <c r="B51" i="11"/>
  <c r="C51" i="11"/>
  <c r="D51" i="11"/>
  <c r="B52" i="11"/>
  <c r="C52" i="11"/>
  <c r="D52" i="11"/>
  <c r="B53" i="11"/>
  <c r="C53" i="11"/>
  <c r="D53" i="11"/>
  <c r="B54" i="11"/>
  <c r="C54" i="11"/>
  <c r="D54" i="11"/>
  <c r="B55" i="11"/>
  <c r="C55" i="11"/>
  <c r="D55" i="11"/>
  <c r="B56" i="11"/>
  <c r="C56" i="11"/>
  <c r="D56" i="11"/>
  <c r="B57" i="11"/>
  <c r="C57" i="11"/>
  <c r="D57" i="11"/>
  <c r="B58" i="11"/>
  <c r="C58" i="11"/>
  <c r="D58" i="11"/>
  <c r="B59" i="11"/>
  <c r="C59" i="11"/>
  <c r="D59" i="11"/>
  <c r="B60" i="11"/>
  <c r="C60" i="11"/>
  <c r="D60" i="11"/>
  <c r="B61" i="11"/>
  <c r="C61" i="11"/>
  <c r="D61" i="11"/>
  <c r="B62" i="11"/>
  <c r="C62" i="11"/>
  <c r="D62" i="11"/>
  <c r="B63" i="11"/>
  <c r="C63" i="11"/>
  <c r="D63" i="11"/>
  <c r="B64" i="11"/>
  <c r="C64" i="11"/>
  <c r="D64" i="11"/>
  <c r="B65" i="11"/>
  <c r="C65" i="11"/>
  <c r="D65" i="11"/>
  <c r="B66" i="11"/>
  <c r="C66" i="11"/>
  <c r="D66" i="11"/>
  <c r="B67" i="11"/>
  <c r="C67" i="11"/>
  <c r="D67" i="11"/>
  <c r="B68" i="11"/>
  <c r="C68" i="11"/>
  <c r="D68" i="11"/>
  <c r="B69" i="11"/>
  <c r="C69" i="11"/>
  <c r="D69" i="11"/>
  <c r="B70" i="11"/>
  <c r="C70" i="11"/>
  <c r="D70" i="11"/>
  <c r="B71" i="11"/>
  <c r="C71" i="11"/>
  <c r="D71" i="11"/>
  <c r="B72" i="11"/>
  <c r="C72" i="11"/>
  <c r="D72" i="11"/>
  <c r="B73" i="11"/>
  <c r="C73" i="11"/>
  <c r="D73" i="11"/>
  <c r="B74" i="11"/>
  <c r="C74" i="11"/>
  <c r="D74" i="11"/>
  <c r="B75" i="11"/>
  <c r="C75" i="11"/>
  <c r="D75" i="11"/>
  <c r="B76" i="11"/>
  <c r="C76" i="11"/>
  <c r="D76" i="11"/>
  <c r="B77" i="11"/>
  <c r="C77" i="11"/>
  <c r="D77" i="11"/>
  <c r="B78" i="11"/>
  <c r="C78" i="11"/>
  <c r="D78" i="11"/>
  <c r="B79" i="11"/>
  <c r="C79" i="11"/>
  <c r="D79" i="11"/>
  <c r="B80" i="11"/>
  <c r="C80" i="11"/>
  <c r="D80" i="11"/>
  <c r="B81" i="11"/>
  <c r="C81" i="11"/>
  <c r="D81" i="11"/>
  <c r="B82" i="11"/>
  <c r="C82" i="11"/>
  <c r="D82" i="11"/>
  <c r="B83" i="11"/>
  <c r="C83" i="11"/>
  <c r="D83" i="11"/>
  <c r="B84" i="11"/>
  <c r="C84" i="11"/>
  <c r="D84" i="11"/>
  <c r="B85" i="11"/>
  <c r="C85" i="11"/>
  <c r="D85" i="11"/>
  <c r="B86" i="11"/>
  <c r="C86" i="11"/>
  <c r="D86" i="11"/>
  <c r="B87" i="11"/>
  <c r="C87" i="11"/>
  <c r="D87" i="11"/>
  <c r="B88" i="11"/>
  <c r="C88" i="11"/>
  <c r="D88" i="11"/>
  <c r="B89" i="11"/>
  <c r="C89" i="11"/>
  <c r="D89" i="11"/>
  <c r="B90" i="11"/>
  <c r="C90" i="11"/>
  <c r="D90" i="11"/>
  <c r="B91" i="11"/>
  <c r="C91" i="11"/>
  <c r="D91" i="11"/>
  <c r="B92" i="11"/>
  <c r="C92" i="11"/>
  <c r="D92" i="11"/>
  <c r="B93" i="11"/>
  <c r="C93" i="11"/>
  <c r="D93" i="11"/>
  <c r="B94" i="11"/>
  <c r="C94" i="11"/>
  <c r="D94" i="11"/>
  <c r="B95" i="11"/>
  <c r="C95" i="11"/>
  <c r="D95" i="11"/>
  <c r="B96" i="11"/>
  <c r="C96" i="11"/>
  <c r="D96" i="11"/>
  <c r="B97" i="11"/>
  <c r="C97" i="11"/>
  <c r="D97" i="11"/>
  <c r="B98" i="11"/>
  <c r="C98" i="11"/>
  <c r="D98" i="11"/>
  <c r="B99" i="11"/>
  <c r="C99" i="11"/>
  <c r="D99" i="11"/>
  <c r="B100" i="11"/>
  <c r="C100" i="11"/>
  <c r="D100" i="11"/>
  <c r="B101" i="11"/>
  <c r="C101" i="11"/>
  <c r="D101" i="11"/>
  <c r="B102" i="11"/>
  <c r="C102" i="11"/>
  <c r="D102" i="11"/>
  <c r="B103" i="11"/>
  <c r="C103" i="11"/>
  <c r="D103" i="11"/>
  <c r="B104" i="11"/>
  <c r="C104" i="11"/>
  <c r="D104" i="11"/>
  <c r="B105" i="11"/>
  <c r="C105" i="11"/>
  <c r="D105" i="11"/>
  <c r="B106" i="11"/>
  <c r="C106" i="11"/>
  <c r="D106" i="11"/>
  <c r="B107" i="11"/>
  <c r="C107" i="11"/>
  <c r="D107" i="11"/>
  <c r="B108" i="11"/>
  <c r="C108" i="11"/>
  <c r="D108" i="11"/>
  <c r="B109" i="11"/>
  <c r="C109" i="11"/>
  <c r="D109" i="11"/>
  <c r="B110" i="11"/>
  <c r="C110" i="11"/>
  <c r="D110" i="11"/>
  <c r="B111" i="11"/>
  <c r="C111" i="11"/>
  <c r="D111" i="11"/>
  <c r="B112" i="11"/>
  <c r="C112" i="11"/>
  <c r="D112" i="11"/>
  <c r="B113" i="11"/>
  <c r="C113" i="11"/>
  <c r="D113" i="11"/>
  <c r="B114" i="11"/>
  <c r="C114" i="11"/>
  <c r="D114" i="11"/>
  <c r="B115" i="11"/>
  <c r="C115" i="11"/>
  <c r="D115" i="11"/>
  <c r="B116" i="11"/>
  <c r="C116" i="11"/>
  <c r="D116" i="11"/>
  <c r="B117" i="11"/>
  <c r="C117" i="11"/>
  <c r="D117" i="11"/>
  <c r="B118" i="11"/>
  <c r="C118" i="11"/>
  <c r="D118" i="11"/>
  <c r="B119" i="11"/>
  <c r="C119" i="11"/>
  <c r="D119" i="11"/>
  <c r="B120" i="11"/>
  <c r="C120" i="11"/>
  <c r="D120" i="11"/>
  <c r="B121" i="11"/>
  <c r="C121" i="11"/>
  <c r="D121" i="11"/>
  <c r="B122" i="11"/>
  <c r="C122" i="11"/>
  <c r="D122" i="11"/>
  <c r="B123" i="11"/>
  <c r="C123" i="11"/>
  <c r="D123" i="11"/>
  <c r="B124" i="11"/>
  <c r="C124" i="11"/>
  <c r="D124" i="11"/>
  <c r="B125" i="11"/>
  <c r="C125" i="11"/>
  <c r="D125" i="11"/>
  <c r="B126" i="11"/>
  <c r="C126" i="11"/>
  <c r="D126" i="11"/>
  <c r="B127" i="11"/>
  <c r="C127" i="11"/>
  <c r="D127" i="11"/>
  <c r="B128" i="11"/>
  <c r="C128" i="11"/>
  <c r="D128" i="11"/>
  <c r="B129" i="11"/>
  <c r="C129" i="11"/>
  <c r="D129" i="11"/>
  <c r="B130" i="11"/>
  <c r="C130" i="11"/>
  <c r="D130" i="11"/>
  <c r="B131" i="11"/>
  <c r="C131" i="11"/>
  <c r="D131" i="11"/>
  <c r="B132" i="11"/>
  <c r="C132" i="11"/>
  <c r="D132" i="11"/>
  <c r="B133" i="11"/>
  <c r="C133" i="11"/>
  <c r="D133" i="11"/>
  <c r="B134" i="11"/>
  <c r="C134" i="11"/>
  <c r="D134" i="11"/>
  <c r="B135" i="11"/>
  <c r="C135" i="11"/>
  <c r="D135" i="11"/>
  <c r="B136" i="11"/>
  <c r="C136" i="11"/>
  <c r="D136" i="11"/>
  <c r="B137" i="11"/>
  <c r="C137" i="11"/>
  <c r="D137" i="11"/>
  <c r="B138" i="11"/>
  <c r="C138" i="11"/>
  <c r="D138" i="11"/>
  <c r="B139" i="11"/>
  <c r="C139" i="11"/>
  <c r="D139" i="11"/>
  <c r="B140" i="11"/>
  <c r="C140" i="11"/>
  <c r="D140" i="11"/>
  <c r="B141" i="11"/>
  <c r="C141" i="11"/>
  <c r="D141" i="11"/>
  <c r="B142" i="11"/>
  <c r="C142" i="11"/>
  <c r="D142" i="11"/>
  <c r="B143" i="11"/>
  <c r="C143" i="11"/>
  <c r="D143" i="11"/>
  <c r="B144" i="11"/>
  <c r="C144" i="11"/>
  <c r="D144" i="11"/>
  <c r="B145" i="11"/>
  <c r="C145" i="11"/>
  <c r="D145" i="11"/>
  <c r="B146" i="11"/>
  <c r="C146" i="11"/>
  <c r="D146" i="11"/>
  <c r="B147" i="11"/>
  <c r="C147" i="11"/>
  <c r="D147" i="11"/>
  <c r="B148" i="11"/>
  <c r="C148" i="11"/>
  <c r="D148" i="11"/>
  <c r="B149" i="11"/>
  <c r="C149" i="11"/>
  <c r="D149" i="11"/>
  <c r="B150" i="11"/>
  <c r="C150" i="11"/>
  <c r="D150" i="11"/>
  <c r="B151" i="11"/>
  <c r="C151" i="11"/>
  <c r="D151" i="11"/>
  <c r="B152" i="11"/>
  <c r="C152" i="11"/>
  <c r="D152" i="11"/>
  <c r="B153" i="11"/>
  <c r="C153" i="11"/>
  <c r="D153" i="11"/>
  <c r="B154" i="11"/>
  <c r="C154" i="11"/>
  <c r="D154" i="11"/>
  <c r="B155" i="11"/>
  <c r="C155" i="11"/>
  <c r="D155" i="11"/>
  <c r="B156" i="11"/>
  <c r="C156" i="11"/>
  <c r="D156" i="11"/>
  <c r="B157" i="11"/>
  <c r="C157" i="11"/>
  <c r="D157" i="11"/>
  <c r="B158" i="11"/>
  <c r="C158" i="11"/>
  <c r="D158" i="11"/>
  <c r="B159" i="11"/>
  <c r="C159" i="11"/>
  <c r="D159" i="11"/>
  <c r="B160" i="11"/>
  <c r="C160" i="11"/>
  <c r="D160" i="11"/>
  <c r="B161" i="11"/>
  <c r="C161" i="11"/>
  <c r="D161" i="11"/>
  <c r="B162" i="11"/>
  <c r="C162" i="11"/>
  <c r="D162" i="11"/>
  <c r="B163" i="11"/>
  <c r="C163" i="11"/>
  <c r="D163" i="11"/>
  <c r="B164" i="11"/>
  <c r="C164" i="11"/>
  <c r="D164" i="11"/>
  <c r="B165" i="11"/>
  <c r="C165" i="11"/>
  <c r="D165" i="11"/>
  <c r="B166" i="11"/>
  <c r="C166" i="11"/>
  <c r="D166" i="11"/>
  <c r="B167" i="11"/>
  <c r="C167" i="11"/>
  <c r="D167" i="11"/>
  <c r="B168" i="11"/>
  <c r="C168" i="11"/>
  <c r="D168" i="11"/>
  <c r="B169" i="11"/>
  <c r="C169" i="11"/>
  <c r="D169" i="11"/>
  <c r="B170" i="11"/>
  <c r="C170" i="11"/>
  <c r="D170" i="11"/>
  <c r="B171" i="11"/>
  <c r="C171" i="11"/>
  <c r="D171" i="11"/>
  <c r="B172" i="11"/>
  <c r="C172" i="11"/>
  <c r="D172" i="11"/>
  <c r="B173" i="11"/>
  <c r="C173" i="11"/>
  <c r="D173" i="11"/>
  <c r="B174" i="11"/>
  <c r="C174" i="11"/>
  <c r="D174" i="11"/>
  <c r="B175" i="11"/>
  <c r="C175" i="11"/>
  <c r="D175" i="11"/>
  <c r="B176" i="11"/>
  <c r="C176" i="11"/>
  <c r="D176" i="11"/>
  <c r="B177" i="11"/>
  <c r="C177" i="11"/>
  <c r="D177" i="11"/>
  <c r="B178" i="11"/>
  <c r="C178" i="11"/>
  <c r="D178" i="11"/>
  <c r="B179" i="11"/>
  <c r="C179" i="11"/>
  <c r="D179" i="11"/>
  <c r="B180" i="11"/>
  <c r="C180" i="11"/>
  <c r="D180" i="11"/>
  <c r="B181" i="11"/>
  <c r="C181" i="11"/>
  <c r="D181" i="11"/>
  <c r="B182" i="11"/>
  <c r="C182" i="11"/>
  <c r="D182" i="11"/>
  <c r="B183" i="11"/>
  <c r="C183" i="11"/>
  <c r="D183" i="11"/>
  <c r="B184" i="11"/>
  <c r="C184" i="11"/>
  <c r="D184" i="11"/>
  <c r="B185" i="11"/>
  <c r="C185" i="11"/>
  <c r="D185" i="11"/>
  <c r="B186" i="11"/>
  <c r="C186" i="11"/>
  <c r="D186" i="11"/>
  <c r="B187" i="11"/>
  <c r="C187" i="11"/>
  <c r="D187" i="11"/>
  <c r="B188" i="11"/>
  <c r="C188" i="11"/>
  <c r="D188" i="11"/>
  <c r="B189" i="11"/>
  <c r="C189" i="11"/>
  <c r="D189" i="11"/>
  <c r="B190" i="11"/>
  <c r="C190" i="11"/>
  <c r="D190" i="11"/>
  <c r="B191" i="11"/>
  <c r="C191" i="11"/>
  <c r="D191" i="11"/>
  <c r="B192" i="11"/>
  <c r="C192" i="11"/>
  <c r="D192" i="11"/>
  <c r="B193" i="11"/>
  <c r="C193" i="11"/>
  <c r="D193" i="11"/>
  <c r="BH50" i="31" l="1"/>
  <c r="AQ50" i="31" s="1"/>
  <c r="BH12" i="31"/>
  <c r="AQ12" i="31" s="1"/>
  <c r="AM53" i="31"/>
  <c r="BW41" i="31"/>
  <c r="AM25" i="31"/>
  <c r="AZ40" i="31"/>
  <c r="AU39" i="31"/>
  <c r="BW53" i="31"/>
  <c r="BG33" i="31"/>
  <c r="BG34" i="31"/>
  <c r="AW29" i="31"/>
  <c r="BO52" i="31"/>
  <c r="AM44" i="31"/>
  <c r="AM12" i="31"/>
  <c r="AR29" i="31"/>
  <c r="BO35" i="31"/>
  <c r="AZ19" i="31"/>
  <c r="BG19" i="31" s="1"/>
  <c r="BG32" i="31"/>
  <c r="AW41" i="31"/>
  <c r="CJ40" i="31"/>
  <c r="BS40" i="31" s="1"/>
  <c r="BR24" i="31"/>
  <c r="CI59" i="31"/>
  <c r="BO37" i="31"/>
  <c r="BT50" i="31"/>
  <c r="CE14" i="31"/>
  <c r="BY26" i="31"/>
  <c r="BD23" i="31"/>
  <c r="CI55" i="31"/>
  <c r="CB18" i="31"/>
  <c r="CI18" i="31" s="1"/>
  <c r="BW43" i="31"/>
  <c r="CF46" i="31"/>
  <c r="CB59" i="31"/>
  <c r="CB22" i="31"/>
  <c r="CE35" i="31"/>
  <c r="BY47" i="31"/>
  <c r="CF57" i="31"/>
  <c r="BD25" i="31"/>
  <c r="BO58" i="31"/>
  <c r="BO26" i="31"/>
  <c r="CF23" i="31"/>
  <c r="BH18" i="31"/>
  <c r="BH48" i="31"/>
  <c r="BW30" i="31"/>
  <c r="AU40" i="31"/>
  <c r="AR58" i="31"/>
  <c r="AM34" i="31"/>
  <c r="BC41" i="31"/>
  <c r="BG41" i="31" s="1"/>
  <c r="CI57" i="31"/>
  <c r="AP28" i="31"/>
  <c r="AM40" i="31"/>
  <c r="AR57" i="31"/>
  <c r="AR25" i="31"/>
  <c r="BT19" i="31"/>
  <c r="CF37" i="31"/>
  <c r="AZ47" i="31"/>
  <c r="BG47" i="31" s="1"/>
  <c r="AZ15" i="31"/>
  <c r="BG15" i="31" s="1"/>
  <c r="AW36" i="31"/>
  <c r="BM39" i="31"/>
  <c r="BT51" i="31"/>
  <c r="BD59" i="31"/>
  <c r="CB33" i="31"/>
  <c r="CI33" i="31" s="1"/>
  <c r="CE46" i="31"/>
  <c r="BY58" i="31"/>
  <c r="BD14" i="31"/>
  <c r="CF36" i="31"/>
  <c r="CB54" i="31"/>
  <c r="BO17" i="31"/>
  <c r="BT30" i="31"/>
  <c r="CF45" i="31"/>
  <c r="BD17" i="31"/>
  <c r="BO54" i="31"/>
  <c r="BO22" i="31"/>
  <c r="CE36" i="31"/>
  <c r="CF15" i="31"/>
  <c r="AP39" i="31"/>
  <c r="BH58" i="31"/>
  <c r="AM42" i="31"/>
  <c r="AU50" i="31"/>
  <c r="BR28" i="31"/>
  <c r="AU49" i="31"/>
  <c r="AZ30" i="31"/>
  <c r="CJ30" i="31"/>
  <c r="BX30" i="31" s="1"/>
  <c r="AR42" i="31"/>
  <c r="AM29" i="31"/>
  <c r="AU32" i="31"/>
  <c r="CI58" i="31"/>
  <c r="BW40" i="31"/>
  <c r="AW24" i="31"/>
  <c r="CI43" i="31"/>
  <c r="BG22" i="31"/>
  <c r="AM36" i="31"/>
  <c r="AR53" i="31"/>
  <c r="CB21" i="31"/>
  <c r="CI21" i="31" s="1"/>
  <c r="BG43" i="31"/>
  <c r="BC24" i="31"/>
  <c r="BM32" i="31"/>
  <c r="CB53" i="31"/>
  <c r="CI53" i="31" s="1"/>
  <c r="BT43" i="31"/>
  <c r="BD51" i="31"/>
  <c r="BO28" i="31"/>
  <c r="BT41" i="31"/>
  <c r="BY16" i="31"/>
  <c r="CE22" i="31"/>
  <c r="BW34" i="31"/>
  <c r="CF26" i="31"/>
  <c r="BO49" i="31"/>
  <c r="CI13" i="31"/>
  <c r="CE26" i="31"/>
  <c r="BY38" i="31"/>
  <c r="CF35" i="31"/>
  <c r="BW13" i="31"/>
  <c r="BO50" i="31"/>
  <c r="BO18" i="31"/>
  <c r="X11" i="31"/>
  <c r="AU37" i="31"/>
  <c r="BH44" i="31"/>
  <c r="AM37" i="31"/>
  <c r="AP43" i="31"/>
  <c r="AU43" i="31"/>
  <c r="BW31" i="31"/>
  <c r="BH20" i="31"/>
  <c r="CI20" i="31"/>
  <c r="BC31" i="31"/>
  <c r="CJ16" i="31"/>
  <c r="AR26" i="31"/>
  <c r="AZ24" i="31"/>
  <c r="BC30" i="31"/>
  <c r="CI26" i="31"/>
  <c r="BH17" i="31"/>
  <c r="BT57" i="31"/>
  <c r="AM32" i="31"/>
  <c r="AR49" i="31"/>
  <c r="AP49" i="31" s="1"/>
  <c r="BC16" i="31"/>
  <c r="CI14" i="31"/>
  <c r="BY46" i="31"/>
  <c r="AZ39" i="31"/>
  <c r="BC52" i="31"/>
  <c r="AR19" i="31"/>
  <c r="AW25" i="31"/>
  <c r="CB19" i="31"/>
  <c r="CI25" i="31"/>
  <c r="CF29" i="31"/>
  <c r="CI46" i="31"/>
  <c r="BY27" i="31"/>
  <c r="BD43" i="31"/>
  <c r="CE37" i="31"/>
  <c r="BW49" i="31"/>
  <c r="CF50" i="31"/>
  <c r="CB41" i="31"/>
  <c r="CI41" i="31" s="1"/>
  <c r="CE54" i="31"/>
  <c r="BR17" i="31"/>
  <c r="CF14" i="31"/>
  <c r="CI45" i="31"/>
  <c r="CE58" i="31"/>
  <c r="BT21" i="31"/>
  <c r="BO46" i="31"/>
  <c r="BO14" i="31"/>
  <c r="CE28" i="31"/>
  <c r="CI28" i="31" s="1"/>
  <c r="AK49" i="31"/>
  <c r="BG29" i="31"/>
  <c r="AK39" i="31"/>
  <c r="CJ49" i="31"/>
  <c r="BX49" i="31" s="1"/>
  <c r="BC53" i="31"/>
  <c r="BG53" i="31" s="1"/>
  <c r="AW48" i="31"/>
  <c r="AM18" i="31"/>
  <c r="BC25" i="31"/>
  <c r="BG25" i="31" s="1"/>
  <c r="CF54" i="31"/>
  <c r="AP24" i="31"/>
  <c r="CF19" i="31"/>
  <c r="CE47" i="31"/>
  <c r="AZ54" i="31"/>
  <c r="BG54" i="31" s="1"/>
  <c r="BC55" i="31"/>
  <c r="BD31" i="31"/>
  <c r="AM28" i="31"/>
  <c r="AR45" i="31"/>
  <c r="BW39" i="31"/>
  <c r="BG35" i="31"/>
  <c r="AW20" i="31"/>
  <c r="CB17" i="31"/>
  <c r="CI17" i="31" s="1"/>
  <c r="BW50" i="31"/>
  <c r="CI39" i="31"/>
  <c r="BT29" i="31"/>
  <c r="BY19" i="31"/>
  <c r="BC14" i="31"/>
  <c r="BD35" i="31"/>
  <c r="BO19" i="31"/>
  <c r="BY44" i="31"/>
  <c r="CF38" i="31"/>
  <c r="BD57" i="31"/>
  <c r="BR49" i="31"/>
  <c r="CE13" i="31"/>
  <c r="BO40" i="31"/>
  <c r="BT53" i="31"/>
  <c r="CF13" i="31"/>
  <c r="BO42" i="31"/>
  <c r="CI56" i="31"/>
  <c r="CE24" i="31"/>
  <c r="CI24" i="31" s="1"/>
  <c r="CF55" i="31"/>
  <c r="BH45" i="31"/>
  <c r="BH26" i="31"/>
  <c r="AM26" i="31"/>
  <c r="BW32" i="31"/>
  <c r="AU28" i="31"/>
  <c r="CI35" i="31"/>
  <c r="BC37" i="31"/>
  <c r="BG37" i="31" s="1"/>
  <c r="BH57" i="31"/>
  <c r="BG14" i="31"/>
  <c r="BH56" i="31"/>
  <c r="AM13" i="31"/>
  <c r="BM15" i="31"/>
  <c r="BG49" i="31"/>
  <c r="BD13" i="31"/>
  <c r="CE29" i="31"/>
  <c r="CI29" i="31" s="1"/>
  <c r="AM56" i="31"/>
  <c r="AM24" i="31"/>
  <c r="AR41" i="31"/>
  <c r="BO57" i="31"/>
  <c r="AZ31" i="31"/>
  <c r="BG31" i="31" s="1"/>
  <c r="AW57" i="31"/>
  <c r="CJ31" i="31"/>
  <c r="BO51" i="31"/>
  <c r="BT27" i="31"/>
  <c r="CF28" i="31"/>
  <c r="BC21" i="31"/>
  <c r="BG21" i="31" s="1"/>
  <c r="BD49" i="31"/>
  <c r="CJ32" i="31"/>
  <c r="BS32" i="31" s="1"/>
  <c r="CE45" i="31"/>
  <c r="CE43" i="31"/>
  <c r="CB36" i="31"/>
  <c r="CI36" i="31" s="1"/>
  <c r="BY24" i="31"/>
  <c r="BO38" i="31"/>
  <c r="CE52" i="31"/>
  <c r="CI52" i="31" s="1"/>
  <c r="CE20" i="31"/>
  <c r="CF47" i="31"/>
  <c r="BQ11" i="31"/>
  <c r="BT11" i="31" s="1"/>
  <c r="CA11" i="31"/>
  <c r="BK11" i="31"/>
  <c r="BZ11" i="31" s="1"/>
  <c r="CD11" i="31"/>
  <c r="BP11" i="31"/>
  <c r="CC11" i="31" s="1"/>
  <c r="CE11" i="31" s="1"/>
  <c r="BB11" i="31"/>
  <c r="AO11" i="31"/>
  <c r="BU11" i="31"/>
  <c r="AT11" i="31"/>
  <c r="AW11" i="31" s="1"/>
  <c r="AI11" i="31"/>
  <c r="AX11" i="31" s="1"/>
  <c r="AZ11" i="31" s="1"/>
  <c r="AN11" i="31"/>
  <c r="BA11" i="31" s="1"/>
  <c r="AS11" i="31"/>
  <c r="BL11" i="31"/>
  <c r="BO11" i="31" s="1"/>
  <c r="AY11" i="31"/>
  <c r="BV11" i="31"/>
  <c r="BY11" i="31" s="1"/>
  <c r="AJ11" i="31"/>
  <c r="BH42" i="31"/>
  <c r="AM21" i="31"/>
  <c r="CI37" i="31"/>
  <c r="BG52" i="31"/>
  <c r="AP12" i="31"/>
  <c r="AM57" i="31"/>
  <c r="AM50" i="31"/>
  <c r="CE50" i="31"/>
  <c r="CI50" i="31" s="1"/>
  <c r="AK43" i="31"/>
  <c r="AM52" i="31"/>
  <c r="AM20" i="31"/>
  <c r="AR37" i="31"/>
  <c r="BD39" i="31"/>
  <c r="CB51" i="31"/>
  <c r="CI51" i="31" s="1"/>
  <c r="BG59" i="31"/>
  <c r="AZ27" i="31"/>
  <c r="BG27" i="31" s="1"/>
  <c r="BC40" i="31"/>
  <c r="AW52" i="31"/>
  <c r="BW28" i="31"/>
  <c r="BM24" i="31"/>
  <c r="CE15" i="31"/>
  <c r="CI15" i="31" s="1"/>
  <c r="BD16" i="31"/>
  <c r="CI47" i="31"/>
  <c r="BT59" i="31"/>
  <c r="BY35" i="31"/>
  <c r="CF18" i="31"/>
  <c r="BD41" i="31"/>
  <c r="BR40" i="31"/>
  <c r="BW52" i="31"/>
  <c r="BO31" i="31"/>
  <c r="BY56" i="31"/>
  <c r="BO34" i="31"/>
  <c r="CF39" i="31"/>
  <c r="BH28" i="31"/>
  <c r="AM58" i="31"/>
  <c r="BG16" i="31"/>
  <c r="AU13" i="31"/>
  <c r="BH46" i="31"/>
  <c r="AP52" i="31"/>
  <c r="AM41" i="31"/>
  <c r="AM45" i="31"/>
  <c r="AW53" i="31"/>
  <c r="BR34" i="31"/>
  <c r="BC51" i="31"/>
  <c r="BG51" i="31" s="1"/>
  <c r="AW45" i="31"/>
  <c r="CE19" i="31"/>
  <c r="BW37" i="31"/>
  <c r="AZ38" i="31"/>
  <c r="BG38" i="31" s="1"/>
  <c r="BC39" i="31"/>
  <c r="BG39" i="31" s="1"/>
  <c r="AM48" i="31"/>
  <c r="AM16" i="31"/>
  <c r="AR33" i="31"/>
  <c r="BO43" i="31"/>
  <c r="CE34" i="31"/>
  <c r="CI34" i="31" s="1"/>
  <c r="BG55" i="31"/>
  <c r="BG23" i="31"/>
  <c r="BG36" i="31"/>
  <c r="CJ48" i="31"/>
  <c r="BR31" i="31"/>
  <c r="BD55" i="31"/>
  <c r="BM53" i="31"/>
  <c r="CE38" i="31"/>
  <c r="CI38" i="31" s="1"/>
  <c r="BO16" i="31"/>
  <c r="CF27" i="31"/>
  <c r="CB42" i="31"/>
  <c r="CI42" i="31" s="1"/>
  <c r="BT18" i="31"/>
  <c r="BC13" i="31"/>
  <c r="BG13" i="31" s="1"/>
  <c r="BD32" i="31"/>
  <c r="CI23" i="31"/>
  <c r="CF58" i="31"/>
  <c r="CB27" i="31"/>
  <c r="CI27" i="31" s="1"/>
  <c r="BT39" i="31"/>
  <c r="BD33" i="31"/>
  <c r="BO30" i="31"/>
  <c r="CE44" i="31"/>
  <c r="CI44" i="31" s="1"/>
  <c r="CE12" i="31"/>
  <c r="CI12" i="31" s="1"/>
  <c r="CF31" i="31"/>
  <c r="X57" i="31"/>
  <c r="X42" i="31"/>
  <c r="U19" i="31"/>
  <c r="S19" i="31" s="1"/>
  <c r="AA11" i="31"/>
  <c r="AE11" i="31" s="1"/>
  <c r="AA49" i="31"/>
  <c r="P19" i="31"/>
  <c r="K34" i="31"/>
  <c r="I34" i="31" s="1"/>
  <c r="AA50" i="31"/>
  <c r="AE50" i="31" s="1"/>
  <c r="R2" i="31"/>
  <c r="S2" i="31"/>
  <c r="X20" i="31"/>
  <c r="K42" i="31"/>
  <c r="X39" i="31"/>
  <c r="X14" i="31"/>
  <c r="AE14" i="31" s="1"/>
  <c r="X33" i="31"/>
  <c r="AA58" i="31"/>
  <c r="P12" i="31"/>
  <c r="N12" i="31" s="1"/>
  <c r="AA59" i="31"/>
  <c r="U59" i="31"/>
  <c r="S59" i="31" s="1"/>
  <c r="X21" i="31"/>
  <c r="P27" i="31"/>
  <c r="X46" i="31"/>
  <c r="AA48" i="31"/>
  <c r="AE48" i="31" s="1"/>
  <c r="AA15" i="31"/>
  <c r="AE15" i="31" s="1"/>
  <c r="P34" i="31"/>
  <c r="N34" i="31" s="1"/>
  <c r="AB19" i="31"/>
  <c r="U57" i="31"/>
  <c r="S57" i="31" s="1"/>
  <c r="X35" i="31"/>
  <c r="K36" i="31"/>
  <c r="AA12" i="31"/>
  <c r="AE12" i="31" s="1"/>
  <c r="X49" i="31"/>
  <c r="X28" i="31"/>
  <c r="P59" i="31"/>
  <c r="X44" i="31"/>
  <c r="AA25" i="31"/>
  <c r="AE25" i="31" s="1"/>
  <c r="X18" i="31"/>
  <c r="AA51" i="31"/>
  <c r="AB59" i="31"/>
  <c r="X38" i="31"/>
  <c r="AA29" i="31"/>
  <c r="X31" i="31"/>
  <c r="AE31" i="31" s="1"/>
  <c r="R11" i="31"/>
  <c r="U11" i="31" s="1"/>
  <c r="AA20" i="31"/>
  <c r="AE20" i="31" s="1"/>
  <c r="AB23" i="31"/>
  <c r="AB31" i="31"/>
  <c r="AA19" i="31"/>
  <c r="AB16" i="31"/>
  <c r="X55" i="31"/>
  <c r="AB53" i="31"/>
  <c r="AB51" i="31"/>
  <c r="AB32" i="31"/>
  <c r="AA38" i="31"/>
  <c r="AA46" i="31"/>
  <c r="AA24" i="31"/>
  <c r="AE24" i="31" s="1"/>
  <c r="AB33" i="31"/>
  <c r="P44" i="31"/>
  <c r="AB25" i="31"/>
  <c r="AB55" i="31"/>
  <c r="AA44" i="31"/>
  <c r="X34" i="31"/>
  <c r="X27" i="31"/>
  <c r="AA34" i="31"/>
  <c r="X29" i="31"/>
  <c r="AA21" i="31"/>
  <c r="AA55" i="31"/>
  <c r="AA56" i="31"/>
  <c r="AE56" i="31" s="1"/>
  <c r="U54" i="31"/>
  <c r="S54" i="31" s="1"/>
  <c r="U47" i="31"/>
  <c r="U25" i="31"/>
  <c r="S25" i="31" s="1"/>
  <c r="AB17" i="31"/>
  <c r="AB29" i="31"/>
  <c r="U20" i="31"/>
  <c r="U43" i="31"/>
  <c r="S43" i="31" s="1"/>
  <c r="K58" i="31"/>
  <c r="K24" i="31"/>
  <c r="AE41" i="31"/>
  <c r="AB41" i="31"/>
  <c r="AB11" i="31"/>
  <c r="AB20" i="31"/>
  <c r="P36" i="31"/>
  <c r="U30" i="31"/>
  <c r="S30" i="31" s="1"/>
  <c r="AB26" i="31"/>
  <c r="AB58" i="31"/>
  <c r="U49" i="31"/>
  <c r="S49" i="31" s="1"/>
  <c r="AA26" i="31"/>
  <c r="X36" i="31"/>
  <c r="AB27" i="31"/>
  <c r="AB40" i="31"/>
  <c r="AB34" i="31"/>
  <c r="U41" i="31"/>
  <c r="S41" i="31" s="1"/>
  <c r="X30" i="31"/>
  <c r="P28" i="31"/>
  <c r="N28" i="31" s="1"/>
  <c r="U22" i="31"/>
  <c r="S22" i="31" s="1"/>
  <c r="AA47" i="31"/>
  <c r="AE47" i="31" s="1"/>
  <c r="U15" i="31"/>
  <c r="S15" i="31" s="1"/>
  <c r="AA40" i="31"/>
  <c r="AE40" i="31" s="1"/>
  <c r="AC40" i="31" s="1"/>
  <c r="AB12" i="31"/>
  <c r="AB44" i="31"/>
  <c r="AB38" i="31"/>
  <c r="AB30" i="31"/>
  <c r="AA13" i="31"/>
  <c r="AE13" i="31" s="1"/>
  <c r="K18" i="31"/>
  <c r="U23" i="31"/>
  <c r="S23" i="31" s="1"/>
  <c r="AB35" i="31"/>
  <c r="AB57" i="31"/>
  <c r="AB48" i="31"/>
  <c r="AB42" i="31"/>
  <c r="AB13" i="31"/>
  <c r="AE54" i="31"/>
  <c r="AA36" i="31"/>
  <c r="AB39" i="31"/>
  <c r="AB52" i="31"/>
  <c r="AB14" i="31"/>
  <c r="AB46" i="31"/>
  <c r="AB21" i="31"/>
  <c r="AB36" i="31"/>
  <c r="X23" i="31"/>
  <c r="AE23" i="31" s="1"/>
  <c r="U27" i="31"/>
  <c r="U29" i="31"/>
  <c r="S29" i="31" s="1"/>
  <c r="U46" i="31"/>
  <c r="S46" i="31" s="1"/>
  <c r="U39" i="31"/>
  <c r="S39" i="31" s="1"/>
  <c r="X17" i="31"/>
  <c r="AE17" i="31" s="1"/>
  <c r="U17" i="31"/>
  <c r="S17" i="31" s="1"/>
  <c r="X59" i="31"/>
  <c r="AB43" i="31"/>
  <c r="AB45" i="31"/>
  <c r="AB24" i="31"/>
  <c r="AB56" i="31"/>
  <c r="AB18" i="31"/>
  <c r="AB50" i="31"/>
  <c r="AB37" i="31"/>
  <c r="K26" i="31"/>
  <c r="I26" i="31" s="1"/>
  <c r="U35" i="31"/>
  <c r="S35" i="31" s="1"/>
  <c r="P51" i="31"/>
  <c r="U37" i="31"/>
  <c r="S37" i="31" s="1"/>
  <c r="X32" i="31"/>
  <c r="AE32" i="31" s="1"/>
  <c r="AA43" i="31"/>
  <c r="AE43" i="31" s="1"/>
  <c r="AB15" i="31"/>
  <c r="AB47" i="31"/>
  <c r="AB28" i="31"/>
  <c r="AB22" i="31"/>
  <c r="AB54" i="31"/>
  <c r="AB49" i="31"/>
  <c r="P45" i="31"/>
  <c r="Y45" i="31"/>
  <c r="AA45" i="31" s="1"/>
  <c r="AE45" i="31" s="1"/>
  <c r="AA28" i="31"/>
  <c r="P53" i="31"/>
  <c r="Y53" i="31"/>
  <c r="AA53" i="31" s="1"/>
  <c r="U53" i="31"/>
  <c r="S53" i="31" s="1"/>
  <c r="P33" i="31"/>
  <c r="N33" i="31" s="1"/>
  <c r="Y33" i="31"/>
  <c r="AA33" i="31" s="1"/>
  <c r="X26" i="31"/>
  <c r="AA18" i="31"/>
  <c r="X19" i="31"/>
  <c r="U36" i="31"/>
  <c r="S36" i="31" s="1"/>
  <c r="P22" i="31"/>
  <c r="Y22" i="31"/>
  <c r="AA22" i="31" s="1"/>
  <c r="AE22" i="31" s="1"/>
  <c r="U14" i="31"/>
  <c r="AA39" i="31"/>
  <c r="AE39" i="31" s="1"/>
  <c r="K48" i="31"/>
  <c r="P37" i="31"/>
  <c r="N37" i="31" s="1"/>
  <c r="Y37" i="31"/>
  <c r="AA37" i="31" s="1"/>
  <c r="AE37" i="31" s="1"/>
  <c r="P30" i="31"/>
  <c r="Y30" i="31"/>
  <c r="AA30" i="31" s="1"/>
  <c r="AA27" i="31"/>
  <c r="K52" i="31"/>
  <c r="I52" i="31" s="1"/>
  <c r="V52" i="31"/>
  <c r="X52" i="31" s="1"/>
  <c r="P52" i="31"/>
  <c r="N52" i="31" s="1"/>
  <c r="Y52" i="31"/>
  <c r="AA52" i="31" s="1"/>
  <c r="P35" i="31"/>
  <c r="Y35" i="31"/>
  <c r="AA35" i="31" s="1"/>
  <c r="K16" i="31"/>
  <c r="I16" i="31" s="1"/>
  <c r="V16" i="31"/>
  <c r="X16" i="31" s="1"/>
  <c r="AE16" i="31" s="1"/>
  <c r="X58" i="31"/>
  <c r="X51" i="31"/>
  <c r="X53" i="31"/>
  <c r="AA57" i="31"/>
  <c r="AE57" i="31" s="1"/>
  <c r="P42" i="31"/>
  <c r="Y42" i="31"/>
  <c r="AA42" i="31" s="1"/>
  <c r="AE42" i="31" s="1"/>
  <c r="U55" i="31"/>
  <c r="S55" i="31" s="1"/>
  <c r="U33" i="31"/>
  <c r="P14" i="31"/>
  <c r="K20" i="31"/>
  <c r="P29" i="31"/>
  <c r="U13" i="31"/>
  <c r="S13" i="31" s="1"/>
  <c r="U28" i="31"/>
  <c r="S28" i="31" s="1"/>
  <c r="P54" i="31"/>
  <c r="N54" i="31" s="1"/>
  <c r="P47" i="31"/>
  <c r="K29" i="31"/>
  <c r="P32" i="31"/>
  <c r="K14" i="31"/>
  <c r="U58" i="31"/>
  <c r="S58" i="31" s="1"/>
  <c r="P25" i="31"/>
  <c r="K43" i="31"/>
  <c r="I43" i="31" s="1"/>
  <c r="P11" i="31"/>
  <c r="U21" i="31"/>
  <c r="K44" i="31"/>
  <c r="P43" i="31"/>
  <c r="N43" i="31" s="1"/>
  <c r="U38" i="31"/>
  <c r="S38" i="31" s="1"/>
  <c r="U31" i="31"/>
  <c r="P55" i="31"/>
  <c r="K37" i="31"/>
  <c r="P40" i="31"/>
  <c r="N40" i="31" s="1"/>
  <c r="K22" i="31"/>
  <c r="K32" i="31"/>
  <c r="K51" i="31"/>
  <c r="K15" i="31"/>
  <c r="U44" i="31"/>
  <c r="S44" i="31" s="1"/>
  <c r="P13" i="31"/>
  <c r="K45" i="31"/>
  <c r="U32" i="31"/>
  <c r="S32" i="31" s="1"/>
  <c r="P48" i="31"/>
  <c r="K30" i="31"/>
  <c r="K56" i="31"/>
  <c r="P41" i="31"/>
  <c r="K59" i="31"/>
  <c r="K23" i="31"/>
  <c r="U12" i="31"/>
  <c r="S12" i="31" s="1"/>
  <c r="U52" i="31"/>
  <c r="S52" i="31" s="1"/>
  <c r="P21" i="31"/>
  <c r="K53" i="31"/>
  <c r="U40" i="31"/>
  <c r="S40" i="31" s="1"/>
  <c r="P56" i="31"/>
  <c r="P50" i="31"/>
  <c r="N50" i="31" s="1"/>
  <c r="K38" i="31"/>
  <c r="I38" i="31" s="1"/>
  <c r="P26" i="31"/>
  <c r="U18" i="31"/>
  <c r="S18" i="31" s="1"/>
  <c r="P49" i="31"/>
  <c r="N49" i="31" s="1"/>
  <c r="K31" i="31"/>
  <c r="U45" i="31"/>
  <c r="S45" i="31" s="1"/>
  <c r="K50" i="31"/>
  <c r="I50" i="31" s="1"/>
  <c r="P15" i="31"/>
  <c r="U48" i="31"/>
  <c r="P58" i="31"/>
  <c r="K46" i="31"/>
  <c r="U26" i="31"/>
  <c r="P57" i="31"/>
  <c r="K39" i="31"/>
  <c r="I39" i="31" s="1"/>
  <c r="P23" i="31"/>
  <c r="U56" i="31"/>
  <c r="S56" i="31" s="1"/>
  <c r="K54" i="31"/>
  <c r="I54" i="31" s="1"/>
  <c r="U34" i="31"/>
  <c r="S34" i="31" s="1"/>
  <c r="K19" i="31"/>
  <c r="K47" i="31"/>
  <c r="I47" i="31" s="1"/>
  <c r="P20" i="31"/>
  <c r="P38" i="31"/>
  <c r="P31" i="31"/>
  <c r="K13" i="31"/>
  <c r="P16" i="31"/>
  <c r="N16" i="31" s="1"/>
  <c r="U42" i="31"/>
  <c r="S42" i="31" s="1"/>
  <c r="K27" i="31"/>
  <c r="I27" i="31" s="1"/>
  <c r="K55" i="31"/>
  <c r="P46" i="31"/>
  <c r="K40" i="31"/>
  <c r="I40" i="31" s="1"/>
  <c r="P39" i="31"/>
  <c r="N39" i="31" s="1"/>
  <c r="K57" i="31"/>
  <c r="K21" i="31"/>
  <c r="P24" i="31"/>
  <c r="K11" i="31"/>
  <c r="U50" i="31"/>
  <c r="S50" i="31" s="1"/>
  <c r="P17" i="31"/>
  <c r="K35" i="31"/>
  <c r="BO5" i="31" l="1"/>
  <c r="AW5" i="31"/>
  <c r="BT5" i="31"/>
  <c r="K5" i="31"/>
  <c r="P5" i="31"/>
  <c r="U5" i="31"/>
  <c r="BY5" i="31"/>
  <c r="AV50" i="31"/>
  <c r="BS49" i="31"/>
  <c r="BX32" i="31"/>
  <c r="BN32" i="31"/>
  <c r="AE58" i="31"/>
  <c r="AF58" i="31" s="1"/>
  <c r="BS31" i="31"/>
  <c r="CJ15" i="31"/>
  <c r="BH37" i="31"/>
  <c r="AV37" i="31" s="1"/>
  <c r="CJ38" i="31"/>
  <c r="CJ34" i="31"/>
  <c r="BN34" i="31" s="1"/>
  <c r="BH25" i="31"/>
  <c r="CJ12" i="31"/>
  <c r="CJ52" i="31"/>
  <c r="BN52" i="31" s="1"/>
  <c r="CJ44" i="31"/>
  <c r="BH13" i="31"/>
  <c r="BH51" i="31"/>
  <c r="BH21" i="31"/>
  <c r="BH53" i="31"/>
  <c r="BH27" i="31"/>
  <c r="CJ50" i="31"/>
  <c r="BX50" i="31" s="1"/>
  <c r="CJ29" i="31"/>
  <c r="BH41" i="31"/>
  <c r="AE33" i="31"/>
  <c r="AF33" i="31" s="1"/>
  <c r="CJ42" i="31"/>
  <c r="BH36" i="31"/>
  <c r="BR53" i="31"/>
  <c r="BH35" i="31"/>
  <c r="AK28" i="31"/>
  <c r="AL28" i="31"/>
  <c r="BH29" i="31"/>
  <c r="CJ45" i="31"/>
  <c r="CJ25" i="31"/>
  <c r="BH22" i="31"/>
  <c r="CJ55" i="31"/>
  <c r="BH32" i="31"/>
  <c r="BH23" i="31"/>
  <c r="BH59" i="31"/>
  <c r="CJ36" i="31"/>
  <c r="BM40" i="31"/>
  <c r="BN40" i="31"/>
  <c r="CJ39" i="31"/>
  <c r="BS39" i="31" s="1"/>
  <c r="CI19" i="31"/>
  <c r="CJ26" i="31"/>
  <c r="BX31" i="31"/>
  <c r="BM28" i="31"/>
  <c r="CJ58" i="31"/>
  <c r="CJ33" i="31"/>
  <c r="BR19" i="31"/>
  <c r="AQ28" i="31"/>
  <c r="BH19" i="31"/>
  <c r="BM52" i="31"/>
  <c r="CJ23" i="31"/>
  <c r="BM16" i="31"/>
  <c r="BH55" i="31"/>
  <c r="BH16" i="31"/>
  <c r="BM31" i="31"/>
  <c r="BN31" i="31"/>
  <c r="CJ51" i="31"/>
  <c r="AM11" i="31"/>
  <c r="AK25" i="31" s="1"/>
  <c r="BH49" i="31"/>
  <c r="CJ24" i="31"/>
  <c r="BX24" i="31" s="1"/>
  <c r="CI22" i="31"/>
  <c r="BW26" i="31"/>
  <c r="BR20" i="31"/>
  <c r="BW11" i="31"/>
  <c r="AR11" i="31"/>
  <c r="CJ56" i="31"/>
  <c r="CJ28" i="31"/>
  <c r="BR57" i="31"/>
  <c r="BR43" i="31"/>
  <c r="BG24" i="31"/>
  <c r="BH34" i="31"/>
  <c r="BM43" i="31"/>
  <c r="BH39" i="31"/>
  <c r="BR55" i="31"/>
  <c r="BD11" i="31"/>
  <c r="AU23" i="31" s="1"/>
  <c r="AK24" i="31"/>
  <c r="BR47" i="31"/>
  <c r="CJ35" i="31"/>
  <c r="BM19" i="31"/>
  <c r="CJ17" i="31"/>
  <c r="BN17" i="31" s="1"/>
  <c r="AU42" i="31"/>
  <c r="CJ53" i="31"/>
  <c r="BH43" i="31"/>
  <c r="AU33" i="31"/>
  <c r="BR50" i="31"/>
  <c r="BH33" i="31"/>
  <c r="BH38" i="31"/>
  <c r="AK50" i="31"/>
  <c r="AL50" i="31"/>
  <c r="BH52" i="31"/>
  <c r="AQ52" i="31" s="1"/>
  <c r="BM38" i="31"/>
  <c r="BR36" i="31"/>
  <c r="AV28" i="31"/>
  <c r="BH54" i="31"/>
  <c r="BM46" i="31"/>
  <c r="CJ41" i="31"/>
  <c r="CG20" i="31"/>
  <c r="CJ20" i="31"/>
  <c r="CJ13" i="31"/>
  <c r="CJ43" i="31"/>
  <c r="BS43" i="31" s="1"/>
  <c r="CG43" i="31"/>
  <c r="BW12" i="31"/>
  <c r="BR42" i="31"/>
  <c r="BM37" i="31"/>
  <c r="AK12" i="31"/>
  <c r="AL12" i="31"/>
  <c r="BR39" i="31"/>
  <c r="CJ27" i="31"/>
  <c r="CG27" i="31"/>
  <c r="AU53" i="31"/>
  <c r="BM21" i="31"/>
  <c r="BM34" i="31"/>
  <c r="AU52" i="31"/>
  <c r="AK52" i="31"/>
  <c r="CF11" i="31"/>
  <c r="BW24" i="31"/>
  <c r="BW57" i="31"/>
  <c r="BH14" i="31"/>
  <c r="AU59" i="31"/>
  <c r="BM29" i="31"/>
  <c r="BR21" i="31"/>
  <c r="CJ46" i="31"/>
  <c r="BW46" i="31"/>
  <c r="BM18" i="31"/>
  <c r="BM49" i="31"/>
  <c r="BN49" i="31"/>
  <c r="BM23" i="31"/>
  <c r="AU24" i="31"/>
  <c r="BM17" i="31"/>
  <c r="BH15" i="31"/>
  <c r="CJ57" i="31"/>
  <c r="CJ59" i="31"/>
  <c r="BG40" i="31"/>
  <c r="BW35" i="31"/>
  <c r="CJ37" i="31"/>
  <c r="BR18" i="31"/>
  <c r="CG47" i="31"/>
  <c r="CJ47" i="31"/>
  <c r="BW51" i="31"/>
  <c r="AU21" i="31"/>
  <c r="BC11" i="31"/>
  <c r="BG11" i="31" s="1"/>
  <c r="CB11" i="31"/>
  <c r="CI11" i="31" s="1"/>
  <c r="CG15" i="31" s="1"/>
  <c r="BR12" i="31"/>
  <c r="BW42" i="31"/>
  <c r="BH31" i="31"/>
  <c r="BW29" i="31"/>
  <c r="BW19" i="31"/>
  <c r="CJ14" i="31"/>
  <c r="BM50" i="31"/>
  <c r="BW16" i="31"/>
  <c r="CJ21" i="31"/>
  <c r="BX40" i="31"/>
  <c r="BG30" i="31"/>
  <c r="BM22" i="31"/>
  <c r="CI54" i="31"/>
  <c r="CG13" i="31" s="1"/>
  <c r="BW58" i="31"/>
  <c r="BH47" i="31"/>
  <c r="CJ18" i="31"/>
  <c r="CG18" i="31"/>
  <c r="AE49" i="31"/>
  <c r="AF49" i="31" s="1"/>
  <c r="N31" i="31"/>
  <c r="I17" i="31"/>
  <c r="I15" i="31"/>
  <c r="I14" i="31"/>
  <c r="I56" i="31"/>
  <c r="N46" i="31"/>
  <c r="N57" i="31"/>
  <c r="I31" i="31"/>
  <c r="I53" i="31"/>
  <c r="I30" i="31"/>
  <c r="I32" i="31"/>
  <c r="I44" i="31"/>
  <c r="I29" i="31"/>
  <c r="S33" i="31"/>
  <c r="N51" i="31"/>
  <c r="N36" i="31"/>
  <c r="N59" i="31"/>
  <c r="N23" i="31"/>
  <c r="I51" i="31"/>
  <c r="N20" i="31"/>
  <c r="N21" i="31"/>
  <c r="N48" i="31"/>
  <c r="I22" i="31"/>
  <c r="S21" i="31"/>
  <c r="N47" i="31"/>
  <c r="N22" i="31"/>
  <c r="S27" i="31"/>
  <c r="I18" i="31"/>
  <c r="S20" i="31"/>
  <c r="N44" i="31"/>
  <c r="I25" i="31"/>
  <c r="I35" i="31"/>
  <c r="N14" i="31"/>
  <c r="I55" i="31"/>
  <c r="I46" i="31"/>
  <c r="N11" i="31"/>
  <c r="N30" i="31"/>
  <c r="N53" i="31"/>
  <c r="I41" i="31"/>
  <c r="N56" i="31"/>
  <c r="I58" i="31"/>
  <c r="I19" i="31"/>
  <c r="I37" i="31"/>
  <c r="N42" i="31"/>
  <c r="N35" i="31"/>
  <c r="N19" i="31"/>
  <c r="N41" i="31"/>
  <c r="I20" i="31"/>
  <c r="I24" i="31"/>
  <c r="N38" i="31"/>
  <c r="N32" i="31"/>
  <c r="S14" i="31"/>
  <c r="N17" i="31"/>
  <c r="S26" i="31"/>
  <c r="I11" i="31"/>
  <c r="N26" i="31"/>
  <c r="I21" i="31"/>
  <c r="N55" i="31"/>
  <c r="I36" i="31"/>
  <c r="N27" i="31"/>
  <c r="N18" i="31"/>
  <c r="S11" i="31"/>
  <c r="N24" i="31"/>
  <c r="N58" i="31"/>
  <c r="I45" i="31"/>
  <c r="S48" i="31"/>
  <c r="I23" i="31"/>
  <c r="N13" i="31"/>
  <c r="N25" i="31"/>
  <c r="I57" i="31"/>
  <c r="I13" i="31"/>
  <c r="N15" i="31"/>
  <c r="I59" i="31"/>
  <c r="S31" i="31"/>
  <c r="N29" i="31"/>
  <c r="I48" i="31"/>
  <c r="N45" i="31"/>
  <c r="S47" i="31"/>
  <c r="I42" i="31"/>
  <c r="S51" i="31"/>
  <c r="AF14" i="31"/>
  <c r="AF31" i="31"/>
  <c r="AE29" i="31"/>
  <c r="AF29" i="31" s="1"/>
  <c r="AE46" i="31"/>
  <c r="AF46" i="31" s="1"/>
  <c r="AE38" i="31"/>
  <c r="T2" i="31"/>
  <c r="U2" i="31" s="1"/>
  <c r="V2" i="31" s="1"/>
  <c r="W2" i="31" s="1"/>
  <c r="X2" i="31" s="1"/>
  <c r="Y2" i="31" s="1"/>
  <c r="Z2" i="31" s="1"/>
  <c r="AA2" i="31" s="1"/>
  <c r="AE59" i="31"/>
  <c r="AE21" i="31"/>
  <c r="AE35" i="31"/>
  <c r="AE28" i="31"/>
  <c r="AE18" i="31"/>
  <c r="AE44" i="31"/>
  <c r="AE51" i="31"/>
  <c r="AF20" i="31"/>
  <c r="AF50" i="31"/>
  <c r="AF16" i="31"/>
  <c r="AF41" i="31"/>
  <c r="AF11" i="31"/>
  <c r="AF48" i="31"/>
  <c r="AF42" i="31"/>
  <c r="AF15" i="31"/>
  <c r="AF40" i="31"/>
  <c r="AF22" i="31"/>
  <c r="AF37" i="31"/>
  <c r="AF23" i="31"/>
  <c r="AF54" i="31"/>
  <c r="AF56" i="31"/>
  <c r="AF57" i="31"/>
  <c r="AF45" i="31"/>
  <c r="AF43" i="31"/>
  <c r="AF47" i="31"/>
  <c r="AF13" i="31"/>
  <c r="AF39" i="31"/>
  <c r="AF25" i="31"/>
  <c r="AF17" i="31"/>
  <c r="AF32" i="31"/>
  <c r="AF12" i="31"/>
  <c r="AF24" i="31"/>
  <c r="AE55" i="31"/>
  <c r="AE34" i="31"/>
  <c r="AE19" i="31"/>
  <c r="AE30" i="31"/>
  <c r="AE27" i="31"/>
  <c r="AE53" i="31"/>
  <c r="AE26" i="31"/>
  <c r="AE36" i="31"/>
  <c r="AE52" i="31"/>
  <c r="K7" i="31" l="1"/>
  <c r="U7" i="31"/>
  <c r="P7" i="31"/>
  <c r="AE5" i="31"/>
  <c r="AK33" i="31"/>
  <c r="AM5" i="31"/>
  <c r="AP31" i="31"/>
  <c r="AR5" i="31"/>
  <c r="BN50" i="31"/>
  <c r="BS50" i="31"/>
  <c r="AK44" i="31"/>
  <c r="AL52" i="31"/>
  <c r="AV52" i="31"/>
  <c r="BH11" i="31"/>
  <c r="BE11" i="31"/>
  <c r="BE20" i="31"/>
  <c r="BE42" i="31"/>
  <c r="BE50" i="31"/>
  <c r="BE12" i="31"/>
  <c r="BE45" i="31"/>
  <c r="BE28" i="31"/>
  <c r="BE58" i="31"/>
  <c r="BE56" i="31"/>
  <c r="BE44" i="31"/>
  <c r="BE46" i="31"/>
  <c r="BE18" i="31"/>
  <c r="BE48" i="31"/>
  <c r="BE26" i="31"/>
  <c r="BE17" i="31"/>
  <c r="BE36" i="31"/>
  <c r="BE49" i="31"/>
  <c r="BE38" i="31"/>
  <c r="BE14" i="31"/>
  <c r="BE15" i="31"/>
  <c r="BE51" i="31"/>
  <c r="BE55" i="31"/>
  <c r="BE16" i="31"/>
  <c r="BE34" i="31"/>
  <c r="BE57" i="31"/>
  <c r="BE41" i="31"/>
  <c r="BE19" i="31"/>
  <c r="BE39" i="31"/>
  <c r="BE27" i="31"/>
  <c r="BE22" i="31"/>
  <c r="BE21" i="31"/>
  <c r="BE31" i="31"/>
  <c r="BE23" i="31"/>
  <c r="BE33" i="31"/>
  <c r="BE37" i="31"/>
  <c r="BE25" i="31"/>
  <c r="BE29" i="31"/>
  <c r="BE59" i="31"/>
  <c r="BE54" i="31"/>
  <c r="BE13" i="31"/>
  <c r="BE53" i="31"/>
  <c r="BE35" i="31"/>
  <c r="BE32" i="31"/>
  <c r="BE43" i="31"/>
  <c r="BE52" i="31"/>
  <c r="BE47" i="31"/>
  <c r="AP42" i="31"/>
  <c r="AK20" i="31"/>
  <c r="AU30" i="31"/>
  <c r="CG46" i="31"/>
  <c r="BR45" i="31"/>
  <c r="BM55" i="31"/>
  <c r="BW15" i="31"/>
  <c r="BW55" i="31"/>
  <c r="BW48" i="31"/>
  <c r="BW36" i="31"/>
  <c r="BR35" i="31"/>
  <c r="BW59" i="31"/>
  <c r="BW22" i="31"/>
  <c r="BR59" i="31"/>
  <c r="AK36" i="31"/>
  <c r="BR37" i="31"/>
  <c r="AU15" i="31"/>
  <c r="AU46" i="31"/>
  <c r="BM26" i="31"/>
  <c r="BS17" i="31"/>
  <c r="AP37" i="31"/>
  <c r="BM59" i="31"/>
  <c r="BM35" i="31"/>
  <c r="BW17" i="31"/>
  <c r="AK37" i="31"/>
  <c r="BW27" i="31"/>
  <c r="BW44" i="31"/>
  <c r="BR46" i="31"/>
  <c r="BR38" i="31"/>
  <c r="AK48" i="31"/>
  <c r="AU25" i="31"/>
  <c r="AQ49" i="31"/>
  <c r="AV49" i="31"/>
  <c r="AL49" i="31"/>
  <c r="AU11" i="31"/>
  <c r="AK35" i="31"/>
  <c r="CG39" i="31"/>
  <c r="CG36" i="31"/>
  <c r="BM51" i="31"/>
  <c r="BS52" i="31"/>
  <c r="BX52" i="31"/>
  <c r="BS34" i="31"/>
  <c r="BX34" i="31"/>
  <c r="AP33" i="31"/>
  <c r="AU36" i="31"/>
  <c r="BX13" i="31"/>
  <c r="AV43" i="31"/>
  <c r="AL43" i="31"/>
  <c r="AQ43" i="31"/>
  <c r="AU56" i="31"/>
  <c r="CG28" i="31"/>
  <c r="AP11" i="31"/>
  <c r="AP54" i="31"/>
  <c r="AP30" i="31"/>
  <c r="AP14" i="31"/>
  <c r="AP36" i="31"/>
  <c r="AP18" i="31"/>
  <c r="AP13" i="31"/>
  <c r="AP46" i="31"/>
  <c r="AP20" i="31"/>
  <c r="AP17" i="31"/>
  <c r="AP47" i="31"/>
  <c r="AP21" i="31"/>
  <c r="AP38" i="31"/>
  <c r="AP56" i="31"/>
  <c r="AP44" i="31"/>
  <c r="AP22" i="31"/>
  <c r="AP34" i="31"/>
  <c r="AP48" i="31"/>
  <c r="AP27" i="31"/>
  <c r="AP15" i="31"/>
  <c r="AP40" i="31"/>
  <c r="AP51" i="31"/>
  <c r="AK34" i="31"/>
  <c r="CG51" i="31"/>
  <c r="AK41" i="31"/>
  <c r="AP26" i="31"/>
  <c r="BN39" i="31"/>
  <c r="BX39" i="31"/>
  <c r="BW21" i="31"/>
  <c r="BM54" i="31"/>
  <c r="BR41" i="31"/>
  <c r="CG42" i="31"/>
  <c r="CG29" i="31"/>
  <c r="AK14" i="31"/>
  <c r="BR13" i="31"/>
  <c r="BW18" i="31"/>
  <c r="CG31" i="31"/>
  <c r="CG14" i="31"/>
  <c r="CG57" i="31"/>
  <c r="AU57" i="31"/>
  <c r="AK57" i="31"/>
  <c r="BX41" i="31"/>
  <c r="AP57" i="31"/>
  <c r="CG53" i="31"/>
  <c r="AU12" i="31"/>
  <c r="AK53" i="31"/>
  <c r="AK42" i="31"/>
  <c r="BS28" i="31"/>
  <c r="BX28" i="31"/>
  <c r="BW25" i="31"/>
  <c r="AK58" i="31"/>
  <c r="BR16" i="31"/>
  <c r="AK18" i="31"/>
  <c r="BM57" i="31"/>
  <c r="CG23" i="31"/>
  <c r="CG26" i="31"/>
  <c r="BR29" i="31"/>
  <c r="BM56" i="31"/>
  <c r="AU16" i="31"/>
  <c r="AV13" i="31"/>
  <c r="AP55" i="31"/>
  <c r="BM47" i="31"/>
  <c r="AU41" i="31"/>
  <c r="CG54" i="31"/>
  <c r="CJ54" i="31"/>
  <c r="CG21" i="31"/>
  <c r="AU14" i="31"/>
  <c r="BH40" i="31"/>
  <c r="BE40" i="31"/>
  <c r="AK29" i="31"/>
  <c r="AU55" i="31"/>
  <c r="CG41" i="31"/>
  <c r="AU20" i="31"/>
  <c r="BM33" i="31"/>
  <c r="BX53" i="31"/>
  <c r="BN53" i="31"/>
  <c r="AP58" i="31"/>
  <c r="BH24" i="31"/>
  <c r="BE24" i="31"/>
  <c r="AU17" i="31"/>
  <c r="BR54" i="31"/>
  <c r="CG56" i="31"/>
  <c r="AU29" i="31"/>
  <c r="BM41" i="31"/>
  <c r="BR22" i="31"/>
  <c r="AU45" i="31"/>
  <c r="CG58" i="31"/>
  <c r="CG25" i="31"/>
  <c r="AU18" i="31"/>
  <c r="BM36" i="31"/>
  <c r="BR44" i="31"/>
  <c r="BM27" i="31"/>
  <c r="CG44" i="31"/>
  <c r="AP32" i="31"/>
  <c r="BR58" i="31"/>
  <c r="BR14" i="31"/>
  <c r="CG37" i="31"/>
  <c r="AU26" i="31"/>
  <c r="AU54" i="31"/>
  <c r="BR27" i="31"/>
  <c r="BM58" i="31"/>
  <c r="BR30" i="31"/>
  <c r="AP29" i="31"/>
  <c r="BM13" i="31"/>
  <c r="AK23" i="31"/>
  <c r="BM42" i="31"/>
  <c r="BW20" i="31"/>
  <c r="AV39" i="31"/>
  <c r="AL39" i="31"/>
  <c r="AQ39" i="31"/>
  <c r="BM30" i="31"/>
  <c r="BM48" i="31"/>
  <c r="BS24" i="31"/>
  <c r="BN24" i="31"/>
  <c r="AK11" i="31"/>
  <c r="AK46" i="31"/>
  <c r="AK54" i="31"/>
  <c r="AK19" i="31"/>
  <c r="AK15" i="31"/>
  <c r="AK30" i="31"/>
  <c r="AK59" i="31"/>
  <c r="AK38" i="31"/>
  <c r="AK27" i="31"/>
  <c r="AK47" i="31"/>
  <c r="AK51" i="31"/>
  <c r="AK31" i="31"/>
  <c r="AK17" i="31"/>
  <c r="AK22" i="31"/>
  <c r="BN28" i="31"/>
  <c r="BR11" i="31"/>
  <c r="CG55" i="31"/>
  <c r="BM12" i="31"/>
  <c r="BS53" i="31"/>
  <c r="AP35" i="31"/>
  <c r="CG12" i="31"/>
  <c r="AU31" i="31"/>
  <c r="AU51" i="31"/>
  <c r="AP25" i="31"/>
  <c r="AU48" i="31"/>
  <c r="AK55" i="31"/>
  <c r="CG24" i="31"/>
  <c r="CG33" i="31"/>
  <c r="CJ19" i="31"/>
  <c r="CG19" i="31"/>
  <c r="AK13" i="31"/>
  <c r="BW33" i="31"/>
  <c r="AK16" i="31"/>
  <c r="AP23" i="31"/>
  <c r="BM44" i="31"/>
  <c r="CG38" i="31"/>
  <c r="BH30" i="31"/>
  <c r="BE30" i="31"/>
  <c r="AP45" i="31"/>
  <c r="BX37" i="31"/>
  <c r="CG59" i="31"/>
  <c r="AU38" i="31"/>
  <c r="AK40" i="31"/>
  <c r="BX43" i="31"/>
  <c r="AU19" i="31"/>
  <c r="BW23" i="31"/>
  <c r="BM14" i="31"/>
  <c r="AK26" i="31"/>
  <c r="AU27" i="31"/>
  <c r="BN43" i="31"/>
  <c r="AP19" i="31"/>
  <c r="AU58" i="31"/>
  <c r="AK45" i="31"/>
  <c r="CJ22" i="31"/>
  <c r="CG22" i="31"/>
  <c r="AK32" i="31"/>
  <c r="AK21" i="31"/>
  <c r="AU35" i="31"/>
  <c r="BR48" i="31"/>
  <c r="BM20" i="31"/>
  <c r="BW47" i="31"/>
  <c r="AU22" i="31"/>
  <c r="CG45" i="31"/>
  <c r="CG52" i="31"/>
  <c r="BW14" i="31"/>
  <c r="BW45" i="31"/>
  <c r="CJ11" i="31"/>
  <c r="CG11" i="31"/>
  <c r="CG49" i="31"/>
  <c r="CG40" i="31"/>
  <c r="CG48" i="31"/>
  <c r="CG16" i="31"/>
  <c r="CG30" i="31"/>
  <c r="CG32" i="31"/>
  <c r="BW56" i="31"/>
  <c r="BR23" i="31"/>
  <c r="BM45" i="31"/>
  <c r="AU47" i="31"/>
  <c r="AP16" i="31"/>
  <c r="AK56" i="31"/>
  <c r="BM11" i="31"/>
  <c r="AP53" i="31"/>
  <c r="CG17" i="31"/>
  <c r="CG35" i="31"/>
  <c r="BR51" i="31"/>
  <c r="BW38" i="31"/>
  <c r="BR56" i="31"/>
  <c r="AP41" i="31"/>
  <c r="BR33" i="31"/>
  <c r="AU34" i="31"/>
  <c r="BR25" i="31"/>
  <c r="BR26" i="31"/>
  <c r="AU44" i="31"/>
  <c r="AV32" i="31"/>
  <c r="BM25" i="31"/>
  <c r="CG50" i="31"/>
  <c r="AP59" i="31"/>
  <c r="CG34" i="31"/>
  <c r="BW54" i="31"/>
  <c r="BS15" i="31"/>
  <c r="BN15" i="31"/>
  <c r="AC36" i="31"/>
  <c r="AC26" i="31"/>
  <c r="AC53" i="31"/>
  <c r="AC35" i="31"/>
  <c r="AC27" i="31"/>
  <c r="AF59" i="31"/>
  <c r="T59" i="31" s="1"/>
  <c r="AC59" i="31"/>
  <c r="AC41" i="31"/>
  <c r="AC13" i="31"/>
  <c r="AC58" i="31"/>
  <c r="AC20" i="31"/>
  <c r="AC32" i="31"/>
  <c r="AC30" i="31"/>
  <c r="AC43" i="31"/>
  <c r="AC54" i="31"/>
  <c r="AC15" i="31"/>
  <c r="AC31" i="31"/>
  <c r="AC21" i="31"/>
  <c r="AC39" i="31"/>
  <c r="AC56" i="31"/>
  <c r="AC19" i="31"/>
  <c r="AC34" i="31"/>
  <c r="AC51" i="31"/>
  <c r="AC38" i="31"/>
  <c r="AC17" i="31"/>
  <c r="AC45" i="31"/>
  <c r="AC14" i="31"/>
  <c r="AC23" i="31"/>
  <c r="AC11" i="31"/>
  <c r="AC25" i="31"/>
  <c r="AC37" i="31"/>
  <c r="AC49" i="31"/>
  <c r="AC52" i="31"/>
  <c r="AC55" i="31"/>
  <c r="AC44" i="31"/>
  <c r="AC46" i="31"/>
  <c r="AC57" i="31"/>
  <c r="AC12" i="31"/>
  <c r="AC18" i="31"/>
  <c r="AC29" i="31"/>
  <c r="AC24" i="31"/>
  <c r="AC33" i="31"/>
  <c r="AC22" i="31"/>
  <c r="AC48" i="31"/>
  <c r="AC28" i="31"/>
  <c r="AC47" i="31"/>
  <c r="AC42" i="31"/>
  <c r="AC16" i="31"/>
  <c r="AC50" i="31"/>
  <c r="T13" i="31"/>
  <c r="T32" i="31"/>
  <c r="J47" i="31"/>
  <c r="T22" i="31"/>
  <c r="T16" i="31"/>
  <c r="O16" i="31"/>
  <c r="J16" i="31"/>
  <c r="T58" i="31"/>
  <c r="T43" i="31"/>
  <c r="O43" i="31"/>
  <c r="J43" i="31"/>
  <c r="AD40" i="31"/>
  <c r="T40" i="31"/>
  <c r="O40" i="31"/>
  <c r="J40" i="31"/>
  <c r="T50" i="31"/>
  <c r="O50" i="31"/>
  <c r="J50" i="31"/>
  <c r="T17" i="31"/>
  <c r="T45" i="31"/>
  <c r="T15" i="31"/>
  <c r="O33" i="31"/>
  <c r="J33" i="31"/>
  <c r="T57" i="31"/>
  <c r="T42" i="31"/>
  <c r="T29" i="31"/>
  <c r="T56" i="31"/>
  <c r="T24" i="31"/>
  <c r="T25" i="31"/>
  <c r="T54" i="31"/>
  <c r="O54" i="31"/>
  <c r="J54" i="31"/>
  <c r="T11" i="31"/>
  <c r="T12" i="31"/>
  <c r="O12" i="31"/>
  <c r="J12" i="31"/>
  <c r="T39" i="31"/>
  <c r="O39" i="31"/>
  <c r="J39" i="31"/>
  <c r="T23" i="31"/>
  <c r="T46" i="31"/>
  <c r="T49" i="31"/>
  <c r="O49" i="31"/>
  <c r="J49" i="31"/>
  <c r="T37" i="31"/>
  <c r="O37" i="31"/>
  <c r="T41" i="31"/>
  <c r="AF44" i="31"/>
  <c r="AF38" i="31"/>
  <c r="AF51" i="31"/>
  <c r="AF18" i="31"/>
  <c r="AF28" i="31"/>
  <c r="AF35" i="31"/>
  <c r="AB2" i="31"/>
  <c r="AC2" i="31"/>
  <c r="AF21" i="31"/>
  <c r="AF55" i="31"/>
  <c r="AF53" i="31"/>
  <c r="AF30" i="31"/>
  <c r="AF34" i="31"/>
  <c r="AF27" i="31"/>
  <c r="AF19" i="31"/>
  <c r="AF26" i="31"/>
  <c r="AF52" i="31"/>
  <c r="AF36" i="31"/>
  <c r="O5" i="9"/>
  <c r="AQ23" i="31" l="1"/>
  <c r="BS59" i="31"/>
  <c r="AL47" i="31"/>
  <c r="BN51" i="31"/>
  <c r="BT7" i="31"/>
  <c r="AR7" i="31"/>
  <c r="AE7" i="31"/>
  <c r="AM7" i="31"/>
  <c r="AW7" i="31"/>
  <c r="BO7" i="31"/>
  <c r="BY7" i="31"/>
  <c r="AQ47" i="31"/>
  <c r="CH43" i="31"/>
  <c r="BS12" i="31"/>
  <c r="AD54" i="31"/>
  <c r="U6" i="31"/>
  <c r="AQ32" i="31"/>
  <c r="K6" i="31"/>
  <c r="CI6" i="31"/>
  <c r="BY6" i="31"/>
  <c r="BT6" i="31"/>
  <c r="BO6" i="31"/>
  <c r="P6" i="31"/>
  <c r="BG6" i="31"/>
  <c r="AW6" i="31"/>
  <c r="AM6" i="31"/>
  <c r="AR6" i="31"/>
  <c r="AE6" i="31"/>
  <c r="O23" i="31"/>
  <c r="AV47" i="31"/>
  <c r="BF22" i="31"/>
  <c r="AL59" i="31"/>
  <c r="AV35" i="31"/>
  <c r="AV19" i="31"/>
  <c r="BF53" i="31"/>
  <c r="T47" i="31"/>
  <c r="AL35" i="31"/>
  <c r="BS26" i="31"/>
  <c r="AQ19" i="31"/>
  <c r="O42" i="31"/>
  <c r="AQ35" i="31"/>
  <c r="BF43" i="31"/>
  <c r="BF33" i="31"/>
  <c r="J57" i="31"/>
  <c r="J48" i="31"/>
  <c r="BF35" i="31"/>
  <c r="AQ14" i="31"/>
  <c r="AL21" i="31"/>
  <c r="AL27" i="31"/>
  <c r="AL54" i="31"/>
  <c r="AV51" i="31"/>
  <c r="AQ21" i="31"/>
  <c r="AL32" i="31"/>
  <c r="AL51" i="31"/>
  <c r="BF51" i="31"/>
  <c r="AQ51" i="31"/>
  <c r="BF54" i="31"/>
  <c r="AV15" i="31"/>
  <c r="BF15" i="31"/>
  <c r="AD46" i="31"/>
  <c r="AD48" i="31"/>
  <c r="AD29" i="31"/>
  <c r="AD57" i="31"/>
  <c r="O17" i="31"/>
  <c r="BX36" i="31"/>
  <c r="CH51" i="31"/>
  <c r="BS46" i="31"/>
  <c r="BN12" i="31"/>
  <c r="CH19" i="31"/>
  <c r="AV34" i="31"/>
  <c r="BX23" i="31"/>
  <c r="BS56" i="31"/>
  <c r="BX21" i="31"/>
  <c r="CH57" i="31"/>
  <c r="BX42" i="31"/>
  <c r="CH34" i="31"/>
  <c r="AQ59" i="31"/>
  <c r="AQ54" i="31"/>
  <c r="BX26" i="31"/>
  <c r="BS51" i="31"/>
  <c r="AQ37" i="31"/>
  <c r="AV29" i="31"/>
  <c r="CH12" i="31"/>
  <c r="CH24" i="31"/>
  <c r="BX18" i="31"/>
  <c r="AD32" i="31"/>
  <c r="AD37" i="31"/>
  <c r="J23" i="31"/>
  <c r="J56" i="31"/>
  <c r="J42" i="31"/>
  <c r="AD47" i="31"/>
  <c r="BS36" i="31"/>
  <c r="CH46" i="31"/>
  <c r="BX12" i="31"/>
  <c r="BF49" i="31"/>
  <c r="AV22" i="31"/>
  <c r="AQ34" i="31"/>
  <c r="BN23" i="31"/>
  <c r="CH56" i="31"/>
  <c r="CH18" i="31"/>
  <c r="CH53" i="31"/>
  <c r="CH42" i="31"/>
  <c r="BN13" i="31"/>
  <c r="AV59" i="31"/>
  <c r="BX17" i="31"/>
  <c r="AL53" i="31"/>
  <c r="BN58" i="31"/>
  <c r="AQ29" i="31"/>
  <c r="CH33" i="31"/>
  <c r="CH21" i="31"/>
  <c r="CH15" i="31"/>
  <c r="CH20" i="31"/>
  <c r="AD17" i="31"/>
  <c r="J22" i="31"/>
  <c r="CH52" i="31"/>
  <c r="BN36" i="31"/>
  <c r="BS33" i="31"/>
  <c r="AL22" i="31"/>
  <c r="AQ16" i="31"/>
  <c r="BS23" i="31"/>
  <c r="BS57" i="31"/>
  <c r="BF40" i="31"/>
  <c r="BS13" i="31"/>
  <c r="BF59" i="31"/>
  <c r="CH17" i="31"/>
  <c r="BF37" i="31"/>
  <c r="BN26" i="31"/>
  <c r="AV36" i="31"/>
  <c r="AL37" i="31"/>
  <c r="BF39" i="31"/>
  <c r="AQ53" i="31"/>
  <c r="BF13" i="31"/>
  <c r="BF21" i="31"/>
  <c r="T48" i="31"/>
  <c r="O47" i="31"/>
  <c r="BX57" i="31"/>
  <c r="CH23" i="31"/>
  <c r="O56" i="31"/>
  <c r="O24" i="31"/>
  <c r="T33" i="31"/>
  <c r="O22" i="31"/>
  <c r="CH36" i="31"/>
  <c r="BF36" i="31"/>
  <c r="BN33" i="31"/>
  <c r="AL15" i="31"/>
  <c r="AQ22" i="31"/>
  <c r="AV16" i="31"/>
  <c r="AL23" i="31"/>
  <c r="BF16" i="31"/>
  <c r="BN20" i="31"/>
  <c r="CH26" i="31"/>
  <c r="CH13" i="31"/>
  <c r="BN29" i="31"/>
  <c r="AL34" i="31"/>
  <c r="AQ11" i="31"/>
  <c r="BF56" i="31"/>
  <c r="AV42" i="31"/>
  <c r="AQ56" i="31"/>
  <c r="AV44" i="31"/>
  <c r="BF58" i="31"/>
  <c r="AL48" i="31"/>
  <c r="AL44" i="31"/>
  <c r="AV18" i="31"/>
  <c r="BF17" i="31"/>
  <c r="AL46" i="31"/>
  <c r="AV57" i="31"/>
  <c r="BF26" i="31"/>
  <c r="BF28" i="31"/>
  <c r="AQ17" i="31"/>
  <c r="AV58" i="31"/>
  <c r="BF57" i="31"/>
  <c r="AV46" i="31"/>
  <c r="AQ48" i="31"/>
  <c r="AV12" i="31"/>
  <c r="BF44" i="31"/>
  <c r="AL58" i="31"/>
  <c r="AL57" i="31"/>
  <c r="AQ58" i="31"/>
  <c r="AL26" i="31"/>
  <c r="BF12" i="31"/>
  <c r="AL17" i="31"/>
  <c r="AV17" i="31"/>
  <c r="BF42" i="31"/>
  <c r="AL18" i="31"/>
  <c r="AQ18" i="31"/>
  <c r="AQ57" i="31"/>
  <c r="AV48" i="31"/>
  <c r="AL56" i="31"/>
  <c r="AQ44" i="31"/>
  <c r="AQ46" i="31"/>
  <c r="BF48" i="31"/>
  <c r="AQ26" i="31"/>
  <c r="AV56" i="31"/>
  <c r="AL42" i="31"/>
  <c r="AV26" i="31"/>
  <c r="BF18" i="31"/>
  <c r="BF46" i="31"/>
  <c r="AQ42" i="31"/>
  <c r="CH37" i="31"/>
  <c r="BX46" i="31"/>
  <c r="BS58" i="31"/>
  <c r="CH14" i="31"/>
  <c r="CH44" i="31"/>
  <c r="AL29" i="31"/>
  <c r="AQ36" i="31"/>
  <c r="BN56" i="31"/>
  <c r="CH35" i="31"/>
  <c r="BX58" i="31"/>
  <c r="J24" i="31"/>
  <c r="AD23" i="31"/>
  <c r="AD24" i="31"/>
  <c r="AD56" i="31"/>
  <c r="AD42" i="31"/>
  <c r="AD33" i="31"/>
  <c r="J13" i="31"/>
  <c r="BX15" i="31"/>
  <c r="CH39" i="31"/>
  <c r="BN59" i="31"/>
  <c r="BF47" i="31"/>
  <c r="BX33" i="31"/>
  <c r="CH22" i="31"/>
  <c r="AQ15" i="31"/>
  <c r="BS44" i="31"/>
  <c r="BX47" i="31"/>
  <c r="AV23" i="31"/>
  <c r="BS20" i="31"/>
  <c r="BN47" i="31"/>
  <c r="BX14" i="31"/>
  <c r="BX29" i="31"/>
  <c r="BF52" i="31"/>
  <c r="AL36" i="31"/>
  <c r="AL13" i="31"/>
  <c r="AV53" i="31"/>
  <c r="AQ33" i="31"/>
  <c r="BN42" i="31"/>
  <c r="BF23" i="31"/>
  <c r="BF19" i="31"/>
  <c r="BX56" i="31"/>
  <c r="J17" i="31"/>
  <c r="BN21" i="31"/>
  <c r="BS42" i="31"/>
  <c r="J29" i="31"/>
  <c r="AD43" i="31"/>
  <c r="AD22" i="31"/>
  <c r="O13" i="31"/>
  <c r="BX59" i="31"/>
  <c r="BN44" i="31"/>
  <c r="BX20" i="31"/>
  <c r="BS47" i="31"/>
  <c r="BF24" i="31"/>
  <c r="BS14" i="31"/>
  <c r="AQ13" i="31"/>
  <c r="CH28" i="31"/>
  <c r="AV33" i="31"/>
  <c r="CH29" i="31"/>
  <c r="AL14" i="31"/>
  <c r="BS21" i="31"/>
  <c r="BF32" i="31"/>
  <c r="BF14" i="31"/>
  <c r="BX35" i="31"/>
  <c r="AL16" i="31"/>
  <c r="BF34" i="31"/>
  <c r="BN48" i="31"/>
  <c r="BS16" i="31"/>
  <c r="CH49" i="31"/>
  <c r="BN16" i="31"/>
  <c r="BN30" i="31"/>
  <c r="BS48" i="31"/>
  <c r="CH48" i="31"/>
  <c r="CH32" i="31"/>
  <c r="CH16" i="31"/>
  <c r="BX48" i="31"/>
  <c r="BS30" i="31"/>
  <c r="BX16" i="31"/>
  <c r="CH30" i="31"/>
  <c r="CH40" i="31"/>
  <c r="CH54" i="31"/>
  <c r="J46" i="31"/>
  <c r="J37" i="31"/>
  <c r="O46" i="31"/>
  <c r="O48" i="31"/>
  <c r="O29" i="31"/>
  <c r="O57" i="31"/>
  <c r="AD13" i="31"/>
  <c r="BN35" i="31"/>
  <c r="CH59" i="31"/>
  <c r="AL19" i="31"/>
  <c r="BS37" i="31"/>
  <c r="AV21" i="31"/>
  <c r="CH47" i="31"/>
  <c r="BN18" i="31"/>
  <c r="AL33" i="31"/>
  <c r="BS35" i="31"/>
  <c r="AV54" i="31"/>
  <c r="AV14" i="31"/>
  <c r="BS18" i="31"/>
  <c r="BX44" i="31"/>
  <c r="CH58" i="31"/>
  <c r="BF29" i="31"/>
  <c r="BN57" i="31"/>
  <c r="BS29" i="31"/>
  <c r="BN37" i="31"/>
  <c r="BN46" i="31"/>
  <c r="BX51" i="31"/>
  <c r="AL11" i="31"/>
  <c r="AV41" i="31"/>
  <c r="CH31" i="31"/>
  <c r="BX27" i="31"/>
  <c r="AL31" i="31"/>
  <c r="BN41" i="31"/>
  <c r="BN38" i="31"/>
  <c r="BN27" i="31"/>
  <c r="AQ31" i="31"/>
  <c r="CH27" i="31"/>
  <c r="AQ41" i="31"/>
  <c r="BS38" i="31"/>
  <c r="J31" i="31"/>
  <c r="AV31" i="31"/>
  <c r="BF11" i="31"/>
  <c r="AV20" i="31"/>
  <c r="BF27" i="31"/>
  <c r="AL20" i="31"/>
  <c r="BF20" i="31"/>
  <c r="BF50" i="31"/>
  <c r="AQ20" i="31"/>
  <c r="BX38" i="31"/>
  <c r="CH50" i="31"/>
  <c r="AL55" i="31"/>
  <c r="AQ27" i="31"/>
  <c r="BX55" i="31"/>
  <c r="AQ55" i="31"/>
  <c r="AV55" i="31"/>
  <c r="AV27" i="31"/>
  <c r="BS55" i="31"/>
  <c r="CH41" i="31"/>
  <c r="BF31" i="31"/>
  <c r="BN55" i="31"/>
  <c r="AL41" i="31"/>
  <c r="BS27" i="31"/>
  <c r="BF41" i="31"/>
  <c r="BS41" i="31"/>
  <c r="CH38" i="31"/>
  <c r="CH55" i="31"/>
  <c r="BF55" i="31"/>
  <c r="AQ38" i="31"/>
  <c r="AL38" i="31"/>
  <c r="BN45" i="31"/>
  <c r="BS25" i="31"/>
  <c r="BX25" i="31"/>
  <c r="BX54" i="31"/>
  <c r="BS54" i="31"/>
  <c r="BN54" i="31"/>
  <c r="BN25" i="31"/>
  <c r="AQ40" i="31"/>
  <c r="AV40" i="31"/>
  <c r="AL40" i="31"/>
  <c r="BS45" i="31"/>
  <c r="AQ24" i="31"/>
  <c r="AV24" i="31"/>
  <c r="AL24" i="31"/>
  <c r="BF45" i="31"/>
  <c r="AV11" i="31"/>
  <c r="AV25" i="31"/>
  <c r="BF38" i="31"/>
  <c r="AL45" i="31"/>
  <c r="AQ25" i="31"/>
  <c r="AV45" i="31"/>
  <c r="BF25" i="31"/>
  <c r="AL25" i="31"/>
  <c r="AQ45" i="31"/>
  <c r="BN14" i="31"/>
  <c r="CH45" i="31"/>
  <c r="BX11" i="31"/>
  <c r="BN11" i="31"/>
  <c r="BS11" i="31"/>
  <c r="BX45" i="31"/>
  <c r="CH11" i="31"/>
  <c r="BX22" i="31"/>
  <c r="BS22" i="31"/>
  <c r="BN22" i="31"/>
  <c r="CH25" i="31"/>
  <c r="BF30" i="31"/>
  <c r="AQ30" i="31"/>
  <c r="AL30" i="31"/>
  <c r="AV30" i="31"/>
  <c r="AV38" i="31"/>
  <c r="BX19" i="31"/>
  <c r="BS19" i="31"/>
  <c r="BN19" i="31"/>
  <c r="AD21" i="31"/>
  <c r="O21" i="31"/>
  <c r="J21" i="31"/>
  <c r="T21" i="31"/>
  <c r="AD44" i="31"/>
  <c r="T44" i="31"/>
  <c r="O44" i="31"/>
  <c r="J44" i="31"/>
  <c r="AD41" i="31"/>
  <c r="AD49" i="31"/>
  <c r="AD39" i="31"/>
  <c r="AD26" i="31"/>
  <c r="T26" i="31"/>
  <c r="O26" i="31"/>
  <c r="J26" i="31"/>
  <c r="J14" i="31"/>
  <c r="O11" i="31"/>
  <c r="J25" i="31"/>
  <c r="J20" i="31"/>
  <c r="J45" i="31"/>
  <c r="J59" i="31"/>
  <c r="J58" i="31"/>
  <c r="J32" i="31"/>
  <c r="AD19" i="31"/>
  <c r="O19" i="31"/>
  <c r="T19" i="31"/>
  <c r="J19" i="31"/>
  <c r="O45" i="31"/>
  <c r="AD52" i="31"/>
  <c r="T52" i="31"/>
  <c r="O52" i="31"/>
  <c r="J52" i="31"/>
  <c r="O14" i="31"/>
  <c r="O31" i="31"/>
  <c r="O25" i="31"/>
  <c r="O20" i="31"/>
  <c r="O59" i="31"/>
  <c r="O58" i="31"/>
  <c r="O32" i="31"/>
  <c r="AD27" i="31"/>
  <c r="O27" i="31"/>
  <c r="T27" i="31"/>
  <c r="J27" i="31"/>
  <c r="AD35" i="31"/>
  <c r="T35" i="31"/>
  <c r="O35" i="31"/>
  <c r="J35" i="31"/>
  <c r="T14" i="31"/>
  <c r="T31" i="31"/>
  <c r="T20" i="31"/>
  <c r="AD28" i="31"/>
  <c r="T28" i="31"/>
  <c r="O28" i="31"/>
  <c r="J28" i="31"/>
  <c r="AD12" i="31"/>
  <c r="AD25" i="31"/>
  <c r="AD45" i="31"/>
  <c r="AD59" i="31"/>
  <c r="AD58" i="31"/>
  <c r="AD34" i="31"/>
  <c r="T34" i="31"/>
  <c r="O34" i="31"/>
  <c r="J34" i="31"/>
  <c r="AD31" i="31"/>
  <c r="AD11" i="31"/>
  <c r="AD20" i="31"/>
  <c r="AD30" i="31"/>
  <c r="O30" i="31"/>
  <c r="J30" i="31"/>
  <c r="T30" i="31"/>
  <c r="AD18" i="31"/>
  <c r="O18" i="31"/>
  <c r="J18" i="31"/>
  <c r="T18" i="31"/>
  <c r="J41" i="31"/>
  <c r="J11" i="31"/>
  <c r="J15" i="31"/>
  <c r="AD51" i="31"/>
  <c r="T51" i="31"/>
  <c r="O51" i="31"/>
  <c r="J51" i="31"/>
  <c r="AD14" i="31"/>
  <c r="AD53" i="31"/>
  <c r="T53" i="31"/>
  <c r="O53" i="31"/>
  <c r="J53" i="31"/>
  <c r="O41" i="31"/>
  <c r="AD36" i="31"/>
  <c r="T36" i="31"/>
  <c r="O36" i="31"/>
  <c r="J36" i="31"/>
  <c r="AD55" i="31"/>
  <c r="T55" i="31"/>
  <c r="O55" i="31"/>
  <c r="J55" i="31"/>
  <c r="AD38" i="31"/>
  <c r="T38" i="31"/>
  <c r="O38" i="31"/>
  <c r="J38" i="31"/>
  <c r="O15" i="31"/>
  <c r="AD15" i="31"/>
  <c r="AD50" i="31"/>
  <c r="AD16" i="31"/>
  <c r="AD2" i="31"/>
  <c r="AE2" i="31" s="1"/>
  <c r="AF2" i="31" s="1"/>
  <c r="K11" i="40" l="1"/>
  <c r="K12" i="40" s="1"/>
  <c r="J11" i="40"/>
  <c r="J12" i="40" s="1"/>
  <c r="L11" i="40"/>
  <c r="L12" i="40" s="1"/>
  <c r="F11" i="40"/>
  <c r="F12" i="40" s="1"/>
  <c r="E11" i="40"/>
  <c r="E12" i="40" s="1"/>
  <c r="D11" i="40"/>
  <c r="D12" i="40" s="1"/>
  <c r="BT8" i="31"/>
  <c r="BG8" i="31"/>
  <c r="U8" i="31"/>
  <c r="P8" i="31"/>
  <c r="BO8" i="31"/>
  <c r="BY8" i="31"/>
  <c r="AE8" i="31"/>
  <c r="AR8" i="31"/>
  <c r="K21" i="40" s="1"/>
  <c r="K22" i="40" s="1"/>
  <c r="AW8" i="31"/>
  <c r="K8" i="31"/>
  <c r="D21" i="40" s="1"/>
  <c r="D22" i="40" s="1"/>
  <c r="CI8" i="31"/>
  <c r="AM8" i="31"/>
  <c r="E21" i="40" s="1"/>
  <c r="E22" i="40" s="1"/>
  <c r="D25" i="40" l="1"/>
  <c r="F7" i="28"/>
  <c r="F21" i="40"/>
  <c r="F22" i="40" s="1"/>
  <c r="J7" i="28"/>
  <c r="J21" i="40"/>
  <c r="J22" i="40" s="1"/>
  <c r="L7" i="28"/>
  <c r="L21" i="40"/>
  <c r="L22" i="40" s="1"/>
  <c r="F12" i="28"/>
  <c r="L12" i="28"/>
  <c r="K12" i="28"/>
  <c r="K7" i="28"/>
  <c r="E12" i="28"/>
  <c r="E7" i="28"/>
  <c r="D7" i="28"/>
  <c r="J12" i="28"/>
  <c r="D26" i="40" l="1"/>
  <c r="D15" i="28"/>
  <c r="D12" i="28"/>
  <c r="D16" i="28" s="1"/>
  <c r="D27" i="40" l="1"/>
  <c r="C8" i="41"/>
  <c r="D17" i="2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<sst xmlns="http://schemas.openxmlformats.org/spreadsheetml/2006/main" count="2740" uniqueCount="661">
  <si>
    <t>U.S. Industry Return Margin Point Estimates</t>
  </si>
  <si>
    <t>Average; Seven Equal Factor</t>
  </si>
  <si>
    <t>Simple Average</t>
  </si>
  <si>
    <t>Weighted Average, weighted by assets</t>
  </si>
  <si>
    <t>Average</t>
  </si>
  <si>
    <t>Canadian Estimate</t>
  </si>
  <si>
    <t>Final Return Margin Recommendation for Depots</t>
  </si>
  <si>
    <t>Data Source: Yahoo</t>
  </si>
  <si>
    <t>Data Source: S&amp;P Capital IQ</t>
  </si>
  <si>
    <t>Industry</t>
  </si>
  <si>
    <t>Yahoo Pretax Return Margin - Simple Average Excl. Outliers</t>
  </si>
  <si>
    <t>S&amp;P Pretax Return Margin - Simple Average Excl. Outliers</t>
  </si>
  <si>
    <t>189 Companies</t>
  </si>
  <si>
    <t>Weighted Average</t>
  </si>
  <si>
    <t>Yahoo Pretax Return Margin - Weighted Average Excl. Outliers</t>
  </si>
  <si>
    <t>S&amp;P Pretax Return Margin - Weighted Average Excl. Outliers</t>
  </si>
  <si>
    <t>2022-2024 Results</t>
  </si>
  <si>
    <t>Notes:</t>
  </si>
  <si>
    <t>"n/a" indicates zero companies with available data and that passed applicable thresholds.</t>
  </si>
  <si>
    <t>All Companies, All Industries</t>
  </si>
  <si>
    <t>Six Value Line industries were included in this analysis based on industry-aggregate turnover ratio screening: Retail Hardlines, Retail Softlines, Retail Store, Retail Building Supply, Retail Wholesale Food, and Restaurants.</t>
  </si>
  <si>
    <t>Within those six industries, there were 189 companies analyzed.</t>
  </si>
  <si>
    <t>Assumptions Box:</t>
  </si>
  <si>
    <t>Turnover Ratio Outlier Thresholds</t>
  </si>
  <si>
    <t>Minimum</t>
  </si>
  <si>
    <t>Maximum</t>
  </si>
  <si>
    <t>Exclude Years with Negative Income? 
(1 = exclude)</t>
  </si>
  <si>
    <t>Year:</t>
  </si>
  <si>
    <t>Source:</t>
  </si>
  <si>
    <t>YH</t>
  </si>
  <si>
    <t>S&amp;P</t>
  </si>
  <si>
    <t>VL</t>
  </si>
  <si>
    <t>YH &amp; S&amp;P</t>
  </si>
  <si>
    <t>Turnover Ratio</t>
  </si>
  <si>
    <t>Data Point:</t>
  </si>
  <si>
    <t>Sales</t>
  </si>
  <si>
    <t>Pretax Income</t>
  </si>
  <si>
    <t>Weight</t>
  </si>
  <si>
    <t>Weight Excl Outliers</t>
  </si>
  <si>
    <t>Pretax Return Margin</t>
  </si>
  <si>
    <t>Post-tax Earnings</t>
  </si>
  <si>
    <t>Post-Tax Return Margin</t>
  </si>
  <si>
    <t>Total Assets</t>
  </si>
  <si>
    <t>Average Assets</t>
  </si>
  <si>
    <t>Average Turnover Ratio</t>
  </si>
  <si>
    <t>Outlier?</t>
  </si>
  <si>
    <t>Simple Average:</t>
  </si>
  <si>
    <t>1 = Include</t>
  </si>
  <si>
    <t>Simple Average Excl. Outliers:</t>
  </si>
  <si>
    <t>0 = Exclude</t>
  </si>
  <si>
    <t>Weighted Average (weighted by assets):</t>
  </si>
  <si>
    <t>Weighted Average Excl. Outliers (weighted by assets):</t>
  </si>
  <si>
    <t>Company Name</t>
  </si>
  <si>
    <t>Ticker</t>
  </si>
  <si>
    <t>Industry:</t>
  </si>
  <si>
    <t>Retail Hardlines</t>
  </si>
  <si>
    <t>Retail Softlines</t>
  </si>
  <si>
    <t>Retail Store</t>
  </si>
  <si>
    <t>Retail Building Supply</t>
  </si>
  <si>
    <t>Retail Wholesale Food</t>
  </si>
  <si>
    <t>Restaurants</t>
  </si>
  <si>
    <t>[1]</t>
  </si>
  <si>
    <t>[2]</t>
  </si>
  <si>
    <t>[3]</t>
  </si>
  <si>
    <t>[4]</t>
  </si>
  <si>
    <t>VL Beta</t>
  </si>
  <si>
    <t>VL Sales (dollars)</t>
  </si>
  <si>
    <t>VL EPS (dollars/share)</t>
  </si>
  <si>
    <t>VL Total Shares</t>
  </si>
  <si>
    <t>VL Earnings (dollars)</t>
  </si>
  <si>
    <t>ALT5 Sigma Corporation</t>
  </si>
  <si>
    <t>ALTS</t>
  </si>
  <si>
    <t>NA</t>
  </si>
  <si>
    <t>Amer Sports Inc</t>
  </si>
  <si>
    <t>AS</t>
  </si>
  <si>
    <t>N/A</t>
  </si>
  <si>
    <t>Blue text indicates raw data downloaded directly from source.</t>
  </si>
  <si>
    <t>Academy Sports &amp; Outdoors Inc</t>
  </si>
  <si>
    <t>ASO</t>
  </si>
  <si>
    <t>[1] Downloaded from Value Line. See Net Operating Revenues.</t>
  </si>
  <si>
    <t>Ali. Couche-Tard</t>
  </si>
  <si>
    <t>ATD.TO</t>
  </si>
  <si>
    <t>[2] Downloaded from Value Line. See Earnings per Share.</t>
  </si>
  <si>
    <t>Bath &amp; Body Works</t>
  </si>
  <si>
    <t>BBWI</t>
  </si>
  <si>
    <t>[3] Downloaded from Value Line. See Common Shares Outstanding.</t>
  </si>
  <si>
    <t>Best Buy Company</t>
  </si>
  <si>
    <t>BBY</t>
  </si>
  <si>
    <t>[4] Equals [2] x [3]. Represents post-tax earnings.</t>
  </si>
  <si>
    <t>Big 5 Sporting Goods</t>
  </si>
  <si>
    <t>BGFV</t>
  </si>
  <si>
    <t>Birks Group Inc</t>
  </si>
  <si>
    <t>BGI</t>
  </si>
  <si>
    <t>Barnes &amp; Noble Education</t>
  </si>
  <si>
    <t>BNED</t>
  </si>
  <si>
    <t>Brilliant Earth Group Inc</t>
  </si>
  <si>
    <t>BRLT</t>
  </si>
  <si>
    <t>Avis Budget Group Inc</t>
  </si>
  <si>
    <t>CAR</t>
  </si>
  <si>
    <t>Caseys General Stores Inc</t>
  </si>
  <si>
    <t>CASY</t>
  </si>
  <si>
    <t>PC Connection Inc</t>
  </si>
  <si>
    <t>CNXN</t>
  </si>
  <si>
    <t>Dicks Sporting Goods Inc</t>
  </si>
  <si>
    <t>DKS</t>
  </si>
  <si>
    <t>European Wax Center Inc</t>
  </si>
  <si>
    <t>EWCZ</t>
  </si>
  <si>
    <t>National Vision Hldgs.</t>
  </si>
  <si>
    <t>EYE</t>
  </si>
  <si>
    <t>Fossil Group Inc</t>
  </si>
  <si>
    <t>FOSL</t>
  </si>
  <si>
    <t>GameStop Corp Holding Company</t>
  </si>
  <si>
    <t>GME</t>
  </si>
  <si>
    <t>goeasy Ltd.</t>
  </si>
  <si>
    <t>GSY.TO</t>
  </si>
  <si>
    <t>Hertz Global</t>
  </si>
  <si>
    <t>HTZ</t>
  </si>
  <si>
    <t>Haverty Furniture Companies Inc</t>
  </si>
  <si>
    <t>HVT</t>
  </si>
  <si>
    <t>MarineMax Inc</t>
  </si>
  <si>
    <t>HZO</t>
  </si>
  <si>
    <t>Kirklands Inc</t>
  </si>
  <si>
    <t>KIRK</t>
  </si>
  <si>
    <t>Movado Group</t>
  </si>
  <si>
    <t>MOV</t>
  </si>
  <si>
    <t>MEDIROM Healthcare Tech. Inc</t>
  </si>
  <si>
    <t>MRM</t>
  </si>
  <si>
    <t>Murphy USA Inc</t>
  </si>
  <si>
    <t>MUSA</t>
  </si>
  <si>
    <t>Newton Golf Company Inc</t>
  </si>
  <si>
    <t>NWTG</t>
  </si>
  <si>
    <t>QVC Group Inc.</t>
  </si>
  <si>
    <t>QVCGA</t>
  </si>
  <si>
    <t>Raytech Holding Limited</t>
  </si>
  <si>
    <t>RAY</t>
  </si>
  <si>
    <t>Ridgetech Inc</t>
  </si>
  <si>
    <t>RDGT</t>
  </si>
  <si>
    <t>Sally Beauty Holdings Inc</t>
  </si>
  <si>
    <t>SBH</t>
  </si>
  <si>
    <t>Signet Jewelers Ltd</t>
  </si>
  <si>
    <t>SIG</t>
  </si>
  <si>
    <t>Sleep Number Corp.</t>
  </si>
  <si>
    <t>SNBR</t>
  </si>
  <si>
    <t>Sportsman's Warehouse Hldgs</t>
  </si>
  <si>
    <t>SPWH</t>
  </si>
  <si>
    <t>Sunoco LP</t>
  </si>
  <si>
    <t>SUN</t>
  </si>
  <si>
    <t>Titan Machinery Inc</t>
  </si>
  <si>
    <t>TITN</t>
  </si>
  <si>
    <t>Tandy Leather Factory Inc</t>
  </si>
  <si>
    <t>TLF</t>
  </si>
  <si>
    <t>Tapestry Inc.</t>
  </si>
  <si>
    <t>TPR</t>
  </si>
  <si>
    <t>Ulta Beauty</t>
  </si>
  <si>
    <t>ULTA</t>
  </si>
  <si>
    <t>Winmark Corp</t>
  </si>
  <si>
    <t>WINA</t>
  </si>
  <si>
    <t>Warby Parker</t>
  </si>
  <si>
    <t>WRBY</t>
  </si>
  <si>
    <t>WW International</t>
  </si>
  <si>
    <t>WW</t>
  </si>
  <si>
    <t>American Eagle Outfitters Inc</t>
  </si>
  <si>
    <t>AEO</t>
  </si>
  <si>
    <t>Abercrombie and Fitch Co</t>
  </si>
  <si>
    <t>ANF</t>
  </si>
  <si>
    <t>Bebe Stores Inc</t>
  </si>
  <si>
    <t>BEBE</t>
  </si>
  <si>
    <t>Allbirds Inc</t>
  </si>
  <si>
    <t>BIRD</t>
  </si>
  <si>
    <t>Buckle Inc</t>
  </si>
  <si>
    <t>BKE</t>
  </si>
  <si>
    <t>Boot Barn Holdings</t>
  </si>
  <si>
    <t>BOOT</t>
  </si>
  <si>
    <t>Cato Corp</t>
  </si>
  <si>
    <t>CATO</t>
  </si>
  <si>
    <t>Citi Trends Inc</t>
  </si>
  <si>
    <t>CTRN</t>
  </si>
  <si>
    <t>Torrid Holdings Inc</t>
  </si>
  <si>
    <t>CURV</t>
  </si>
  <si>
    <t>Designer Brands</t>
  </si>
  <si>
    <t>DBI</t>
  </si>
  <si>
    <t>Duluth Holdings Inc.</t>
  </si>
  <si>
    <t>DLTH</t>
  </si>
  <si>
    <t>Dogness (International) Corp</t>
  </si>
  <si>
    <t>DOGZ</t>
  </si>
  <si>
    <t>Destination XL Group Inc</t>
  </si>
  <si>
    <t>DXLG</t>
  </si>
  <si>
    <t>Foot Locker Inc</t>
  </si>
  <si>
    <t>FL</t>
  </si>
  <si>
    <t>Gap Inc</t>
  </si>
  <si>
    <t>GAP</t>
  </si>
  <si>
    <t>Grove Collaborative Hldgs Inc</t>
  </si>
  <si>
    <t>GROV</t>
  </si>
  <si>
    <t>Innovative Designs Inc</t>
  </si>
  <si>
    <t>IVDN</t>
  </si>
  <si>
    <t>J.Jill Inc</t>
  </si>
  <si>
    <t>JILL</t>
  </si>
  <si>
    <t>Lands' End Inc.</t>
  </si>
  <si>
    <t>LE</t>
  </si>
  <si>
    <t>Innovative Eyewear Inc</t>
  </si>
  <si>
    <t>LUCY</t>
  </si>
  <si>
    <t>Lululemon Athletica Inc</t>
  </si>
  <si>
    <t>LULU</t>
  </si>
  <si>
    <t>Kidpik Corp</t>
  </si>
  <si>
    <t>PIKM</t>
  </si>
  <si>
    <t>Childrens Place Inc</t>
  </si>
  <si>
    <t>PLCE</t>
  </si>
  <si>
    <t>Perfect Moment Ltd</t>
  </si>
  <si>
    <t>PMNT</t>
  </si>
  <si>
    <t>RealReal (The)</t>
  </si>
  <si>
    <t>REAL</t>
  </si>
  <si>
    <t>Shoe Carnival Inc</t>
  </si>
  <si>
    <t>SCVL</t>
  </si>
  <si>
    <t>Tilly's  Inc.</t>
  </si>
  <si>
    <t>TLYS</t>
  </si>
  <si>
    <t>Urban Outfitters</t>
  </si>
  <si>
    <t>URBN</t>
  </si>
  <si>
    <t>Vera Bradley Inc</t>
  </si>
  <si>
    <t>VRA</t>
  </si>
  <si>
    <t>Victoria's Secret Beauty</t>
  </si>
  <si>
    <t>VSCO</t>
  </si>
  <si>
    <t>Weyco Group Inc</t>
  </si>
  <si>
    <t>WEYS</t>
  </si>
  <si>
    <t>Zumiez Inc</t>
  </si>
  <si>
    <t>ZUMZ</t>
  </si>
  <si>
    <t>Alexanders Inc</t>
  </si>
  <si>
    <t>ALX</t>
  </si>
  <si>
    <t>Aritzia Inc.</t>
  </si>
  <si>
    <t>ATZ.TO</t>
  </si>
  <si>
    <t>Big Lots Inc</t>
  </si>
  <si>
    <t>BIGGQ</t>
  </si>
  <si>
    <t>BJ's Wholesale Club</t>
  </si>
  <si>
    <t>BJ</t>
  </si>
  <si>
    <t>Burlington Stores Inc</t>
  </si>
  <si>
    <t>BURL</t>
  </si>
  <si>
    <t>Costco Wholesale Corporation</t>
  </si>
  <si>
    <t>COST</t>
  </si>
  <si>
    <t>Canadian Tire 'A'</t>
  </si>
  <si>
    <t>CTCA.TO</t>
  </si>
  <si>
    <t>Dillards Inc</t>
  </si>
  <si>
    <t>DDS</t>
  </si>
  <si>
    <t>Dollar General Corporation</t>
  </si>
  <si>
    <t>DG</t>
  </si>
  <si>
    <t>Dollar Tree Inc</t>
  </si>
  <si>
    <t>DLTR</t>
  </si>
  <si>
    <t>Dollarama Inc</t>
  </si>
  <si>
    <t>DOL.TO</t>
  </si>
  <si>
    <t>Five Below Inc</t>
  </si>
  <si>
    <t>FIVE</t>
  </si>
  <si>
    <t>Nordstrom Inc</t>
  </si>
  <si>
    <t>JWN</t>
  </si>
  <si>
    <t>Jiuzi Holdings Inc</t>
  </si>
  <si>
    <t>JZXN</t>
  </si>
  <si>
    <t>Kohls  Corporation</t>
  </si>
  <si>
    <t>KSS</t>
  </si>
  <si>
    <t>Macys Inc</t>
  </si>
  <si>
    <t>M</t>
  </si>
  <si>
    <t>MINISO Holding Group Ltd</t>
  </si>
  <si>
    <t>MNSO</t>
  </si>
  <si>
    <t>Maison Solutions Inc</t>
  </si>
  <si>
    <t>MSS</t>
  </si>
  <si>
    <t>ODP Corp.</t>
  </si>
  <si>
    <t>ODP</t>
  </si>
  <si>
    <t>Ollie's Bargain Outlet</t>
  </si>
  <si>
    <t>OLLI</t>
  </si>
  <si>
    <t>PriceSmart</t>
  </si>
  <si>
    <t>PSMT</t>
  </si>
  <si>
    <t>Ross Stores Inc</t>
  </si>
  <si>
    <t>ROST</t>
  </si>
  <si>
    <t>Savers Value Village Inc</t>
  </si>
  <si>
    <t>SVV</t>
  </si>
  <si>
    <t>Target Corp</t>
  </si>
  <si>
    <t>TGT</t>
  </si>
  <si>
    <t>TJX Companies Inc</t>
  </si>
  <si>
    <t>TJX</t>
  </si>
  <si>
    <t>Tokyo Lifestyle Co. Ltd. ADR</t>
  </si>
  <si>
    <t>TKLF</t>
  </si>
  <si>
    <t>Upbound Group</t>
  </si>
  <si>
    <t>UPBD</t>
  </si>
  <si>
    <t>Walmart Inc.</t>
  </si>
  <si>
    <t>WMT</t>
  </si>
  <si>
    <t>Petco Health &amp; Wellness Co Inc</t>
  </si>
  <si>
    <t>WOOF</t>
  </si>
  <si>
    <t>Fastenal Co</t>
  </si>
  <si>
    <t>FAST</t>
  </si>
  <si>
    <t>Ferguson Enterprises Inc.</t>
  </si>
  <si>
    <t>FERG</t>
  </si>
  <si>
    <t>Floor &amp; Decor Hldgs.</t>
  </si>
  <si>
    <t>FND</t>
  </si>
  <si>
    <t>GrowGeneration Corp.</t>
  </si>
  <si>
    <t>GRWG</t>
  </si>
  <si>
    <t>Green Thumb Inds Inc of Canada</t>
  </si>
  <si>
    <t>GTBIF</t>
  </si>
  <si>
    <t>Home Depot Inc</t>
  </si>
  <si>
    <t>HD</t>
  </si>
  <si>
    <t>Lowes Companies Inc</t>
  </si>
  <si>
    <t>LOW</t>
  </si>
  <si>
    <t>Pool Corporation</t>
  </si>
  <si>
    <t>POOL</t>
  </si>
  <si>
    <t>Sherwin Williams</t>
  </si>
  <si>
    <t>SHW</t>
  </si>
  <si>
    <t>SiteOne Landscape</t>
  </si>
  <si>
    <t>SITE</t>
  </si>
  <si>
    <t>Tractor Supply Co</t>
  </si>
  <si>
    <t>TSCO</t>
  </si>
  <si>
    <t>Tile Shop Holdings Inc</t>
  </si>
  <si>
    <t>TTSH</t>
  </si>
  <si>
    <t>Watsco Inc</t>
  </si>
  <si>
    <t>WSO</t>
  </si>
  <si>
    <t>Albertsons Companies</t>
  </si>
  <si>
    <t>ACI</t>
  </si>
  <si>
    <t>ARKO Corp</t>
  </si>
  <si>
    <t>ARKO</t>
  </si>
  <si>
    <t>Chefs' Warehouse</t>
  </si>
  <si>
    <t>CHEF</t>
  </si>
  <si>
    <t>AMCON Distributing Co</t>
  </si>
  <si>
    <t>DIT</t>
  </si>
  <si>
    <t>Empire Company Limited (Class A)</t>
  </si>
  <si>
    <t>EMPA.TO</t>
  </si>
  <si>
    <t>Farmmi Inc</t>
  </si>
  <si>
    <t>FAMI</t>
  </si>
  <si>
    <t>Grocery Outlet</t>
  </si>
  <si>
    <t>GO</t>
  </si>
  <si>
    <t>HF Foods Group Inc</t>
  </si>
  <si>
    <t>HFFG</t>
  </si>
  <si>
    <t>Ingles Markets Incorporated</t>
  </si>
  <si>
    <t>IMKTA</t>
  </si>
  <si>
    <t>Innovative Food Holdings</t>
  </si>
  <si>
    <t>IVFH</t>
  </si>
  <si>
    <t>Kroger Co</t>
  </si>
  <si>
    <t>KR</t>
  </si>
  <si>
    <t>Loblaw Cos. Ltd.</t>
  </si>
  <si>
    <t>L.TO</t>
  </si>
  <si>
    <t>Metro Inc</t>
  </si>
  <si>
    <t>MRU.TO</t>
  </si>
  <si>
    <t>Natural Grocers by Vitamin Cottage Inc</t>
  </si>
  <si>
    <t>NGVC</t>
  </si>
  <si>
    <t>Performance Food</t>
  </si>
  <si>
    <t>PFGC</t>
  </si>
  <si>
    <t>Sprouts Farmers Market</t>
  </si>
  <si>
    <t>SFM</t>
  </si>
  <si>
    <t>SpartanNash Company</t>
  </si>
  <si>
    <t>SPTN</t>
  </si>
  <si>
    <t>Sysco Corp</t>
  </si>
  <si>
    <t>SYY</t>
  </si>
  <si>
    <t>BBB Foods Inc</t>
  </si>
  <si>
    <t>TBBB</t>
  </si>
  <si>
    <t>United Natural Foods</t>
  </si>
  <si>
    <t>UNFI</t>
  </si>
  <si>
    <t>US Foods Hldg.</t>
  </si>
  <si>
    <t>USFD</t>
  </si>
  <si>
    <t>Village Super Market Inc</t>
  </si>
  <si>
    <t>VLGEA</t>
  </si>
  <si>
    <t>Weis Markets</t>
  </si>
  <si>
    <t>WMK</t>
  </si>
  <si>
    <t>George Weston Ltd</t>
  </si>
  <si>
    <t>WN.TO</t>
  </si>
  <si>
    <t>Arcos Dorados Holdings Inc</t>
  </si>
  <si>
    <t>ARCO</t>
  </si>
  <si>
    <t>Ark Restaurants Corp</t>
  </si>
  <si>
    <t>ARKR</t>
  </si>
  <si>
    <t>BAB Inc</t>
  </si>
  <si>
    <t>BABB</t>
  </si>
  <si>
    <t>Flanigans Enterprises Inc</t>
  </si>
  <si>
    <t>BDL</t>
  </si>
  <si>
    <t>BJs Restaurants Inc</t>
  </si>
  <si>
    <t>BJRI</t>
  </si>
  <si>
    <t>Bloomin Brands Inc</t>
  </si>
  <si>
    <t>BLMN</t>
  </si>
  <si>
    <t>Dutch Bros Inc</t>
  </si>
  <si>
    <t>BROS</t>
  </si>
  <si>
    <t>Cheesecake Factory Inc</t>
  </si>
  <si>
    <t>CAKE</t>
  </si>
  <si>
    <t>CAVA Group Inc</t>
  </si>
  <si>
    <t>CAVA</t>
  </si>
  <si>
    <t>Cracker Barrel Old Country Store Inc</t>
  </si>
  <si>
    <t>CBRL</t>
  </si>
  <si>
    <t>Chipotle Mexican Grill Inc</t>
  </si>
  <si>
    <t>CMG</t>
  </si>
  <si>
    <t>Denny's Corp.</t>
  </si>
  <si>
    <t>DENN</t>
  </si>
  <si>
    <t>Dine Brands Global</t>
  </si>
  <si>
    <t>DIN</t>
  </si>
  <si>
    <t>Krispy Kreme Inc</t>
  </si>
  <si>
    <t>DNUT</t>
  </si>
  <si>
    <t>Dominos Pizza Inc</t>
  </si>
  <si>
    <t>DPZ</t>
  </si>
  <si>
    <t>Darden Restaurants Inc</t>
  </si>
  <si>
    <t>DRI</t>
  </si>
  <si>
    <t>Brinker International Inc</t>
  </si>
  <si>
    <t>EAT</t>
  </si>
  <si>
    <t>FAT Brands Inc</t>
  </si>
  <si>
    <t>FAT</t>
  </si>
  <si>
    <t>First Watch Restaurant Group</t>
  </si>
  <si>
    <t>FWRG</t>
  </si>
  <si>
    <t>GEN Restaurant Group Inc</t>
  </si>
  <si>
    <t>GENK</t>
  </si>
  <si>
    <t>Good Times Restaurants Inc</t>
  </si>
  <si>
    <t>GTIM</t>
  </si>
  <si>
    <t>Super Hi International Hldg</t>
  </si>
  <si>
    <t>HDL</t>
  </si>
  <si>
    <t>Jack in the Box Inc</t>
  </si>
  <si>
    <t>JACK</t>
  </si>
  <si>
    <t>Kura Sushi USA Inc</t>
  </si>
  <si>
    <t>KRUS</t>
  </si>
  <si>
    <t>El Pollo Loco Holdings Inc</t>
  </si>
  <si>
    <t>LOCO</t>
  </si>
  <si>
    <t>McDonalds Corp</t>
  </si>
  <si>
    <t>MCD</t>
  </si>
  <si>
    <t>Meritage Hospitality Group Inc New</t>
  </si>
  <si>
    <t>MHGU</t>
  </si>
  <si>
    <t>Nathans Famous Inc</t>
  </si>
  <si>
    <t>NATH</t>
  </si>
  <si>
    <t>Noodles and Company</t>
  </si>
  <si>
    <t>NDLS</t>
  </si>
  <si>
    <t>Noble Romans Inc</t>
  </si>
  <si>
    <t>NROM</t>
  </si>
  <si>
    <t>Potbelly Corporation</t>
  </si>
  <si>
    <t>PBPB</t>
  </si>
  <si>
    <t>Dave &amp; Buster's Ent.</t>
  </si>
  <si>
    <t>PLAY</t>
  </si>
  <si>
    <t>Pinstripes Holdings Inc</t>
  </si>
  <si>
    <t>PNST</t>
  </si>
  <si>
    <t>Portillo's Inc</t>
  </si>
  <si>
    <t>PTLO</t>
  </si>
  <si>
    <t>Papa Johns International Inc</t>
  </si>
  <si>
    <t>PZZA</t>
  </si>
  <si>
    <t>Restaurant Brands Int'l</t>
  </si>
  <si>
    <t>QSR</t>
  </si>
  <si>
    <t>Rave Restaurant Group Inc.</t>
  </si>
  <si>
    <t>RAVE</t>
  </si>
  <si>
    <t>RCI Hospitality Holdings Inc</t>
  </si>
  <si>
    <t>RICK</t>
  </si>
  <si>
    <t>Rocky Mountain Chocolate Factory Inc</t>
  </si>
  <si>
    <t>RMCF</t>
  </si>
  <si>
    <t>Red Robin Gourmet Burgers Inc</t>
  </si>
  <si>
    <t>RRGB</t>
  </si>
  <si>
    <t>Starbucks Corporation</t>
  </si>
  <si>
    <t>SBUX</t>
  </si>
  <si>
    <t>Sweetgreen Inc</t>
  </si>
  <si>
    <t>SG</t>
  </si>
  <si>
    <t>Shake Shack</t>
  </si>
  <si>
    <t>SHAK</t>
  </si>
  <si>
    <t>ONE Group Hospitality Inc</t>
  </si>
  <si>
    <t>STKS</t>
  </si>
  <si>
    <t>Texas Roadhouse Inc</t>
  </si>
  <si>
    <t>TXRH</t>
  </si>
  <si>
    <t>Wendys Company</t>
  </si>
  <si>
    <t>WEN</t>
  </si>
  <si>
    <t>Wingstop Inc.</t>
  </si>
  <si>
    <t>WING</t>
  </si>
  <si>
    <t>Yum Brands Inc</t>
  </si>
  <si>
    <t>YUM</t>
  </si>
  <si>
    <t>Yum China Holdings</t>
  </si>
  <si>
    <t>YUMC</t>
  </si>
  <si>
    <t>Yahoo Beta</t>
  </si>
  <si>
    <t>Yahoo Sales (dollars)</t>
  </si>
  <si>
    <t>Yahoo Assets (dollars)</t>
  </si>
  <si>
    <t>Yahoo Pretax Income (dollars)</t>
  </si>
  <si>
    <t>n/a</t>
  </si>
  <si>
    <t>[1] Downloaded from Yahoo Finance. See Yahoo Finance Equity Page &gt; Financials &gt; Income Statement &gt; Total Revenue</t>
  </si>
  <si>
    <t>[2] Downloaded from Yahoo Finance. See Yahoo Finance Equity Page &gt; Financials &gt; Balance Sheet &gt; Total Assets</t>
  </si>
  <si>
    <t>[3] Downloaded from Yahoo Finance. See Yahoo Finance Equity Page &gt; Financials &gt; Income Statement &gt; Pretax Income</t>
  </si>
  <si>
    <t>For companies with fiscal years not ending Dec 31, revenue was attributed to the closest year. E.g., for 12M data ending Jan - June 2024, the data is attributed to 2023; for 12M data ending July through Dec 2024, the data is attributed to 2024.</t>
  </si>
  <si>
    <t>nan</t>
  </si>
  <si>
    <t>S&amp;P Capital IQ Beta</t>
  </si>
  <si>
    <t>S&amp;P Capital IQ Sales (dollars)</t>
  </si>
  <si>
    <t>S&amp;P Capital IQ Assets (dollars)</t>
  </si>
  <si>
    <t>S&amp;P Capital IQ Pretax Income (dollars)</t>
  </si>
  <si>
    <t>Company Name on S&amp;P Capital IQ</t>
  </si>
  <si>
    <t>ALT5 Sigma Corporation (NASDAQCM:ALTS)</t>
  </si>
  <si>
    <t>Amer Sports, Inc. (NYSE:AS)</t>
  </si>
  <si>
    <t>Academy Sports and Outdoors, Inc. (NASDAQGS:ASO)</t>
  </si>
  <si>
    <t>[1] Downloaded from S&amp;P Capital IQ. Total Revenue, [KeyField: 329251, SP_TOTAL_REV]
Universal revenue attributable to the ongoing operations
[Financials] / [S&amp;P Global Universal Fundamentals] / [Standard Template] / [Financial Highlights] / [Total Revenue]</t>
  </si>
  <si>
    <t>Alimentation Couche-Tard Inc. (TSX:ATD)</t>
  </si>
  <si>
    <t>[2] Downloaded from S&amp;P Capital IQ. Total Assets, [KeyField: 329258, SP_TOTAL_ASSETS]
Universal assets owned by the company as of the date indicated, as carried on the balance sheet and defined under the indicated accounting principles
[Financials] / [S&amp;P Global Universal Fundamentals] / [Standard Template] / [Financial Highlights] / [Total Assets]</t>
  </si>
  <si>
    <t>Bath &amp; Body Works, Inc. (NYSE:BBWI)</t>
  </si>
  <si>
    <t>[3] Downloaded from S&amp;P Capital IQ. Net Income before Taxes, [KeyField: 309229, SP_NIBT]
Universal net income before the effect of income taxes and any after-tax items, including minority interest and extraordinary items
[Financials] / [S&amp;P Global Universal Fundamentals] / [Standard Template] / [Financial Highlights] / [Net Income before Taxes]</t>
  </si>
  <si>
    <t>Best Buy Co., Inc. (NYSE:BBY)</t>
  </si>
  <si>
    <t>Big 5 Sporting Goods Corporation (NASDAQGS:BGFV)</t>
  </si>
  <si>
    <t>Birks Group Inc. (NYSEAM:BGI)</t>
  </si>
  <si>
    <t>Barnes &amp; Noble Education, Inc. (NYSE:BNED)</t>
  </si>
  <si>
    <t>Brilliant Earth Group, Inc. (NASDAQGM:BRLT)</t>
  </si>
  <si>
    <t>Avis Budget Group, Inc. (NASDAQGS:CAR)</t>
  </si>
  <si>
    <t>Casey's General Stores, Inc. (NASDAQGS:CASY)</t>
  </si>
  <si>
    <t>PC Connection, Inc. (NASDAQGS:CNXN)</t>
  </si>
  <si>
    <t>DICK'S Sporting Goods, Inc. (NYSE:DKS)</t>
  </si>
  <si>
    <t>European Wax Center, Inc. (NASDAQGS:EWCZ)</t>
  </si>
  <si>
    <t>National Vision Holdings, Inc. (NASDAQGS:EYE)</t>
  </si>
  <si>
    <t>Fossil Group, Inc. (NASDAQGS:FOSL)</t>
  </si>
  <si>
    <t>GameStop Corp. (NYSE:GME)</t>
  </si>
  <si>
    <t>goeasy Ltd. (TSX:GSY)</t>
  </si>
  <si>
    <t>Hertz Global Holdings, Inc. (NASDAQGS:HTZ)</t>
  </si>
  <si>
    <t>Haverty Furniture Companies, Inc. (NYSE:HVT)</t>
  </si>
  <si>
    <t>MarineMax, Inc. (NYSE:HZO)</t>
  </si>
  <si>
    <t>Kirkland's, Inc. (NASDAQGS:KIRK)</t>
  </si>
  <si>
    <t>Movado Group, Inc. (NYSE:MOV)</t>
  </si>
  <si>
    <t>MEDIROM Healthcare Technologies Inc. (NASDAQCM:MRM)</t>
  </si>
  <si>
    <t>Murphy USA Inc. (NYSE:MUSA)</t>
  </si>
  <si>
    <t>Newton Golf Company, Inc. (NASDAQCM:NWTG)</t>
  </si>
  <si>
    <t>QVC Group Inc. (NASDAQCM:QVCG.A)</t>
  </si>
  <si>
    <t>Raytech Holding Limited (NASDAQCM:RAY)</t>
  </si>
  <si>
    <t>Ridgetech, Inc. (NASDAQCM:RDGT)</t>
  </si>
  <si>
    <t>Sally Beauty Holdings, Inc. (NYSE:SBH)</t>
  </si>
  <si>
    <t>Signet Jewelers Limited (NYSE:SIG)</t>
  </si>
  <si>
    <t>Sleep Number Corporation (NASDAQGS:SNBR)</t>
  </si>
  <si>
    <t>Sportsman's Warehouse Holdings, Inc. (NASDAQGS:SPWH)</t>
  </si>
  <si>
    <t>Sunoco LP (NYSE:SUN)</t>
  </si>
  <si>
    <t>Titan Machinery Inc. (NASDAQGS:TITN)</t>
  </si>
  <si>
    <t>Tandy Leather Factory, Inc. (NASDAQCM:TLF)</t>
  </si>
  <si>
    <t>Tapestry, Inc. (NYSE:TPR)</t>
  </si>
  <si>
    <t>Ulta Beauty, Inc. (NASDAQGS:ULTA)</t>
  </si>
  <si>
    <t>Winmark Corporation (NASDAQGM:WINA)</t>
  </si>
  <si>
    <t>Warby Parker Inc. (NYSE:WRBY)</t>
  </si>
  <si>
    <t>WW International, Inc. (NASDAQGS:WW)</t>
  </si>
  <si>
    <t>American Eagle Outfitters, Inc. (NYSE:AEO)</t>
  </si>
  <si>
    <t>Abercrombie &amp; Fitch Co. (NYSE:ANF)</t>
  </si>
  <si>
    <t>Allbirds, Inc. (NASDAQGS:BIRD)</t>
  </si>
  <si>
    <t>The Buckle, Inc. (NYSE:BKE)</t>
  </si>
  <si>
    <t>Boot Barn Holdings, Inc. (NYSE:BOOT)</t>
  </si>
  <si>
    <t>The Cato Corporation (NYSE:CATO)</t>
  </si>
  <si>
    <t>Citi Trends, Inc. (NASDAQGS:CTRN)</t>
  </si>
  <si>
    <t>Torrid Holdings Inc. (NYSE:CURV)</t>
  </si>
  <si>
    <t>Designer Brands Inc. (NYSE:DBI)</t>
  </si>
  <si>
    <t>Duluth Holdings Inc. (NASDAQGS:DLTH)</t>
  </si>
  <si>
    <t>Dogness (International) Corporation (NASDAQCM:DOGZ)</t>
  </si>
  <si>
    <t>Destination XL Group, Inc. (NASDAQGM:DXLG)</t>
  </si>
  <si>
    <t>Foot Locker, Inc. (NYSE:FL)</t>
  </si>
  <si>
    <t>The Gap, Inc. (NYSE:GAP)</t>
  </si>
  <si>
    <t>Grove Collaborative Holdings, Inc. (NYSE:GROV)</t>
  </si>
  <si>
    <t>Innovative Designs, Inc. (OTCPK:IVDN)</t>
  </si>
  <si>
    <t>J.Jill, Inc. (NYSE:JILL)</t>
  </si>
  <si>
    <t>Lands' End, Inc. (NASDAQCM:LE)</t>
  </si>
  <si>
    <t>Innovative Eyewear, Inc. (NASDAQCM:LUCY)</t>
  </si>
  <si>
    <t>lululemon athletica inc. (NASDAQGS:LULU)</t>
  </si>
  <si>
    <t>Kidpik Corp. (OTCPK:PIKM)</t>
  </si>
  <si>
    <t>The Children's Place, Inc. (NASDAQGS:PLCE)</t>
  </si>
  <si>
    <t>Perfect Moment Ltd. (NYSEAM:PMNT)</t>
  </si>
  <si>
    <t>The RealReal, Inc. (NASDAQGS:REAL)</t>
  </si>
  <si>
    <t>Shoe Carnival, Inc. (NASDAQGS:SCVL)</t>
  </si>
  <si>
    <t>Tilly's, Inc. (NYSE:TLYS)</t>
  </si>
  <si>
    <t>Urban Outfitters, Inc. (NASDAQGS:URBN)</t>
  </si>
  <si>
    <t>Vera Bradley, Inc. (NASDAQGS:VRA)</t>
  </si>
  <si>
    <t>Victoria's Secret &amp; Co. (NYSE:VSCO)</t>
  </si>
  <si>
    <t>Weyco Group, Inc. (NASDAQGS:WEYS)</t>
  </si>
  <si>
    <t>Zumiez Inc. (NASDAQGS:ZUMZ)</t>
  </si>
  <si>
    <t>Alexander's, Inc. (NYSE:ALX)</t>
  </si>
  <si>
    <t>Aritzia Inc. (TSX:ATZ)</t>
  </si>
  <si>
    <t>Big Lots, Inc. (OTCEM:BIGG.Q)</t>
  </si>
  <si>
    <t>BJ's Wholesale Club Holdings, Inc. (NYSE:BJ)</t>
  </si>
  <si>
    <t>Burlington Stores, Inc. (NYSE:BURL)</t>
  </si>
  <si>
    <t>Costco Wholesale Corporation (NASDAQGS:COST)</t>
  </si>
  <si>
    <t>Canadian Tire Corporation, Limited (TSX:CTC.A)</t>
  </si>
  <si>
    <t>Dillard's, Inc. (NYSE:DDS)</t>
  </si>
  <si>
    <t>Dollar General Corporation (NYSE:DG)</t>
  </si>
  <si>
    <t>Dollar Tree, Inc. (NASDAQGS:DLTR)</t>
  </si>
  <si>
    <t>Dollarama Inc. (TSX:DOL)</t>
  </si>
  <si>
    <t>Five Below, Inc. (NASDAQGS:FIVE)</t>
  </si>
  <si>
    <t>Nordstrom, Inc. (NYSE:JWN)</t>
  </si>
  <si>
    <t>Jiuzi Holdings, Inc. (NASDAQCM:JZXN)</t>
  </si>
  <si>
    <t>Kohl's Corporation (NYSE:KSS)</t>
  </si>
  <si>
    <t>Macy's, Inc. (NYSE:M)</t>
  </si>
  <si>
    <t>MINISO Group Holding Limited (NYSE:MNSO)</t>
  </si>
  <si>
    <t>Maison Solutions Inc. (NASDAQCM:MSS)</t>
  </si>
  <si>
    <t>The ODP Corporation (NASDAQGS:ODP)</t>
  </si>
  <si>
    <t>Ollie's Bargain Outlet Holdings, Inc. (NASDAQGM:OLLI)</t>
  </si>
  <si>
    <t>PriceSmart, Inc. (NASDAQGS:PSMT)</t>
  </si>
  <si>
    <t>Ross Stores, Inc. (NASDAQGS:ROST)</t>
  </si>
  <si>
    <t>Savers Value Village, Inc. (NYSE:SVV)</t>
  </si>
  <si>
    <t>Target Corporation (NYSE:TGT)</t>
  </si>
  <si>
    <t>The TJX Companies, Inc. (NYSE:TJX)</t>
  </si>
  <si>
    <t>Tokyo Lifestyle Co., Ltd. (NASDAQCM:TKLF)</t>
  </si>
  <si>
    <t>Upbound Group, Inc. (NASDAQGS:UPBD)</t>
  </si>
  <si>
    <t>Walmart Inc. (NYSE:WMT)</t>
  </si>
  <si>
    <t>Petco Health and Wellness Company, Inc. (NASDAQGS:WOOF)</t>
  </si>
  <si>
    <t>Fastenal Company (NASDAQGS:FAST)</t>
  </si>
  <si>
    <t>Ferguson Enterprises Inc. (NYSE:FERG)</t>
  </si>
  <si>
    <t>Floor &amp; Decor Holdings, Inc. (NYSE:FND)</t>
  </si>
  <si>
    <t>GrowGeneration Corp. (NASDAQCM:GRWG)</t>
  </si>
  <si>
    <t>Green Thumb Industries Inc. (CNSX:GTII)</t>
  </si>
  <si>
    <t>The Home Depot, Inc. (NYSE:HD)</t>
  </si>
  <si>
    <t>Lowe's Companies, Inc. (NYSE:LOW)</t>
  </si>
  <si>
    <t>Pool Corporation (NASDAQGS:POOL)</t>
  </si>
  <si>
    <t>The Sherwin-Williams Company (NYSE:SHW)</t>
  </si>
  <si>
    <t>SiteOne Landscape Supply, Inc. (NYSE:SITE)</t>
  </si>
  <si>
    <t>Tractor Supply Company (NASDAQGS:TSCO)</t>
  </si>
  <si>
    <t>Tile Shop Holdings, Inc. (NASDAQCM:TTSH)</t>
  </si>
  <si>
    <t>Watsco, Inc. (NYSE:WSO)</t>
  </si>
  <si>
    <t>Albertsons Companies, Inc. (NYSE:ACI)</t>
  </si>
  <si>
    <t>Arko Corp. (NASDAQCM:ARKO)</t>
  </si>
  <si>
    <t>The Chefs' Warehouse, Inc. (NASDAQGS:CHEF)</t>
  </si>
  <si>
    <t>AMCON Distributing Company (NYSEAM:DIT)</t>
  </si>
  <si>
    <t>Empire Company Limited (TSX:EMP.A)</t>
  </si>
  <si>
    <t>Farmmi, Inc. (NASDAQCM:FAMI)</t>
  </si>
  <si>
    <t>Grocery Outlet Holding Corp. (NASDAQGS:GO)</t>
  </si>
  <si>
    <t>HF Foods Group Inc. (NASDAQCM:HFFG)</t>
  </si>
  <si>
    <t>Ingles Markets, Incorporated (NASDAQGS:IMKT.A)</t>
  </si>
  <si>
    <t>Innovative Food Holdings, Inc. (OTCQB:IVFH)</t>
  </si>
  <si>
    <t>The Kroger Co. (NYSE:KR)</t>
  </si>
  <si>
    <t>Loblaw Companies Limited (TSX:L)</t>
  </si>
  <si>
    <t>Metro Inc. (TSX:MRU)</t>
  </si>
  <si>
    <t>Natural Grocers by Vitamin Cottage, Inc. (NYSE:NGVC)</t>
  </si>
  <si>
    <t>Performance Food Group Company (NYSE:PFGC)</t>
  </si>
  <si>
    <t>Sprouts Farmers Market, Inc. (NASDAQGS:SFM)</t>
  </si>
  <si>
    <t>SpartanNash Company (NASDAQGS:SPTN)</t>
  </si>
  <si>
    <t>Sysco Corporation (NYSE:SYY)</t>
  </si>
  <si>
    <t>BBB Foods Inc. (NYSE:TBBB)</t>
  </si>
  <si>
    <t>United Natural Foods, Inc. (NYSE:UNFI)</t>
  </si>
  <si>
    <t>US Foods Holding Corp. (NYSE:USFD)</t>
  </si>
  <si>
    <t>Village Super Market, Inc. (NASDAQGS:VLGE.A)</t>
  </si>
  <si>
    <t>Weis Markets, Inc. (NYSE:WMK)</t>
  </si>
  <si>
    <t>George Weston Limited (TSX:WN)</t>
  </si>
  <si>
    <t>Arcos Dorados Holdings Inc. (NYSE:ARCO)</t>
  </si>
  <si>
    <t>Ark Restaurants Corp. (NASDAQGM:ARKR)</t>
  </si>
  <si>
    <t>BAB, Inc. (OTCQB:BABB)</t>
  </si>
  <si>
    <t>Flanigan's Enterprises, Inc. (NYSEAM:BDL)</t>
  </si>
  <si>
    <t>BJ's Restaurants, Inc. (NASDAQGS:BJRI)</t>
  </si>
  <si>
    <t>Bloomin' Brands, Inc. (NASDAQGS:BLMN)</t>
  </si>
  <si>
    <t>Dutch Bros Inc. (NYSE:BROS)</t>
  </si>
  <si>
    <t>The Cheesecake Factory Incorporated (NASDAQGS:CAKE)</t>
  </si>
  <si>
    <t>CAVA Group, Inc. (NYSE:CAVA)</t>
  </si>
  <si>
    <t>Cracker Barrel Old Country Store, Inc. (NASDAQGS:CBRL)</t>
  </si>
  <si>
    <t>Chipotle Mexican Grill, Inc. (NYSE:CMG)</t>
  </si>
  <si>
    <t>Denny's Corporation (NASDAQCM:DENN)</t>
  </si>
  <si>
    <t>Dine Brands Global, Inc. (NYSE:DIN)</t>
  </si>
  <si>
    <t>Krispy Kreme, Inc. (NASDAQGS:DNUT)</t>
  </si>
  <si>
    <t>Domino's Pizza, Inc. (NASDAQGS:DPZ)</t>
  </si>
  <si>
    <t>Darden Restaurants, Inc. (NYSE:DRI)</t>
  </si>
  <si>
    <t>Brinker International, Inc. (NYSE:EAT)</t>
  </si>
  <si>
    <t>FAT Brands Inc. (NASDAQCM:FAT)</t>
  </si>
  <si>
    <t>First Watch Restaurant Group, Inc. (NASDAQGS:FWRG)</t>
  </si>
  <si>
    <t>GEN Restaurant Group, Inc. (NASDAQGM:GENK)</t>
  </si>
  <si>
    <t>Good Times Restaurants Inc. (NASDAQCM:GTIM)</t>
  </si>
  <si>
    <t>Super Hi International Holding Ltd. (SEHK:9658)</t>
  </si>
  <si>
    <t>Jack in the Box Inc. (NASDAQGS:JACK)</t>
  </si>
  <si>
    <t>Kura Sushi USA, Inc. (NASDAQGM:KRUS)</t>
  </si>
  <si>
    <t>El Pollo Loco Holdings, Inc. (NASDAQGS:LOCO)</t>
  </si>
  <si>
    <t>McDonald's Corporation (NYSE:MCD)</t>
  </si>
  <si>
    <t>Meritage Hospitality Group Inc. (OTCQX:MHGU)</t>
  </si>
  <si>
    <t>Nathan's Famous, Inc. (NASDAQGS:NATH)</t>
  </si>
  <si>
    <t>Noodles &amp; Company (NASDAQGS:NDLS)</t>
  </si>
  <si>
    <t>Noble Roman's, Inc. (OTCQB:NROM)</t>
  </si>
  <si>
    <t>Potbelly Corporation (NASDAQGS:PBPB)</t>
  </si>
  <si>
    <t>Dave &amp; Buster's Entertainment, Inc. (NASDAQGS:PLAY)</t>
  </si>
  <si>
    <t>Pinstripes Holdings Inc. (OTCPK:PNST)</t>
  </si>
  <si>
    <t>Portillo's Inc. (NASDAQGS:PTLO)</t>
  </si>
  <si>
    <t>Papa John's International, Inc. (NASDAQGS:PZZA)</t>
  </si>
  <si>
    <t>Restaurant Brands International Inc. (NYSE:QSR)</t>
  </si>
  <si>
    <t>Rave Restaurant Group, Inc. (NASDAQCM:RAVE)</t>
  </si>
  <si>
    <t>RCI Hospitality Holdings, Inc. (NASDAQGM:RICK)</t>
  </si>
  <si>
    <t>Rocky Mountain Chocolate Factory, Inc. (NASDAQGM:RMCF)</t>
  </si>
  <si>
    <t>Red Robin Gourmet Burgers, Inc. (NASDAQGS:RRGB)</t>
  </si>
  <si>
    <t>Starbucks Corporation (NASDAQGS:SBUX)</t>
  </si>
  <si>
    <t>Sweetgreen, Inc. (NYSE:SG)</t>
  </si>
  <si>
    <t>Shake Shack Inc. (NYSE:SHAK)</t>
  </si>
  <si>
    <t>The ONE Group Hospitality, Inc. (NASDAQCM:STKS)</t>
  </si>
  <si>
    <t>Texas Roadhouse, Inc. (NASDAQGS:TXRH)</t>
  </si>
  <si>
    <t>The Wendy's Company (NASDAQGS:WEN)</t>
  </si>
  <si>
    <t>Wingstop Inc. (NASDAQGS:WING)</t>
  </si>
  <si>
    <t>Yum! Brands, Inc. (NYSE:YUM)</t>
  </si>
  <si>
    <t>Yum China Holdings, Inc. (NYSE:YUMC)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</si>
</sst>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0000000000%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color rgb="FF0070C0"/>
      <name val="Arial"/>
      <family val="2"/>
    </font>
    <font>
      <sz val="8"/>
      <color theme="0" tint="-0.34998626667073579"/>
      <name val="Arial"/>
      <family val="2"/>
    </font>
    <font>
      <i/>
      <sz val="10"/>
      <name val="Arial"/>
      <family val="2"/>
    </font>
    <font>
      <i/>
      <sz val="8"/>
      <color theme="0" tint="-0.499984740745262"/>
      <name val="Arial"/>
      <family val="2"/>
    </font>
    <font>
      <b/>
      <i/>
      <sz val="8"/>
      <color theme="0" tint="-0.499984740745262"/>
      <name val="Arial"/>
      <family val="2"/>
    </font>
    <font>
      <sz val="12"/>
      <color rgb="FF0070C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1" fillId="0" borderId="0"/>
  </cellStyleXfs>
  <cellXfs count="122">
    <xf numFmtId="0" fontId="0" fillId="0" borderId="0" xfId="0"/>
    <xf numFmtId="0" fontId="3" fillId="0" borderId="0" xfId="6" applyFont="1" applyAlignment="1">
      <alignment horizontal="left" wrapText="1"/>
    </xf>
    <xf numFmtId="0" fontId="3" fillId="0" borderId="0" xfId="6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6" applyFont="1" applyAlignment="1">
      <alignment horizontal="left"/>
    </xf>
    <xf numFmtId="0" fontId="4" fillId="0" borderId="0" xfId="6" applyFont="1" applyAlignment="1">
      <alignment horizontal="center"/>
    </xf>
    <xf numFmtId="2" fontId="4" fillId="0" borderId="0" xfId="4" applyNumberFormat="1" applyFont="1" applyFill="1" applyAlignment="1">
      <alignment horizontal="center"/>
    </xf>
    <xf numFmtId="0" fontId="4" fillId="0" borderId="0" xfId="0" applyFont="1"/>
    <xf numFmtId="0" fontId="4" fillId="0" borderId="1" xfId="6" applyFont="1" applyBorder="1" applyAlignment="1">
      <alignment horizontal="left"/>
    </xf>
    <xf numFmtId="0" fontId="7" fillId="0" borderId="0" xfId="6" applyFont="1" applyAlignment="1">
      <alignment vertical="center"/>
    </xf>
    <xf numFmtId="0" fontId="7" fillId="0" borderId="7" xfId="6" applyFont="1" applyBorder="1" applyAlignment="1">
      <alignment vertical="center"/>
    </xf>
    <xf numFmtId="2" fontId="8" fillId="0" borderId="0" xfId="4" applyNumberFormat="1" applyFont="1" applyFill="1" applyAlignment="1">
      <alignment horizontal="center"/>
    </xf>
    <xf numFmtId="2" fontId="8" fillId="0" borderId="1" xfId="4" applyNumberFormat="1" applyFont="1" applyFill="1" applyBorder="1" applyAlignment="1">
      <alignment horizontal="center"/>
    </xf>
    <xf numFmtId="2" fontId="8" fillId="0" borderId="0" xfId="4" applyNumberFormat="1" applyFont="1" applyFill="1" applyBorder="1" applyAlignment="1">
      <alignment horizontal="center"/>
    </xf>
    <xf numFmtId="2" fontId="3" fillId="0" borderId="0" xfId="6" applyNumberFormat="1" applyFont="1" applyAlignment="1">
      <alignment horizontal="center" wrapText="1"/>
    </xf>
    <xf numFmtId="2" fontId="4" fillId="0" borderId="0" xfId="6" applyNumberFormat="1" applyFont="1" applyAlignment="1">
      <alignment horizontal="center"/>
    </xf>
    <xf numFmtId="0" fontId="5" fillId="0" borderId="2" xfId="6" applyFont="1" applyBorder="1" applyAlignment="1">
      <alignment horizontal="left" wrapText="1"/>
    </xf>
    <xf numFmtId="0" fontId="5" fillId="0" borderId="2" xfId="6" applyFont="1" applyBorder="1" applyAlignment="1">
      <alignment horizontal="center" wrapText="1"/>
    </xf>
    <xf numFmtId="0" fontId="5" fillId="0" borderId="0" xfId="0" applyFont="1" applyAlignment="1">
      <alignment wrapText="1"/>
    </xf>
    <xf numFmtId="2" fontId="4" fillId="0" borderId="1" xfId="6" applyNumberFormat="1" applyFont="1" applyBorder="1" applyAlignment="1">
      <alignment horizontal="center"/>
    </xf>
    <xf numFmtId="3" fontId="8" fillId="0" borderId="0" xfId="4" applyNumberFormat="1" applyFont="1" applyFill="1" applyAlignment="1">
      <alignment horizontal="center"/>
    </xf>
    <xf numFmtId="3" fontId="8" fillId="0" borderId="1" xfId="4" applyNumberFormat="1" applyFont="1" applyFill="1" applyBorder="1" applyAlignment="1">
      <alignment horizontal="center"/>
    </xf>
    <xf numFmtId="3" fontId="8" fillId="0" borderId="0" xfId="4" applyNumberFormat="1" applyFont="1" applyFill="1" applyBorder="1" applyAlignment="1">
      <alignment horizontal="center"/>
    </xf>
    <xf numFmtId="3" fontId="3" fillId="0" borderId="0" xfId="6" applyNumberFormat="1" applyFont="1" applyAlignment="1">
      <alignment horizontal="center" wrapText="1"/>
    </xf>
    <xf numFmtId="3" fontId="4" fillId="0" borderId="0" xfId="4" applyNumberFormat="1" applyFont="1" applyFill="1" applyAlignment="1">
      <alignment horizontal="center"/>
    </xf>
    <xf numFmtId="3" fontId="4" fillId="0" borderId="1" xfId="4" applyNumberFormat="1" applyFont="1" applyFill="1" applyBorder="1" applyAlignment="1">
      <alignment horizontal="center"/>
    </xf>
    <xf numFmtId="3" fontId="4" fillId="0" borderId="0" xfId="6" applyNumberFormat="1" applyFont="1" applyAlignment="1">
      <alignment horizontal="center"/>
    </xf>
    <xf numFmtId="0" fontId="3" fillId="0" borderId="2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8" fillId="0" borderId="0" xfId="4" applyNumberFormat="1" applyFont="1" applyFill="1" applyAlignment="1">
      <alignment horizontal="center"/>
    </xf>
    <xf numFmtId="4" fontId="8" fillId="0" borderId="1" xfId="4" applyNumberFormat="1" applyFont="1" applyFill="1" applyBorder="1" applyAlignment="1">
      <alignment horizontal="center"/>
    </xf>
    <xf numFmtId="4" fontId="8" fillId="0" borderId="0" xfId="4" applyNumberFormat="1" applyFont="1" applyFill="1" applyBorder="1" applyAlignment="1">
      <alignment horizontal="center"/>
    </xf>
    <xf numFmtId="0" fontId="5" fillId="0" borderId="0" xfId="0" applyFont="1"/>
    <xf numFmtId="2" fontId="9" fillId="0" borderId="0" xfId="6" applyNumberFormat="1" applyFont="1" applyAlignment="1">
      <alignment horizontal="left"/>
    </xf>
    <xf numFmtId="2" fontId="9" fillId="0" borderId="0" xfId="6" applyNumberFormat="1" applyFont="1" applyAlignment="1">
      <alignment horizontal="left" wrapText="1"/>
    </xf>
    <xf numFmtId="0" fontId="9" fillId="0" borderId="2" xfId="6" applyFont="1" applyBorder="1" applyAlignment="1">
      <alignment horizontal="left" wrapText="1"/>
    </xf>
    <xf numFmtId="2" fontId="9" fillId="0" borderId="1" xfId="6" applyNumberFormat="1" applyFont="1" applyBorder="1" applyAlignment="1">
      <alignment horizontal="left"/>
    </xf>
    <xf numFmtId="0" fontId="8" fillId="0" borderId="0" xfId="6" applyFont="1" applyAlignment="1">
      <alignment horizontal="left"/>
    </xf>
    <xf numFmtId="0" fontId="8" fillId="0" borderId="0" xfId="6" applyFont="1" applyAlignment="1">
      <alignment horizontal="center"/>
    </xf>
    <xf numFmtId="0" fontId="8" fillId="0" borderId="1" xfId="6" applyFont="1" applyBorder="1" applyAlignment="1">
      <alignment horizontal="left"/>
    </xf>
    <xf numFmtId="0" fontId="8" fillId="0" borderId="1" xfId="6" applyFont="1" applyBorder="1" applyAlignment="1">
      <alignment horizontal="center"/>
    </xf>
    <xf numFmtId="0" fontId="8" fillId="2" borderId="0" xfId="0" applyFont="1" applyFill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0" fontId="3" fillId="0" borderId="0" xfId="1" applyNumberFormat="1" applyFont="1" applyAlignment="1">
      <alignment horizontal="center"/>
    </xf>
    <xf numFmtId="0" fontId="4" fillId="0" borderId="0" xfId="0" applyFont="1" applyAlignment="1">
      <alignment horizontal="right"/>
    </xf>
    <xf numFmtId="2" fontId="3" fillId="0" borderId="0" xfId="1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/>
    <xf numFmtId="0" fontId="5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0" fillId="0" borderId="0" xfId="0" applyFont="1"/>
    <xf numFmtId="10" fontId="5" fillId="0" borderId="0" xfId="1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3" xfId="0" applyFont="1" applyBorder="1"/>
    <xf numFmtId="9" fontId="11" fillId="0" borderId="0" xfId="1" applyFont="1" applyAlignment="1">
      <alignment horizontal="center"/>
    </xf>
    <xf numFmtId="10" fontId="7" fillId="0" borderId="7" xfId="1" applyNumberFormat="1" applyFont="1" applyBorder="1" applyAlignment="1">
      <alignment horizontal="center" vertical="center"/>
    </xf>
    <xf numFmtId="10" fontId="6" fillId="0" borderId="7" xfId="1" applyNumberFormat="1" applyFont="1" applyBorder="1" applyAlignment="1">
      <alignment vertical="center"/>
    </xf>
    <xf numFmtId="10" fontId="6" fillId="0" borderId="7" xfId="1" applyNumberFormat="1" applyFont="1" applyBorder="1" applyAlignment="1">
      <alignment horizontal="center" vertical="center"/>
    </xf>
    <xf numFmtId="10" fontId="7" fillId="0" borderId="0" xfId="1" applyNumberFormat="1" applyFont="1" applyAlignment="1">
      <alignment vertical="center"/>
    </xf>
    <xf numFmtId="0" fontId="7" fillId="0" borderId="7" xfId="0" applyFont="1" applyBorder="1" applyAlignment="1">
      <alignment horizontal="center"/>
    </xf>
    <xf numFmtId="2" fontId="13" fillId="2" borderId="7" xfId="0" applyNumberFormat="1" applyFont="1" applyFill="1" applyBorder="1" applyAlignment="1">
      <alignment horizontal="center"/>
    </xf>
    <xf numFmtId="0" fontId="6" fillId="0" borderId="7" xfId="0" applyFont="1" applyBorder="1" applyAlignment="1">
      <alignment wrapText="1"/>
    </xf>
    <xf numFmtId="0" fontId="13" fillId="2" borderId="7" xfId="0" applyFont="1" applyFill="1" applyBorder="1" applyAlignment="1">
      <alignment horizontal="center"/>
    </xf>
    <xf numFmtId="0" fontId="6" fillId="0" borderId="5" xfId="6" applyFont="1" applyBorder="1" applyAlignment="1">
      <alignment horizontal="center" vertical="center"/>
    </xf>
    <xf numFmtId="0" fontId="6" fillId="0" borderId="8" xfId="6" applyFont="1" applyBorder="1" applyAlignment="1">
      <alignment horizontal="centerContinuous" vertical="center"/>
    </xf>
    <xf numFmtId="0" fontId="6" fillId="0" borderId="9" xfId="6" applyFont="1" applyBorder="1" applyAlignment="1">
      <alignment horizontal="centerContinuous" vertical="center"/>
    </xf>
    <xf numFmtId="0" fontId="6" fillId="0" borderId="10" xfId="6" applyFont="1" applyBorder="1" applyAlignment="1">
      <alignment horizontal="centerContinuous" vertical="center"/>
    </xf>
    <xf numFmtId="0" fontId="6" fillId="0" borderId="6" xfId="6" applyFont="1" applyBorder="1" applyAlignment="1">
      <alignment vertical="center"/>
    </xf>
    <xf numFmtId="0" fontId="6" fillId="0" borderId="11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10" fontId="7" fillId="0" borderId="7" xfId="1" applyNumberFormat="1" applyFont="1" applyFill="1" applyBorder="1" applyAlignment="1">
      <alignment horizontal="center" vertical="center"/>
    </xf>
    <xf numFmtId="10" fontId="6" fillId="0" borderId="7" xfId="1" applyNumberFormat="1" applyFont="1" applyFill="1" applyBorder="1" applyAlignment="1">
      <alignment vertical="center"/>
    </xf>
    <xf numFmtId="10" fontId="6" fillId="0" borderId="7" xfId="1" applyNumberFormat="1" applyFont="1" applyFill="1" applyBorder="1" applyAlignment="1">
      <alignment horizontal="center" vertical="center"/>
    </xf>
    <xf numFmtId="0" fontId="7" fillId="0" borderId="3" xfId="6" applyFont="1" applyBorder="1" applyAlignment="1">
      <alignment vertical="center"/>
    </xf>
    <xf numFmtId="0" fontId="7" fillId="0" borderId="14" xfId="6" applyFont="1" applyBorder="1" applyAlignment="1">
      <alignment vertical="center"/>
    </xf>
    <xf numFmtId="0" fontId="7" fillId="0" borderId="4" xfId="6" applyFont="1" applyBorder="1" applyAlignment="1">
      <alignment vertical="center"/>
    </xf>
    <xf numFmtId="0" fontId="7" fillId="0" borderId="15" xfId="6" applyFont="1" applyBorder="1" applyAlignment="1">
      <alignment vertical="center"/>
    </xf>
    <xf numFmtId="0" fontId="7" fillId="0" borderId="16" xfId="6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7" fillId="0" borderId="17" xfId="6" applyFont="1" applyBorder="1" applyAlignment="1">
      <alignment vertical="center"/>
    </xf>
    <xf numFmtId="0" fontId="7" fillId="0" borderId="18" xfId="6" applyFont="1" applyBorder="1" applyAlignment="1">
      <alignment vertical="center"/>
    </xf>
    <xf numFmtId="0" fontId="7" fillId="0" borderId="1" xfId="0" applyFont="1" applyBorder="1"/>
    <xf numFmtId="0" fontId="7" fillId="0" borderId="19" xfId="6" applyFont="1" applyBorder="1" applyAlignment="1">
      <alignment vertical="center"/>
    </xf>
    <xf numFmtId="0" fontId="6" fillId="0" borderId="0" xfId="6" applyFont="1" applyAlignment="1">
      <alignment vertical="center"/>
    </xf>
    <xf numFmtId="10" fontId="7" fillId="0" borderId="0" xfId="6" applyNumberFormat="1" applyFont="1" applyAlignment="1">
      <alignment vertical="center"/>
    </xf>
    <xf numFmtId="10" fontId="7" fillId="0" borderId="0" xfId="1" applyNumberFormat="1" applyFont="1" applyFill="1" applyAlignment="1">
      <alignment vertical="center"/>
    </xf>
    <xf numFmtId="0" fontId="7" fillId="0" borderId="0" xfId="6" applyFont="1" applyAlignment="1">
      <alignment horizontal="center" vertical="center" textRotation="90" wrapText="1"/>
    </xf>
    <xf numFmtId="10" fontId="6" fillId="0" borderId="0" xfId="1" applyNumberFormat="1" applyFont="1" applyFill="1" applyBorder="1" applyAlignment="1">
      <alignment vertical="center"/>
    </xf>
    <xf numFmtId="10" fontId="6" fillId="0" borderId="0" xfId="1" applyNumberFormat="1" applyFont="1" applyFill="1" applyBorder="1" applyAlignment="1">
      <alignment horizontal="center" vertical="center"/>
    </xf>
    <xf numFmtId="10" fontId="7" fillId="0" borderId="7" xfId="6" applyNumberFormat="1" applyFont="1" applyBorder="1" applyAlignment="1">
      <alignment vertical="center"/>
    </xf>
    <xf numFmtId="9" fontId="11" fillId="0" borderId="0" xfId="1" applyFont="1" applyFill="1" applyAlignment="1">
      <alignment horizontal="center"/>
    </xf>
    <xf numFmtId="10" fontId="3" fillId="0" borderId="0" xfId="1" applyNumberFormat="1" applyFont="1" applyFill="1" applyAlignment="1">
      <alignment horizontal="center"/>
    </xf>
    <xf numFmtId="2" fontId="3" fillId="0" borderId="0" xfId="1" applyNumberFormat="1" applyFont="1" applyFill="1" applyAlignment="1">
      <alignment horizontal="center"/>
    </xf>
    <xf numFmtId="10" fontId="7" fillId="0" borderId="0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7" xfId="0" applyFont="1" applyBorder="1" applyAlignment="1">
      <alignment horizontal="center" vertical="center" wrapText="1"/>
    </xf>
    <xf numFmtId="10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15" fillId="2" borderId="0" xfId="0" applyFont="1" applyFill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10" fontId="14" fillId="4" borderId="7" xfId="0" applyNumberFormat="1" applyFont="1" applyFill="1" applyBorder="1" applyAlignment="1">
      <alignment horizontal="center" vertical="center"/>
    </xf>
    <xf numFmtId="10" fontId="16" fillId="0" borderId="7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14" fillId="0" borderId="7" xfId="0" applyNumberFormat="1" applyFont="1" applyBorder="1" applyAlignment="1">
      <alignment horizontal="center" vertical="center"/>
    </xf>
    <xf numFmtId="0" fontId="7" fillId="3" borderId="0" xfId="6" applyFont="1" applyFill="1" applyAlignment="1">
      <alignment horizontal="center" vertical="center"/>
    </xf>
    <xf numFmtId="0" fontId="7" fillId="3" borderId="13" xfId="6" applyFont="1" applyFill="1" applyBorder="1" applyAlignment="1">
      <alignment horizontal="center" vertical="center" textRotation="90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6" xr:uid="{9DF8EB0D-05BB-41CA-941F-E84CCDC1F4E4}"/>
    <cellStyle name="Normal 3" xfId="7" xr:uid="{9F663CE1-FC4F-4CD6-8977-209F9DEBF198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A0F03-0570-49E7-8666-00D1D2678E10}">
  <sheetPr>
    <tabColor rgb="FF92D050"/>
  </sheetPr>
  <dimension ref="B2:C10"/>
  <sheetViews>
    <sheetView zoomScaleNormal="100" workbookViewId="0">
      <selection activeCell="C4" sqref="C4"/>
    </sheetView>
  </sheetViews>
  <sheetFormatPr defaultRowHeight="12.75" x14ac:dyDescent="0.35"/>
  <cols>
    <col min="1" max="1" width="2.59765625" customWidth="1"/>
    <col min="2" max="2" width="46.265625" style="110" customWidth="1"/>
    <col min="3" max="3" width="24.73046875" style="110" customWidth="1"/>
  </cols>
  <sheetData>
    <row r="2" spans="2:3" s="107" customFormat="1" ht="26.25" x14ac:dyDescent="0.4">
      <c r="B2" s="111" t="s">
        <v>0</v>
      </c>
      <c r="C2" s="108" t="s">
        <v>1</v>
      </c>
    </row>
    <row r="3" spans="2:3" x14ac:dyDescent="0.35">
      <c r="B3" s="112" t="s">
        <v>2</v>
      </c>
      <c r="C3" s="109">
        <f>'Summary_All_Companies+Industry'!D27</f>
        <v>7.7277028251349522E-2</v>
      </c>
    </row>
    <row r="4" spans="2:3" x14ac:dyDescent="0.35">
      <c r="B4" s="112" t="s">
        <v>3</v>
      </c>
      <c r="C4" s="109">
        <f>'Summary_All_Companies+Industry'!D28</f>
        <v>5.919197764013686E-2</v>
      </c>
    </row>
    <row r="5" spans="2:3" ht="13.15" x14ac:dyDescent="0.35">
      <c r="B5" s="115" t="s">
        <v>4</v>
      </c>
      <c r="C5" s="119">
        <f>AVERAGE(C3:C4)</f>
        <v>6.8234502945743195E-2</v>
      </c>
    </row>
    <row r="7" spans="2:3" x14ac:dyDescent="0.35">
      <c r="B7" s="114" t="s">
        <v>5</v>
      </c>
      <c r="C7" s="117">
        <v>5.6158109471648954E-2</v>
      </c>
    </row>
    <row r="8" spans="2:3" ht="13.15" x14ac:dyDescent="0.35">
      <c r="B8" s="115" t="s">
        <v>6</v>
      </c>
      <c r="C8" s="116">
        <f>AVERAGE(C7, C5)</f>
        <v>6.2196306208696074E-2</v>
      </c>
    </row>
    <row r="10" spans="2:3" x14ac:dyDescent="0.35">
      <c r="C10" s="118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1FC1D-3E9E-431B-99F0-5C58BCB7FC71}">
  <dimension ref="B1:CJ110"/>
  <sheetViews>
    <sheetView workbookViewId="0">
      <pane xSplit="6" ySplit="10" topLeftCell="K11" activePane="bottomRight" state="frozen"/>
      <selection pane="topRight" activeCell="K8" sqref="K8"/>
      <selection pane="bottomLeft" activeCell="K8" sqref="K8"/>
      <selection pane="bottomRight" activeCell="AF13" sqref="AF13"/>
    </sheetView>
  </sheetViews>
  <sheetFormatPr defaultColWidth="9" defaultRowHeight="10.15" outlineLevelCol="1" x14ac:dyDescent="0.3"/>
  <cols>
    <col min="1" max="1" width="2.59765625" style="7" customWidth="1"/>
    <col min="2" max="2" width="17.86328125" style="7" customWidth="1"/>
    <col min="3" max="3" width="28.730468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x14ac:dyDescent="0.3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x14ac:dyDescent="0.3">
      <c r="B3" s="42" t="s">
        <v>59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 x14ac:dyDescent="0.3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 x14ac:dyDescent="0.35">
      <c r="B5"/>
      <c r="E5" s="61"/>
      <c r="F5" s="61" t="s">
        <v>46</v>
      </c>
      <c r="H5" s="44"/>
      <c r="I5" s="62"/>
      <c r="J5" s="62"/>
      <c r="K5" s="59">
        <f>AVERAGE(K$11:K$1000)</f>
        <v>2.7551056676808513E-2</v>
      </c>
      <c r="M5" s="44"/>
      <c r="N5" s="62"/>
      <c r="O5" s="62"/>
      <c r="P5" s="59">
        <f>AVERAGE(P$11:P$1000)</f>
        <v>2.7396261527421514E-2</v>
      </c>
      <c r="R5" s="44"/>
      <c r="S5" s="62"/>
      <c r="T5" s="62"/>
      <c r="U5" s="59">
        <f>AVERAGE(U$11:U$1000)</f>
        <v>2.1064131195403329E-2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2.5193855064518429</v>
      </c>
      <c r="AF5" s="53" t="s">
        <v>47</v>
      </c>
      <c r="AG5" s="53"/>
      <c r="AJ5" s="44"/>
      <c r="AK5" s="62"/>
      <c r="AL5" s="62"/>
      <c r="AM5" s="59">
        <f>AVERAGE(AM$11:AM$1000)</f>
        <v>2.7650187601972513E-2</v>
      </c>
      <c r="AO5" s="44"/>
      <c r="AP5" s="62"/>
      <c r="AQ5" s="62"/>
      <c r="AR5" s="59">
        <f>AVERAGE(AR$11:AR$1000)</f>
        <v>2.7717017422223728E-2</v>
      </c>
      <c r="AT5" s="44"/>
      <c r="AU5" s="62"/>
      <c r="AV5" s="62"/>
      <c r="AW5" s="59">
        <f>AVERAGE(AW$11:AW$1000)</f>
        <v>2.1060981389954984E-2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2.5841189538336677</v>
      </c>
      <c r="BH5" s="53" t="s">
        <v>47</v>
      </c>
      <c r="BI5" s="53"/>
      <c r="BL5" s="44"/>
      <c r="BM5" s="62"/>
      <c r="BN5" s="62"/>
      <c r="BO5" s="59">
        <f>AVERAGE(BO$11:BO$1000)</f>
        <v>2.6967439113438459E-2</v>
      </c>
      <c r="BQ5" s="44"/>
      <c r="BR5" s="62"/>
      <c r="BS5" s="62"/>
      <c r="BT5" s="59">
        <f>AVERAGE(BT$11:BT$1000)</f>
        <v>2.6764610800799036E-2</v>
      </c>
      <c r="BV5" s="44"/>
      <c r="BW5" s="62"/>
      <c r="BX5" s="62"/>
      <c r="BY5" s="59">
        <f>AVERAGE(BY$11:BY$1000)</f>
        <v>2.0776418632093976E-2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2.5356358651018662</v>
      </c>
      <c r="CJ5" s="53" t="s">
        <v>47</v>
      </c>
    </row>
    <row r="6" spans="2:88" ht="12.75" x14ac:dyDescent="0.3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2.1841225588342363E-2</v>
      </c>
      <c r="M6" s="44"/>
      <c r="N6" s="62"/>
      <c r="O6" s="62"/>
      <c r="P6" s="59">
        <f>IFERROR(AVERAGEIF($AF$11:$AF$1000, 1, P$11:P$1000), "n/a")</f>
        <v>2.1996542912834132E-2</v>
      </c>
      <c r="R6" s="44"/>
      <c r="S6" s="62"/>
      <c r="T6" s="62"/>
      <c r="U6" s="59">
        <f>IFERROR(AVERAGEIF($AF$11:$AF$1000, 1, U$11:U$1000), "n/a")</f>
        <v>1.7446435504929924E-2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2.9897065494167436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2.1422499839082284E-2</v>
      </c>
      <c r="AO6" s="44"/>
      <c r="AP6" s="62"/>
      <c r="AQ6" s="62"/>
      <c r="AR6" s="59">
        <f>IFERROR(AVERAGEIF($BH$11:$BH$1000, 1, AR$11:AR$1000), "n/a")</f>
        <v>2.1658112105689777E-2</v>
      </c>
      <c r="AT6" s="44"/>
      <c r="AU6" s="62"/>
      <c r="AV6" s="62"/>
      <c r="AW6" s="59">
        <f>IFERROR(AVERAGEIF($BH$11:$BH$1000, 1, AW$11:AW$1000), "n/a")</f>
        <v>1.7565080436796398E-2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3.1467659804614563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2.3519010497266839E-2</v>
      </c>
      <c r="BQ6" s="44"/>
      <c r="BR6" s="62"/>
      <c r="BS6" s="62"/>
      <c r="BT6" s="59">
        <f>IFERROR(AVERAGEIF($CJ$11:$CJ$1000, 1, BT$11:BT$1000), "n/a")</f>
        <v>2.2863920430685414E-2</v>
      </c>
      <c r="BV6" s="44"/>
      <c r="BW6" s="62"/>
      <c r="BX6" s="62"/>
      <c r="BY6" s="59">
        <f>IFERROR(AVERAGEIF($CJ$11:$CJ$1000, 1, BY$11:BY$1000), "n/a")</f>
        <v>1.8839156365526216E-2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3.1903731998011993</v>
      </c>
      <c r="CJ6" s="53" t="s">
        <v>49</v>
      </c>
    </row>
    <row r="7" spans="2:88" ht="12.75" x14ac:dyDescent="0.3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3.4338363151025994E-2</v>
      </c>
      <c r="M7" s="44"/>
      <c r="N7" s="62"/>
      <c r="O7" s="62"/>
      <c r="P7" s="59">
        <f>IFERROR(SUMPRODUCT(P$11:P$1000,N$11:N$1000)/SUM(N$11:N$1000), "n/a")</f>
        <v>3.2932675383218452E-2</v>
      </c>
      <c r="R7" s="44"/>
      <c r="S7" s="62"/>
      <c r="T7" s="62"/>
      <c r="U7" s="59">
        <f>IFERROR(SUMPRODUCT(U$11:U$1000,S$11:S$1000)/SUM(S$11:S$1000), "n/a")</f>
        <v>2.5697918449989209E-2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2.3347358012744199</v>
      </c>
      <c r="AF7" s="53"/>
      <c r="AG7" s="53"/>
      <c r="AJ7" s="44"/>
      <c r="AK7" s="62"/>
      <c r="AL7" s="62"/>
      <c r="AM7" s="59">
        <f>IFERROR(SUMPRODUCT(AM$11:AM$1000,AK$11:AK$1000)/SUM(AK$11:AK$1000), "n/a")</f>
        <v>3.445903087909355E-2</v>
      </c>
      <c r="AO7" s="44"/>
      <c r="AP7" s="62"/>
      <c r="AQ7" s="62"/>
      <c r="AR7" s="59">
        <f>IFERROR(SUMPRODUCT(AR$11:AR$1000,AP$11:AP$1000)/SUM(AP$11:AP$1000), "n/a")</f>
        <v>3.4583524467685312E-2</v>
      </c>
      <c r="AT7" s="44"/>
      <c r="AU7" s="62"/>
      <c r="AV7" s="62"/>
      <c r="AW7" s="59">
        <f>IFERROR(SUMPRODUCT(AW$11:AW$1000,AU$11:AU$1000)/SUM(AU$11:AU$1000), "n/a")</f>
        <v>2.4483611111259688E-2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2.3882315724398939</v>
      </c>
      <c r="BH7" s="53"/>
      <c r="BI7" s="53"/>
      <c r="BL7" s="44"/>
      <c r="BM7" s="62"/>
      <c r="BN7" s="62"/>
      <c r="BO7" s="59">
        <f>IFERROR(SUMPRODUCT(BO$11:BO$1000,BM$11:BM$1000)/SUM(BM$11:BM$1000), "n/a")</f>
        <v>3.5363172444237451E-2</v>
      </c>
      <c r="BQ7" s="44"/>
      <c r="BR7" s="62"/>
      <c r="BS7" s="62"/>
      <c r="BT7" s="59">
        <f>IFERROR(SUMPRODUCT(BT$11:BT$1000,BR$11:BR$1000)/SUM(BR$11:BR$1000), "n/a")</f>
        <v>3.4400541264563017E-2</v>
      </c>
      <c r="BV7" s="44"/>
      <c r="BW7" s="62"/>
      <c r="BX7" s="62"/>
      <c r="BY7" s="59">
        <f>IFERROR(SUMPRODUCT(BY$11:BY$1000,BW$11:BW$1000)/SUM(BW$11:BW$1000), "n/a")</f>
        <v>2.5049398919833314E-2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2.3057670724383166</v>
      </c>
      <c r="CJ7" s="53"/>
    </row>
    <row r="8" spans="2:88" s="33" customFormat="1" ht="12.75" x14ac:dyDescent="0.3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1.9068505724412179E-2</v>
      </c>
      <c r="L8" s="53"/>
      <c r="M8" s="53"/>
      <c r="N8" s="62"/>
      <c r="O8" s="62"/>
      <c r="P8" s="59">
        <f>IFERROR(SUMPRODUCT(P$11:P$1000,O$11:O$1000)/SUM(O$11:O$1000), "n/a")</f>
        <v>2.0142239236637393E-2</v>
      </c>
      <c r="Q8" s="53"/>
      <c r="R8" s="53"/>
      <c r="S8" s="62"/>
      <c r="T8" s="62"/>
      <c r="U8" s="59">
        <f>IFERROR(SUMPRODUCT(U$11:U$1000,T$11:T$1000)/SUM(T$11:T$1000), "n/a")</f>
        <v>2.0432565534259338E-2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2.9895177407683575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2.0677355600254063E-2</v>
      </c>
      <c r="AN8" s="53"/>
      <c r="AO8" s="53"/>
      <c r="AP8" s="62"/>
      <c r="AQ8" s="62"/>
      <c r="AR8" s="59">
        <f>IFERROR(SUMPRODUCT(AR$11:AR$1000,AQ$11:AQ$1000)/SUM(AQ$11:AQ$1000), "n/a")</f>
        <v>2.1113068673193479E-2</v>
      </c>
      <c r="AS8" s="53"/>
      <c r="AT8" s="53"/>
      <c r="AU8" s="62"/>
      <c r="AV8" s="62"/>
      <c r="AW8" s="59">
        <f>IFERROR(SUMPRODUCT(AW$11:AW$1000,AV$11:AV$1000)/SUM(AV$11:AV$1000), "n/a")</f>
        <v>2.0220183707809765E-2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3.1006787424959952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2.1501908447726488E-2</v>
      </c>
      <c r="BP8" s="53"/>
      <c r="BQ8" s="53"/>
      <c r="BR8" s="62"/>
      <c r="BS8" s="62"/>
      <c r="BT8" s="59">
        <f>IFERROR(SUMPRODUCT(BT$11:BT$1000,BS$11:BS$1000)/SUM(BS$11:BS$1000), "n/a")</f>
        <v>1.9269518106894333E-2</v>
      </c>
      <c r="BU8" s="53"/>
      <c r="BV8" s="53"/>
      <c r="BW8" s="62"/>
      <c r="BX8" s="62"/>
      <c r="BY8" s="59">
        <f>IFERROR(SUMPRODUCT(BY$11:BY$1000,BX$11:BX$1000)/SUM(BX$11:BX$1000), "n/a")</f>
        <v>1.9800163478912197E-2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3.0144027209876993</v>
      </c>
      <c r="CJ8" s="53"/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9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$B$3</f>
        <v>Retail Wholesale Food</v>
      </c>
      <c r="C11" s="7" t="str" cm="1">
        <f t="array" ref="C11:C34">_xlfn._xlws.FILTER(MASTER_VL!$C$5:$C$193, MASTER_VL!$B$5:$B$193=$B$3)</f>
        <v>Albertsons Companies</v>
      </c>
      <c r="D11" s="7" t="str" cm="1">
        <f t="array" ref="D11:D34">_xlfn._xlws.FILTER(MASTER_VL!$D$5:$D$193, MASTER_VL!$B$5:$B$193=$B$3)</f>
        <v>ACI</v>
      </c>
      <c r="G11" s="46">
        <f>_xlfn.XLOOKUP($D11,MASTER_YH!$D:$D,MASTER_YH!F:F)</f>
        <v>79187900000</v>
      </c>
      <c r="H11" s="46">
        <f>IF(AND(EXCL_YRS_NEG_INC=1,_xlfn.XLOOKUP($D11,MASTER_YH!$D:$D,MASTER_YH!L:L)&lt;0), "Negative", _xlfn.XLOOKUP($D11,MASTER_YH!$D:$D,MASTER_YH!L:L))</f>
        <v>1129700000</v>
      </c>
      <c r="I11" s="65">
        <f t="shared" ref="I11:I23" si="11">IF(AND(ISNUMBER(K11), K11&gt;0), $AB11/SUMIFS($AB$11:$AB$1000, K$11:K$1000, "&gt;0"), "")</f>
        <v>0.10932591420429373</v>
      </c>
      <c r="J11" s="65">
        <f t="shared" ref="J11:J23" si="12">IF(AND(ISNUMBER(K11), K11&gt;0, $AF11=1), $AB11/SUMIFS($AB$11:$AB$1000, $AF$11:$AF$1000, 1, K$11:K$1000, "&gt;0"), "")</f>
        <v>0.20066590347504393</v>
      </c>
      <c r="K11" s="47">
        <f>IFERROR(H11/G11, "n/a")</f>
        <v>1.4266068427120811E-2</v>
      </c>
      <c r="L11" s="46">
        <f>_xlfn.XLOOKUP($D11, 'MASTER_S&amp;P'!$D:$D, 'MASTER_S&amp;P'!F:F)</f>
        <v>79237700000</v>
      </c>
      <c r="M11" s="46">
        <f>IF(AND(EXCL_YRS_NEG_INC=1,_xlfn.XLOOKUP($D11,'MASTER_S&amp;P'!$D:$D,'MASTER_S&amp;P'!L:L)&lt;0),"Negative",_xlfn.XLOOKUP($D11,'MASTER_S&amp;P'!$D:$D,'MASTER_S&amp;P'!L:L))</f>
        <v>1589000000</v>
      </c>
      <c r="N11" s="65">
        <f t="shared" ref="N11:N23" si="13">IF(AND(ISNUMBER(P11), P11&gt;0), $AB11/SUMIFS($AB$11:$AB$1000, P$11:P$1000, "&gt;0"), "")</f>
        <v>8.9069993527358116E-2</v>
      </c>
      <c r="O11" s="65">
        <f t="shared" ref="O11:O23" si="14">IF(AND(ISNUMBER(P11), P11&gt;0, $AF11=1), $AB11/SUMIFS($AB$11:$AB$1000, $AF$11:$AF$1000, 1, P$11:P$1000, "&gt;0"), "")</f>
        <v>0.15552831570538203</v>
      </c>
      <c r="P11" s="47">
        <f>IFERROR(M11/L11, "n/a")</f>
        <v>2.0053585603822421E-2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23" si="15">IF(AND(ISNUMBER(U11), U11&gt;0), $AB11/SUMIFS($AB$11:$AB$1000, U$11:U$1000, "&gt;0"), "")</f>
        <v/>
      </c>
      <c r="T11" s="65" t="str">
        <f t="shared" ref="T11:T23" si="16">IF(AND(ISNUMBER(U11), U11&gt;0, $AF11=1), $AB11/SUMIFS($AB$11:$AB$1000, $AF$11:$AF$1000, 1, U$11:U$1000, "&gt;0"), "")</f>
        <v/>
      </c>
      <c r="U11" s="47" t="str">
        <f>IFERROR(R11/Q11, "n/a")</f>
        <v>n/a</v>
      </c>
      <c r="V11" s="46">
        <f t="shared" ref="V11:V23" si="17">G11</f>
        <v>79187900000</v>
      </c>
      <c r="W11" s="46">
        <f>_xlfn.XLOOKUP($D11, MASTER_YH!$D:$D, MASTER_YH!I:I)</f>
        <v>26755700000</v>
      </c>
      <c r="X11" s="49">
        <f t="shared" ref="X11:X23" si="18">IFERROR(V11/W11, "n/a")</f>
        <v>2.9596646695844249</v>
      </c>
      <c r="Y11" s="46">
        <f>L11</f>
        <v>79237700000</v>
      </c>
      <c r="Z11" s="46">
        <f>_xlfn.XLOOKUP($D11, 'MASTER_S&amp;P'!$D:$D, 'MASTER_S&amp;P'!I:I)</f>
        <v>26221100000</v>
      </c>
      <c r="AA11" s="49">
        <f>IFERROR(Y11/Z11, "n/a")</f>
        <v>3.0219060222492571</v>
      </c>
      <c r="AB11" s="51">
        <f t="shared" ref="AB11:AB23" si="19">IFERROR(AVERAGE(W11, Z11), "n/a")</f>
        <v>26488400000</v>
      </c>
      <c r="AC11" s="65">
        <f t="shared" ref="AC11:AC23" si="20">IF(AND(ISNUMBER(AE11), AE11&gt;0), $AB11/SUMIFS($AB$11:$AB$1000, AE$11:AE$1000, "&gt;0"), "")</f>
        <v>8.666158198394619E-2</v>
      </c>
      <c r="AD11" s="65">
        <f t="shared" ref="AD11:AD23" si="21">IF(AND(ISNUMBER(AE11), AE11&gt;0, $AF11=1), $AB11/SUMIFS($AB$11:$AB$1000, $AF$11:$AF$1000, 1, AE$11:AE$1000, "&gt;0"), "")</f>
        <v>0.14848558005195828</v>
      </c>
      <c r="AE11" s="50">
        <f>IFERROR(AVERAGE(X11, AA11), "n/a")</f>
        <v>2.9907853459168408</v>
      </c>
      <c r="AF11" s="44">
        <f t="shared" ref="AF11:AF34" si="22">IF(OR(AE11&lt;TOR_Low, AE11&gt;TOR_High), 0, 1)</f>
        <v>1</v>
      </c>
      <c r="AH11" s="52"/>
      <c r="AI11" s="46">
        <f>_xlfn.XLOOKUP($D11,MASTER_YH!$D:$D,MASTER_YH!G:G)</f>
        <v>78056700000</v>
      </c>
      <c r="AJ11" s="46">
        <f>IF(AND(EXCL_YRS_NEG_INC=1,_xlfn.XLOOKUP($D11,MASTER_YH!$D:$D,MASTER_YH!M:M)&lt;0), "Negative", _xlfn.XLOOKUP($D11,MASTER_YH!$D:$D,MASTER_YH!M:M))</f>
        <v>1589000000</v>
      </c>
      <c r="AK11" s="65">
        <f t="shared" ref="AK11:AK23" si="23">IF(AND(ISNUMBER(AM11), AM11&gt;0), $BD11/SUMIFS($BD$11:$BD$1000, AM$11:AM$1000, "&gt;0"), "")</f>
        <v>9.5739715072319043E-2</v>
      </c>
      <c r="AL11" s="65">
        <f t="shared" ref="AL11:AL23" si="24">IF(AND(ISNUMBER(AM11), AM11&gt;0, $BH11=1), $BD11/SUMIFS($BD$11:$BD$1000, $BH$11:$BH$1000, 1, AM$11:AM$1000, "&gt;0"), "")</f>
        <v>0.1740070271191298</v>
      </c>
      <c r="AM11" s="47">
        <f>IFERROR(AJ11/AI11, "n/a")</f>
        <v>2.0356996900970703E-2</v>
      </c>
      <c r="AN11" s="46">
        <f>_xlfn.XLOOKUP($D11, 'MASTER_S&amp;P'!$D:$D, 'MASTER_S&amp;P'!G:G)</f>
        <v>77649700000</v>
      </c>
      <c r="AO11" s="46">
        <f>IF(AND(EXCL_YRS_NEG_INC=1,_xlfn.XLOOKUP($D11,'MASTER_S&amp;P'!$D:$D,'MASTER_S&amp;P'!M:M)&lt;0),"Negative",_xlfn.XLOOKUP($D11,'MASTER_S&amp;P'!$D:$D,'MASTER_S&amp;P'!M:M))</f>
        <v>1935500000</v>
      </c>
      <c r="AP11" s="65">
        <f t="shared" ref="AP11:AP23" si="25">IF(AND(ISNUMBER(AR11), AR11&gt;0), $BD11/SUMIFS($BD$11:$BD$1000, AR$11:AR$1000, "&gt;0"), "")</f>
        <v>9.5739715072319043E-2</v>
      </c>
      <c r="AQ11" s="65">
        <f t="shared" ref="AQ11:AQ23" si="26">IF(AND(ISNUMBER(AR11), AR11&gt;0, $BH11=1), $BD11/SUMIFS($BD$11:$BD$1000, $BH$11:$BH$1000, 1, AR$11:AR$1000, "&gt;0"), "")</f>
        <v>0.1740070271191298</v>
      </c>
      <c r="AR11" s="47">
        <f>IFERROR(AO11/AN11, "n/a")</f>
        <v>2.4926046076159985E-2</v>
      </c>
      <c r="AS11" s="46">
        <f>_xlfn.XLOOKUP($D11, MASTER_VL!$D:$D, MASTER_VL!G:G)</f>
        <v>79238000000</v>
      </c>
      <c r="AT11" s="46">
        <f>IF(AND(EXCL_YRS_NEG_INC=1,_xlfn.XLOOKUP($D11,MASTER_VL!$D:$D,MASTER_VL!P:P)&lt;0),"Negative",_xlfn.XLOOKUP($D11,MASTER_VL!$D:$D,MASTER_VL!P:P))</f>
        <v>1659024000</v>
      </c>
      <c r="AU11" s="65">
        <f t="shared" ref="AU11:AU23" si="27">IF(AND(ISNUMBER(AW11), AW11&gt;0), $BD11/SUMIFS($BD$11:$BD$1000, AW$11:AW$1000, "&gt;0"), "")</f>
        <v>9.5800920629409744E-2</v>
      </c>
      <c r="AV11" s="65">
        <f t="shared" ref="AV11:AV23" si="28">IF(AND(ISNUMBER(AW11), AW11&gt;0, $BH11=1), $BD11/SUMIFS($BD$11:$BD$1000, $BH$11:$BH$1000, 1, AW$11:AW$1000, "&gt;0"), "")</f>
        <v>0.1740070271191298</v>
      </c>
      <c r="AW11" s="47">
        <f>IFERROR(AT11/AS11, "n/a")</f>
        <v>2.0937227088013328E-2</v>
      </c>
      <c r="AX11" s="46">
        <f t="shared" ref="AX11:AX23" si="29">AI11</f>
        <v>78056700000</v>
      </c>
      <c r="AY11" s="46">
        <f>_xlfn.XLOOKUP($D11, MASTER_YH!$D:$D, MASTER_YH!J:J)</f>
        <v>26221100000</v>
      </c>
      <c r="AZ11" s="49">
        <f t="shared" ref="AZ11:AZ23" si="30">IFERROR(AX11/AY11, "n/a")</f>
        <v>2.9768659590940119</v>
      </c>
      <c r="BA11" s="46">
        <f>AN11</f>
        <v>77649700000</v>
      </c>
      <c r="BB11" s="46">
        <f>_xlfn.XLOOKUP($D11, 'MASTER_S&amp;P'!$D:$D, 'MASTER_S&amp;P'!J:J)</f>
        <v>26168200000</v>
      </c>
      <c r="BC11" s="49">
        <f>IFERROR(BA11/BB11, "n/a")</f>
        <v>2.967330576806964</v>
      </c>
      <c r="BD11" s="51">
        <f t="shared" ref="BD11:BD23" si="31">IFERROR(AVERAGE(AY11, BB11), "n/a")</f>
        <v>26194650000</v>
      </c>
      <c r="BE11" s="65">
        <f t="shared" ref="BE11:BE23" si="32">IF(AND(ISNUMBER(BG11), BG11&gt;0), $BD11/SUMIFS($BD$11:$BD$1000, BG$11:BG$1000, "&gt;0"), "")</f>
        <v>9.0581130273025515E-2</v>
      </c>
      <c r="BF11" s="65">
        <f t="shared" ref="BF11:BF23" si="33">IF(AND(ISNUMBER(BG11), BG11&gt;0, $BH11=1), $BD11/SUMIFS($BD$11:$BD$1000, $BH$11:$BH$1000, 1, BG$11:BG$1000, "&gt;0"), "")</f>
        <v>0.15825382730014001</v>
      </c>
      <c r="BG11" s="50">
        <f>IFERROR(AVERAGE(AZ11, BC11), "n/a")</f>
        <v>2.9720982679504879</v>
      </c>
      <c r="BH11" s="44">
        <f t="shared" ref="BH11:BH34" si="34">IF(OR(BG11&lt;TOR_Low, BG11&gt;TOR_High), 0, 1)</f>
        <v>1</v>
      </c>
      <c r="BJ11" s="52"/>
      <c r="BK11" s="46">
        <f>_xlfn.XLOOKUP($D11,MASTER_YH!$D:$D,MASTER_YH!H:H)</f>
        <v>76354700000</v>
      </c>
      <c r="BL11" s="46">
        <f>IF(AND(EXCL_YRS_NEG_INC=1,_xlfn.XLOOKUP($D11,MASTER_YH!$D:$D,MASTER_YH!N:N)&lt;0), "Negative", _xlfn.XLOOKUP($D11,MASTER_YH!$D:$D,MASTER_YH!N:N))</f>
        <v>1935500000</v>
      </c>
      <c r="BM11" s="65">
        <f t="shared" ref="BM11:BM23" si="35">IF(AND(ISNUMBER(BO11), BO11&gt;0), $CF11/SUMIFS($CF$11:$CF$1000, BO$11:BO$1000, "&gt;0"), "")</f>
        <v>0.10103156056963944</v>
      </c>
      <c r="BN11" s="65">
        <f t="shared" ref="BN11:BN23" si="36">IF(AND(ISNUMBER(BO11), BO11&gt;0, $CJ11=1), $CF11/SUMIFS($CF$11:$CF$1000, $CJ$11:$CJ$1000, 1, BO$11:BO$1000, "&gt;0"), "")</f>
        <v>0.1860647623015507</v>
      </c>
      <c r="BO11" s="47">
        <f>IFERROR(BL11/BK11, "n/a")</f>
        <v>2.5348799746446517E-2</v>
      </c>
      <c r="BP11" s="46">
        <f>_xlfn.XLOOKUP($D11, 'MASTER_S&amp;P'!$D:$D, 'MASTER_S&amp;P'!H:H)</f>
        <v>71887000000</v>
      </c>
      <c r="BQ11" s="46">
        <f>IF(AND(EXCL_YRS_NEG_INC=1,_xlfn.XLOOKUP($D11,'MASTER_S&amp;P'!$D:$D,'MASTER_S&amp;P'!N:N)&lt;0),"Negative",_xlfn.XLOOKUP($D11,'MASTER_S&amp;P'!$D:$D,'MASTER_S&amp;P'!N:N))</f>
        <v>2099500000</v>
      </c>
      <c r="BR11" s="65">
        <f t="shared" ref="BR11:BR23" si="37">IF(AND(ISNUMBER(BT11), BT11&gt;0), $CF11/SUMIFS($CF$11:$CF$1000, BT$11:BT$1000, "&gt;0"), "")</f>
        <v>0.10103156056963944</v>
      </c>
      <c r="BS11" s="65">
        <f t="shared" ref="BS11:BS23" si="38">IF(AND(ISNUMBER(BT11), BT11&gt;0, $CJ11=1), $CF11/SUMIFS($CF$11:$CF$1000, $CJ$11:$CJ$1000, 1, BT$11:BT$1000, "&gt;0"), "")</f>
        <v>0.1860647623015507</v>
      </c>
      <c r="BT11" s="47">
        <f>IFERROR(BQ11/BP11, "n/a")</f>
        <v>2.9205558724108672E-2</v>
      </c>
      <c r="BU11" s="46">
        <f>_xlfn.XLOOKUP($D11, MASTER_VL!$D:$D, MASTER_VL!H:H)</f>
        <v>77650000000</v>
      </c>
      <c r="BV11" s="46">
        <f>IF(AND(EXCL_YRS_NEG_INC=1,_xlfn.XLOOKUP($D11,MASTER_VL!$D:$D,MASTER_VL!Q:Q)&lt;0),"Negative",_xlfn.XLOOKUP($D11,MASTER_VL!$D:$D,MASTER_VL!Q:Q))</f>
        <v>1919787900</v>
      </c>
      <c r="BW11" s="65">
        <f t="shared" ref="BW11:BW23" si="39">IF(AND(ISNUMBER(BY11), BY11&gt;0), $CF11/SUMIFS($CF$11:$CF$1000, BY$11:BY$1000, "&gt;0"), "")</f>
        <v>0.10109318429146265</v>
      </c>
      <c r="BX11" s="65">
        <f t="shared" ref="BX11:BX23" si="40">IF(AND(ISNUMBER(BY11), BY11&gt;0, $CJ11=1), $CF11/SUMIFS($CF$11:$CF$1000, $CJ$11:$CJ$1000, 1, BY$11:BY$1000, "&gt;0"), "")</f>
        <v>0.1860647623015507</v>
      </c>
      <c r="BY11" s="47">
        <f>IFERROR(BV11/BU11, "n/a")</f>
        <v>2.4723604636188022E-2</v>
      </c>
      <c r="BZ11" s="46">
        <f t="shared" ref="BZ11:BZ23" si="41">BK11</f>
        <v>76354700000</v>
      </c>
      <c r="CA11" s="46">
        <f>_xlfn.XLOOKUP($D11, MASTER_YH!$D:$D, MASTER_YH!K:K)</f>
        <v>26168200000</v>
      </c>
      <c r="CB11" s="49">
        <f t="shared" ref="CB11:CB23" si="42">IFERROR(BZ11/CA11, "n/a")</f>
        <v>2.9178430308542431</v>
      </c>
      <c r="CC11" s="46">
        <f>BP11</f>
        <v>71887000000</v>
      </c>
      <c r="CD11" s="46">
        <f>_xlfn.XLOOKUP($D11, 'MASTER_S&amp;P'!$D:$D, 'MASTER_S&amp;P'!K:K)</f>
        <v>28123000000</v>
      </c>
      <c r="CE11" s="49">
        <f>IFERROR(CC11/CD11, "n/a")</f>
        <v>2.5561639938840095</v>
      </c>
      <c r="CF11" s="51">
        <f t="shared" ref="CF11:CF23" si="43">IFERROR(AVERAGE(CA11, CD11), "n/a")</f>
        <v>27145600000</v>
      </c>
      <c r="CG11" s="65">
        <f t="shared" ref="CG11:CG23" si="44">IF(AND(ISNUMBER(CI11), CI11&gt;0), $CF11/SUMIFS($CF$11:$CF$1000, CI$11:CI$1000, "&gt;0"), "")</f>
        <v>9.6774831122526064E-2</v>
      </c>
      <c r="CH11" s="65">
        <f t="shared" ref="CH11:CH23" si="45">IF(AND(ISNUMBER(CI11), CI11&gt;0, $CJ11=1), $CF11/SUMIFS($CF$11:$CF$1000, $CJ$11:$CJ$1000, 1, CI$11:CI$1000, "&gt;0"), "")</f>
        <v>0.1721217547728284</v>
      </c>
      <c r="CI11" s="50">
        <f>IFERROR(AVERAGE(CB11, CE11), "n/a")</f>
        <v>2.7370035123691263</v>
      </c>
      <c r="CJ11" s="44">
        <f t="shared" ref="CJ11:CJ34" si="46">IF(OR(CI11&lt;TOR_Low, CI11&gt;TOR_High), 0, 1)</f>
        <v>1</v>
      </c>
    </row>
    <row r="12" spans="2:88" x14ac:dyDescent="0.3">
      <c r="B12" s="7" t="str">
        <f t="shared" ref="B12:B34" si="47">$B$3</f>
        <v>Retail Wholesale Food</v>
      </c>
      <c r="C12" s="7" t="str">
        <v>ARKO Corp</v>
      </c>
      <c r="D12" s="7" t="str">
        <v>ARKO</v>
      </c>
      <c r="G12" s="46">
        <f>_xlfn.XLOOKUP($D12,MASTER_YH!$D:$D,MASTER_YH!F:F)</f>
        <v>8626264000</v>
      </c>
      <c r="H12" s="46">
        <f>IF(AND(EXCL_YRS_NEG_INC=1,_xlfn.XLOOKUP($D12,MASTER_YH!$D:$D,MASTER_YH!L:L)&lt;0), "Negative", _xlfn.XLOOKUP($D12,MASTER_YH!$D:$D,MASTER_YH!L:L))</f>
        <v>26865000</v>
      </c>
      <c r="I12" s="65">
        <f t="shared" si="11"/>
        <v>1.4943588358341376E-2</v>
      </c>
      <c r="J12" s="65">
        <f t="shared" si="12"/>
        <v>2.7428708745871614E-2</v>
      </c>
      <c r="K12" s="47">
        <f t="shared" ref="K12:K23" si="48">IFERROR(H12/G12, "n/a")</f>
        <v>3.1143262019340005E-3</v>
      </c>
      <c r="L12" s="46">
        <f>_xlfn.XLOOKUP($D12, 'MASTER_S&amp;P'!$D:$D, 'MASTER_S&amp;P'!F:F)</f>
        <v>8731962000</v>
      </c>
      <c r="M12" s="46">
        <f>IF(AND(EXCL_YRS_NEG_INC=1,_xlfn.XLOOKUP($D12,'MASTER_S&amp;P'!$D:$D,'MASTER_S&amp;P'!L:L)&lt;0),"Negative",_xlfn.XLOOKUP($D12,'MASTER_S&amp;P'!$D:$D,'MASTER_S&amp;P'!L:L))</f>
        <v>26989000</v>
      </c>
      <c r="N12" s="65">
        <f t="shared" si="13"/>
        <v>1.2174838216909189E-2</v>
      </c>
      <c r="O12" s="65">
        <f t="shared" si="14"/>
        <v>2.1258922414536821E-2</v>
      </c>
      <c r="P12" s="47">
        <f t="shared" ref="P12:P23" si="49">IFERROR(M12/L12, "n/a")</f>
        <v>3.0908288423609721E-3</v>
      </c>
      <c r="Q12" s="46">
        <f>_xlfn.XLOOKUP($D12, MASTER_VL!$D:$D, MASTER_VL!F:F)</f>
        <v>8732000000</v>
      </c>
      <c r="R12" s="46">
        <f>IF(AND(EXCL_YRS_NEG_INC=1,_xlfn.XLOOKUP($D12,MASTER_VL!$D:$D,MASTER_VL!O:O)&lt;0),"Negative",_xlfn.XLOOKUP($D12,MASTER_VL!$D:$D,MASTER_VL!O:O))</f>
        <v>15050100</v>
      </c>
      <c r="S12" s="65">
        <f t="shared" si="15"/>
        <v>2.0143276898455593E-2</v>
      </c>
      <c r="T12" s="65">
        <f t="shared" si="16"/>
        <v>5.2126297301443289E-2</v>
      </c>
      <c r="U12" s="47">
        <f t="shared" ref="U12:U23" si="50">IFERROR(R12/Q12, "n/a")</f>
        <v>1.723557031607879E-3</v>
      </c>
      <c r="V12" s="46">
        <f t="shared" si="17"/>
        <v>8626264000</v>
      </c>
      <c r="W12" s="46">
        <f>_xlfn.XLOOKUP($D12, MASTER_YH!$D:$D, MASTER_YH!I:I)</f>
        <v>3620658000</v>
      </c>
      <c r="X12" s="49">
        <f t="shared" si="18"/>
        <v>2.3825127918737423</v>
      </c>
      <c r="Y12" s="46">
        <f t="shared" ref="Y12:Y23" si="51">L12</f>
        <v>8731962000</v>
      </c>
      <c r="Z12" s="46">
        <f>_xlfn.XLOOKUP($D12, 'MASTER_S&amp;P'!$D:$D, 'MASTER_S&amp;P'!I:I)</f>
        <v>3620658000</v>
      </c>
      <c r="AA12" s="49">
        <f t="shared" ref="AA12:AA23" si="52">IFERROR(Y12/Z12, "n/a")</f>
        <v>2.4117058280566681</v>
      </c>
      <c r="AB12" s="51">
        <f t="shared" si="19"/>
        <v>3620658000</v>
      </c>
      <c r="AC12" s="65">
        <f t="shared" si="20"/>
        <v>1.1845636206899272E-2</v>
      </c>
      <c r="AD12" s="65">
        <f t="shared" si="21"/>
        <v>2.0296261884438591E-2</v>
      </c>
      <c r="AE12" s="50">
        <f t="shared" ref="AE12:AE23" si="53">IFERROR(AVERAGE(X12, AA12), "n/a")</f>
        <v>2.397109309965205</v>
      </c>
      <c r="AF12" s="44">
        <f t="shared" si="22"/>
        <v>1</v>
      </c>
      <c r="AI12" s="46">
        <f>_xlfn.XLOOKUP($D12,MASTER_YH!$D:$D,MASTER_YH!G:G)</f>
        <v>9302373000</v>
      </c>
      <c r="AJ12" s="46">
        <f>IF(AND(EXCL_YRS_NEG_INC=1,_xlfn.XLOOKUP($D12,MASTER_YH!$D:$D,MASTER_YH!M:M)&lt;0), "Negative", _xlfn.XLOOKUP($D12,MASTER_YH!$D:$D,MASTER_YH!M:M))</f>
        <v>46771000</v>
      </c>
      <c r="AK12" s="65">
        <f t="shared" si="23"/>
        <v>1.3341839240846923E-2</v>
      </c>
      <c r="AL12" s="65">
        <f t="shared" si="24"/>
        <v>2.4248806055537874E-2</v>
      </c>
      <c r="AM12" s="47">
        <f t="shared" ref="AM12:AM23" si="54">IFERROR(AJ12/AI12, "n/a")</f>
        <v>5.0278568704996028E-3</v>
      </c>
      <c r="AN12" s="46">
        <f>_xlfn.XLOOKUP($D12, 'MASTER_S&amp;P'!$D:$D, 'MASTER_S&amp;P'!G:G)</f>
        <v>9412731000</v>
      </c>
      <c r="AO12" s="46">
        <f>IF(AND(EXCL_YRS_NEG_INC=1,_xlfn.XLOOKUP($D12,'MASTER_S&amp;P'!$D:$D,'MASTER_S&amp;P'!M:M)&lt;0),"Negative",_xlfn.XLOOKUP($D12,'MASTER_S&amp;P'!$D:$D,'MASTER_S&amp;P'!M:M))</f>
        <v>46732000</v>
      </c>
      <c r="AP12" s="65">
        <f t="shared" si="25"/>
        <v>1.3341839240846923E-2</v>
      </c>
      <c r="AQ12" s="65">
        <f t="shared" si="26"/>
        <v>2.4248806055537874E-2</v>
      </c>
      <c r="AR12" s="47">
        <f t="shared" ref="AR12:AR23" si="55">IFERROR(AO12/AN12, "n/a")</f>
        <v>4.9647652737553E-3</v>
      </c>
      <c r="AS12" s="46">
        <f>_xlfn.XLOOKUP($D12, MASTER_VL!$D:$D, MASTER_VL!G:G)</f>
        <v>9412700000</v>
      </c>
      <c r="AT12" s="46">
        <f>IF(AND(EXCL_YRS_NEG_INC=1,_xlfn.XLOOKUP($D12,MASTER_VL!$D:$D,MASTER_VL!P:P)&lt;0),"Negative",_xlfn.XLOOKUP($D12,MASTER_VL!$D:$D,MASTER_VL!P:P))</f>
        <v>27880800</v>
      </c>
      <c r="AU12" s="65">
        <f t="shared" si="27"/>
        <v>1.3350368561231193E-2</v>
      </c>
      <c r="AV12" s="65">
        <f t="shared" si="28"/>
        <v>2.4248806055537874E-2</v>
      </c>
      <c r="AW12" s="47">
        <f t="shared" ref="AW12:AW23" si="56">IFERROR(AT12/AS12, "n/a")</f>
        <v>2.9620406472106835E-3</v>
      </c>
      <c r="AX12" s="46">
        <f t="shared" si="29"/>
        <v>9302373000</v>
      </c>
      <c r="AY12" s="46">
        <f>_xlfn.XLOOKUP($D12, MASTER_YH!$D:$D, MASTER_YH!J:J)</f>
        <v>3650364000</v>
      </c>
      <c r="AZ12" s="49">
        <f t="shared" si="30"/>
        <v>2.5483412065207744</v>
      </c>
      <c r="BA12" s="46">
        <f t="shared" ref="BA12:BA23" si="57">AN12</f>
        <v>9412731000</v>
      </c>
      <c r="BB12" s="46">
        <f>_xlfn.XLOOKUP($D12, 'MASTER_S&amp;P'!$D:$D, 'MASTER_S&amp;P'!J:J)</f>
        <v>3650364000</v>
      </c>
      <c r="BC12" s="49">
        <f t="shared" ref="BC12:BC23" si="58">IFERROR(BA12/BB12, "n/a")</f>
        <v>2.5785732600913223</v>
      </c>
      <c r="BD12" s="51">
        <f t="shared" si="31"/>
        <v>3650364000</v>
      </c>
      <c r="BE12" s="65">
        <f t="shared" si="32"/>
        <v>1.2622962972513949E-2</v>
      </c>
      <c r="BF12" s="65">
        <f t="shared" si="33"/>
        <v>2.2053513753329337E-2</v>
      </c>
      <c r="BG12" s="50">
        <f t="shared" ref="BG12:BG23" si="59">IFERROR(AVERAGE(AZ12, BC12), "n/a")</f>
        <v>2.5634572333060484</v>
      </c>
      <c r="BH12" s="44">
        <f t="shared" si="34"/>
        <v>1</v>
      </c>
      <c r="BK12" s="46">
        <f>_xlfn.XLOOKUP($D12,MASTER_YH!$D:$D,MASTER_YH!H:H)</f>
        <v>9048732000</v>
      </c>
      <c r="BL12" s="46">
        <f>IF(AND(EXCL_YRS_NEG_INC=1,_xlfn.XLOOKUP($D12,MASTER_YH!$D:$D,MASTER_YH!N:N)&lt;0), "Negative", _xlfn.XLOOKUP($D12,MASTER_YH!$D:$D,MASTER_YH!N:N))</f>
        <v>107609000</v>
      </c>
      <c r="BM12" s="65">
        <f t="shared" si="35"/>
        <v>1.2115219594316324E-2</v>
      </c>
      <c r="BN12" s="65">
        <f t="shared" si="36"/>
        <v>2.2311992820241173E-2</v>
      </c>
      <c r="BO12" s="47">
        <f t="shared" ref="BO12:BO23" si="60">IFERROR(BL12/BK12, "n/a")</f>
        <v>1.1892163454503902E-2</v>
      </c>
      <c r="BP12" s="46">
        <f>_xlfn.XLOOKUP($D12, 'MASTER_S&amp;P'!$D:$D, 'MASTER_S&amp;P'!H:H)</f>
        <v>9142799000</v>
      </c>
      <c r="BQ12" s="46">
        <f>IF(AND(EXCL_YRS_NEG_INC=1,_xlfn.XLOOKUP($D12,'MASTER_S&amp;P'!$D:$D,'MASTER_S&amp;P'!N:N)&lt;0),"Negative",_xlfn.XLOOKUP($D12,'MASTER_S&amp;P'!$D:$D,'MASTER_S&amp;P'!N:N))</f>
        <v>107535000</v>
      </c>
      <c r="BR12" s="65">
        <f t="shared" si="37"/>
        <v>1.2115219594316324E-2</v>
      </c>
      <c r="BS12" s="65">
        <f t="shared" si="38"/>
        <v>2.2311992820241173E-2</v>
      </c>
      <c r="BT12" s="47">
        <f t="shared" ref="BT12:BT23" si="61">IFERROR(BQ12/BP12, "n/a")</f>
        <v>1.1761715422159013E-2</v>
      </c>
      <c r="BU12" s="46">
        <f>_xlfn.XLOOKUP($D12, MASTER_VL!$D:$D, MASTER_VL!H:H)</f>
        <v>9142800000</v>
      </c>
      <c r="BV12" s="46">
        <f>IF(AND(EXCL_YRS_NEG_INC=1,_xlfn.XLOOKUP($D12,MASTER_VL!$D:$D,MASTER_VL!Q:Q)&lt;0),"Negative",_xlfn.XLOOKUP($D12,MASTER_VL!$D:$D,MASTER_VL!Q:Q))</f>
        <v>63637100</v>
      </c>
      <c r="BW12" s="65">
        <f t="shared" si="39"/>
        <v>1.212260921512291E-2</v>
      </c>
      <c r="BX12" s="65">
        <f t="shared" si="40"/>
        <v>2.2311992820241173E-2</v>
      </c>
      <c r="BY12" s="47">
        <f t="shared" ref="BY12:BY23" si="62">IFERROR(BV12/BU12, "n/a")</f>
        <v>6.9603513146957166E-3</v>
      </c>
      <c r="BZ12" s="46">
        <f t="shared" si="41"/>
        <v>9048732000</v>
      </c>
      <c r="CA12" s="46">
        <f>_xlfn.XLOOKUP($D12, MASTER_YH!$D:$D, MASTER_YH!K:K)</f>
        <v>3255170000</v>
      </c>
      <c r="CB12" s="49">
        <f t="shared" si="42"/>
        <v>2.7798032053625463</v>
      </c>
      <c r="CC12" s="46">
        <f t="shared" ref="CC12:CC23" si="63">BP12</f>
        <v>9142799000</v>
      </c>
      <c r="CD12" s="46">
        <f>_xlfn.XLOOKUP($D12, 'MASTER_S&amp;P'!$D:$D, 'MASTER_S&amp;P'!K:K)</f>
        <v>3255170000</v>
      </c>
      <c r="CE12" s="49">
        <f t="shared" ref="CE12:CE23" si="64">IFERROR(CC12/CD12, "n/a")</f>
        <v>2.8087009280621289</v>
      </c>
      <c r="CF12" s="51">
        <f t="shared" si="43"/>
        <v>3255170000</v>
      </c>
      <c r="CG12" s="65">
        <f t="shared" si="44"/>
        <v>1.1604773039649637E-2</v>
      </c>
      <c r="CH12" s="65">
        <f t="shared" si="45"/>
        <v>2.0640014311117373E-2</v>
      </c>
      <c r="CI12" s="50">
        <f t="shared" ref="CI12:CI23" si="65">IFERROR(AVERAGE(CB12, CE12), "n/a")</f>
        <v>2.7942520667123376</v>
      </c>
      <c r="CJ12" s="44">
        <f t="shared" si="46"/>
        <v>1</v>
      </c>
    </row>
    <row r="13" spans="2:88" x14ac:dyDescent="0.3">
      <c r="B13" s="7" t="str">
        <f t="shared" si="47"/>
        <v>Retail Wholesale Food</v>
      </c>
      <c r="C13" s="7" t="str">
        <v>Chefs' Warehouse</v>
      </c>
      <c r="D13" s="7" t="str">
        <v>CHEF</v>
      </c>
      <c r="G13" s="46">
        <f>_xlfn.XLOOKUP($D13,MASTER_YH!$D:$D,MASTER_YH!F:F)</f>
        <v>3794212000</v>
      </c>
      <c r="H13" s="46">
        <f>IF(AND(EXCL_YRS_NEG_INC=1,_xlfn.XLOOKUP($D13,MASTER_YH!$D:$D,MASTER_YH!L:L)&lt;0), "Negative", _xlfn.XLOOKUP($D13,MASTER_YH!$D:$D,MASTER_YH!L:L))</f>
        <v>79532000</v>
      </c>
      <c r="I13" s="65">
        <f t="shared" si="11"/>
        <v>7.6713992841505301E-3</v>
      </c>
      <c r="J13" s="65">
        <f t="shared" si="12"/>
        <v>1.408072623472663E-2</v>
      </c>
      <c r="K13" s="47">
        <f t="shared" si="48"/>
        <v>2.0961401207945155E-2</v>
      </c>
      <c r="L13" s="46">
        <f>_xlfn.XLOOKUP($D13, 'MASTER_S&amp;P'!$D:$D, 'MASTER_S&amp;P'!F:F)</f>
        <v>3794212000</v>
      </c>
      <c r="M13" s="46">
        <f>IF(AND(EXCL_YRS_NEG_INC=1,_xlfn.XLOOKUP($D13,'MASTER_S&amp;P'!$D:$D,'MASTER_S&amp;P'!L:L)&lt;0),"Negative",_xlfn.XLOOKUP($D13,'MASTER_S&amp;P'!$D:$D,'MASTER_S&amp;P'!L:L))</f>
        <v>79532000</v>
      </c>
      <c r="N13" s="65">
        <f t="shared" si="13"/>
        <v>6.250041351661813E-3</v>
      </c>
      <c r="O13" s="65">
        <f t="shared" si="14"/>
        <v>1.0913421748642887E-2</v>
      </c>
      <c r="P13" s="47">
        <f t="shared" si="49"/>
        <v>2.0961401207945155E-2</v>
      </c>
      <c r="Q13" s="46">
        <f>_xlfn.XLOOKUP($D13, MASTER_VL!$D:$D, MASTER_VL!F:F)</f>
        <v>3794200000</v>
      </c>
      <c r="R13" s="46">
        <f>IF(AND(EXCL_YRS_NEG_INC=1,_xlfn.XLOOKUP($D13,MASTER_VL!$D:$D,MASTER_VL!O:O)&lt;0),"Negative",_xlfn.XLOOKUP($D13,MASTER_VL!$D:$D,MASTER_VL!O:O))</f>
        <v>53130000</v>
      </c>
      <c r="S13" s="65">
        <f t="shared" si="15"/>
        <v>1.0340697045030855E-2</v>
      </c>
      <c r="T13" s="65">
        <f t="shared" si="16"/>
        <v>2.675941214484133E-2</v>
      </c>
      <c r="U13" s="47">
        <f t="shared" si="50"/>
        <v>1.4002951873912815E-2</v>
      </c>
      <c r="V13" s="46">
        <f t="shared" si="17"/>
        <v>3794212000</v>
      </c>
      <c r="W13" s="46">
        <f>_xlfn.XLOOKUP($D13, MASTER_YH!$D:$D, MASTER_YH!I:I)</f>
        <v>1858691000</v>
      </c>
      <c r="X13" s="49">
        <f t="shared" si="18"/>
        <v>2.0413355420562107</v>
      </c>
      <c r="Y13" s="46">
        <f t="shared" si="51"/>
        <v>3794212000</v>
      </c>
      <c r="Z13" s="46">
        <f>_xlfn.XLOOKUP($D13, 'MASTER_S&amp;P'!$D:$D, 'MASTER_S&amp;P'!I:I)</f>
        <v>1858691000</v>
      </c>
      <c r="AA13" s="49">
        <f t="shared" si="52"/>
        <v>2.0413355420562107</v>
      </c>
      <c r="AB13" s="51">
        <f t="shared" si="19"/>
        <v>1858691000</v>
      </c>
      <c r="AC13" s="65">
        <f t="shared" si="20"/>
        <v>6.0810431162064502E-3</v>
      </c>
      <c r="AD13" s="65">
        <f t="shared" si="21"/>
        <v>1.0419232995286782E-2</v>
      </c>
      <c r="AE13" s="50">
        <f t="shared" si="53"/>
        <v>2.0413355420562107</v>
      </c>
      <c r="AF13" s="44">
        <f t="shared" si="22"/>
        <v>1</v>
      </c>
      <c r="AI13" s="46">
        <f>_xlfn.XLOOKUP($D13,MASTER_YH!$D:$D,MASTER_YH!G:G)</f>
        <v>3433763000</v>
      </c>
      <c r="AJ13" s="46">
        <f>IF(AND(EXCL_YRS_NEG_INC=1,_xlfn.XLOOKUP($D13,MASTER_YH!$D:$D,MASTER_YH!M:M)&lt;0), "Negative", _xlfn.XLOOKUP($D13,MASTER_YH!$D:$D,MASTER_YH!M:M))</f>
        <v>55469000</v>
      </c>
      <c r="AK13" s="65">
        <f t="shared" si="23"/>
        <v>6.2327807606177635E-3</v>
      </c>
      <c r="AL13" s="65">
        <f t="shared" si="24"/>
        <v>1.1328085215431959E-2</v>
      </c>
      <c r="AM13" s="47">
        <f t="shared" si="54"/>
        <v>1.615399781522487E-2</v>
      </c>
      <c r="AN13" s="46">
        <f>_xlfn.XLOOKUP($D13, 'MASTER_S&amp;P'!$D:$D, 'MASTER_S&amp;P'!G:G)</f>
        <v>3433763000</v>
      </c>
      <c r="AO13" s="46">
        <f>IF(AND(EXCL_YRS_NEG_INC=1,_xlfn.XLOOKUP($D13,'MASTER_S&amp;P'!$D:$D,'MASTER_S&amp;P'!M:M)&lt;0),"Negative",_xlfn.XLOOKUP($D13,'MASTER_S&amp;P'!$D:$D,'MASTER_S&amp;P'!M:M))</f>
        <v>55469000</v>
      </c>
      <c r="AP13" s="65">
        <f t="shared" si="25"/>
        <v>6.2327807606177635E-3</v>
      </c>
      <c r="AQ13" s="65">
        <f t="shared" si="26"/>
        <v>1.1328085215431959E-2</v>
      </c>
      <c r="AR13" s="47">
        <f t="shared" si="55"/>
        <v>1.615399781522487E-2</v>
      </c>
      <c r="AS13" s="46">
        <f>_xlfn.XLOOKUP($D13, MASTER_VL!$D:$D, MASTER_VL!G:G)</f>
        <v>3433800000</v>
      </c>
      <c r="AT13" s="46">
        <f>IF(AND(EXCL_YRS_NEG_INC=1,_xlfn.XLOOKUP($D13,MASTER_VL!$D:$D,MASTER_VL!P:P)&lt;0),"Negative",_xlfn.XLOOKUP($D13,MASTER_VL!$D:$D,MASTER_VL!P:P))</f>
        <v>34909600</v>
      </c>
      <c r="AU13" s="65">
        <f t="shared" si="27"/>
        <v>6.2367653224935709E-3</v>
      </c>
      <c r="AV13" s="65">
        <f t="shared" si="28"/>
        <v>1.1328085215431959E-2</v>
      </c>
      <c r="AW13" s="47">
        <f t="shared" si="56"/>
        <v>1.0166462810880074E-2</v>
      </c>
      <c r="AX13" s="46">
        <f t="shared" si="29"/>
        <v>3433763000</v>
      </c>
      <c r="AY13" s="46">
        <f>_xlfn.XLOOKUP($D13, MASTER_YH!$D:$D, MASTER_YH!J:J)</f>
        <v>1705306000</v>
      </c>
      <c r="AZ13" s="49">
        <f t="shared" si="30"/>
        <v>2.0135758626311056</v>
      </c>
      <c r="BA13" s="46">
        <f t="shared" si="57"/>
        <v>3433763000</v>
      </c>
      <c r="BB13" s="46">
        <f>_xlfn.XLOOKUP($D13, 'MASTER_S&amp;P'!$D:$D, 'MASTER_S&amp;P'!J:J)</f>
        <v>1705306000</v>
      </c>
      <c r="BC13" s="49">
        <f t="shared" si="58"/>
        <v>2.0135758626311056</v>
      </c>
      <c r="BD13" s="51">
        <f t="shared" si="31"/>
        <v>1705306000</v>
      </c>
      <c r="BE13" s="65">
        <f t="shared" si="32"/>
        <v>5.8969501383439767E-3</v>
      </c>
      <c r="BF13" s="65">
        <f t="shared" si="33"/>
        <v>1.0302531288560549E-2</v>
      </c>
      <c r="BG13" s="50">
        <f t="shared" si="59"/>
        <v>2.0135758626311056</v>
      </c>
      <c r="BH13" s="44">
        <f t="shared" si="34"/>
        <v>1</v>
      </c>
      <c r="BK13" s="46">
        <f>_xlfn.XLOOKUP($D13,MASTER_YH!$D:$D,MASTER_YH!H:H)</f>
        <v>2613399000</v>
      </c>
      <c r="BL13" s="46">
        <f>IF(AND(EXCL_YRS_NEG_INC=1,_xlfn.XLOOKUP($D13,MASTER_YH!$D:$D,MASTER_YH!N:N)&lt;0), "Negative", _xlfn.XLOOKUP($D13,MASTER_YH!$D:$D,MASTER_YH!N:N))</f>
        <v>41889000</v>
      </c>
      <c r="BM13" s="65">
        <f t="shared" si="35"/>
        <v>5.6173571496490968E-3</v>
      </c>
      <c r="BN13" s="65" t="str">
        <f t="shared" si="36"/>
        <v/>
      </c>
      <c r="BO13" s="47">
        <f t="shared" si="60"/>
        <v>1.6028551323391493E-2</v>
      </c>
      <c r="BP13" s="46">
        <f>_xlfn.XLOOKUP($D13, 'MASTER_S&amp;P'!$D:$D, 'MASTER_S&amp;P'!H:H)</f>
        <v>2613399000</v>
      </c>
      <c r="BQ13" s="46">
        <f>IF(AND(EXCL_YRS_NEG_INC=1,_xlfn.XLOOKUP($D13,'MASTER_S&amp;P'!$D:$D,'MASTER_S&amp;P'!N:N)&lt;0),"Negative",_xlfn.XLOOKUP($D13,'MASTER_S&amp;P'!$D:$D,'MASTER_S&amp;P'!N:N))</f>
        <v>41889000</v>
      </c>
      <c r="BR13" s="65">
        <f t="shared" si="37"/>
        <v>5.6173571496490968E-3</v>
      </c>
      <c r="BS13" s="65" t="str">
        <f t="shared" si="38"/>
        <v/>
      </c>
      <c r="BT13" s="47">
        <f t="shared" si="61"/>
        <v>1.6028551323391493E-2</v>
      </c>
      <c r="BU13" s="46">
        <f>_xlfn.XLOOKUP($D13, MASTER_VL!$D:$D, MASTER_VL!H:H)</f>
        <v>2613400000</v>
      </c>
      <c r="BV13" s="46">
        <f>IF(AND(EXCL_YRS_NEG_INC=1,_xlfn.XLOOKUP($D13,MASTER_VL!$D:$D,MASTER_VL!Q:Q)&lt;0),"Negative",_xlfn.XLOOKUP($D13,MASTER_VL!$D:$D,MASTER_VL!Q:Q))</f>
        <v>28178000</v>
      </c>
      <c r="BW13" s="65">
        <f t="shared" si="39"/>
        <v>5.6207834300353431E-3</v>
      </c>
      <c r="BX13" s="65" t="str">
        <f t="shared" si="40"/>
        <v/>
      </c>
      <c r="BY13" s="47">
        <f t="shared" si="62"/>
        <v>1.0782122905027933E-2</v>
      </c>
      <c r="BZ13" s="46">
        <f t="shared" si="41"/>
        <v>2613399000</v>
      </c>
      <c r="CA13" s="46">
        <f>_xlfn.XLOOKUP($D13, MASTER_YH!$D:$D, MASTER_YH!K:K)</f>
        <v>1509296000</v>
      </c>
      <c r="CB13" s="49">
        <f t="shared" si="42"/>
        <v>1.7315350998081225</v>
      </c>
      <c r="CC13" s="46">
        <f t="shared" si="63"/>
        <v>2613399000</v>
      </c>
      <c r="CD13" s="46">
        <f>_xlfn.XLOOKUP($D13, 'MASTER_S&amp;P'!$D:$D, 'MASTER_S&amp;P'!K:K)</f>
        <v>1509296000</v>
      </c>
      <c r="CE13" s="49">
        <f t="shared" si="64"/>
        <v>1.7315350998081225</v>
      </c>
      <c r="CF13" s="51">
        <f t="shared" si="43"/>
        <v>1509296000</v>
      </c>
      <c r="CG13" s="65">
        <f t="shared" si="44"/>
        <v>5.3806828920305357E-3</v>
      </c>
      <c r="CH13" s="65" t="str">
        <f t="shared" si="45"/>
        <v/>
      </c>
      <c r="CI13" s="50">
        <f t="shared" si="65"/>
        <v>1.7315350998081225</v>
      </c>
      <c r="CJ13" s="44">
        <f t="shared" si="46"/>
        <v>0</v>
      </c>
    </row>
    <row r="14" spans="2:88" x14ac:dyDescent="0.3">
      <c r="B14" s="7" t="str">
        <f t="shared" si="47"/>
        <v>Retail Wholesale Food</v>
      </c>
      <c r="C14" s="7" t="str">
        <v>AMCON Distributing Co</v>
      </c>
      <c r="D14" s="7" t="str">
        <v>DIT</v>
      </c>
      <c r="G14" s="46">
        <f>_xlfn.XLOOKUP($D14,MASTER_YH!$D:$D,MASTER_YH!F:F)</f>
        <v>2711550608</v>
      </c>
      <c r="H14" s="46">
        <f>IF(AND(EXCL_YRS_NEG_INC=1,_xlfn.XLOOKUP($D14,MASTER_YH!$D:$D,MASTER_YH!L:L)&lt;0), "Negative", _xlfn.XLOOKUP($D14,MASTER_YH!$D:$D,MASTER_YH!L:L))</f>
        <v>7462489</v>
      </c>
      <c r="I14" s="65">
        <f t="shared" si="11"/>
        <v>1.5440579150216365E-3</v>
      </c>
      <c r="J14" s="65">
        <f t="shared" si="12"/>
        <v>2.8340927106872572E-3</v>
      </c>
      <c r="K14" s="47">
        <f t="shared" si="48"/>
        <v>2.7521112746275544E-3</v>
      </c>
      <c r="L14" s="46">
        <f>_xlfn.XLOOKUP($D14, 'MASTER_S&amp;P'!$D:$D, 'MASTER_S&amp;P'!F:F)</f>
        <v>2141481108</v>
      </c>
      <c r="M14" s="46">
        <f>IF(AND(EXCL_YRS_NEG_INC=1,_xlfn.XLOOKUP($D14,'MASTER_S&amp;P'!$D:$D,'MASTER_S&amp;P'!L:L)&lt;0),"Negative",_xlfn.XLOOKUP($D14,'MASTER_S&amp;P'!$D:$D,'MASTER_S&amp;P'!L:L))</f>
        <v>7462489</v>
      </c>
      <c r="N14" s="65">
        <f t="shared" si="13"/>
        <v>1.257974648534353E-3</v>
      </c>
      <c r="O14" s="65">
        <f t="shared" si="14"/>
        <v>2.1965947289142125E-3</v>
      </c>
      <c r="P14" s="47">
        <f t="shared" si="49"/>
        <v>3.4847325863030681E-3</v>
      </c>
      <c r="Q14" s="46">
        <f>_xlfn.XLOOKUP($D14, MASTER_VL!$D:$D, MASTER_VL!F:F)</f>
        <v>2711000000</v>
      </c>
      <c r="R14" s="46">
        <f>IF(AND(EXCL_YRS_NEG_INC=1,_xlfn.XLOOKUP($D14,MASTER_VL!$D:$D,MASTER_VL!O:O)&lt;0),"Negative",_xlfn.XLOOKUP($D14,MASTER_VL!$D:$D,MASTER_VL!O:O))</f>
        <v>4504500</v>
      </c>
      <c r="S14" s="65">
        <f t="shared" si="15"/>
        <v>2.0813197863665568E-3</v>
      </c>
      <c r="T14" s="65">
        <f t="shared" si="16"/>
        <v>5.385990298918928E-3</v>
      </c>
      <c r="U14" s="47">
        <f t="shared" si="50"/>
        <v>1.6615639985245298E-3</v>
      </c>
      <c r="V14" s="46">
        <f t="shared" si="17"/>
        <v>2711550608</v>
      </c>
      <c r="W14" s="46">
        <f>_xlfn.XLOOKUP($D14, MASTER_YH!$D:$D, MASTER_YH!I:I)</f>
        <v>374107310</v>
      </c>
      <c r="X14" s="49">
        <f t="shared" si="18"/>
        <v>7.2480556661670148</v>
      </c>
      <c r="Y14" s="46">
        <f t="shared" si="51"/>
        <v>2141481108</v>
      </c>
      <c r="Z14" s="46">
        <f>_xlfn.XLOOKUP($D14, 'MASTER_S&amp;P'!$D:$D, 'MASTER_S&amp;P'!I:I)</f>
        <v>374107310</v>
      </c>
      <c r="AA14" s="49">
        <f t="shared" si="52"/>
        <v>5.7242428863525818</v>
      </c>
      <c r="AB14" s="51">
        <f t="shared" si="19"/>
        <v>374107310</v>
      </c>
      <c r="AC14" s="65">
        <f t="shared" si="20"/>
        <v>1.2239595942510147E-3</v>
      </c>
      <c r="AD14" s="65">
        <f t="shared" si="21"/>
        <v>2.097127079288586E-3</v>
      </c>
      <c r="AE14" s="50">
        <f t="shared" si="53"/>
        <v>6.4861492762597983</v>
      </c>
      <c r="AF14" s="44">
        <f t="shared" si="22"/>
        <v>1</v>
      </c>
      <c r="AI14" s="46">
        <f>_xlfn.XLOOKUP($D14,MASTER_YH!$D:$D,MASTER_YH!G:G)</f>
        <v>2540559599</v>
      </c>
      <c r="AJ14" s="46">
        <f>IF(AND(EXCL_YRS_NEG_INC=1,_xlfn.XLOOKUP($D14,MASTER_YH!$D:$D,MASTER_YH!M:M)&lt;0), "Negative", _xlfn.XLOOKUP($D14,MASTER_YH!$D:$D,MASTER_YH!M:M))</f>
        <v>17302393</v>
      </c>
      <c r="AK14" s="65">
        <f t="shared" si="23"/>
        <v>1.3283097142722218E-3</v>
      </c>
      <c r="AL14" s="65">
        <f t="shared" si="24"/>
        <v>2.4142042233923204E-3</v>
      </c>
      <c r="AM14" s="47">
        <f t="shared" si="54"/>
        <v>6.8104653033176097E-3</v>
      </c>
      <c r="AN14" s="46">
        <f>_xlfn.XLOOKUP($D14, 'MASTER_S&amp;P'!$D:$D, 'MASTER_S&amp;P'!G:G)</f>
        <v>1975394999</v>
      </c>
      <c r="AO14" s="46">
        <f>IF(AND(EXCL_YRS_NEG_INC=1,_xlfn.XLOOKUP($D14,'MASTER_S&amp;P'!$D:$D,'MASTER_S&amp;P'!M:M)&lt;0),"Negative",_xlfn.XLOOKUP($D14,'MASTER_S&amp;P'!$D:$D,'MASTER_S&amp;P'!M:M))</f>
        <v>17302393</v>
      </c>
      <c r="AP14" s="65">
        <f t="shared" si="25"/>
        <v>1.3283097142722218E-3</v>
      </c>
      <c r="AQ14" s="65">
        <f t="shared" si="26"/>
        <v>2.4142042233923204E-3</v>
      </c>
      <c r="AR14" s="47">
        <f t="shared" si="55"/>
        <v>8.7589535301845732E-3</v>
      </c>
      <c r="AS14" s="46">
        <f>_xlfn.XLOOKUP($D14, MASTER_VL!$D:$D, MASTER_VL!G:G)</f>
        <v>2540000000</v>
      </c>
      <c r="AT14" s="46">
        <f>IF(AND(EXCL_YRS_NEG_INC=1,_xlfn.XLOOKUP($D14,MASTER_VL!$D:$D,MASTER_VL!P:P)&lt;0),"Negative",_xlfn.XLOOKUP($D14,MASTER_VL!$D:$D,MASTER_VL!P:P))</f>
        <v>11870600</v>
      </c>
      <c r="AU14" s="65">
        <f t="shared" si="27"/>
        <v>1.3291588909800239E-3</v>
      </c>
      <c r="AV14" s="65">
        <f t="shared" si="28"/>
        <v>2.4142042233923204E-3</v>
      </c>
      <c r="AW14" s="47">
        <f t="shared" si="56"/>
        <v>4.6734645669291343E-3</v>
      </c>
      <c r="AX14" s="46">
        <f t="shared" si="29"/>
        <v>2540559599</v>
      </c>
      <c r="AY14" s="46">
        <f>_xlfn.XLOOKUP($D14, MASTER_YH!$D:$D, MASTER_YH!J:J)</f>
        <v>363429200</v>
      </c>
      <c r="AZ14" s="49">
        <f t="shared" si="30"/>
        <v>6.9905213972900357</v>
      </c>
      <c r="BA14" s="46">
        <f t="shared" si="57"/>
        <v>1975394999</v>
      </c>
      <c r="BB14" s="46">
        <f>_xlfn.XLOOKUP($D14, 'MASTER_S&amp;P'!$D:$D, 'MASTER_S&amp;P'!J:J)</f>
        <v>363429200</v>
      </c>
      <c r="BC14" s="49">
        <f t="shared" si="58"/>
        <v>5.4354328133237502</v>
      </c>
      <c r="BD14" s="51">
        <f t="shared" si="31"/>
        <v>363429200</v>
      </c>
      <c r="BE14" s="65">
        <f t="shared" si="32"/>
        <v>1.256738597775555E-3</v>
      </c>
      <c r="BF14" s="65">
        <f t="shared" si="33"/>
        <v>2.195641547133787E-3</v>
      </c>
      <c r="BG14" s="50">
        <f t="shared" si="59"/>
        <v>6.2129771053068925</v>
      </c>
      <c r="BH14" s="44">
        <f t="shared" si="34"/>
        <v>1</v>
      </c>
      <c r="BK14" s="46">
        <f>_xlfn.XLOOKUP($D14,MASTER_YH!$D:$D,MASTER_YH!H:H)</f>
        <v>2011265485</v>
      </c>
      <c r="BL14" s="46">
        <f>IF(AND(EXCL_YRS_NEG_INC=1,_xlfn.XLOOKUP($D14,MASTER_YH!$D:$D,MASTER_YH!N:N)&lt;0), "Negative", _xlfn.XLOOKUP($D14,MASTER_YH!$D:$D,MASTER_YH!N:N))</f>
        <v>21475504</v>
      </c>
      <c r="BM14" s="65">
        <f t="shared" si="35"/>
        <v>1.0760750236417265E-3</v>
      </c>
      <c r="BN14" s="65">
        <f t="shared" si="36"/>
        <v>1.9817534477706619E-3</v>
      </c>
      <c r="BO14" s="47">
        <f t="shared" si="60"/>
        <v>1.0677607784832045E-2</v>
      </c>
      <c r="BP14" s="46">
        <f>_xlfn.XLOOKUP($D14, 'MASTER_S&amp;P'!$D:$D, 'MASTER_S&amp;P'!H:H)</f>
        <v>1543698385</v>
      </c>
      <c r="BQ14" s="46">
        <f>IF(AND(EXCL_YRS_NEG_INC=1,_xlfn.XLOOKUP($D14,'MASTER_S&amp;P'!$D:$D,'MASTER_S&amp;P'!N:N)&lt;0),"Negative",_xlfn.XLOOKUP($D14,'MASTER_S&amp;P'!$D:$D,'MASTER_S&amp;P'!N:N))</f>
        <v>23145637</v>
      </c>
      <c r="BR14" s="65">
        <f t="shared" si="37"/>
        <v>1.0760750236417265E-3</v>
      </c>
      <c r="BS14" s="65">
        <f t="shared" si="38"/>
        <v>1.9817534477706619E-3</v>
      </c>
      <c r="BT14" s="47">
        <f t="shared" si="61"/>
        <v>1.4993626491356341E-2</v>
      </c>
      <c r="BU14" s="46">
        <f>_xlfn.XLOOKUP($D14, MASTER_VL!$D:$D, MASTER_VL!H:H)</f>
        <v>2010800000</v>
      </c>
      <c r="BV14" s="46">
        <f>IF(AND(EXCL_YRS_NEG_INC=1,_xlfn.XLOOKUP($D14,MASTER_VL!$D:$D,MASTER_VL!Q:Q)&lt;0),"Negative",_xlfn.XLOOKUP($D14,MASTER_VL!$D:$D,MASTER_VL!Q:Q))</f>
        <v>16582200</v>
      </c>
      <c r="BW14" s="65">
        <f t="shared" si="39"/>
        <v>1.0767313705054582E-3</v>
      </c>
      <c r="BX14" s="65">
        <f t="shared" si="40"/>
        <v>1.9817534477706619E-3</v>
      </c>
      <c r="BY14" s="47">
        <f t="shared" si="62"/>
        <v>8.2465685299383338E-3</v>
      </c>
      <c r="BZ14" s="46">
        <f t="shared" si="41"/>
        <v>2011265485</v>
      </c>
      <c r="CA14" s="46">
        <f>_xlfn.XLOOKUP($D14, MASTER_YH!$D:$D, MASTER_YH!K:K)</f>
        <v>289124527</v>
      </c>
      <c r="CB14" s="49">
        <f t="shared" si="42"/>
        <v>6.956398704285645</v>
      </c>
      <c r="CC14" s="46">
        <f t="shared" si="63"/>
        <v>1543698385</v>
      </c>
      <c r="CD14" s="46">
        <f>_xlfn.XLOOKUP($D14, 'MASTER_S&amp;P'!$D:$D, 'MASTER_S&amp;P'!K:K)</f>
        <v>289124527</v>
      </c>
      <c r="CE14" s="49">
        <f t="shared" si="64"/>
        <v>5.3392162920857977</v>
      </c>
      <c r="CF14" s="51">
        <f t="shared" si="43"/>
        <v>289124527</v>
      </c>
      <c r="CG14" s="65">
        <f t="shared" si="44"/>
        <v>1.0307371092849386E-3</v>
      </c>
      <c r="CH14" s="65">
        <f t="shared" si="45"/>
        <v>1.8332481483225274E-3</v>
      </c>
      <c r="CI14" s="50">
        <f t="shared" si="65"/>
        <v>6.1478074981857214</v>
      </c>
      <c r="CJ14" s="44">
        <f t="shared" si="46"/>
        <v>1</v>
      </c>
    </row>
    <row r="15" spans="2:88" x14ac:dyDescent="0.3">
      <c r="B15" s="7" t="str">
        <f t="shared" si="47"/>
        <v>Retail Wholesale Food</v>
      </c>
      <c r="C15" s="7" t="str">
        <v>Empire Company Limited (Class A)</v>
      </c>
      <c r="D15" s="7" t="str">
        <v>EMPA.TO</v>
      </c>
      <c r="G15" s="46" t="str">
        <f>_xlfn.XLOOKUP($D15,MASTER_YH!$D:$D,MASTER_YH!F:F)</f>
        <v>n/a</v>
      </c>
      <c r="H15" s="46" t="str">
        <f>IF(AND(EXCL_YRS_NEG_INC=1,_xlfn.XLOOKUP($D15,MASTER_YH!$D:$D,MASTER_YH!L:L)&lt;0), "Negative", _xlfn.XLOOKUP($D15,MASTER_YH!$D:$D,MASTER_YH!L:L))</f>
        <v>n/a</v>
      </c>
      <c r="I15" s="65" t="str">
        <f t="shared" si="11"/>
        <v/>
      </c>
      <c r="J15" s="65" t="str">
        <f t="shared" si="12"/>
        <v/>
      </c>
      <c r="K15" s="47" t="str">
        <f t="shared" si="48"/>
        <v>n/a</v>
      </c>
      <c r="L15" s="46">
        <f>_xlfn.XLOOKUP($D15, 'MASTER_S&amp;P'!$D:$D, 'MASTER_S&amp;P'!F:F)</f>
        <v>30799400000</v>
      </c>
      <c r="M15" s="46">
        <f>IF(AND(EXCL_YRS_NEG_INC=1,_xlfn.XLOOKUP($D15,'MASTER_S&amp;P'!$D:$D,'MASTER_S&amp;P'!L:L)&lt;0),"Negative",_xlfn.XLOOKUP($D15,'MASTER_S&amp;P'!$D:$D,'MASTER_S&amp;P'!L:L))</f>
        <v>1028400000</v>
      </c>
      <c r="N15" s="65">
        <f t="shared" si="13"/>
        <v>5.6459125969194099E-2</v>
      </c>
      <c r="O15" s="65" t="str">
        <f t="shared" si="14"/>
        <v/>
      </c>
      <c r="P15" s="47">
        <f t="shared" si="49"/>
        <v>3.3390260849237324E-2</v>
      </c>
      <c r="Q15" s="46" t="str">
        <f>_xlfn.XLOOKUP($D15, MASTER_VL!$D:$D, MASTER_VL!F:F)</f>
        <v>NA</v>
      </c>
      <c r="R15" s="46" t="str">
        <f>IF(AND(EXCL_YRS_NEG_INC=1,_xlfn.XLOOKUP($D15,MASTER_VL!$D:$D,MASTER_VL!O:O)&lt;0),"Negative",_xlfn.XLOOKUP($D15,MASTER_VL!$D:$D,MASTER_VL!O:O))</f>
        <v>NA</v>
      </c>
      <c r="S15" s="65" t="str">
        <f t="shared" si="15"/>
        <v/>
      </c>
      <c r="T15" s="65" t="str">
        <f t="shared" si="16"/>
        <v/>
      </c>
      <c r="U15" s="47" t="str">
        <f t="shared" si="50"/>
        <v>n/a</v>
      </c>
      <c r="V15" s="46" t="str">
        <f t="shared" si="17"/>
        <v>n/a</v>
      </c>
      <c r="W15" s="46" t="str">
        <f>_xlfn.XLOOKUP($D15, MASTER_YH!$D:$D, MASTER_YH!I:I)</f>
        <v>n/a</v>
      </c>
      <c r="X15" s="49" t="str">
        <f t="shared" si="18"/>
        <v>n/a</v>
      </c>
      <c r="Y15" s="46">
        <f t="shared" si="51"/>
        <v>30799400000</v>
      </c>
      <c r="Z15" s="46">
        <f>_xlfn.XLOOKUP($D15, 'MASTER_S&amp;P'!$D:$D, 'MASTER_S&amp;P'!I:I)</f>
        <v>16790300000</v>
      </c>
      <c r="AA15" s="49">
        <f t="shared" si="52"/>
        <v>1.8343567416901425</v>
      </c>
      <c r="AB15" s="51">
        <f t="shared" si="19"/>
        <v>16790300000</v>
      </c>
      <c r="AC15" s="65">
        <f t="shared" si="20"/>
        <v>5.4932497243512318E-2</v>
      </c>
      <c r="AD15" s="65" t="str">
        <f t="shared" si="21"/>
        <v/>
      </c>
      <c r="AE15" s="50">
        <f t="shared" si="53"/>
        <v>1.8343567416901425</v>
      </c>
      <c r="AF15" s="44">
        <f t="shared" si="22"/>
        <v>0</v>
      </c>
      <c r="AI15" s="46">
        <f>_xlfn.XLOOKUP($D15,MASTER_YH!$D:$D,MASTER_YH!G:G)</f>
        <v>30732600000</v>
      </c>
      <c r="AJ15" s="46">
        <f>IF(AND(EXCL_YRS_NEG_INC=1,_xlfn.XLOOKUP($D15,MASTER_YH!$D:$D,MASTER_YH!M:M)&lt;0), "Negative", _xlfn.XLOOKUP($D15,MASTER_YH!$D:$D,MASTER_YH!M:M))</f>
        <v>1028400000</v>
      </c>
      <c r="AK15" s="65">
        <f t="shared" si="23"/>
        <v>6.0807135795216655E-2</v>
      </c>
      <c r="AL15" s="65" t="str">
        <f t="shared" si="24"/>
        <v/>
      </c>
      <c r="AM15" s="47">
        <f t="shared" si="54"/>
        <v>3.3462837508053338E-2</v>
      </c>
      <c r="AN15" s="46">
        <f>_xlfn.XLOOKUP($D15, 'MASTER_S&amp;P'!$D:$D, 'MASTER_S&amp;P'!G:G)</f>
        <v>30581900000</v>
      </c>
      <c r="AO15" s="46">
        <f>IF(AND(EXCL_YRS_NEG_INC=1,_xlfn.XLOOKUP($D15,'MASTER_S&amp;P'!$D:$D,'MASTER_S&amp;P'!M:M)&lt;0),"Negative",_xlfn.XLOOKUP($D15,'MASTER_S&amp;P'!$D:$D,'MASTER_S&amp;P'!M:M))</f>
        <v>965400000</v>
      </c>
      <c r="AP15" s="65">
        <f t="shared" si="25"/>
        <v>6.0807135795216655E-2</v>
      </c>
      <c r="AQ15" s="65" t="str">
        <f t="shared" si="26"/>
        <v/>
      </c>
      <c r="AR15" s="47">
        <f t="shared" si="55"/>
        <v>3.1567692000824016E-2</v>
      </c>
      <c r="AS15" s="46">
        <f>_xlfn.XLOOKUP($D15, MASTER_VL!$D:$D, MASTER_VL!G:G)</f>
        <v>30733000000</v>
      </c>
      <c r="AT15" s="46">
        <f>IF(AND(EXCL_YRS_NEG_INC=1,_xlfn.XLOOKUP($D15,MASTER_VL!$D:$D,MASTER_VL!P:P)&lt;0),"Negative",_xlfn.XLOOKUP($D15,MASTER_VL!$D:$D,MASTER_VL!P:P))</f>
        <v>706727600</v>
      </c>
      <c r="AU15" s="65">
        <f t="shared" si="27"/>
        <v>6.0846009261871795E-2</v>
      </c>
      <c r="AV15" s="65" t="str">
        <f t="shared" si="28"/>
        <v/>
      </c>
      <c r="AW15" s="47">
        <f t="shared" si="56"/>
        <v>2.2995724465558195E-2</v>
      </c>
      <c r="AX15" s="46">
        <f t="shared" si="29"/>
        <v>30732600000</v>
      </c>
      <c r="AY15" s="46">
        <f>_xlfn.XLOOKUP($D15, MASTER_YH!$D:$D, MASTER_YH!J:J)</f>
        <v>16790300000</v>
      </c>
      <c r="AZ15" s="49">
        <f t="shared" si="30"/>
        <v>1.8303782541110045</v>
      </c>
      <c r="BA15" s="46">
        <f t="shared" si="57"/>
        <v>30581900000</v>
      </c>
      <c r="BB15" s="46">
        <f>_xlfn.XLOOKUP($D15, 'MASTER_S&amp;P'!$D:$D, 'MASTER_S&amp;P'!J:J)</f>
        <v>16483700000</v>
      </c>
      <c r="BC15" s="49">
        <f t="shared" si="58"/>
        <v>1.8552812778684398</v>
      </c>
      <c r="BD15" s="51">
        <f t="shared" si="31"/>
        <v>16637000000</v>
      </c>
      <c r="BE15" s="65">
        <f t="shared" si="32"/>
        <v>5.7530765417836298E-2</v>
      </c>
      <c r="BF15" s="65" t="str">
        <f t="shared" si="33"/>
        <v/>
      </c>
      <c r="BG15" s="50">
        <f t="shared" si="59"/>
        <v>1.8428297659897221</v>
      </c>
      <c r="BH15" s="44">
        <f t="shared" si="34"/>
        <v>0</v>
      </c>
      <c r="BK15" s="46">
        <f>_xlfn.XLOOKUP($D15,MASTER_YH!$D:$D,MASTER_YH!H:H)</f>
        <v>30478100000</v>
      </c>
      <c r="BL15" s="46">
        <f>IF(AND(EXCL_YRS_NEG_INC=1,_xlfn.XLOOKUP($D15,MASTER_YH!$D:$D,MASTER_YH!N:N)&lt;0), "Negative", _xlfn.XLOOKUP($D15,MASTER_YH!$D:$D,MASTER_YH!N:N))</f>
        <v>965400000</v>
      </c>
      <c r="BM15" s="65">
        <f t="shared" si="35"/>
        <v>6.1554197336403223E-2</v>
      </c>
      <c r="BN15" s="65" t="str">
        <f t="shared" si="36"/>
        <v/>
      </c>
      <c r="BO15" s="47">
        <f t="shared" si="60"/>
        <v>3.1675202850571391E-2</v>
      </c>
      <c r="BP15" s="46">
        <f>_xlfn.XLOOKUP($D15, 'MASTER_S&amp;P'!$D:$D, 'MASTER_S&amp;P'!H:H)</f>
        <v>30272200000</v>
      </c>
      <c r="BQ15" s="46">
        <f>IF(AND(EXCL_YRS_NEG_INC=1,_xlfn.XLOOKUP($D15,'MASTER_S&amp;P'!$D:$D,'MASTER_S&amp;P'!N:N)&lt;0),"Negative",_xlfn.XLOOKUP($D15,'MASTER_S&amp;P'!$D:$D,'MASTER_S&amp;P'!N:N))</f>
        <v>1081600000</v>
      </c>
      <c r="BR15" s="65">
        <f t="shared" si="37"/>
        <v>6.1554197336403223E-2</v>
      </c>
      <c r="BS15" s="65" t="str">
        <f t="shared" si="38"/>
        <v/>
      </c>
      <c r="BT15" s="47">
        <f t="shared" si="61"/>
        <v>3.5729150838062648E-2</v>
      </c>
      <c r="BU15" s="46">
        <f>_xlfn.XLOOKUP($D15, MASTER_VL!$D:$D, MASTER_VL!H:H)</f>
        <v>30478000000</v>
      </c>
      <c r="BV15" s="46">
        <f>IF(AND(EXCL_YRS_NEG_INC=1,_xlfn.XLOOKUP($D15,MASTER_VL!$D:$D,MASTER_VL!Q:Q)&lt;0),"Negative",_xlfn.XLOOKUP($D15,MASTER_VL!$D:$D,MASTER_VL!Q:Q))</f>
        <v>668659200</v>
      </c>
      <c r="BW15" s="65">
        <f t="shared" si="39"/>
        <v>6.159174202751086E-2</v>
      </c>
      <c r="BX15" s="65" t="str">
        <f t="shared" si="40"/>
        <v/>
      </c>
      <c r="BY15" s="47">
        <f t="shared" si="62"/>
        <v>2.1939077367281318E-2</v>
      </c>
      <c r="BZ15" s="46">
        <f t="shared" si="41"/>
        <v>30478100000</v>
      </c>
      <c r="CA15" s="46">
        <f>_xlfn.XLOOKUP($D15, MASTER_YH!$D:$D, MASTER_YH!K:K)</f>
        <v>16483700000</v>
      </c>
      <c r="CB15" s="49">
        <f t="shared" si="42"/>
        <v>1.8489841479764859</v>
      </c>
      <c r="CC15" s="46">
        <f t="shared" si="63"/>
        <v>30272200000</v>
      </c>
      <c r="CD15" s="46">
        <f>_xlfn.XLOOKUP($D15, 'MASTER_S&amp;P'!$D:$D, 'MASTER_S&amp;P'!K:K)</f>
        <v>16593600000</v>
      </c>
      <c r="CE15" s="49">
        <f t="shared" si="64"/>
        <v>1.8243298621155144</v>
      </c>
      <c r="CF15" s="51">
        <f t="shared" si="43"/>
        <v>16538650000</v>
      </c>
      <c r="CG15" s="65">
        <f t="shared" si="44"/>
        <v>5.8960754624858752E-2</v>
      </c>
      <c r="CH15" s="65" t="str">
        <f t="shared" si="45"/>
        <v/>
      </c>
      <c r="CI15" s="50">
        <f t="shared" si="65"/>
        <v>1.8366570050460003</v>
      </c>
      <c r="CJ15" s="44">
        <f t="shared" si="46"/>
        <v>0</v>
      </c>
    </row>
    <row r="16" spans="2:88" x14ac:dyDescent="0.3">
      <c r="B16" s="7" t="str">
        <f t="shared" si="47"/>
        <v>Retail Wholesale Food</v>
      </c>
      <c r="C16" s="7" t="str">
        <v>Farmmi Inc</v>
      </c>
      <c r="D16" s="7" t="str">
        <v>FAMI</v>
      </c>
      <c r="G16" s="46">
        <f>_xlfn.XLOOKUP($D16,MASTER_YH!$D:$D,MASTER_YH!F:F)</f>
        <v>64131332</v>
      </c>
      <c r="H16" s="46" t="str">
        <f>IF(AND(EXCL_YRS_NEG_INC=1,_xlfn.XLOOKUP($D16,MASTER_YH!$D:$D,MASTER_YH!L:L)&lt;0), "Negative", _xlfn.XLOOKUP($D16,MASTER_YH!$D:$D,MASTER_YH!L:L))</f>
        <v>Negative</v>
      </c>
      <c r="I16" s="65" t="str">
        <f t="shared" si="11"/>
        <v/>
      </c>
      <c r="J16" s="65" t="str">
        <f t="shared" si="12"/>
        <v/>
      </c>
      <c r="K16" s="47" t="str">
        <f t="shared" si="48"/>
        <v>n/a</v>
      </c>
      <c r="L16" s="46">
        <f>_xlfn.XLOOKUP($D16, 'MASTER_S&amp;P'!$D:$D, 'MASTER_S&amp;P'!F:F)</f>
        <v>64131332</v>
      </c>
      <c r="M16" s="46" t="str">
        <f>IF(AND(EXCL_YRS_NEG_INC=1,_xlfn.XLOOKUP($D16,'MASTER_S&amp;P'!$D:$D,'MASTER_S&amp;P'!L:L)&lt;0),"Negative",_xlfn.XLOOKUP($D16,'MASTER_S&amp;P'!$D:$D,'MASTER_S&amp;P'!L:L))</f>
        <v>Negative</v>
      </c>
      <c r="N16" s="65" t="str">
        <f t="shared" si="13"/>
        <v/>
      </c>
      <c r="O16" s="65" t="str">
        <f t="shared" si="14"/>
        <v/>
      </c>
      <c r="P16" s="47" t="str">
        <f t="shared" si="49"/>
        <v>n/a</v>
      </c>
      <c r="Q16" s="46" t="str">
        <f>_xlfn.XLOOKUP($D16, MASTER_VL!$D:$D, MASTER_VL!F:F)</f>
        <v>NA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>
        <f t="shared" si="17"/>
        <v>64131332</v>
      </c>
      <c r="W16" s="46">
        <f>_xlfn.XLOOKUP($D16, MASTER_YH!$D:$D, MASTER_YH!I:I)</f>
        <v>186733719</v>
      </c>
      <c r="X16" s="49">
        <f t="shared" si="18"/>
        <v>0.34343734138342741</v>
      </c>
      <c r="Y16" s="46">
        <f t="shared" si="51"/>
        <v>64131332</v>
      </c>
      <c r="Z16" s="46">
        <f>_xlfn.XLOOKUP($D16, 'MASTER_S&amp;P'!$D:$D, 'MASTER_S&amp;P'!I:I)</f>
        <v>186733719</v>
      </c>
      <c r="AA16" s="49">
        <f t="shared" si="52"/>
        <v>0.34343734138342741</v>
      </c>
      <c r="AB16" s="51">
        <f t="shared" si="19"/>
        <v>186733719</v>
      </c>
      <c r="AC16" s="65">
        <f t="shared" si="20"/>
        <v>6.1093306875030842E-4</v>
      </c>
      <c r="AD16" s="65" t="str">
        <f t="shared" si="21"/>
        <v/>
      </c>
      <c r="AE16" s="50">
        <f t="shared" si="53"/>
        <v>0.34343734138342741</v>
      </c>
      <c r="AF16" s="44">
        <f t="shared" si="22"/>
        <v>0</v>
      </c>
      <c r="AI16" s="46">
        <f>_xlfn.XLOOKUP($D16,MASTER_YH!$D:$D,MASTER_YH!G:G)</f>
        <v>110364887</v>
      </c>
      <c r="AJ16" s="46">
        <f>IF(AND(EXCL_YRS_NEG_INC=1,_xlfn.XLOOKUP($D16,MASTER_YH!$D:$D,MASTER_YH!M:M)&lt;0), "Negative", _xlfn.XLOOKUP($D16,MASTER_YH!$D:$D,MASTER_YH!M:M))</f>
        <v>2857306</v>
      </c>
      <c r="AK16" s="65">
        <f t="shared" si="23"/>
        <v>6.3888276530729997E-4</v>
      </c>
      <c r="AL16" s="65" t="str">
        <f t="shared" si="24"/>
        <v/>
      </c>
      <c r="AM16" s="47">
        <f t="shared" si="54"/>
        <v>2.5889629189762137E-2</v>
      </c>
      <c r="AN16" s="46">
        <f>_xlfn.XLOOKUP($D16, 'MASTER_S&amp;P'!$D:$D, 'MASTER_S&amp;P'!G:G)</f>
        <v>110364887</v>
      </c>
      <c r="AO16" s="46">
        <f>IF(AND(EXCL_YRS_NEG_INC=1,_xlfn.XLOOKUP($D16,'MASTER_S&amp;P'!$D:$D,'MASTER_S&amp;P'!M:M)&lt;0),"Negative",_xlfn.XLOOKUP($D16,'MASTER_S&amp;P'!$D:$D,'MASTER_S&amp;P'!M:M))</f>
        <v>2857306</v>
      </c>
      <c r="AP16" s="65">
        <f t="shared" si="25"/>
        <v>6.3888276530729997E-4</v>
      </c>
      <c r="AQ16" s="65" t="str">
        <f t="shared" si="26"/>
        <v/>
      </c>
      <c r="AR16" s="47">
        <f t="shared" si="55"/>
        <v>2.5889629189762137E-2</v>
      </c>
      <c r="AS16" s="46" t="str">
        <f>_xlfn.XLOOKUP($D16, MASTER_VL!$D:$D, MASTER_VL!G:G)</f>
        <v>NA</v>
      </c>
      <c r="AT16" s="46" t="str">
        <f>IF(AND(EXCL_YRS_NEG_INC=1,_xlfn.XLOOKUP($D16,MASTER_VL!$D:$D,MASTER_VL!P:P)&lt;0),"Negative",_xlfn.XLOOKUP($D16,MASTER_VL!$D:$D,MASTER_VL!P:P))</f>
        <v>NA</v>
      </c>
      <c r="AU16" s="65" t="str">
        <f t="shared" si="27"/>
        <v/>
      </c>
      <c r="AV16" s="65" t="str">
        <f t="shared" si="28"/>
        <v/>
      </c>
      <c r="AW16" s="47" t="str">
        <f t="shared" si="56"/>
        <v>n/a</v>
      </c>
      <c r="AX16" s="46">
        <f t="shared" si="29"/>
        <v>110364887</v>
      </c>
      <c r="AY16" s="46">
        <f>_xlfn.XLOOKUP($D16, MASTER_YH!$D:$D, MASTER_YH!J:J)</f>
        <v>174800086</v>
      </c>
      <c r="AZ16" s="49">
        <f t="shared" si="30"/>
        <v>0.63137776145030045</v>
      </c>
      <c r="BA16" s="46">
        <f t="shared" si="57"/>
        <v>110364887</v>
      </c>
      <c r="BB16" s="46">
        <f>_xlfn.XLOOKUP($D16, 'MASTER_S&amp;P'!$D:$D, 'MASTER_S&amp;P'!J:J)</f>
        <v>174800086</v>
      </c>
      <c r="BC16" s="49">
        <f t="shared" si="58"/>
        <v>0.63137776145030045</v>
      </c>
      <c r="BD16" s="51">
        <f t="shared" si="31"/>
        <v>174800086</v>
      </c>
      <c r="BE16" s="65">
        <f t="shared" si="32"/>
        <v>6.0445890140551847E-4</v>
      </c>
      <c r="BF16" s="65" t="str">
        <f t="shared" si="33"/>
        <v/>
      </c>
      <c r="BG16" s="50">
        <f t="shared" si="59"/>
        <v>0.63137776145030045</v>
      </c>
      <c r="BH16" s="44">
        <f t="shared" si="34"/>
        <v>0</v>
      </c>
      <c r="BK16" s="46">
        <f>_xlfn.XLOOKUP($D16,MASTER_YH!$D:$D,MASTER_YH!H:H)</f>
        <v>99213379</v>
      </c>
      <c r="BL16" s="46">
        <f>IF(AND(EXCL_YRS_NEG_INC=1,_xlfn.XLOOKUP($D16,MASTER_YH!$D:$D,MASTER_YH!N:N)&lt;0), "Negative", _xlfn.XLOOKUP($D16,MASTER_YH!$D:$D,MASTER_YH!N:N))</f>
        <v>2105612</v>
      </c>
      <c r="BM16" s="65">
        <f t="shared" si="35"/>
        <v>6.0957345695574427E-4</v>
      </c>
      <c r="BN16" s="65" t="str">
        <f t="shared" si="36"/>
        <v/>
      </c>
      <c r="BO16" s="47">
        <f t="shared" si="60"/>
        <v>2.1223065086816567E-2</v>
      </c>
      <c r="BP16" s="46">
        <f>_xlfn.XLOOKUP($D16, 'MASTER_S&amp;P'!$D:$D, 'MASTER_S&amp;P'!H:H)</f>
        <v>99213379</v>
      </c>
      <c r="BQ16" s="46">
        <f>IF(AND(EXCL_YRS_NEG_INC=1,_xlfn.XLOOKUP($D16,'MASTER_S&amp;P'!$D:$D,'MASTER_S&amp;P'!N:N)&lt;0),"Negative",_xlfn.XLOOKUP($D16,'MASTER_S&amp;P'!$D:$D,'MASTER_S&amp;P'!N:N))</f>
        <v>2105612</v>
      </c>
      <c r="BR16" s="65">
        <f t="shared" si="37"/>
        <v>6.0957345695574427E-4</v>
      </c>
      <c r="BS16" s="65" t="str">
        <f t="shared" si="38"/>
        <v/>
      </c>
      <c r="BT16" s="47">
        <f t="shared" si="61"/>
        <v>2.1223065086816567E-2</v>
      </c>
      <c r="BU16" s="46" t="str">
        <f>_xlfn.XLOOKUP($D16, MASTER_VL!$D:$D, MASTER_VL!H:H)</f>
        <v>NA</v>
      </c>
      <c r="BV16" s="46" t="str">
        <f>IF(AND(EXCL_YRS_NEG_INC=1,_xlfn.XLOOKUP($D16,MASTER_VL!$D:$D,MASTER_VL!Q:Q)&lt;0),"Negative",_xlfn.XLOOKUP($D16,MASTER_VL!$D:$D,MASTER_VL!Q:Q))</f>
        <v>NA</v>
      </c>
      <c r="BW16" s="65" t="str">
        <f t="shared" si="39"/>
        <v/>
      </c>
      <c r="BX16" s="65" t="str">
        <f t="shared" si="40"/>
        <v/>
      </c>
      <c r="BY16" s="47" t="str">
        <f t="shared" si="62"/>
        <v>n/a</v>
      </c>
      <c r="BZ16" s="46">
        <f t="shared" si="41"/>
        <v>99213379</v>
      </c>
      <c r="CA16" s="46">
        <f>_xlfn.XLOOKUP($D16, MASTER_YH!$D:$D, MASTER_YH!K:K)</f>
        <v>163782853</v>
      </c>
      <c r="CB16" s="49">
        <f t="shared" si="42"/>
        <v>0.60576169716618622</v>
      </c>
      <c r="CC16" s="46">
        <f t="shared" si="63"/>
        <v>99213379</v>
      </c>
      <c r="CD16" s="46">
        <f>_xlfn.XLOOKUP($D16, 'MASTER_S&amp;P'!$D:$D, 'MASTER_S&amp;P'!K:K)</f>
        <v>163782853</v>
      </c>
      <c r="CE16" s="49">
        <f t="shared" si="64"/>
        <v>0.60576169716618622</v>
      </c>
      <c r="CF16" s="51">
        <f t="shared" si="43"/>
        <v>163782853</v>
      </c>
      <c r="CG16" s="65">
        <f t="shared" si="44"/>
        <v>5.8389049937523994E-4</v>
      </c>
      <c r="CH16" s="65" t="str">
        <f t="shared" si="45"/>
        <v/>
      </c>
      <c r="CI16" s="50">
        <f t="shared" si="65"/>
        <v>0.60576169716618622</v>
      </c>
      <c r="CJ16" s="44">
        <f t="shared" si="46"/>
        <v>0</v>
      </c>
    </row>
    <row r="17" spans="2:88" x14ac:dyDescent="0.3">
      <c r="B17" s="7" t="str">
        <f t="shared" si="47"/>
        <v>Retail Wholesale Food</v>
      </c>
      <c r="C17" s="7" t="str">
        <v>Grocery Outlet</v>
      </c>
      <c r="D17" s="7" t="str">
        <v>GO</v>
      </c>
      <c r="G17" s="46">
        <f>_xlfn.XLOOKUP($D17,MASTER_YH!$D:$D,MASTER_YH!F:F)</f>
        <v>4371501000</v>
      </c>
      <c r="H17" s="46">
        <f>IF(AND(EXCL_YRS_NEG_INC=1,_xlfn.XLOOKUP($D17,MASTER_YH!$D:$D,MASTER_YH!L:L)&lt;0), "Negative", _xlfn.XLOOKUP($D17,MASTER_YH!$D:$D,MASTER_YH!L:L))</f>
        <v>56171000</v>
      </c>
      <c r="I17" s="65">
        <f t="shared" si="11"/>
        <v>1.3099352257810427E-2</v>
      </c>
      <c r="J17" s="65" t="str">
        <f t="shared" si="12"/>
        <v/>
      </c>
      <c r="K17" s="47">
        <f t="shared" si="48"/>
        <v>1.2849362267102307E-2</v>
      </c>
      <c r="L17" s="46">
        <f>_xlfn.XLOOKUP($D17, 'MASTER_S&amp;P'!$D:$D, 'MASTER_S&amp;P'!F:F)</f>
        <v>4371501000</v>
      </c>
      <c r="M17" s="46">
        <f>IF(AND(EXCL_YRS_NEG_INC=1,_xlfn.XLOOKUP($D17,'MASTER_S&amp;P'!$D:$D,'MASTER_S&amp;P'!L:L)&lt;0),"Negative",_xlfn.XLOOKUP($D17,'MASTER_S&amp;P'!$D:$D,'MASTER_S&amp;P'!L:L))</f>
        <v>56171000</v>
      </c>
      <c r="N17" s="65">
        <f t="shared" si="13"/>
        <v>1.0672302439067412E-2</v>
      </c>
      <c r="O17" s="65" t="str">
        <f t="shared" si="14"/>
        <v/>
      </c>
      <c r="P17" s="47">
        <f t="shared" si="49"/>
        <v>1.2849362267102307E-2</v>
      </c>
      <c r="Q17" s="46">
        <f>_xlfn.XLOOKUP($D17, MASTER_VL!$D:$D, MASTER_VL!F:F)</f>
        <v>4371500000</v>
      </c>
      <c r="R17" s="46">
        <f>IF(AND(EXCL_YRS_NEG_INC=1,_xlfn.XLOOKUP($D17,MASTER_VL!$D:$D,MASTER_VL!O:O)&lt;0),"Negative",_xlfn.XLOOKUP($D17,MASTER_VL!$D:$D,MASTER_VL!O:O))</f>
        <v>76006700</v>
      </c>
      <c r="S17" s="65">
        <f t="shared" si="15"/>
        <v>1.7657330581660358E-2</v>
      </c>
      <c r="T17" s="65" t="str">
        <f t="shared" si="16"/>
        <v/>
      </c>
      <c r="U17" s="47">
        <f t="shared" si="50"/>
        <v>1.7386869495596476E-2</v>
      </c>
      <c r="V17" s="46">
        <f t="shared" si="17"/>
        <v>4371501000</v>
      </c>
      <c r="W17" s="46">
        <f>_xlfn.XLOOKUP($D17, MASTER_YH!$D:$D, MASTER_YH!I:I)</f>
        <v>3173821000</v>
      </c>
      <c r="X17" s="49">
        <f t="shared" si="18"/>
        <v>1.3773621763798274</v>
      </c>
      <c r="Y17" s="46">
        <f t="shared" si="51"/>
        <v>4371501000</v>
      </c>
      <c r="Z17" s="46">
        <f>_xlfn.XLOOKUP($D17, 'MASTER_S&amp;P'!$D:$D, 'MASTER_S&amp;P'!I:I)</f>
        <v>3173821000</v>
      </c>
      <c r="AA17" s="49">
        <f t="shared" si="52"/>
        <v>1.3773621763798274</v>
      </c>
      <c r="AB17" s="51">
        <f t="shared" si="19"/>
        <v>3173821000</v>
      </c>
      <c r="AC17" s="65">
        <f t="shared" si="20"/>
        <v>1.0383728303478884E-2</v>
      </c>
      <c r="AD17" s="65" t="str">
        <f t="shared" si="21"/>
        <v/>
      </c>
      <c r="AE17" s="50">
        <f t="shared" si="53"/>
        <v>1.3773621763798274</v>
      </c>
      <c r="AF17" s="44">
        <f t="shared" si="22"/>
        <v>0</v>
      </c>
      <c r="AI17" s="46">
        <f>_xlfn.XLOOKUP($D17,MASTER_YH!$D:$D,MASTER_YH!G:G)</f>
        <v>3969453000</v>
      </c>
      <c r="AJ17" s="46">
        <f>IF(AND(EXCL_YRS_NEG_INC=1,_xlfn.XLOOKUP($D17,MASTER_YH!$D:$D,MASTER_YH!M:M)&lt;0), "Negative", _xlfn.XLOOKUP($D17,MASTER_YH!$D:$D,MASTER_YH!M:M))</f>
        <v>104081000</v>
      </c>
      <c r="AK17" s="65">
        <f t="shared" si="23"/>
        <v>1.0853640629775455E-2</v>
      </c>
      <c r="AL17" s="65" t="str">
        <f t="shared" si="24"/>
        <v/>
      </c>
      <c r="AM17" s="47">
        <f t="shared" si="54"/>
        <v>2.6220489321828473E-2</v>
      </c>
      <c r="AN17" s="46">
        <f>_xlfn.XLOOKUP($D17, 'MASTER_S&amp;P'!$D:$D, 'MASTER_S&amp;P'!G:G)</f>
        <v>3969453000</v>
      </c>
      <c r="AO17" s="46">
        <f>IF(AND(EXCL_YRS_NEG_INC=1,_xlfn.XLOOKUP($D17,'MASTER_S&amp;P'!$D:$D,'MASTER_S&amp;P'!M:M)&lt;0),"Negative",_xlfn.XLOOKUP($D17,'MASTER_S&amp;P'!$D:$D,'MASTER_S&amp;P'!M:M))</f>
        <v>104081000</v>
      </c>
      <c r="AP17" s="65">
        <f t="shared" si="25"/>
        <v>1.0853640629775455E-2</v>
      </c>
      <c r="AQ17" s="65" t="str">
        <f t="shared" si="26"/>
        <v/>
      </c>
      <c r="AR17" s="47">
        <f t="shared" si="55"/>
        <v>2.6220489321828473E-2</v>
      </c>
      <c r="AS17" s="46">
        <f>_xlfn.XLOOKUP($D17, MASTER_VL!$D:$D, MASTER_VL!G:G)</f>
        <v>3969500000</v>
      </c>
      <c r="AT17" s="46">
        <f>IF(AND(EXCL_YRS_NEG_INC=1,_xlfn.XLOOKUP($D17,MASTER_VL!$D:$D,MASTER_VL!P:P)&lt;0),"Negative",_xlfn.XLOOKUP($D17,MASTER_VL!$D:$D,MASTER_VL!P:P))</f>
        <v>105619700</v>
      </c>
      <c r="AU17" s="65">
        <f t="shared" si="27"/>
        <v>1.0860579266690198E-2</v>
      </c>
      <c r="AV17" s="65" t="str">
        <f t="shared" si="28"/>
        <v/>
      </c>
      <c r="AW17" s="47">
        <f t="shared" si="56"/>
        <v>2.6607809547801991E-2</v>
      </c>
      <c r="AX17" s="46">
        <f t="shared" si="29"/>
        <v>3969453000</v>
      </c>
      <c r="AY17" s="46">
        <f>_xlfn.XLOOKUP($D17, MASTER_YH!$D:$D, MASTER_YH!J:J)</f>
        <v>2969586000</v>
      </c>
      <c r="AZ17" s="49">
        <f t="shared" si="30"/>
        <v>1.3367024898420183</v>
      </c>
      <c r="BA17" s="46">
        <f t="shared" si="57"/>
        <v>3969453000</v>
      </c>
      <c r="BB17" s="46">
        <f>_xlfn.XLOOKUP($D17, 'MASTER_S&amp;P'!$D:$D, 'MASTER_S&amp;P'!J:J)</f>
        <v>2969586000</v>
      </c>
      <c r="BC17" s="49">
        <f t="shared" si="58"/>
        <v>1.3367024898420183</v>
      </c>
      <c r="BD17" s="51">
        <f t="shared" si="31"/>
        <v>2969586000</v>
      </c>
      <c r="BE17" s="65">
        <f t="shared" si="32"/>
        <v>1.0268831853945472E-2</v>
      </c>
      <c r="BF17" s="65" t="str">
        <f t="shared" si="33"/>
        <v/>
      </c>
      <c r="BG17" s="50">
        <f t="shared" si="59"/>
        <v>1.3367024898420183</v>
      </c>
      <c r="BH17" s="44">
        <f t="shared" si="34"/>
        <v>0</v>
      </c>
      <c r="BK17" s="46">
        <f>_xlfn.XLOOKUP($D17,MASTER_YH!$D:$D,MASTER_YH!H:H)</f>
        <v>3578101000</v>
      </c>
      <c r="BL17" s="46">
        <f>IF(AND(EXCL_YRS_NEG_INC=1,_xlfn.XLOOKUP($D17,MASTER_YH!$D:$D,MASTER_YH!N:N)&lt;0), "Negative", _xlfn.XLOOKUP($D17,MASTER_YH!$D:$D,MASTER_YH!N:N))</f>
        <v>75749000</v>
      </c>
      <c r="BM17" s="65">
        <f t="shared" si="35"/>
        <v>1.0318442128724754E-2</v>
      </c>
      <c r="BN17" s="65" t="str">
        <f t="shared" si="36"/>
        <v/>
      </c>
      <c r="BO17" s="47">
        <f t="shared" si="60"/>
        <v>2.1170168198158743E-2</v>
      </c>
      <c r="BP17" s="46">
        <f>_xlfn.XLOOKUP($D17, 'MASTER_S&amp;P'!$D:$D, 'MASTER_S&amp;P'!H:H)</f>
        <v>3578101000</v>
      </c>
      <c r="BQ17" s="46">
        <f>IF(AND(EXCL_YRS_NEG_INC=1,_xlfn.XLOOKUP($D17,'MASTER_S&amp;P'!$D:$D,'MASTER_S&amp;P'!N:N)&lt;0),"Negative",_xlfn.XLOOKUP($D17,'MASTER_S&amp;P'!$D:$D,'MASTER_S&amp;P'!N:N))</f>
        <v>75749000</v>
      </c>
      <c r="BR17" s="65">
        <f t="shared" si="37"/>
        <v>1.0318442128724754E-2</v>
      </c>
      <c r="BS17" s="65" t="str">
        <f t="shared" si="38"/>
        <v/>
      </c>
      <c r="BT17" s="47">
        <f t="shared" si="61"/>
        <v>2.1170168198158743E-2</v>
      </c>
      <c r="BU17" s="46">
        <f>_xlfn.XLOOKUP($D17, MASTER_VL!$D:$D, MASTER_VL!H:H)</f>
        <v>3578100000</v>
      </c>
      <c r="BV17" s="46">
        <f>IF(AND(EXCL_YRS_NEG_INC=1,_xlfn.XLOOKUP($D17,MASTER_VL!$D:$D,MASTER_VL!Q:Q)&lt;0),"Negative",_xlfn.XLOOKUP($D17,MASTER_VL!$D:$D,MASTER_VL!Q:Q))</f>
        <v>99623400</v>
      </c>
      <c r="BW17" s="65">
        <f t="shared" si="39"/>
        <v>1.032473581362682E-2</v>
      </c>
      <c r="BX17" s="65" t="str">
        <f t="shared" si="40"/>
        <v/>
      </c>
      <c r="BY17" s="47">
        <f t="shared" si="62"/>
        <v>2.7842542131298734E-2</v>
      </c>
      <c r="BZ17" s="46">
        <f t="shared" si="41"/>
        <v>3578101000</v>
      </c>
      <c r="CA17" s="46">
        <f>_xlfn.XLOOKUP($D17, MASTER_YH!$D:$D, MASTER_YH!K:K)</f>
        <v>2772404000</v>
      </c>
      <c r="CB17" s="49">
        <f t="shared" si="42"/>
        <v>1.2906131285339366</v>
      </c>
      <c r="CC17" s="46">
        <f t="shared" si="63"/>
        <v>3578101000</v>
      </c>
      <c r="CD17" s="46">
        <f>_xlfn.XLOOKUP($D17, 'MASTER_S&amp;P'!$D:$D, 'MASTER_S&amp;P'!K:K)</f>
        <v>2772404000</v>
      </c>
      <c r="CE17" s="49">
        <f t="shared" si="64"/>
        <v>1.2906131285339366</v>
      </c>
      <c r="CF17" s="51">
        <f t="shared" si="43"/>
        <v>2772404000</v>
      </c>
      <c r="CG17" s="65">
        <f t="shared" si="44"/>
        <v>9.8836986068981999E-3</v>
      </c>
      <c r="CH17" s="65" t="str">
        <f t="shared" si="45"/>
        <v/>
      </c>
      <c r="CI17" s="50">
        <f t="shared" si="65"/>
        <v>1.2906131285339366</v>
      </c>
      <c r="CJ17" s="44">
        <f t="shared" si="46"/>
        <v>0</v>
      </c>
    </row>
    <row r="18" spans="2:88" x14ac:dyDescent="0.3">
      <c r="B18" s="7" t="str">
        <f t="shared" si="47"/>
        <v>Retail Wholesale Food</v>
      </c>
      <c r="C18" s="7" t="str">
        <v>HF Foods Group Inc</v>
      </c>
      <c r="D18" s="7" t="str">
        <v>HFFG</v>
      </c>
      <c r="G18" s="46">
        <f>_xlfn.XLOOKUP($D18,MASTER_YH!$D:$D,MASTER_YH!F:F)</f>
        <v>1201667000</v>
      </c>
      <c r="H18" s="46" t="str">
        <f>IF(AND(EXCL_YRS_NEG_INC=1,_xlfn.XLOOKUP($D18,MASTER_YH!$D:$D,MASTER_YH!L:L)&lt;0), "Negative", _xlfn.XLOOKUP($D18,MASTER_YH!$D:$D,MASTER_YH!L:L))</f>
        <v>Negative</v>
      </c>
      <c r="I18" s="65" t="str">
        <f t="shared" si="11"/>
        <v/>
      </c>
      <c r="J18" s="65" t="str">
        <f t="shared" si="12"/>
        <v/>
      </c>
      <c r="K18" s="47" t="str">
        <f t="shared" si="48"/>
        <v>n/a</v>
      </c>
      <c r="L18" s="46">
        <f>_xlfn.XLOOKUP($D18, 'MASTER_S&amp;P'!$D:$D, 'MASTER_S&amp;P'!F:F)</f>
        <v>1201667000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9"/>
        <v>n/a</v>
      </c>
      <c r="Q18" s="46">
        <f>_xlfn.XLOOKUP($D18, MASTER_VL!$D:$D, MASTER_VL!F:F)</f>
        <v>1201700000</v>
      </c>
      <c r="R18" s="46" t="str">
        <f>IF(AND(EXCL_YRS_NEG_INC=1,_xlfn.XLOOKUP($D18,MASTER_VL!$D:$D,MASTER_VL!O:O)&lt;0),"Negative",_xlfn.XLOOKUP($D18,MASTER_VL!$D:$D,MASTER_VL!O:O))</f>
        <v>Negative</v>
      </c>
      <c r="S18" s="65" t="str">
        <f t="shared" si="15"/>
        <v/>
      </c>
      <c r="T18" s="65" t="str">
        <f t="shared" si="16"/>
        <v/>
      </c>
      <c r="U18" s="47" t="str">
        <f t="shared" si="50"/>
        <v>n/a</v>
      </c>
      <c r="V18" s="46">
        <f t="shared" si="17"/>
        <v>1201667000</v>
      </c>
      <c r="W18" s="46">
        <f>_xlfn.XLOOKUP($D18, MASTER_YH!$D:$D, MASTER_YH!I:I)</f>
        <v>549991000</v>
      </c>
      <c r="X18" s="49">
        <f t="shared" si="18"/>
        <v>2.1848848435701673</v>
      </c>
      <c r="Y18" s="46">
        <f t="shared" si="51"/>
        <v>1201667000</v>
      </c>
      <c r="Z18" s="46">
        <f>_xlfn.XLOOKUP($D18, 'MASTER_S&amp;P'!$D:$D, 'MASTER_S&amp;P'!I:I)</f>
        <v>549991000</v>
      </c>
      <c r="AA18" s="49">
        <f t="shared" si="52"/>
        <v>2.1848848435701673</v>
      </c>
      <c r="AB18" s="51">
        <f t="shared" si="19"/>
        <v>549991000</v>
      </c>
      <c r="AC18" s="65">
        <f t="shared" si="20"/>
        <v>1.7993948346043003E-3</v>
      </c>
      <c r="AD18" s="65">
        <f t="shared" si="21"/>
        <v>3.0830753332914255E-3</v>
      </c>
      <c r="AE18" s="50">
        <f t="shared" si="53"/>
        <v>2.1848848435701673</v>
      </c>
      <c r="AF18" s="44">
        <f t="shared" si="22"/>
        <v>1</v>
      </c>
      <c r="AI18" s="46">
        <f>_xlfn.XLOOKUP($D18,MASTER_YH!$D:$D,MASTER_YH!G:G)</f>
        <v>1148493000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4"/>
        <v>n/a</v>
      </c>
      <c r="AN18" s="46">
        <f>_xlfn.XLOOKUP($D18, 'MASTER_S&amp;P'!$D:$D, 'MASTER_S&amp;P'!G:G)</f>
        <v>1148493000</v>
      </c>
      <c r="AO18" s="46" t="str">
        <f>IF(AND(EXCL_YRS_NEG_INC=1,_xlfn.XLOOKUP($D18,'MASTER_S&amp;P'!$D:$D,'MASTER_S&amp;P'!M:M)&lt;0),"Negative",_xlfn.XLOOKUP($D18,'MASTER_S&amp;P'!$D:$D,'MASTER_S&amp;P'!M:M))</f>
        <v>Negative</v>
      </c>
      <c r="AP18" s="65" t="str">
        <f t="shared" si="25"/>
        <v/>
      </c>
      <c r="AQ18" s="65" t="str">
        <f t="shared" si="26"/>
        <v/>
      </c>
      <c r="AR18" s="47" t="str">
        <f t="shared" si="55"/>
        <v>n/a</v>
      </c>
      <c r="AS18" s="46">
        <f>_xlfn.XLOOKUP($D18, MASTER_VL!$D:$D, MASTER_VL!G:G)</f>
        <v>1148500000</v>
      </c>
      <c r="AT18" s="46" t="str">
        <f>IF(AND(EXCL_YRS_NEG_INC=1,_xlfn.XLOOKUP($D18,MASTER_VL!$D:$D,MASTER_VL!P:P)&lt;0),"Negative",_xlfn.XLOOKUP($D18,MASTER_VL!$D:$D,MASTER_VL!P:P))</f>
        <v>Negative</v>
      </c>
      <c r="AU18" s="65" t="str">
        <f t="shared" si="27"/>
        <v/>
      </c>
      <c r="AV18" s="65" t="str">
        <f t="shared" si="28"/>
        <v/>
      </c>
      <c r="AW18" s="47" t="str">
        <f t="shared" si="56"/>
        <v>n/a</v>
      </c>
      <c r="AX18" s="46">
        <f t="shared" si="29"/>
        <v>1148493000</v>
      </c>
      <c r="AY18" s="46">
        <f>_xlfn.XLOOKUP($D18, MASTER_YH!$D:$D, MASTER_YH!J:J)</f>
        <v>596520000</v>
      </c>
      <c r="AZ18" s="49">
        <f t="shared" si="30"/>
        <v>1.9253218668276</v>
      </c>
      <c r="BA18" s="46">
        <f t="shared" si="57"/>
        <v>1148493000</v>
      </c>
      <c r="BB18" s="46">
        <f>_xlfn.XLOOKUP($D18, 'MASTER_S&amp;P'!$D:$D, 'MASTER_S&amp;P'!J:J)</f>
        <v>596520000</v>
      </c>
      <c r="BC18" s="49">
        <f t="shared" si="58"/>
        <v>1.9253218668276</v>
      </c>
      <c r="BD18" s="51">
        <f t="shared" si="31"/>
        <v>596520000</v>
      </c>
      <c r="BE18" s="65">
        <f t="shared" si="32"/>
        <v>2.0627668562269463E-3</v>
      </c>
      <c r="BF18" s="65" t="str">
        <f t="shared" si="33"/>
        <v/>
      </c>
      <c r="BG18" s="50">
        <f t="shared" si="59"/>
        <v>1.9253218668276</v>
      </c>
      <c r="BH18" s="44">
        <f t="shared" si="34"/>
        <v>0</v>
      </c>
      <c r="BK18" s="46">
        <f>_xlfn.XLOOKUP($D18,MASTER_YH!$D:$D,MASTER_YH!H:H)</f>
        <v>1170467000</v>
      </c>
      <c r="BL18" s="46">
        <f>IF(AND(EXCL_YRS_NEG_INC=1,_xlfn.XLOOKUP($D18,MASTER_YH!$D:$D,MASTER_YH!N:N)&lt;0), "Negative", _xlfn.XLOOKUP($D18,MASTER_YH!$D:$D,MASTER_YH!N:N))</f>
        <v>4000</v>
      </c>
      <c r="BM18" s="65">
        <f t="shared" si="35"/>
        <v>2.3727804792821549E-3</v>
      </c>
      <c r="BN18" s="65" t="str">
        <f t="shared" si="36"/>
        <v/>
      </c>
      <c r="BO18" s="47">
        <f t="shared" si="60"/>
        <v>3.4174393639461856E-6</v>
      </c>
      <c r="BP18" s="46">
        <f>_xlfn.XLOOKUP($D18, 'MASTER_S&amp;P'!$D:$D, 'MASTER_S&amp;P'!H:H)</f>
        <v>1170467000</v>
      </c>
      <c r="BQ18" s="46">
        <f>IF(AND(EXCL_YRS_NEG_INC=1,_xlfn.XLOOKUP($D18,'MASTER_S&amp;P'!$D:$D,'MASTER_S&amp;P'!N:N)&lt;0),"Negative",_xlfn.XLOOKUP($D18,'MASTER_S&amp;P'!$D:$D,'MASTER_S&amp;P'!N:N))</f>
        <v>4000</v>
      </c>
      <c r="BR18" s="65">
        <f t="shared" si="37"/>
        <v>2.3727804792821549E-3</v>
      </c>
      <c r="BS18" s="65" t="str">
        <f t="shared" si="38"/>
        <v/>
      </c>
      <c r="BT18" s="47">
        <f t="shared" si="61"/>
        <v>3.4174393639461856E-6</v>
      </c>
      <c r="BU18" s="46">
        <f>_xlfn.XLOOKUP($D18, MASTER_VL!$D:$D, MASTER_VL!H:H)</f>
        <v>1170500000</v>
      </c>
      <c r="BV18" s="46">
        <f>IF(AND(EXCL_YRS_NEG_INC=1,_xlfn.XLOOKUP($D18,MASTER_VL!$D:$D,MASTER_VL!Q:Q)&lt;0),"Negative",_xlfn.XLOOKUP($D18,MASTER_VL!$D:$D,MASTER_VL!Q:Q))</f>
        <v>538100</v>
      </c>
      <c r="BW18" s="65">
        <f t="shared" si="39"/>
        <v>2.3742277454965773E-3</v>
      </c>
      <c r="BX18" s="65" t="str">
        <f t="shared" si="40"/>
        <v/>
      </c>
      <c r="BY18" s="47">
        <f t="shared" si="62"/>
        <v>4.5971806920119606E-4</v>
      </c>
      <c r="BZ18" s="46">
        <f t="shared" si="41"/>
        <v>1170467000</v>
      </c>
      <c r="CA18" s="46">
        <f>_xlfn.XLOOKUP($D18, MASTER_YH!$D:$D, MASTER_YH!K:K)</f>
        <v>637529000</v>
      </c>
      <c r="CB18" s="49">
        <f t="shared" si="42"/>
        <v>1.8359431492528182</v>
      </c>
      <c r="CC18" s="46">
        <f t="shared" si="63"/>
        <v>1170467000</v>
      </c>
      <c r="CD18" s="46">
        <f>_xlfn.XLOOKUP($D18, 'MASTER_S&amp;P'!$D:$D, 'MASTER_S&amp;P'!K:K)</f>
        <v>637529000</v>
      </c>
      <c r="CE18" s="49">
        <f t="shared" si="64"/>
        <v>1.8359431492528182</v>
      </c>
      <c r="CF18" s="51">
        <f t="shared" si="43"/>
        <v>637529000</v>
      </c>
      <c r="CG18" s="65">
        <f t="shared" si="44"/>
        <v>2.2728089012846622E-3</v>
      </c>
      <c r="CH18" s="65" t="str">
        <f t="shared" si="45"/>
        <v/>
      </c>
      <c r="CI18" s="50">
        <f t="shared" si="65"/>
        <v>1.8359431492528182</v>
      </c>
      <c r="CJ18" s="44">
        <f t="shared" si="46"/>
        <v>0</v>
      </c>
    </row>
    <row r="19" spans="2:88" x14ac:dyDescent="0.3">
      <c r="B19" s="7" t="str">
        <f t="shared" si="47"/>
        <v>Retail Wholesale Food</v>
      </c>
      <c r="C19" s="7" t="str">
        <v>Ingles Markets Incorporated</v>
      </c>
      <c r="D19" s="7" t="str">
        <v>IMKTA</v>
      </c>
      <c r="G19" s="46">
        <f>_xlfn.XLOOKUP($D19,MASTER_YH!$D:$D,MASTER_YH!F:F)</f>
        <v>5639609434</v>
      </c>
      <c r="H19" s="46">
        <f>IF(AND(EXCL_YRS_NEG_INC=1,_xlfn.XLOOKUP($D19,MASTER_YH!$D:$D,MASTER_YH!L:L)&lt;0), "Negative", _xlfn.XLOOKUP($D19,MASTER_YH!$D:$D,MASTER_YH!L:L))</f>
        <v>139501301</v>
      </c>
      <c r="I19" s="65">
        <f t="shared" si="11"/>
        <v>1.0433362861426401E-2</v>
      </c>
      <c r="J19" s="65">
        <f t="shared" si="12"/>
        <v>1.9150264602030398E-2</v>
      </c>
      <c r="K19" s="47">
        <f t="shared" si="48"/>
        <v>2.4735986176449822E-2</v>
      </c>
      <c r="L19" s="46">
        <f>_xlfn.XLOOKUP($D19, 'MASTER_S&amp;P'!$D:$D, 'MASTER_S&amp;P'!F:F)</f>
        <v>5639609434</v>
      </c>
      <c r="M19" s="46">
        <f>IF(AND(EXCL_YRS_NEG_INC=1,_xlfn.XLOOKUP($D19,'MASTER_S&amp;P'!$D:$D,'MASTER_S&amp;P'!L:L)&lt;0),"Negative",_xlfn.XLOOKUP($D19,'MASTER_S&amp;P'!$D:$D,'MASTER_S&amp;P'!L:L))</f>
        <v>139501301</v>
      </c>
      <c r="N19" s="65">
        <f t="shared" si="13"/>
        <v>8.5002679309799933E-3</v>
      </c>
      <c r="O19" s="65">
        <f t="shared" si="14"/>
        <v>1.484262322241805E-2</v>
      </c>
      <c r="P19" s="47">
        <f t="shared" si="49"/>
        <v>2.4735986176449822E-2</v>
      </c>
      <c r="Q19" s="46">
        <f>_xlfn.XLOOKUP($D19, MASTER_VL!$D:$D, MASTER_VL!F:F)</f>
        <v>5639600000</v>
      </c>
      <c r="R19" s="46">
        <f>IF(AND(EXCL_YRS_NEG_INC=1,_xlfn.XLOOKUP($D19,MASTER_VL!$D:$D,MASTER_VL!O:O)&lt;0),"Negative",_xlfn.XLOOKUP($D19,MASTER_VL!$D:$D,MASTER_VL!O:O))</f>
        <v>131031000</v>
      </c>
      <c r="S19" s="65">
        <f t="shared" si="15"/>
        <v>1.4063698226969989E-2</v>
      </c>
      <c r="T19" s="65">
        <f t="shared" si="16"/>
        <v>3.6393706874626001E-2</v>
      </c>
      <c r="U19" s="47">
        <f t="shared" si="50"/>
        <v>2.3234094616639479E-2</v>
      </c>
      <c r="V19" s="46">
        <f t="shared" si="17"/>
        <v>5639609434</v>
      </c>
      <c r="W19" s="46">
        <f>_xlfn.XLOOKUP($D19, MASTER_YH!$D:$D, MASTER_YH!I:I)</f>
        <v>2527882715</v>
      </c>
      <c r="X19" s="49">
        <f t="shared" si="18"/>
        <v>2.23096166627335</v>
      </c>
      <c r="Y19" s="46">
        <f t="shared" si="51"/>
        <v>5639609434</v>
      </c>
      <c r="Z19" s="46">
        <f>_xlfn.XLOOKUP($D19, 'MASTER_S&amp;P'!$D:$D, 'MASTER_S&amp;P'!I:I)</f>
        <v>2527882715</v>
      </c>
      <c r="AA19" s="49">
        <f t="shared" si="52"/>
        <v>2.23096166627335</v>
      </c>
      <c r="AB19" s="51">
        <f t="shared" si="19"/>
        <v>2527882715</v>
      </c>
      <c r="AC19" s="65">
        <f t="shared" si="20"/>
        <v>8.2704246066871902E-3</v>
      </c>
      <c r="AD19" s="65">
        <f t="shared" si="21"/>
        <v>1.4170509779378677E-2</v>
      </c>
      <c r="AE19" s="50">
        <f t="shared" si="53"/>
        <v>2.23096166627335</v>
      </c>
      <c r="AF19" s="44">
        <f t="shared" si="22"/>
        <v>1</v>
      </c>
      <c r="AI19" s="46">
        <f>_xlfn.XLOOKUP($D19,MASTER_YH!$D:$D,MASTER_YH!G:G)</f>
        <v>5892781732</v>
      </c>
      <c r="AJ19" s="46">
        <f>IF(AND(EXCL_YRS_NEG_INC=1,_xlfn.XLOOKUP($D19,MASTER_YH!$D:$D,MASTER_YH!M:M)&lt;0), "Negative", _xlfn.XLOOKUP($D19,MASTER_YH!$D:$D,MASTER_YH!M:M))</f>
        <v>278504959</v>
      </c>
      <c r="AK19" s="65">
        <f t="shared" si="23"/>
        <v>9.041742707396062E-3</v>
      </c>
      <c r="AL19" s="65">
        <f t="shared" si="24"/>
        <v>1.6433376340232626E-2</v>
      </c>
      <c r="AM19" s="47">
        <f t="shared" si="54"/>
        <v>4.7262052400076915E-2</v>
      </c>
      <c r="AN19" s="46">
        <f>_xlfn.XLOOKUP($D19, 'MASTER_S&amp;P'!$D:$D, 'MASTER_S&amp;P'!G:G)</f>
        <v>5892781732</v>
      </c>
      <c r="AO19" s="46">
        <f>IF(AND(EXCL_YRS_NEG_INC=1,_xlfn.XLOOKUP($D19,'MASTER_S&amp;P'!$D:$D,'MASTER_S&amp;P'!M:M)&lt;0),"Negative",_xlfn.XLOOKUP($D19,'MASTER_S&amp;P'!$D:$D,'MASTER_S&amp;P'!M:M))</f>
        <v>278504959</v>
      </c>
      <c r="AP19" s="65">
        <f t="shared" si="25"/>
        <v>9.041742707396062E-3</v>
      </c>
      <c r="AQ19" s="65">
        <f t="shared" si="26"/>
        <v>1.6433376340232626E-2</v>
      </c>
      <c r="AR19" s="47">
        <f t="shared" si="55"/>
        <v>4.7262052400076915E-2</v>
      </c>
      <c r="AS19" s="46">
        <f>_xlfn.XLOOKUP($D19, MASTER_VL!$D:$D, MASTER_VL!G:G)</f>
        <v>5892800000</v>
      </c>
      <c r="AT19" s="46">
        <f>IF(AND(EXCL_YRS_NEG_INC=1,_xlfn.XLOOKUP($D19,MASTER_VL!$D:$D,MASTER_VL!P:P)&lt;0),"Negative",_xlfn.XLOOKUP($D19,MASTER_VL!$D:$D,MASTER_VL!P:P))</f>
        <v>210789000</v>
      </c>
      <c r="AU19" s="65">
        <f t="shared" si="27"/>
        <v>9.0475230139183752E-3</v>
      </c>
      <c r="AV19" s="65">
        <f t="shared" si="28"/>
        <v>1.6433376340232626E-2</v>
      </c>
      <c r="AW19" s="47">
        <f t="shared" si="56"/>
        <v>3.5770601411892478E-2</v>
      </c>
      <c r="AX19" s="46">
        <f t="shared" si="29"/>
        <v>5892781732</v>
      </c>
      <c r="AY19" s="46">
        <f>_xlfn.XLOOKUP($D19, MASTER_YH!$D:$D, MASTER_YH!J:J)</f>
        <v>2473845733</v>
      </c>
      <c r="AZ19" s="49">
        <f t="shared" si="30"/>
        <v>2.3820328217693274</v>
      </c>
      <c r="BA19" s="46">
        <f t="shared" si="57"/>
        <v>5892781732</v>
      </c>
      <c r="BB19" s="46">
        <f>_xlfn.XLOOKUP($D19, 'MASTER_S&amp;P'!$D:$D, 'MASTER_S&amp;P'!J:J)</f>
        <v>2473845733</v>
      </c>
      <c r="BC19" s="49">
        <f t="shared" si="58"/>
        <v>2.3820328217693274</v>
      </c>
      <c r="BD19" s="51">
        <f t="shared" si="31"/>
        <v>2473845733</v>
      </c>
      <c r="BE19" s="65">
        <f t="shared" si="32"/>
        <v>8.5545614320573591E-3</v>
      </c>
      <c r="BF19" s="65">
        <f t="shared" si="33"/>
        <v>1.4945630325175954E-2</v>
      </c>
      <c r="BG19" s="50">
        <f t="shared" si="59"/>
        <v>2.3820328217693274</v>
      </c>
      <c r="BH19" s="44">
        <f t="shared" si="34"/>
        <v>1</v>
      </c>
      <c r="BK19" s="46">
        <f>_xlfn.XLOOKUP($D19,MASTER_YH!$D:$D,MASTER_YH!H:H)</f>
        <v>5678835032</v>
      </c>
      <c r="BL19" s="46">
        <f>IF(AND(EXCL_YRS_NEG_INC=1,_xlfn.XLOOKUP($D19,MASTER_YH!$D:$D,MASTER_YH!N:N)&lt;0), "Negative", _xlfn.XLOOKUP($D19,MASTER_YH!$D:$D,MASTER_YH!N:N))</f>
        <v>361269928</v>
      </c>
      <c r="BM19" s="65">
        <f t="shared" si="35"/>
        <v>8.5435220017643539E-3</v>
      </c>
      <c r="BN19" s="65">
        <f t="shared" si="36"/>
        <v>1.5734176345624531E-2</v>
      </c>
      <c r="BO19" s="47">
        <f t="shared" si="60"/>
        <v>6.3616908391291332E-2</v>
      </c>
      <c r="BP19" s="46">
        <f>_xlfn.XLOOKUP($D19, 'MASTER_S&amp;P'!$D:$D, 'MASTER_S&amp;P'!H:H)</f>
        <v>5678835032</v>
      </c>
      <c r="BQ19" s="46">
        <f>IF(AND(EXCL_YRS_NEG_INC=1,_xlfn.XLOOKUP($D19,'MASTER_S&amp;P'!$D:$D,'MASTER_S&amp;P'!N:N)&lt;0),"Negative",_xlfn.XLOOKUP($D19,'MASTER_S&amp;P'!$D:$D,'MASTER_S&amp;P'!N:N))</f>
        <v>361269928</v>
      </c>
      <c r="BR19" s="65">
        <f t="shared" si="37"/>
        <v>8.5435220017643539E-3</v>
      </c>
      <c r="BS19" s="65">
        <f t="shared" si="38"/>
        <v>1.5734176345624531E-2</v>
      </c>
      <c r="BT19" s="47">
        <f t="shared" si="61"/>
        <v>6.3616908391291332E-2</v>
      </c>
      <c r="BU19" s="46">
        <f>_xlfn.XLOOKUP($D19, MASTER_VL!$D:$D, MASTER_VL!H:H)</f>
        <v>5678800000</v>
      </c>
      <c r="BV19" s="46">
        <f>IF(AND(EXCL_YRS_NEG_INC=1,_xlfn.XLOOKUP($D19,MASTER_VL!$D:$D,MASTER_VL!Q:Q)&lt;0),"Negative",_xlfn.XLOOKUP($D19,MASTER_VL!$D:$D,MASTER_VL!Q:Q))</f>
        <v>272696400</v>
      </c>
      <c r="BW19" s="65">
        <f t="shared" si="39"/>
        <v>8.5487330825420715E-3</v>
      </c>
      <c r="BX19" s="65">
        <f t="shared" si="40"/>
        <v>1.5734176345624531E-2</v>
      </c>
      <c r="BY19" s="47">
        <f t="shared" si="62"/>
        <v>4.8020074663661337E-2</v>
      </c>
      <c r="BZ19" s="46">
        <f t="shared" si="41"/>
        <v>5678835032</v>
      </c>
      <c r="CA19" s="46">
        <f>_xlfn.XLOOKUP($D19, MASTER_YH!$D:$D, MASTER_YH!K:K)</f>
        <v>2295510725</v>
      </c>
      <c r="CB19" s="49">
        <f t="shared" si="42"/>
        <v>2.4738873881758927</v>
      </c>
      <c r="CC19" s="46">
        <f t="shared" si="63"/>
        <v>5678835032</v>
      </c>
      <c r="CD19" s="46">
        <f>_xlfn.XLOOKUP($D19, 'MASTER_S&amp;P'!$D:$D, 'MASTER_S&amp;P'!K:K)</f>
        <v>2295510725</v>
      </c>
      <c r="CE19" s="49">
        <f t="shared" si="64"/>
        <v>2.4738873881758927</v>
      </c>
      <c r="CF19" s="51">
        <f t="shared" si="43"/>
        <v>2295510725</v>
      </c>
      <c r="CG19" s="65">
        <f t="shared" si="44"/>
        <v>8.183560604732347E-3</v>
      </c>
      <c r="CH19" s="65">
        <f t="shared" si="45"/>
        <v>1.4555115159983478E-2</v>
      </c>
      <c r="CI19" s="50">
        <f t="shared" si="65"/>
        <v>2.4738873881758927</v>
      </c>
      <c r="CJ19" s="44">
        <f t="shared" si="46"/>
        <v>1</v>
      </c>
    </row>
    <row r="20" spans="2:88" x14ac:dyDescent="0.3">
      <c r="B20" s="7" t="str">
        <f t="shared" si="47"/>
        <v>Retail Wholesale Food</v>
      </c>
      <c r="C20" s="7" t="str">
        <v>Innovative Food Holdings</v>
      </c>
      <c r="D20" s="7" t="str">
        <v>IVFH</v>
      </c>
      <c r="G20" s="46">
        <f>_xlfn.XLOOKUP($D20,MASTER_YH!$D:$D,MASTER_YH!F:F)</f>
        <v>72134376</v>
      </c>
      <c r="H20" s="46">
        <f>IF(AND(EXCL_YRS_NEG_INC=1,_xlfn.XLOOKUP($D20,MASTER_YH!$D:$D,MASTER_YH!L:L)&lt;0), "Negative", _xlfn.XLOOKUP($D20,MASTER_YH!$D:$D,MASTER_YH!L:L))</f>
        <v>2532583</v>
      </c>
      <c r="I20" s="65">
        <f t="shared" si="11"/>
        <v>1.1286703720861262E-4</v>
      </c>
      <c r="J20" s="65">
        <f t="shared" si="12"/>
        <v>2.0716557605633212E-4</v>
      </c>
      <c r="K20" s="47">
        <f t="shared" si="48"/>
        <v>3.5109238347053838E-2</v>
      </c>
      <c r="L20" s="46">
        <f>_xlfn.XLOOKUP($D20, 'MASTER_S&amp;P'!$D:$D, 'MASTER_S&amp;P'!F:F)</f>
        <v>72134376</v>
      </c>
      <c r="M20" s="46">
        <f>IF(AND(EXCL_YRS_NEG_INC=1,_xlfn.XLOOKUP($D20,'MASTER_S&amp;P'!$D:$D,'MASTER_S&amp;P'!L:L)&lt;0),"Negative",_xlfn.XLOOKUP($D20,'MASTER_S&amp;P'!$D:$D,'MASTER_S&amp;P'!L:L))</f>
        <v>2532583</v>
      </c>
      <c r="N20" s="65">
        <f t="shared" si="13"/>
        <v>9.1955016766083296E-5</v>
      </c>
      <c r="O20" s="65">
        <f t="shared" si="14"/>
        <v>1.6056595843241326E-4</v>
      </c>
      <c r="P20" s="47">
        <f t="shared" si="49"/>
        <v>3.5109238347053838E-2</v>
      </c>
      <c r="Q20" s="46" t="str">
        <f>_xlfn.XLOOKUP($D20, MASTER_VL!$D:$D, MASTER_VL!F:F)</f>
        <v>NA</v>
      </c>
      <c r="R20" s="46" t="str">
        <f>IF(AND(EXCL_YRS_NEG_INC=1,_xlfn.XLOOKUP($D20,MASTER_VL!$D:$D,MASTER_VL!O:O)&lt;0),"Negative",_xlfn.XLOOKUP($D20,MASTER_VL!$D:$D,MASTER_VL!O:O))</f>
        <v>NA</v>
      </c>
      <c r="S20" s="65" t="str">
        <f t="shared" si="15"/>
        <v/>
      </c>
      <c r="T20" s="65" t="str">
        <f t="shared" si="16"/>
        <v/>
      </c>
      <c r="U20" s="47" t="str">
        <f t="shared" si="50"/>
        <v>n/a</v>
      </c>
      <c r="V20" s="46">
        <f t="shared" si="17"/>
        <v>72134376</v>
      </c>
      <c r="W20" s="46">
        <f>_xlfn.XLOOKUP($D20, MASTER_YH!$D:$D, MASTER_YH!I:I)</f>
        <v>27346373</v>
      </c>
      <c r="X20" s="49">
        <f t="shared" si="18"/>
        <v>2.6378041431673589</v>
      </c>
      <c r="Y20" s="46">
        <f t="shared" si="51"/>
        <v>72134376</v>
      </c>
      <c r="Z20" s="46">
        <f>_xlfn.XLOOKUP($D20, 'MASTER_S&amp;P'!$D:$D, 'MASTER_S&amp;P'!I:I)</f>
        <v>27346373</v>
      </c>
      <c r="AA20" s="49">
        <f t="shared" si="52"/>
        <v>2.6378041431673589</v>
      </c>
      <c r="AB20" s="51">
        <f t="shared" si="19"/>
        <v>27346373</v>
      </c>
      <c r="AC20" s="65">
        <f t="shared" si="20"/>
        <v>8.9468595524949508E-5</v>
      </c>
      <c r="AD20" s="65">
        <f t="shared" si="21"/>
        <v>1.5329510492223807E-4</v>
      </c>
      <c r="AE20" s="50">
        <f t="shared" si="53"/>
        <v>2.6378041431673589</v>
      </c>
      <c r="AF20" s="44">
        <f t="shared" si="22"/>
        <v>1</v>
      </c>
      <c r="AI20" s="46">
        <f>_xlfn.XLOOKUP($D20,MASTER_YH!$D:$D,MASTER_YH!G:G)</f>
        <v>70388962</v>
      </c>
      <c r="AJ20" s="46" t="str">
        <f>IF(AND(EXCL_YRS_NEG_INC=1,_xlfn.XLOOKUP($D20,MASTER_YH!$D:$D,MASTER_YH!M:M)&lt;0), "Negative", _xlfn.XLOOKUP($D20,MASTER_YH!$D:$D,MASTER_YH!M:M))</f>
        <v>Negative</v>
      </c>
      <c r="AK20" s="65" t="str">
        <f t="shared" si="23"/>
        <v/>
      </c>
      <c r="AL20" s="65" t="str">
        <f t="shared" si="24"/>
        <v/>
      </c>
      <c r="AM20" s="47" t="str">
        <f t="shared" si="54"/>
        <v>n/a</v>
      </c>
      <c r="AN20" s="46">
        <f>_xlfn.XLOOKUP($D20, 'MASTER_S&amp;P'!$D:$D, 'MASTER_S&amp;P'!G:G)</f>
        <v>70388962</v>
      </c>
      <c r="AO20" s="46" t="str">
        <f>IF(AND(EXCL_YRS_NEG_INC=1,_xlfn.XLOOKUP($D20,'MASTER_S&amp;P'!$D:$D,'MASTER_S&amp;P'!M:M)&lt;0),"Negative",_xlfn.XLOOKUP($D20,'MASTER_S&amp;P'!$D:$D,'MASTER_S&amp;P'!M:M))</f>
        <v>Negative</v>
      </c>
      <c r="AP20" s="65" t="str">
        <f t="shared" si="25"/>
        <v/>
      </c>
      <c r="AQ20" s="65" t="str">
        <f t="shared" si="26"/>
        <v/>
      </c>
      <c r="AR20" s="47" t="str">
        <f t="shared" si="55"/>
        <v>n/a</v>
      </c>
      <c r="AS20" s="46" t="str">
        <f>_xlfn.XLOOKUP($D20, MASTER_VL!$D:$D, MASTER_VL!G:G)</f>
        <v>NA</v>
      </c>
      <c r="AT20" s="46" t="str">
        <f>IF(AND(EXCL_YRS_NEG_INC=1,_xlfn.XLOOKUP($D20,MASTER_VL!$D:$D,MASTER_VL!P:P)&lt;0),"Negative",_xlfn.XLOOKUP($D20,MASTER_VL!$D:$D,MASTER_VL!P:P))</f>
        <v>NA</v>
      </c>
      <c r="AU20" s="65" t="str">
        <f t="shared" si="27"/>
        <v/>
      </c>
      <c r="AV20" s="65" t="str">
        <f t="shared" si="28"/>
        <v/>
      </c>
      <c r="AW20" s="47" t="str">
        <f t="shared" si="56"/>
        <v>n/a</v>
      </c>
      <c r="AX20" s="46">
        <f t="shared" si="29"/>
        <v>70388962</v>
      </c>
      <c r="AY20" s="46">
        <f>_xlfn.XLOOKUP($D20, MASTER_YH!$D:$D, MASTER_YH!J:J)</f>
        <v>21323086</v>
      </c>
      <c r="AZ20" s="49">
        <f t="shared" si="30"/>
        <v>3.3010682412480068</v>
      </c>
      <c r="BA20" s="46">
        <f t="shared" si="57"/>
        <v>70388962</v>
      </c>
      <c r="BB20" s="46">
        <f>_xlfn.XLOOKUP($D20, 'MASTER_S&amp;P'!$D:$D, 'MASTER_S&amp;P'!J:J)</f>
        <v>21323086</v>
      </c>
      <c r="BC20" s="49">
        <f t="shared" si="58"/>
        <v>3.3010682412480068</v>
      </c>
      <c r="BD20" s="51">
        <f t="shared" si="31"/>
        <v>21323086</v>
      </c>
      <c r="BE20" s="65">
        <f t="shared" si="32"/>
        <v>7.3735256275190791E-5</v>
      </c>
      <c r="BF20" s="65">
        <f t="shared" si="33"/>
        <v>1.2882248739151062E-4</v>
      </c>
      <c r="BG20" s="50">
        <f t="shared" si="59"/>
        <v>3.3010682412480068</v>
      </c>
      <c r="BH20" s="44">
        <f t="shared" si="34"/>
        <v>1</v>
      </c>
      <c r="BK20" s="46">
        <f>_xlfn.XLOOKUP($D20,MASTER_YH!$D:$D,MASTER_YH!H:H)</f>
        <v>78904175</v>
      </c>
      <c r="BL20" s="46" t="str">
        <f>IF(AND(EXCL_YRS_NEG_INC=1,_xlfn.XLOOKUP($D20,MASTER_YH!$D:$D,MASTER_YH!N:N)&lt;0), "Negative", _xlfn.XLOOKUP($D20,MASTER_YH!$D:$D,MASTER_YH!N:N))</f>
        <v>Negative</v>
      </c>
      <c r="BM20" s="65" t="str">
        <f t="shared" si="35"/>
        <v/>
      </c>
      <c r="BN20" s="65" t="str">
        <f t="shared" si="36"/>
        <v/>
      </c>
      <c r="BO20" s="47" t="str">
        <f t="shared" si="60"/>
        <v>n/a</v>
      </c>
      <c r="BP20" s="46">
        <f>_xlfn.XLOOKUP($D20, 'MASTER_S&amp;P'!$D:$D, 'MASTER_S&amp;P'!H:H)</f>
        <v>78904175</v>
      </c>
      <c r="BQ20" s="46" t="str">
        <f>IF(AND(EXCL_YRS_NEG_INC=1,_xlfn.XLOOKUP($D20,'MASTER_S&amp;P'!$D:$D,'MASTER_S&amp;P'!N:N)&lt;0),"Negative",_xlfn.XLOOKUP($D20,'MASTER_S&amp;P'!$D:$D,'MASTER_S&amp;P'!N:N))</f>
        <v>Negative</v>
      </c>
      <c r="BR20" s="65" t="str">
        <f t="shared" si="37"/>
        <v/>
      </c>
      <c r="BS20" s="65" t="str">
        <f t="shared" si="38"/>
        <v/>
      </c>
      <c r="BT20" s="47" t="str">
        <f t="shared" si="61"/>
        <v>n/a</v>
      </c>
      <c r="BU20" s="46" t="str">
        <f>_xlfn.XLOOKUP($D20, MASTER_VL!$D:$D, MASTER_VL!H:H)</f>
        <v>NA</v>
      </c>
      <c r="BV20" s="46" t="str">
        <f>IF(AND(EXCL_YRS_NEG_INC=1,_xlfn.XLOOKUP($D20,MASTER_VL!$D:$D,MASTER_VL!Q:Q)&lt;0),"Negative",_xlfn.XLOOKUP($D20,MASTER_VL!$D:$D,MASTER_VL!Q:Q))</f>
        <v>NA</v>
      </c>
      <c r="BW20" s="65" t="str">
        <f t="shared" si="39"/>
        <v/>
      </c>
      <c r="BX20" s="65" t="str">
        <f t="shared" si="40"/>
        <v/>
      </c>
      <c r="BY20" s="47" t="str">
        <f t="shared" si="62"/>
        <v>n/a</v>
      </c>
      <c r="BZ20" s="46">
        <f t="shared" si="41"/>
        <v>78904175</v>
      </c>
      <c r="CA20" s="46">
        <f>_xlfn.XLOOKUP($D20, MASTER_YH!$D:$D, MASTER_YH!K:K)</f>
        <v>23420202</v>
      </c>
      <c r="CB20" s="49">
        <f t="shared" si="42"/>
        <v>3.3690646647710381</v>
      </c>
      <c r="CC20" s="46">
        <f t="shared" si="63"/>
        <v>78904175</v>
      </c>
      <c r="CD20" s="46">
        <f>_xlfn.XLOOKUP($D20, 'MASTER_S&amp;P'!$D:$D, 'MASTER_S&amp;P'!K:K)</f>
        <v>23420202</v>
      </c>
      <c r="CE20" s="49">
        <f t="shared" si="64"/>
        <v>3.3690646647710381</v>
      </c>
      <c r="CF20" s="51">
        <f t="shared" si="43"/>
        <v>23420202</v>
      </c>
      <c r="CG20" s="65">
        <f t="shared" si="44"/>
        <v>8.3493681974443275E-5</v>
      </c>
      <c r="CH20" s="65">
        <f t="shared" si="45"/>
        <v>1.4850017186483647E-4</v>
      </c>
      <c r="CI20" s="50">
        <f t="shared" si="65"/>
        <v>3.3690646647710381</v>
      </c>
      <c r="CJ20" s="44">
        <f t="shared" si="46"/>
        <v>1</v>
      </c>
    </row>
    <row r="21" spans="2:88" x14ac:dyDescent="0.3">
      <c r="B21" s="7" t="str">
        <f t="shared" si="47"/>
        <v>Retail Wholesale Food</v>
      </c>
      <c r="C21" s="7" t="str">
        <v>Kroger Co</v>
      </c>
      <c r="D21" s="7" t="str">
        <v>KR</v>
      </c>
      <c r="G21" s="46">
        <f>_xlfn.XLOOKUP($D21,MASTER_YH!$D:$D,MASTER_YH!F:F)</f>
        <v>147123000000</v>
      </c>
      <c r="H21" s="46">
        <f>IF(AND(EXCL_YRS_NEG_INC=1,_xlfn.XLOOKUP($D21,MASTER_YH!$D:$D,MASTER_YH!L:L)&lt;0), "Negative", _xlfn.XLOOKUP($D21,MASTER_YH!$D:$D,MASTER_YH!L:L))</f>
        <v>3342000000</v>
      </c>
      <c r="I21" s="65">
        <f t="shared" si="11"/>
        <v>0.21280631519195145</v>
      </c>
      <c r="J21" s="65">
        <f t="shared" si="12"/>
        <v>0.39060246432872514</v>
      </c>
      <c r="K21" s="47">
        <f t="shared" si="48"/>
        <v>2.2715686874248079E-2</v>
      </c>
      <c r="L21" s="46">
        <f>_xlfn.XLOOKUP($D21, 'MASTER_S&amp;P'!$D:$D, 'MASTER_S&amp;P'!F:F)</f>
        <v>150039000000</v>
      </c>
      <c r="M21" s="46">
        <f>IF(AND(EXCL_YRS_NEG_INC=1,_xlfn.XLOOKUP($D21,'MASTER_S&amp;P'!$D:$D,'MASTER_S&amp;P'!L:L)&lt;0),"Negative",_xlfn.XLOOKUP($D21,'MASTER_S&amp;P'!$D:$D,'MASTER_S&amp;P'!L:L))</f>
        <v>2836000000</v>
      </c>
      <c r="N21" s="65">
        <f t="shared" si="13"/>
        <v>0.17337753134456396</v>
      </c>
      <c r="O21" s="65">
        <f t="shared" si="14"/>
        <v>0.30274073639507676</v>
      </c>
      <c r="P21" s="47">
        <f t="shared" si="49"/>
        <v>1.8901752211091784E-2</v>
      </c>
      <c r="Q21" s="46">
        <f>_xlfn.XLOOKUP($D21, MASTER_VL!$D:$D, MASTER_VL!F:F)</f>
        <v>147123000000</v>
      </c>
      <c r="R21" s="46" t="str">
        <f>IF(AND(EXCL_YRS_NEG_INC=1,_xlfn.XLOOKUP($D21,MASTER_VL!$D:$D,MASTER_VL!O:O)&lt;0),"Negative",_xlfn.XLOOKUP($D21,MASTER_VL!$D:$D,MASTER_VL!O:O))</f>
        <v>NA</v>
      </c>
      <c r="S21" s="65" t="str">
        <f t="shared" si="15"/>
        <v/>
      </c>
      <c r="T21" s="65" t="str">
        <f t="shared" si="16"/>
        <v/>
      </c>
      <c r="U21" s="47" t="str">
        <f t="shared" si="50"/>
        <v>n/a</v>
      </c>
      <c r="V21" s="46">
        <f t="shared" si="17"/>
        <v>147123000000</v>
      </c>
      <c r="W21" s="46">
        <f>_xlfn.XLOOKUP($D21, MASTER_YH!$D:$D, MASTER_YH!I:I)</f>
        <v>52616000000</v>
      </c>
      <c r="X21" s="49">
        <f t="shared" si="18"/>
        <v>2.7961646647407634</v>
      </c>
      <c r="Y21" s="46">
        <f t="shared" si="51"/>
        <v>150039000000</v>
      </c>
      <c r="Z21" s="46">
        <f>_xlfn.XLOOKUP($D21, 'MASTER_S&amp;P'!$D:$D, 'MASTER_S&amp;P'!I:I)</f>
        <v>50505000000</v>
      </c>
      <c r="AA21" s="49">
        <f t="shared" si="52"/>
        <v>2.9707751707751706</v>
      </c>
      <c r="AB21" s="51">
        <f t="shared" si="19"/>
        <v>51560500000</v>
      </c>
      <c r="AC21" s="65">
        <f t="shared" si="20"/>
        <v>0.16868948286356511</v>
      </c>
      <c r="AD21" s="65">
        <f t="shared" si="21"/>
        <v>0.28903183092481977</v>
      </c>
      <c r="AE21" s="50">
        <f t="shared" si="53"/>
        <v>2.8834699177579672</v>
      </c>
      <c r="AF21" s="44">
        <f t="shared" si="22"/>
        <v>1</v>
      </c>
      <c r="AI21" s="46">
        <f>_xlfn.XLOOKUP($D21,MASTER_YH!$D:$D,MASTER_YH!G:G)</f>
        <v>150039000000</v>
      </c>
      <c r="AJ21" s="46">
        <f>IF(AND(EXCL_YRS_NEG_INC=1,_xlfn.XLOOKUP($D21,MASTER_YH!$D:$D,MASTER_YH!M:M)&lt;0), "Negative", _xlfn.XLOOKUP($D21,MASTER_YH!$D:$D,MASTER_YH!M:M))</f>
        <v>2836000000</v>
      </c>
      <c r="AK21" s="65">
        <f t="shared" si="23"/>
        <v>0.18298061227695658</v>
      </c>
      <c r="AL21" s="65">
        <f t="shared" si="24"/>
        <v>0.3325674443327975</v>
      </c>
      <c r="AM21" s="47">
        <f t="shared" si="54"/>
        <v>1.8901752211091784E-2</v>
      </c>
      <c r="AN21" s="46">
        <f>_xlfn.XLOOKUP($D21, 'MASTER_S&amp;P'!$D:$D, 'MASTER_S&amp;P'!G:G)</f>
        <v>148258000000</v>
      </c>
      <c r="AO21" s="46">
        <f>IF(AND(EXCL_YRS_NEG_INC=1,_xlfn.XLOOKUP($D21,'MASTER_S&amp;P'!$D:$D,'MASTER_S&amp;P'!M:M)&lt;0),"Negative",_xlfn.XLOOKUP($D21,'MASTER_S&amp;P'!$D:$D,'MASTER_S&amp;P'!M:M))</f>
        <v>2902000000</v>
      </c>
      <c r="AP21" s="65">
        <f t="shared" si="25"/>
        <v>0.18298061227695658</v>
      </c>
      <c r="AQ21" s="65">
        <f t="shared" si="26"/>
        <v>0.3325674443327975</v>
      </c>
      <c r="AR21" s="47">
        <f t="shared" si="55"/>
        <v>1.9573985889462964E-2</v>
      </c>
      <c r="AS21" s="46">
        <f>_xlfn.XLOOKUP($D21, MASTER_VL!$D:$D, MASTER_VL!G:G)</f>
        <v>150039000000</v>
      </c>
      <c r="AT21" s="46">
        <f>IF(AND(EXCL_YRS_NEG_INC=1,_xlfn.XLOOKUP($D21,MASTER_VL!$D:$D,MASTER_VL!P:P)&lt;0),"Negative",_xlfn.XLOOKUP($D21,MASTER_VL!$D:$D,MASTER_VL!P:P))</f>
        <v>3427200000</v>
      </c>
      <c r="AU21" s="65">
        <f t="shared" si="27"/>
        <v>0.18309759017168656</v>
      </c>
      <c r="AV21" s="65">
        <f t="shared" si="28"/>
        <v>0.3325674443327975</v>
      </c>
      <c r="AW21" s="47">
        <f t="shared" si="56"/>
        <v>2.2842061064123328E-2</v>
      </c>
      <c r="AX21" s="46">
        <f t="shared" si="29"/>
        <v>150039000000</v>
      </c>
      <c r="AY21" s="46">
        <f>_xlfn.XLOOKUP($D21, MASTER_YH!$D:$D, MASTER_YH!J:J)</f>
        <v>50505000000</v>
      </c>
      <c r="AZ21" s="49">
        <f t="shared" si="30"/>
        <v>2.9707751707751706</v>
      </c>
      <c r="BA21" s="46">
        <f t="shared" si="57"/>
        <v>148258000000</v>
      </c>
      <c r="BB21" s="46">
        <f>_xlfn.XLOOKUP($D21, 'MASTER_S&amp;P'!$D:$D, 'MASTER_S&amp;P'!J:J)</f>
        <v>49623000000</v>
      </c>
      <c r="BC21" s="49">
        <f t="shared" si="58"/>
        <v>2.9876871611954132</v>
      </c>
      <c r="BD21" s="51">
        <f t="shared" si="31"/>
        <v>50064000000</v>
      </c>
      <c r="BE21" s="65">
        <f t="shared" si="32"/>
        <v>0.17312137043208248</v>
      </c>
      <c r="BF21" s="65">
        <f t="shared" si="33"/>
        <v>0.30245945679572778</v>
      </c>
      <c r="BG21" s="50">
        <f t="shared" si="59"/>
        <v>2.9792311659852917</v>
      </c>
      <c r="BH21" s="44">
        <f t="shared" si="34"/>
        <v>1</v>
      </c>
      <c r="BK21" s="46">
        <f>_xlfn.XLOOKUP($D21,MASTER_YH!$D:$D,MASTER_YH!H:H)</f>
        <v>148258000000</v>
      </c>
      <c r="BL21" s="46">
        <f>IF(AND(EXCL_YRS_NEG_INC=1,_xlfn.XLOOKUP($D21,MASTER_YH!$D:$D,MASTER_YH!N:N)&lt;0), "Negative", _xlfn.XLOOKUP($D21,MASTER_YH!$D:$D,MASTER_YH!N:N))</f>
        <v>2902000000</v>
      </c>
      <c r="BM21" s="65">
        <f t="shared" si="35"/>
        <v>0.18368951712742654</v>
      </c>
      <c r="BN21" s="65">
        <f t="shared" si="36"/>
        <v>0.33829177881542072</v>
      </c>
      <c r="BO21" s="47">
        <f t="shared" si="60"/>
        <v>1.9573985889462964E-2</v>
      </c>
      <c r="BP21" s="46">
        <f>_xlfn.XLOOKUP($D21, 'MASTER_S&amp;P'!$D:$D, 'MASTER_S&amp;P'!H:H)</f>
        <v>137888000000</v>
      </c>
      <c r="BQ21" s="46">
        <f>IF(AND(EXCL_YRS_NEG_INC=1,_xlfn.XLOOKUP($D21,'MASTER_S&amp;P'!$D:$D,'MASTER_S&amp;P'!N:N)&lt;0),"Negative",_xlfn.XLOOKUP($D21,'MASTER_S&amp;P'!$D:$D,'MASTER_S&amp;P'!N:N))</f>
        <v>2051000000</v>
      </c>
      <c r="BR21" s="65">
        <f t="shared" si="37"/>
        <v>0.18368951712742654</v>
      </c>
      <c r="BS21" s="65">
        <f t="shared" si="38"/>
        <v>0.33829177881542072</v>
      </c>
      <c r="BT21" s="47">
        <f t="shared" si="61"/>
        <v>1.4874390809932699E-2</v>
      </c>
      <c r="BU21" s="46">
        <f>_xlfn.XLOOKUP($D21, MASTER_VL!$D:$D, MASTER_VL!H:H)</f>
        <v>148258000000</v>
      </c>
      <c r="BV21" s="46">
        <f>IF(AND(EXCL_YRS_NEG_INC=1,_xlfn.XLOOKUP($D21,MASTER_VL!$D:$D,MASTER_VL!Q:Q)&lt;0),"Negative",_xlfn.XLOOKUP($D21,MASTER_VL!$D:$D,MASTER_VL!Q:Q))</f>
        <v>3028680000.0000005</v>
      </c>
      <c r="BW21" s="65">
        <f t="shared" si="39"/>
        <v>0.18380155767833437</v>
      </c>
      <c r="BX21" s="65">
        <f t="shared" si="40"/>
        <v>0.33829177881542072</v>
      </c>
      <c r="BY21" s="47">
        <f t="shared" si="62"/>
        <v>2.0428442310027117E-2</v>
      </c>
      <c r="BZ21" s="46">
        <f t="shared" si="41"/>
        <v>148258000000</v>
      </c>
      <c r="CA21" s="46">
        <f>_xlfn.XLOOKUP($D21, MASTER_YH!$D:$D, MASTER_YH!K:K)</f>
        <v>49623000000</v>
      </c>
      <c r="CB21" s="49">
        <f t="shared" si="42"/>
        <v>2.9876871611954132</v>
      </c>
      <c r="CC21" s="46">
        <f t="shared" si="63"/>
        <v>137888000000</v>
      </c>
      <c r="CD21" s="46">
        <f>_xlfn.XLOOKUP($D21, 'MASTER_S&amp;P'!$D:$D, 'MASTER_S&amp;P'!K:K)</f>
        <v>49086000000</v>
      </c>
      <c r="CE21" s="49">
        <f t="shared" si="64"/>
        <v>2.8091105406836978</v>
      </c>
      <c r="CF21" s="51">
        <f t="shared" si="43"/>
        <v>49354500000</v>
      </c>
      <c r="CG21" s="65">
        <f t="shared" si="44"/>
        <v>0.17595018723611608</v>
      </c>
      <c r="CH21" s="65">
        <f t="shared" si="45"/>
        <v>0.3129414397152967</v>
      </c>
      <c r="CI21" s="50">
        <f t="shared" si="65"/>
        <v>2.8983988509395555</v>
      </c>
      <c r="CJ21" s="44">
        <f t="shared" si="46"/>
        <v>1</v>
      </c>
    </row>
    <row r="22" spans="2:88" x14ac:dyDescent="0.3">
      <c r="B22" s="7" t="str">
        <f t="shared" si="47"/>
        <v>Retail Wholesale Food</v>
      </c>
      <c r="C22" s="7" t="str">
        <v>Loblaw Cos. Ltd.</v>
      </c>
      <c r="D22" s="7" t="str">
        <v>L.TO</v>
      </c>
      <c r="G22" s="46">
        <f>_xlfn.XLOOKUP($D22,MASTER_YH!$D:$D,MASTER_YH!F:F)</f>
        <v>61014000000</v>
      </c>
      <c r="H22" s="46">
        <f>IF(AND(EXCL_YRS_NEG_INC=1,_xlfn.XLOOKUP($D22,MASTER_YH!$D:$D,MASTER_YH!L:L)&lt;0), "Negative", _xlfn.XLOOKUP($D22,MASTER_YH!$D:$D,MASTER_YH!L:L))</f>
        <v>3081000000</v>
      </c>
      <c r="I22" s="65">
        <f t="shared" si="11"/>
        <v>0.168724550092551</v>
      </c>
      <c r="J22" s="65" t="str">
        <f t="shared" si="12"/>
        <v/>
      </c>
      <c r="K22" s="47">
        <f t="shared" si="48"/>
        <v>5.0496607336021244E-2</v>
      </c>
      <c r="L22" s="46">
        <f>_xlfn.XLOOKUP($D22, 'MASTER_S&amp;P'!$D:$D, 'MASTER_S&amp;P'!F:F)</f>
        <v>61014000000</v>
      </c>
      <c r="M22" s="46">
        <f>IF(AND(EXCL_YRS_NEG_INC=1,_xlfn.XLOOKUP($D22,'MASTER_S&amp;P'!$D:$D,'MASTER_S&amp;P'!L:L)&lt;0),"Negative",_xlfn.XLOOKUP($D22,'MASTER_S&amp;P'!$D:$D,'MASTER_S&amp;P'!L:L))</f>
        <v>3081000000</v>
      </c>
      <c r="N22" s="65">
        <f t="shared" si="13"/>
        <v>0.13746324184920189</v>
      </c>
      <c r="O22" s="65" t="str">
        <f t="shared" si="14"/>
        <v/>
      </c>
      <c r="P22" s="47">
        <f t="shared" si="49"/>
        <v>5.0496607336021244E-2</v>
      </c>
      <c r="Q22" s="46">
        <f>_xlfn.XLOOKUP($D22, MASTER_VL!$D:$D, MASTER_VL!F:F)</f>
        <v>61014000000</v>
      </c>
      <c r="R22" s="46">
        <f>IF(AND(EXCL_YRS_NEG_INC=1,_xlfn.XLOOKUP($D22,MASTER_VL!$D:$D,MASTER_VL!O:O)&lt;0),"Negative",_xlfn.XLOOKUP($D22,MASTER_VL!$D:$D,MASTER_VL!O:O))</f>
        <v>2127756000</v>
      </c>
      <c r="S22" s="65">
        <f t="shared" si="15"/>
        <v>0.22743301344917544</v>
      </c>
      <c r="T22" s="65" t="str">
        <f t="shared" si="16"/>
        <v/>
      </c>
      <c r="U22" s="47">
        <f t="shared" si="50"/>
        <v>3.4873242206706657E-2</v>
      </c>
      <c r="V22" s="46">
        <f t="shared" si="17"/>
        <v>61014000000</v>
      </c>
      <c r="W22" s="46">
        <f>_xlfn.XLOOKUP($D22, MASTER_YH!$D:$D, MASTER_YH!I:I)</f>
        <v>40880000000</v>
      </c>
      <c r="X22" s="49">
        <f t="shared" si="18"/>
        <v>1.4925146771037181</v>
      </c>
      <c r="Y22" s="46">
        <f t="shared" si="51"/>
        <v>61014000000</v>
      </c>
      <c r="Z22" s="46">
        <f>_xlfn.XLOOKUP($D22, 'MASTER_S&amp;P'!$D:$D, 'MASTER_S&amp;P'!I:I)</f>
        <v>40880000000</v>
      </c>
      <c r="AA22" s="49">
        <f t="shared" si="52"/>
        <v>1.4925146771037181</v>
      </c>
      <c r="AB22" s="51">
        <f t="shared" si="19"/>
        <v>40880000000</v>
      </c>
      <c r="AC22" s="65">
        <f t="shared" si="20"/>
        <v>0.13374629919148459</v>
      </c>
      <c r="AD22" s="65" t="str">
        <f t="shared" si="21"/>
        <v/>
      </c>
      <c r="AE22" s="50">
        <f t="shared" si="53"/>
        <v>1.4925146771037181</v>
      </c>
      <c r="AF22" s="44">
        <f t="shared" si="22"/>
        <v>0</v>
      </c>
      <c r="AI22" s="46">
        <f>_xlfn.XLOOKUP($D22,MASTER_YH!$D:$D,MASTER_YH!G:G)</f>
        <v>59529000000</v>
      </c>
      <c r="AJ22" s="46">
        <f>IF(AND(EXCL_YRS_NEG_INC=1,_xlfn.XLOOKUP($D22,MASTER_YH!$D:$D,MASTER_YH!M:M)&lt;0), "Negative", _xlfn.XLOOKUP($D22,MASTER_YH!$D:$D,MASTER_YH!M:M))</f>
        <v>2901000000</v>
      </c>
      <c r="AK22" s="65">
        <f t="shared" si="23"/>
        <v>0.14246566966170282</v>
      </c>
      <c r="AL22" s="65" t="str">
        <f t="shared" si="24"/>
        <v/>
      </c>
      <c r="AM22" s="47">
        <f t="shared" si="54"/>
        <v>4.8732550521594517E-2</v>
      </c>
      <c r="AN22" s="46">
        <f>_xlfn.XLOOKUP($D22, 'MASTER_S&amp;P'!$D:$D, 'MASTER_S&amp;P'!G:G)</f>
        <v>59529000000</v>
      </c>
      <c r="AO22" s="46">
        <f>IF(AND(EXCL_YRS_NEG_INC=1,_xlfn.XLOOKUP($D22,'MASTER_S&amp;P'!$D:$D,'MASTER_S&amp;P'!M:M)&lt;0),"Negative",_xlfn.XLOOKUP($D22,'MASTER_S&amp;P'!$D:$D,'MASTER_S&amp;P'!M:M))</f>
        <v>2901000000</v>
      </c>
      <c r="AP22" s="65">
        <f t="shared" si="25"/>
        <v>0.14246566966170282</v>
      </c>
      <c r="AQ22" s="65" t="str">
        <f t="shared" si="26"/>
        <v/>
      </c>
      <c r="AR22" s="47">
        <f t="shared" si="55"/>
        <v>4.8732550521594517E-2</v>
      </c>
      <c r="AS22" s="46">
        <f>_xlfn.XLOOKUP($D22, MASTER_VL!$D:$D, MASTER_VL!G:G)</f>
        <v>59529000000</v>
      </c>
      <c r="AT22" s="46">
        <f>IF(AND(EXCL_YRS_NEG_INC=1,_xlfn.XLOOKUP($D22,MASTER_VL!$D:$D,MASTER_VL!P:P)&lt;0),"Negative",_xlfn.XLOOKUP($D22,MASTER_VL!$D:$D,MASTER_VL!P:P))</f>
        <v>2016375199.9999998</v>
      </c>
      <c r="AU22" s="65">
        <f t="shared" si="27"/>
        <v>0.14255674671025428</v>
      </c>
      <c r="AV22" s="65" t="str">
        <f t="shared" si="28"/>
        <v/>
      </c>
      <c r="AW22" s="47">
        <f t="shared" si="56"/>
        <v>3.3872149708545414E-2</v>
      </c>
      <c r="AX22" s="46">
        <f t="shared" si="29"/>
        <v>59529000000</v>
      </c>
      <c r="AY22" s="46">
        <f>_xlfn.XLOOKUP($D22, MASTER_YH!$D:$D, MASTER_YH!J:J)</f>
        <v>38979000000</v>
      </c>
      <c r="AZ22" s="49">
        <f t="shared" si="30"/>
        <v>1.5272069575925498</v>
      </c>
      <c r="BA22" s="46">
        <f t="shared" si="57"/>
        <v>59529000000</v>
      </c>
      <c r="BB22" s="46">
        <f>_xlfn.XLOOKUP($D22, 'MASTER_S&amp;P'!$D:$D, 'MASTER_S&amp;P'!J:J)</f>
        <v>38979000000</v>
      </c>
      <c r="BC22" s="49">
        <f t="shared" si="58"/>
        <v>1.5272069575925498</v>
      </c>
      <c r="BD22" s="51">
        <f t="shared" si="31"/>
        <v>38979000000</v>
      </c>
      <c r="BE22" s="65">
        <f t="shared" si="32"/>
        <v>0.13478942749425021</v>
      </c>
      <c r="BF22" s="65" t="str">
        <f t="shared" si="33"/>
        <v/>
      </c>
      <c r="BG22" s="50">
        <f t="shared" si="59"/>
        <v>1.5272069575925498</v>
      </c>
      <c r="BH22" s="44">
        <f t="shared" si="34"/>
        <v>0</v>
      </c>
      <c r="BK22" s="46">
        <f>_xlfn.XLOOKUP($D22,MASTER_YH!$D:$D,MASTER_YH!H:H)</f>
        <v>56504000000</v>
      </c>
      <c r="BL22" s="46">
        <f>IF(AND(EXCL_YRS_NEG_INC=1,_xlfn.XLOOKUP($D22,MASTER_YH!$D:$D,MASTER_YH!N:N)&lt;0), "Negative", _xlfn.XLOOKUP($D22,MASTER_YH!$D:$D,MASTER_YH!N:N))</f>
        <v>2659000000</v>
      </c>
      <c r="BM22" s="65">
        <f t="shared" si="35"/>
        <v>0.14197700330992999</v>
      </c>
      <c r="BN22" s="65" t="str">
        <f t="shared" si="36"/>
        <v/>
      </c>
      <c r="BO22" s="47">
        <f t="shared" si="60"/>
        <v>4.7058615319269435E-2</v>
      </c>
      <c r="BP22" s="46">
        <f>_xlfn.XLOOKUP($D22, 'MASTER_S&amp;P'!$D:$D, 'MASTER_S&amp;P'!H:H)</f>
        <v>56504000000</v>
      </c>
      <c r="BQ22" s="46">
        <f>IF(AND(EXCL_YRS_NEG_INC=1,_xlfn.XLOOKUP($D22,'MASTER_S&amp;P'!$D:$D,'MASTER_S&amp;P'!N:N)&lt;0),"Negative",_xlfn.XLOOKUP($D22,'MASTER_S&amp;P'!$D:$D,'MASTER_S&amp;P'!N:N))</f>
        <v>2659000000</v>
      </c>
      <c r="BR22" s="65">
        <f t="shared" si="37"/>
        <v>0.14197700330992999</v>
      </c>
      <c r="BS22" s="65" t="str">
        <f t="shared" si="38"/>
        <v/>
      </c>
      <c r="BT22" s="47">
        <f t="shared" si="61"/>
        <v>4.7058615319269435E-2</v>
      </c>
      <c r="BU22" s="46">
        <f>_xlfn.XLOOKUP($D22, MASTER_VL!$D:$D, MASTER_VL!H:H)</f>
        <v>56504000000</v>
      </c>
      <c r="BV22" s="46">
        <f>IF(AND(EXCL_YRS_NEG_INC=1,_xlfn.XLOOKUP($D22,MASTER_VL!$D:$D,MASTER_VL!Q:Q)&lt;0),"Negative",_xlfn.XLOOKUP($D22,MASTER_VL!$D:$D,MASTER_VL!Q:Q))</f>
        <v>1856330000</v>
      </c>
      <c r="BW22" s="65">
        <f t="shared" si="39"/>
        <v>0.1420636015106104</v>
      </c>
      <c r="BX22" s="65" t="str">
        <f t="shared" si="40"/>
        <v/>
      </c>
      <c r="BY22" s="47">
        <f t="shared" si="62"/>
        <v>3.2853072348860257E-2</v>
      </c>
      <c r="BZ22" s="46">
        <f t="shared" si="41"/>
        <v>56504000000</v>
      </c>
      <c r="CA22" s="46">
        <f>_xlfn.XLOOKUP($D22, MASTER_YH!$D:$D, MASTER_YH!K:K)</f>
        <v>38147000000</v>
      </c>
      <c r="CB22" s="49">
        <f t="shared" si="42"/>
        <v>1.4812173958633708</v>
      </c>
      <c r="CC22" s="46">
        <f t="shared" si="63"/>
        <v>56504000000</v>
      </c>
      <c r="CD22" s="46">
        <f>_xlfn.XLOOKUP($D22, 'MASTER_S&amp;P'!$D:$D, 'MASTER_S&amp;P'!K:K)</f>
        <v>38147000000</v>
      </c>
      <c r="CE22" s="49">
        <f t="shared" si="64"/>
        <v>1.4812173958633708</v>
      </c>
      <c r="CF22" s="51">
        <f t="shared" si="43"/>
        <v>38147000000</v>
      </c>
      <c r="CG22" s="65">
        <f t="shared" si="44"/>
        <v>0.13599513301717414</v>
      </c>
      <c r="CH22" s="65" t="str">
        <f t="shared" si="45"/>
        <v/>
      </c>
      <c r="CI22" s="50">
        <f t="shared" si="65"/>
        <v>1.4812173958633708</v>
      </c>
      <c r="CJ22" s="44">
        <f t="shared" si="46"/>
        <v>0</v>
      </c>
    </row>
    <row r="23" spans="2:88" x14ac:dyDescent="0.3">
      <c r="B23" s="7" t="str">
        <f t="shared" si="47"/>
        <v>Retail Wholesale Food</v>
      </c>
      <c r="C23" s="7" t="str">
        <v>Metro Inc</v>
      </c>
      <c r="D23" s="7" t="str">
        <v>MRU.TO</v>
      </c>
      <c r="G23" s="46">
        <f>_xlfn.XLOOKUP($D23,MASTER_YH!$D:$D,MASTER_YH!F:F)</f>
        <v>21219900000</v>
      </c>
      <c r="H23" s="46">
        <f>IF(AND(EXCL_YRS_NEG_INC=1,_xlfn.XLOOKUP($D23,MASTER_YH!$D:$D,MASTER_YH!L:L)&lt;0), "Negative", _xlfn.XLOOKUP($D23,MASTER_YH!$D:$D,MASTER_YH!L:L))</f>
        <v>1250100000</v>
      </c>
      <c r="I23" s="65">
        <f t="shared" si="11"/>
        <v>5.8362680358090176E-2</v>
      </c>
      <c r="J23" s="65" t="str">
        <f t="shared" si="12"/>
        <v/>
      </c>
      <c r="K23" s="47">
        <f t="shared" si="48"/>
        <v>5.8911681958915926E-2</v>
      </c>
      <c r="L23" s="46">
        <f>_xlfn.XLOOKUP($D23, 'MASTER_S&amp;P'!$D:$D, 'MASTER_S&amp;P'!F:F)</f>
        <v>21219900000</v>
      </c>
      <c r="M23" s="46">
        <f>IF(AND(EXCL_YRS_NEG_INC=1,_xlfn.XLOOKUP($D23,'MASTER_S&amp;P'!$D:$D,'MASTER_S&amp;P'!L:L)&lt;0),"Negative",_xlfn.XLOOKUP($D23,'MASTER_S&amp;P'!$D:$D,'MASTER_S&amp;P'!L:L))</f>
        <v>1250100000</v>
      </c>
      <c r="N23" s="65">
        <f t="shared" si="13"/>
        <v>4.7549234777221734E-2</v>
      </c>
      <c r="O23" s="65" t="str">
        <f t="shared" si="14"/>
        <v/>
      </c>
      <c r="P23" s="47">
        <f t="shared" si="49"/>
        <v>5.8911681958915926E-2</v>
      </c>
      <c r="Q23" s="46">
        <f>_xlfn.XLOOKUP($D23, MASTER_VL!$D:$D, MASTER_VL!F:F)</f>
        <v>21220000000</v>
      </c>
      <c r="R23" s="46">
        <f>IF(AND(EXCL_YRS_NEG_INC=1,_xlfn.XLOOKUP($D23,MASTER_VL!$D:$D,MASTER_VL!O:O)&lt;0),"Negative",_xlfn.XLOOKUP($D23,MASTER_VL!$D:$D,MASTER_VL!O:O))</f>
        <v>956363000</v>
      </c>
      <c r="S23" s="65">
        <f t="shared" si="15"/>
        <v>7.8670236545484593E-2</v>
      </c>
      <c r="T23" s="65" t="str">
        <f t="shared" si="16"/>
        <v/>
      </c>
      <c r="U23" s="47">
        <f t="shared" si="50"/>
        <v>4.5068944392082942E-2</v>
      </c>
      <c r="V23" s="46">
        <f t="shared" si="17"/>
        <v>21219900000</v>
      </c>
      <c r="W23" s="46">
        <f>_xlfn.XLOOKUP($D23, MASTER_YH!$D:$D, MASTER_YH!I:I)</f>
        <v>14140600000</v>
      </c>
      <c r="X23" s="49">
        <f t="shared" si="18"/>
        <v>1.5006364652136401</v>
      </c>
      <c r="Y23" s="46">
        <f t="shared" si="51"/>
        <v>21219900000</v>
      </c>
      <c r="Z23" s="46">
        <f>_xlfn.XLOOKUP($D23, 'MASTER_S&amp;P'!$D:$D, 'MASTER_S&amp;P'!I:I)</f>
        <v>14140600000</v>
      </c>
      <c r="AA23" s="49">
        <f t="shared" si="52"/>
        <v>1.5006364652136401</v>
      </c>
      <c r="AB23" s="51">
        <f t="shared" si="19"/>
        <v>14140600000</v>
      </c>
      <c r="AC23" s="65">
        <f t="shared" si="20"/>
        <v>4.6263525399880309E-2</v>
      </c>
      <c r="AD23" s="65" t="str">
        <f t="shared" si="21"/>
        <v/>
      </c>
      <c r="AE23" s="50">
        <f t="shared" si="53"/>
        <v>1.5006364652136401</v>
      </c>
      <c r="AF23" s="44">
        <f t="shared" si="22"/>
        <v>0</v>
      </c>
      <c r="AI23" s="46">
        <f>_xlfn.XLOOKUP($D23,MASTER_YH!$D:$D,MASTER_YH!G:G)</f>
        <v>20724600000</v>
      </c>
      <c r="AJ23" s="46">
        <f>IF(AND(EXCL_YRS_NEG_INC=1,_xlfn.XLOOKUP($D23,MASTER_YH!$D:$D,MASTER_YH!M:M)&lt;0), "Negative", _xlfn.XLOOKUP($D23,MASTER_YH!$D:$D,MASTER_YH!M:M))</f>
        <v>1321800000</v>
      </c>
      <c r="AK23" s="65">
        <f t="shared" si="23"/>
        <v>5.0676755421134673E-2</v>
      </c>
      <c r="AL23" s="65" t="str">
        <f t="shared" si="24"/>
        <v/>
      </c>
      <c r="AM23" s="47">
        <f t="shared" si="54"/>
        <v>6.3779276801482293E-2</v>
      </c>
      <c r="AN23" s="46">
        <f>_xlfn.XLOOKUP($D23, 'MASTER_S&amp;P'!$D:$D, 'MASTER_S&amp;P'!G:G)</f>
        <v>20724600000</v>
      </c>
      <c r="AO23" s="46">
        <f>IF(AND(EXCL_YRS_NEG_INC=1,_xlfn.XLOOKUP($D23,'MASTER_S&amp;P'!$D:$D,'MASTER_S&amp;P'!M:M)&lt;0),"Negative",_xlfn.XLOOKUP($D23,'MASTER_S&amp;P'!$D:$D,'MASTER_S&amp;P'!M:M))</f>
        <v>1321800000</v>
      </c>
      <c r="AP23" s="65">
        <f t="shared" si="25"/>
        <v>5.0676755421134673E-2</v>
      </c>
      <c r="AQ23" s="65" t="str">
        <f t="shared" si="26"/>
        <v/>
      </c>
      <c r="AR23" s="47">
        <f t="shared" si="55"/>
        <v>6.3779276801482293E-2</v>
      </c>
      <c r="AS23" s="46">
        <f>_xlfn.XLOOKUP($D23, MASTER_VL!$D:$D, MASTER_VL!G:G)</f>
        <v>20725000000</v>
      </c>
      <c r="AT23" s="46">
        <f>IF(AND(EXCL_YRS_NEG_INC=1,_xlfn.XLOOKUP($D23,MASTER_VL!$D:$D,MASTER_VL!P:P)&lt;0),"Negative",_xlfn.XLOOKUP($D23,MASTER_VL!$D:$D,MASTER_VL!P:P))</f>
        <v>983195000</v>
      </c>
      <c r="AU23" s="65">
        <f t="shared" si="27"/>
        <v>5.0709152624789984E-2</v>
      </c>
      <c r="AV23" s="65" t="str">
        <f t="shared" si="28"/>
        <v/>
      </c>
      <c r="AW23" s="47">
        <f t="shared" si="56"/>
        <v>4.7440048250904705E-2</v>
      </c>
      <c r="AX23" s="46">
        <f t="shared" si="29"/>
        <v>20724600000</v>
      </c>
      <c r="AY23" s="46">
        <f>_xlfn.XLOOKUP($D23, MASTER_YH!$D:$D, MASTER_YH!J:J)</f>
        <v>13865300000</v>
      </c>
      <c r="AZ23" s="49">
        <f t="shared" si="30"/>
        <v>1.4947098151500509</v>
      </c>
      <c r="BA23" s="46">
        <f t="shared" si="57"/>
        <v>20724600000</v>
      </c>
      <c r="BB23" s="46">
        <f>_xlfn.XLOOKUP($D23, 'MASTER_S&amp;P'!$D:$D, 'MASTER_S&amp;P'!J:J)</f>
        <v>13865300000</v>
      </c>
      <c r="BC23" s="49">
        <f t="shared" si="58"/>
        <v>1.4947098151500509</v>
      </c>
      <c r="BD23" s="51">
        <f t="shared" si="31"/>
        <v>13865300000</v>
      </c>
      <c r="BE23" s="65">
        <f t="shared" si="32"/>
        <v>4.7946223582853012E-2</v>
      </c>
      <c r="BF23" s="65" t="str">
        <f t="shared" si="33"/>
        <v/>
      </c>
      <c r="BG23" s="50">
        <f t="shared" si="59"/>
        <v>1.4947098151500509</v>
      </c>
      <c r="BH23" s="44">
        <f t="shared" si="34"/>
        <v>0</v>
      </c>
      <c r="BK23" s="46">
        <f>_xlfn.XLOOKUP($D23,MASTER_YH!$D:$D,MASTER_YH!H:H)</f>
        <v>18888900000</v>
      </c>
      <c r="BL23" s="46">
        <f>IF(AND(EXCL_YRS_NEG_INC=1,_xlfn.XLOOKUP($D23,MASTER_YH!$D:$D,MASTER_YH!N:N)&lt;0), "Negative", _xlfn.XLOOKUP($D23,MASTER_YH!$D:$D,MASTER_YH!N:N))</f>
        <v>1153600000</v>
      </c>
      <c r="BM23" s="65">
        <f t="shared" si="35"/>
        <v>4.9877484846970008E-2</v>
      </c>
      <c r="BN23" s="65" t="str">
        <f t="shared" si="36"/>
        <v/>
      </c>
      <c r="BO23" s="47">
        <f t="shared" si="60"/>
        <v>6.1072905251232205E-2</v>
      </c>
      <c r="BP23" s="46">
        <f>_xlfn.XLOOKUP($D23, 'MASTER_S&amp;P'!$D:$D, 'MASTER_S&amp;P'!H:H)</f>
        <v>18888900000</v>
      </c>
      <c r="BQ23" s="46">
        <f>IF(AND(EXCL_YRS_NEG_INC=1,_xlfn.XLOOKUP($D23,'MASTER_S&amp;P'!$D:$D,'MASTER_S&amp;P'!N:N)&lt;0),"Negative",_xlfn.XLOOKUP($D23,'MASTER_S&amp;P'!$D:$D,'MASTER_S&amp;P'!N:N))</f>
        <v>1153600000</v>
      </c>
      <c r="BR23" s="65">
        <f t="shared" si="37"/>
        <v>4.9877484846970008E-2</v>
      </c>
      <c r="BS23" s="65" t="str">
        <f t="shared" si="38"/>
        <v/>
      </c>
      <c r="BT23" s="47">
        <f t="shared" si="61"/>
        <v>6.1072905251232205E-2</v>
      </c>
      <c r="BU23" s="46">
        <f>_xlfn.XLOOKUP($D23, MASTER_VL!$D:$D, MASTER_VL!H:H)</f>
        <v>18889000000</v>
      </c>
      <c r="BV23" s="46">
        <f>IF(AND(EXCL_YRS_NEG_INC=1,_xlfn.XLOOKUP($D23,MASTER_VL!$D:$D,MASTER_VL!Q:Q)&lt;0),"Negative",_xlfn.XLOOKUP($D23,MASTER_VL!$D:$D,MASTER_VL!Q:Q))</f>
        <v>903773800</v>
      </c>
      <c r="BW23" s="65">
        <f t="shared" si="39"/>
        <v>4.9907907382602645E-2</v>
      </c>
      <c r="BX23" s="65" t="str">
        <f t="shared" si="40"/>
        <v/>
      </c>
      <c r="BY23" s="47">
        <f t="shared" si="62"/>
        <v>4.7846566784901262E-2</v>
      </c>
      <c r="BZ23" s="46">
        <f t="shared" si="41"/>
        <v>18888900000</v>
      </c>
      <c r="CA23" s="46">
        <f>_xlfn.XLOOKUP($D23, MASTER_YH!$D:$D, MASTER_YH!K:K)</f>
        <v>13401300000</v>
      </c>
      <c r="CB23" s="49">
        <f t="shared" si="42"/>
        <v>1.4094826621297933</v>
      </c>
      <c r="CC23" s="46">
        <f t="shared" si="63"/>
        <v>18888900000</v>
      </c>
      <c r="CD23" s="46">
        <f>_xlfn.XLOOKUP($D23, 'MASTER_S&amp;P'!$D:$D, 'MASTER_S&amp;P'!K:K)</f>
        <v>13401300000</v>
      </c>
      <c r="CE23" s="49">
        <f t="shared" si="64"/>
        <v>1.4094826621297933</v>
      </c>
      <c r="CF23" s="51">
        <f t="shared" si="43"/>
        <v>13401300000</v>
      </c>
      <c r="CG23" s="65">
        <f t="shared" si="44"/>
        <v>4.7776013214749669E-2</v>
      </c>
      <c r="CH23" s="65" t="str">
        <f t="shared" si="45"/>
        <v/>
      </c>
      <c r="CI23" s="50">
        <f t="shared" si="65"/>
        <v>1.4094826621297933</v>
      </c>
      <c r="CJ23" s="44">
        <f t="shared" si="46"/>
        <v>0</v>
      </c>
    </row>
    <row r="24" spans="2:88" customFormat="1" ht="12.75" x14ac:dyDescent="0.35">
      <c r="B24" s="7" t="str">
        <f t="shared" si="47"/>
        <v>Retail Wholesale Food</v>
      </c>
      <c r="C24" s="7" t="str">
        <v>Natural Grocers by Vitamin Cottage Inc</v>
      </c>
      <c r="D24" s="7" t="str">
        <v>NGVC</v>
      </c>
      <c r="E24" s="7"/>
      <c r="F24" s="7"/>
      <c r="G24" s="46">
        <f>_xlfn.XLOOKUP($D24,MASTER_YH!$D:$D,MASTER_YH!F:F)</f>
        <v>1241585000</v>
      </c>
      <c r="H24" s="46">
        <f>IF(AND(EXCL_YRS_NEG_INC=1,_xlfn.XLOOKUP($D24,MASTER_YH!$D:$D,MASTER_YH!L:L)&lt;0), "Negative", _xlfn.XLOOKUP($D24,MASTER_YH!$D:$D,MASTER_YH!L:L))</f>
        <v>42801000</v>
      </c>
      <c r="I24" s="65">
        <f t="shared" ref="I24:I34" si="66">IF(AND(ISNUMBER(K24), K24&gt;0), $AB24/SUMIFS($AB$11:$AB$1000, K$11:K$1000, "&gt;0"), "")</f>
        <v>2.7053545302462073E-3</v>
      </c>
      <c r="J24" s="65" t="str">
        <f t="shared" ref="J24:J34" si="67">IF(AND(ISNUMBER(K24), K24&gt;0, $AF24=1), $AB24/SUMIFS($AB$11:$AB$1000, $AF$11:$AF$1000, 1, K$11:K$1000, "&gt;0"), "")</f>
        <v/>
      </c>
      <c r="K24" s="47">
        <f t="shared" ref="K24:K34" si="68">IFERROR(H24/G24, "n/a")</f>
        <v>3.4472871370063267E-2</v>
      </c>
      <c r="L24" s="46">
        <f>_xlfn.XLOOKUP($D24, 'MASTER_S&amp;P'!$D:$D, 'MASTER_S&amp;P'!F:F)</f>
        <v>1241585000</v>
      </c>
      <c r="M24" s="46">
        <f>IF(AND(EXCL_YRS_NEG_INC=1,_xlfn.XLOOKUP($D24,'MASTER_S&amp;P'!$D:$D,'MASTER_S&amp;P'!L:L)&lt;0),"Negative",_xlfn.XLOOKUP($D24,'MASTER_S&amp;P'!$D:$D,'MASTER_S&amp;P'!L:L))</f>
        <v>42801000</v>
      </c>
      <c r="N24" s="65">
        <f t="shared" ref="N24:N34" si="69">IF(AND(ISNUMBER(P24), P24&gt;0), $AB24/SUMIFS($AB$11:$AB$1000, P$11:P$1000, "&gt;0"), "")</f>
        <v>2.204106064440985E-3</v>
      </c>
      <c r="O24" s="65" t="str">
        <f t="shared" ref="O24:O34" si="70">IF(AND(ISNUMBER(P24), P24&gt;0, $AF24=1), $AB24/SUMIFS($AB$11:$AB$1000, $AF$11:$AF$1000, 1, P$11:P$1000, "&gt;0"), "")</f>
        <v/>
      </c>
      <c r="P24" s="47">
        <f t="shared" ref="P24:P34" si="71">IFERROR(M24/L24, "n/a")</f>
        <v>3.4472871370063267E-2</v>
      </c>
      <c r="Q24" s="46">
        <f>_xlfn.XLOOKUP($D24, MASTER_VL!$D:$D, MASTER_VL!F:F)</f>
        <v>1241600000</v>
      </c>
      <c r="R24" s="46">
        <f>IF(AND(EXCL_YRS_NEG_INC=1,_xlfn.XLOOKUP($D24,MASTER_VL!$D:$D,MASTER_VL!O:O)&lt;0),"Negative",_xlfn.XLOOKUP($D24,MASTER_VL!$D:$D,MASTER_VL!O:O))</f>
        <v>33648300</v>
      </c>
      <c r="S24" s="65">
        <f t="shared" ref="S24:S34" si="72">IF(AND(ISNUMBER(U24), U24&gt;0), $AB24/SUMIFS($AB$11:$AB$1000, U$11:U$1000, "&gt;0"), "")</f>
        <v>3.646694763297743E-3</v>
      </c>
      <c r="T24" s="65" t="str">
        <f t="shared" ref="T24:T34" si="73">IF(AND(ISNUMBER(U24), U24&gt;0, $AF24=1), $AB24/SUMIFS($AB$11:$AB$1000, $AF$11:$AF$1000, 1, U$11:U$1000, "&gt;0"), "")</f>
        <v/>
      </c>
      <c r="U24" s="47">
        <f t="shared" ref="U24:U34" si="74">IFERROR(R24/Q24, "n/a")</f>
        <v>2.7100757087628866E-2</v>
      </c>
      <c r="V24" s="46">
        <f t="shared" ref="V24:V34" si="75">G24</f>
        <v>1241585000</v>
      </c>
      <c r="W24" s="46">
        <f>_xlfn.XLOOKUP($D24, MASTER_YH!$D:$D, MASTER_YH!I:I)</f>
        <v>655476000</v>
      </c>
      <c r="X24" s="49">
        <f t="shared" ref="X24:X34" si="76">IFERROR(V24/W24, "n/a")</f>
        <v>1.8941730894800115</v>
      </c>
      <c r="Y24" s="46">
        <f t="shared" ref="Y24:Y34" si="77">L24</f>
        <v>1241585000</v>
      </c>
      <c r="Z24" s="46">
        <f>_xlfn.XLOOKUP($D24, 'MASTER_S&amp;P'!$D:$D, 'MASTER_S&amp;P'!I:I)</f>
        <v>655476000</v>
      </c>
      <c r="AA24" s="49">
        <f t="shared" ref="AA24:AA34" si="78">IFERROR(Y24/Z24, "n/a")</f>
        <v>1.8941730894800115</v>
      </c>
      <c r="AB24" s="51">
        <f t="shared" ref="AB24:AB34" si="79">IFERROR(AVERAGE(W24, Z24), "n/a")</f>
        <v>655476000</v>
      </c>
      <c r="AC24" s="65">
        <f t="shared" ref="AC24:AC34" si="80">IF(AND(ISNUMBER(AE24), AE24&gt;0), $AB24/SUMIFS($AB$11:$AB$1000, AE$11:AE$1000, "&gt;0"), "")</f>
        <v>2.1445080530537561E-3</v>
      </c>
      <c r="AD24" s="65" t="str">
        <f t="shared" ref="AD24:AD34" si="81">IF(AND(ISNUMBER(AE24), AE24&gt;0, $AF24=1), $AB24/SUMIFS($AB$11:$AB$1000, $AF$11:$AF$1000, 1, AE$11:AE$1000, "&gt;0"), "")</f>
        <v/>
      </c>
      <c r="AE24" s="50">
        <f t="shared" ref="AE24:AE34" si="82">IFERROR(AVERAGE(X24, AA24), "n/a")</f>
        <v>1.8941730894800115</v>
      </c>
      <c r="AF24" s="44">
        <f t="shared" si="22"/>
        <v>0</v>
      </c>
      <c r="AG24" s="44"/>
      <c r="AH24" s="7"/>
      <c r="AI24" s="46">
        <f>_xlfn.XLOOKUP($D24,MASTER_YH!$D:$D,MASTER_YH!G:G)</f>
        <v>1140568000</v>
      </c>
      <c r="AJ24" s="46">
        <f>IF(AND(EXCL_YRS_NEG_INC=1,_xlfn.XLOOKUP($D24,MASTER_YH!$D:$D,MASTER_YH!M:M)&lt;0), "Negative", _xlfn.XLOOKUP($D24,MASTER_YH!$D:$D,MASTER_YH!M:M))</f>
        <v>28370000</v>
      </c>
      <c r="AK24" s="65">
        <f t="shared" ref="AK24:AK34" si="83">IF(AND(ISNUMBER(AM24), AM24&gt;0), $BD24/SUMIFS($BD$11:$BD$1000, AM$11:AM$1000, "&gt;0"), "")</f>
        <v>2.4458269620197186E-3</v>
      </c>
      <c r="AL24" s="65" t="str">
        <f t="shared" ref="AL24:AL34" si="84">IF(AND(ISNUMBER(AM24), AM24&gt;0, $BH24=1), $BD24/SUMIFS($BD$11:$BD$1000, $BH$11:$BH$1000, 1, AM$11:AM$1000, "&gt;0"), "")</f>
        <v/>
      </c>
      <c r="AM24" s="47">
        <f t="shared" ref="AM24:AM34" si="85">IFERROR(AJ24/AI24, "n/a")</f>
        <v>2.487357176424378E-2</v>
      </c>
      <c r="AN24" s="46">
        <f>_xlfn.XLOOKUP($D24, 'MASTER_S&amp;P'!$D:$D, 'MASTER_S&amp;P'!G:G)</f>
        <v>1140568000</v>
      </c>
      <c r="AO24" s="46">
        <f>IF(AND(EXCL_YRS_NEG_INC=1,_xlfn.XLOOKUP($D24,'MASTER_S&amp;P'!$D:$D,'MASTER_S&amp;P'!M:M)&lt;0),"Negative",_xlfn.XLOOKUP($D24,'MASTER_S&amp;P'!$D:$D,'MASTER_S&amp;P'!M:M))</f>
        <v>28370000</v>
      </c>
      <c r="AP24" s="65">
        <f t="shared" ref="AP24:AP34" si="86">IF(AND(ISNUMBER(AR24), AR24&gt;0), $BD24/SUMIFS($BD$11:$BD$1000, AR$11:AR$1000, "&gt;0"), "")</f>
        <v>2.4458269620197186E-3</v>
      </c>
      <c r="AQ24" s="65" t="str">
        <f t="shared" ref="AQ24:AQ34" si="87">IF(AND(ISNUMBER(AR24), AR24&gt;0, $BH24=1), $BD24/SUMIFS($BD$11:$BD$1000, $BH$11:$BH$1000, 1, AR$11:AR$1000, "&gt;0"), "")</f>
        <v/>
      </c>
      <c r="AR24" s="47">
        <f t="shared" ref="AR24:AR34" si="88">IFERROR(AO24/AN24, "n/a")</f>
        <v>2.487357176424378E-2</v>
      </c>
      <c r="AS24" s="46">
        <f>_xlfn.XLOOKUP($D24, MASTER_VL!$D:$D, MASTER_VL!G:G)</f>
        <v>1140600000</v>
      </c>
      <c r="AT24" s="46">
        <f>IF(AND(EXCL_YRS_NEG_INC=1,_xlfn.XLOOKUP($D24,MASTER_VL!$D:$D,MASTER_VL!P:P)&lt;0),"Negative",_xlfn.XLOOKUP($D24,MASTER_VL!$D:$D,MASTER_VL!P:P))</f>
        <v>23194800</v>
      </c>
      <c r="AU24" s="65">
        <f t="shared" ref="AU24:AU34" si="89">IF(AND(ISNUMBER(AW24), AW24&gt;0), $BD24/SUMIFS($BD$11:$BD$1000, AW$11:AW$1000, "&gt;0"), "")</f>
        <v>2.4473905576669879E-3</v>
      </c>
      <c r="AV24" s="65" t="str">
        <f t="shared" ref="AV24:AV34" si="90">IF(AND(ISNUMBER(AW24), AW24&gt;0, $BH24=1), $BD24/SUMIFS($BD$11:$BD$1000, $BH$11:$BH$1000, 1, AW$11:AW$1000, "&gt;0"), "")</f>
        <v/>
      </c>
      <c r="AW24" s="47">
        <f t="shared" ref="AW24:AW34" si="91">IFERROR(AT24/AS24, "n/a")</f>
        <v>2.0335612835349817E-2</v>
      </c>
      <c r="AX24" s="46">
        <f t="shared" ref="AX24:AX34" si="92">AI24</f>
        <v>1140568000</v>
      </c>
      <c r="AY24" s="46">
        <f>_xlfn.XLOOKUP($D24, MASTER_YH!$D:$D, MASTER_YH!J:J)</f>
        <v>669185000</v>
      </c>
      <c r="AZ24" s="49">
        <f t="shared" ref="AZ24:AZ34" si="93">IFERROR(AX24/AY24, "n/a")</f>
        <v>1.7044135777101996</v>
      </c>
      <c r="BA24" s="46">
        <f t="shared" ref="BA24:BA34" si="94">AN24</f>
        <v>1140568000</v>
      </c>
      <c r="BB24" s="46">
        <f>_xlfn.XLOOKUP($D24, 'MASTER_S&amp;P'!$D:$D, 'MASTER_S&amp;P'!J:J)</f>
        <v>669185000</v>
      </c>
      <c r="BC24" s="49">
        <f t="shared" ref="BC24:BC34" si="95">IFERROR(BA24/BB24, "n/a")</f>
        <v>1.7044135777101996</v>
      </c>
      <c r="BD24" s="51">
        <f t="shared" ref="BD24:BD34" si="96">IFERROR(AVERAGE(AY24, BB24), "n/a")</f>
        <v>669185000</v>
      </c>
      <c r="BE24" s="65">
        <f t="shared" ref="BE24:BE34" si="97">IF(AND(ISNUMBER(BG24), BG24&gt;0), $BD24/SUMIFS($BD$11:$BD$1000, BG$11:BG$1000, "&gt;0"), "")</f>
        <v>2.3140425110377339E-3</v>
      </c>
      <c r="BF24" s="65" t="str">
        <f t="shared" ref="BF24:BF34" si="98">IF(AND(ISNUMBER(BG24), BG24&gt;0, $BH24=1), $BD24/SUMIFS($BD$11:$BD$1000, $BH$11:$BH$1000, 1, BG$11:BG$1000, "&gt;0"), "")</f>
        <v/>
      </c>
      <c r="BG24" s="50">
        <f t="shared" ref="BG24:BG34" si="99">IFERROR(AVERAGE(AZ24, BC24), "n/a")</f>
        <v>1.7044135777101996</v>
      </c>
      <c r="BH24" s="44">
        <f t="shared" si="34"/>
        <v>0</v>
      </c>
      <c r="BI24" s="44"/>
      <c r="BJ24" s="7"/>
      <c r="BK24" s="46">
        <f>_xlfn.XLOOKUP($D24,MASTER_YH!$D:$D,MASTER_YH!H:H)</f>
        <v>1089625000</v>
      </c>
      <c r="BL24" s="46">
        <f>IF(AND(EXCL_YRS_NEG_INC=1,_xlfn.XLOOKUP($D24,MASTER_YH!$D:$D,MASTER_YH!N:N)&lt;0), "Negative", _xlfn.XLOOKUP($D24,MASTER_YH!$D:$D,MASTER_YH!N:N))</f>
        <v>27784000</v>
      </c>
      <c r="BM24" s="65">
        <f t="shared" ref="BM24:BM34" si="100">IF(AND(ISNUMBER(BO24), BO24&gt;0), $CF24/SUMIFS($CF$11:$CF$1000, BO$11:BO$1000, "&gt;0"), "")</f>
        <v>2.4679814064235998E-3</v>
      </c>
      <c r="BN24" s="65" t="str">
        <f t="shared" ref="BN24:BN34" si="101">IF(AND(ISNUMBER(BO24), BO24&gt;0, $CJ24=1), $CF24/SUMIFS($CF$11:$CF$1000, $CJ$11:$CJ$1000, 1, BO$11:BO$1000, "&gt;0"), "")</f>
        <v/>
      </c>
      <c r="BO24" s="47">
        <f t="shared" ref="BO24:BO34" si="102">IFERROR(BL24/BK24, "n/a")</f>
        <v>2.5498680738786281E-2</v>
      </c>
      <c r="BP24" s="46">
        <f>_xlfn.XLOOKUP($D24, 'MASTER_S&amp;P'!$D:$D, 'MASTER_S&amp;P'!H:H)</f>
        <v>1089625000</v>
      </c>
      <c r="BQ24" s="46">
        <f>IF(AND(EXCL_YRS_NEG_INC=1,_xlfn.XLOOKUP($D24,'MASTER_S&amp;P'!$D:$D,'MASTER_S&amp;P'!N:N)&lt;0),"Negative",_xlfn.XLOOKUP($D24,'MASTER_S&amp;P'!$D:$D,'MASTER_S&amp;P'!N:N))</f>
        <v>27784000</v>
      </c>
      <c r="BR24" s="65">
        <f t="shared" ref="BR24:BR34" si="103">IF(AND(ISNUMBER(BT24), BT24&gt;0), $CF24/SUMIFS($CF$11:$CF$1000, BT$11:BT$1000, "&gt;0"), "")</f>
        <v>2.4679814064235998E-3</v>
      </c>
      <c r="BS24" s="65" t="str">
        <f t="shared" ref="BS24:BS34" si="104">IF(AND(ISNUMBER(BT24), BT24&gt;0, $CJ24=1), $CF24/SUMIFS($CF$11:$CF$1000, $CJ$11:$CJ$1000, 1, BT$11:BT$1000, "&gt;0"), "")</f>
        <v/>
      </c>
      <c r="BT24" s="47">
        <f t="shared" ref="BT24:BT34" si="105">IFERROR(BQ24/BP24, "n/a")</f>
        <v>2.5498680738786281E-2</v>
      </c>
      <c r="BU24" s="46">
        <f>_xlfn.XLOOKUP($D24, MASTER_VL!$D:$D, MASTER_VL!H:H)</f>
        <v>1089600000</v>
      </c>
      <c r="BV24" s="46">
        <f>IF(AND(EXCL_YRS_NEG_INC=1,_xlfn.XLOOKUP($D24,MASTER_VL!$D:$D,MASTER_VL!Q:Q)&lt;0),"Negative",_xlfn.XLOOKUP($D24,MASTER_VL!$D:$D,MASTER_VL!Q:Q))</f>
        <v>21328600</v>
      </c>
      <c r="BW24" s="65">
        <f t="shared" ref="BW24:BW34" si="106">IF(AND(ISNUMBER(BY24), BY24&gt;0), $CF24/SUMIFS($CF$11:$CF$1000, BY$11:BY$1000, "&gt;0"), "")</f>
        <v>2.4694867399926031E-3</v>
      </c>
      <c r="BX24" s="65" t="str">
        <f t="shared" ref="BX24:BX34" si="107">IF(AND(ISNUMBER(BY24), BY24&gt;0, $CJ24=1), $CF24/SUMIFS($CF$11:$CF$1000, $CJ$11:$CJ$1000, 1, BY$11:BY$1000, "&gt;0"), "")</f>
        <v/>
      </c>
      <c r="BY24" s="47">
        <f t="shared" ref="BY24:BY34" si="108">IFERROR(BV24/BU24, "n/a")</f>
        <v>1.957470631424376E-2</v>
      </c>
      <c r="BZ24" s="46">
        <f t="shared" ref="BZ24:BZ34" si="109">BK24</f>
        <v>1089625000</v>
      </c>
      <c r="CA24" s="46">
        <f>_xlfn.XLOOKUP($D24, MASTER_YH!$D:$D, MASTER_YH!K:K)</f>
        <v>663108000</v>
      </c>
      <c r="CB24" s="49">
        <f t="shared" ref="CB24:CB34" si="110">IFERROR(BZ24/CA24, "n/a")</f>
        <v>1.6432089493717463</v>
      </c>
      <c r="CC24" s="46">
        <f t="shared" ref="CC24:CC34" si="111">BP24</f>
        <v>1089625000</v>
      </c>
      <c r="CD24" s="46">
        <f>_xlfn.XLOOKUP($D24, 'MASTER_S&amp;P'!$D:$D, 'MASTER_S&amp;P'!K:K)</f>
        <v>663108000</v>
      </c>
      <c r="CE24" s="49">
        <f t="shared" ref="CE24:CE34" si="112">IFERROR(CC24/CD24, "n/a")</f>
        <v>1.6432089493717463</v>
      </c>
      <c r="CF24" s="51">
        <f t="shared" ref="CF24:CF34" si="113">IFERROR(AVERAGE(CA24, CD24), "n/a")</f>
        <v>663108000</v>
      </c>
      <c r="CG24" s="65">
        <f t="shared" ref="CG24:CG34" si="114">IF(AND(ISNUMBER(CI24), CI24&gt;0), $CF24/SUMIFS($CF$11:$CF$1000, CI$11:CI$1000, "&gt;0"), "")</f>
        <v>2.363998759135772E-3</v>
      </c>
      <c r="CH24" s="65" t="str">
        <f t="shared" ref="CH24:CH34" si="115">IF(AND(ISNUMBER(CI24), CI24&gt;0, $CJ24=1), $CF24/SUMIFS($CF$11:$CF$1000, $CJ$11:$CJ$1000, 1, CI$11:CI$1000, "&gt;0"), "")</f>
        <v/>
      </c>
      <c r="CI24" s="50">
        <f t="shared" ref="CI24:CI34" si="116">IFERROR(AVERAGE(CB24, CE24), "n/a")</f>
        <v>1.6432089493717463</v>
      </c>
      <c r="CJ24" s="44">
        <f t="shared" si="46"/>
        <v>0</v>
      </c>
    </row>
    <row r="25" spans="2:88" customFormat="1" ht="12.75" x14ac:dyDescent="0.35">
      <c r="B25" s="7" t="str">
        <f t="shared" si="47"/>
        <v>Retail Wholesale Food</v>
      </c>
      <c r="C25" s="7" t="str">
        <v>Performance Food</v>
      </c>
      <c r="D25" s="7" t="str">
        <v>PFGC</v>
      </c>
      <c r="E25" s="7"/>
      <c r="F25" s="7"/>
      <c r="G25" s="46" t="str">
        <f>_xlfn.XLOOKUP($D25,MASTER_YH!$D:$D,MASTER_YH!F:F)</f>
        <v>n/a</v>
      </c>
      <c r="H25" s="46" t="str">
        <f>IF(AND(EXCL_YRS_NEG_INC=1,_xlfn.XLOOKUP($D25,MASTER_YH!$D:$D,MASTER_YH!L:L)&lt;0), "Negative", _xlfn.XLOOKUP($D25,MASTER_YH!$D:$D,MASTER_YH!L:L))</f>
        <v>n/a</v>
      </c>
      <c r="I25" s="65" t="str">
        <f t="shared" si="66"/>
        <v/>
      </c>
      <c r="J25" s="65" t="str">
        <f t="shared" si="67"/>
        <v/>
      </c>
      <c r="K25" s="47" t="str">
        <f t="shared" si="68"/>
        <v>n/a</v>
      </c>
      <c r="L25" s="46">
        <f>_xlfn.XLOOKUP($D25, 'MASTER_S&amp;P'!$D:$D, 'MASTER_S&amp;P'!F:F)</f>
        <v>54681200000</v>
      </c>
      <c r="M25" s="46">
        <f>IF(AND(EXCL_YRS_NEG_INC=1,_xlfn.XLOOKUP($D25,'MASTER_S&amp;P'!$D:$D,'MASTER_S&amp;P'!L:L)&lt;0),"Negative",_xlfn.XLOOKUP($D25,'MASTER_S&amp;P'!$D:$D,'MASTER_S&amp;P'!L:L))</f>
        <v>596800000</v>
      </c>
      <c r="N25" s="65">
        <f t="shared" si="69"/>
        <v>4.5035015943301768E-2</v>
      </c>
      <c r="O25" s="65">
        <f t="shared" si="70"/>
        <v>7.8637259306360938E-2</v>
      </c>
      <c r="P25" s="47">
        <f t="shared" si="71"/>
        <v>1.0914171598282408E-2</v>
      </c>
      <c r="Q25" s="46">
        <f>_xlfn.XLOOKUP($D25, MASTER_VL!$D:$D, MASTER_VL!F:F)</f>
        <v>58281000000</v>
      </c>
      <c r="R25" s="46">
        <f>IF(AND(EXCL_YRS_NEG_INC=1,_xlfn.XLOOKUP($D25,MASTER_VL!$D:$D,MASTER_VL!O:O)&lt;0),"Negative",_xlfn.XLOOKUP($D25,MASTER_VL!$D:$D,MASTER_VL!O:O))</f>
        <v>670112000</v>
      </c>
      <c r="S25" s="65">
        <f t="shared" si="72"/>
        <v>7.4510460025035766E-2</v>
      </c>
      <c r="T25" s="65">
        <f t="shared" si="73"/>
        <v>0.19281641268755564</v>
      </c>
      <c r="U25" s="47">
        <f t="shared" si="74"/>
        <v>1.14979495890599E-2</v>
      </c>
      <c r="V25" s="46" t="str">
        <f t="shared" si="75"/>
        <v>n/a</v>
      </c>
      <c r="W25" s="46" t="str">
        <f>_xlfn.XLOOKUP($D25, MASTER_YH!$D:$D, MASTER_YH!I:I)</f>
        <v>n/a</v>
      </c>
      <c r="X25" s="49" t="str">
        <f t="shared" si="76"/>
        <v>n/a</v>
      </c>
      <c r="Y25" s="46">
        <f t="shared" si="77"/>
        <v>54681200000</v>
      </c>
      <c r="Z25" s="46">
        <f>_xlfn.XLOOKUP($D25, 'MASTER_S&amp;P'!$D:$D, 'MASTER_S&amp;P'!I:I)</f>
        <v>13392900000</v>
      </c>
      <c r="AA25" s="49">
        <f t="shared" si="78"/>
        <v>4.0828498682137546</v>
      </c>
      <c r="AB25" s="51">
        <f t="shared" si="79"/>
        <v>13392900000</v>
      </c>
      <c r="AC25" s="65">
        <f t="shared" si="80"/>
        <v>4.3817289883601611E-2</v>
      </c>
      <c r="AD25" s="65">
        <f t="shared" si="81"/>
        <v>7.5076355124426994E-2</v>
      </c>
      <c r="AE25" s="50">
        <f t="shared" si="82"/>
        <v>4.0828498682137546</v>
      </c>
      <c r="AF25" s="44">
        <f t="shared" si="22"/>
        <v>1</v>
      </c>
      <c r="AG25" s="44"/>
      <c r="AH25" s="7"/>
      <c r="AI25" s="46">
        <f>_xlfn.XLOOKUP($D25,MASTER_YH!$D:$D,MASTER_YH!G:G)</f>
        <v>58281200000</v>
      </c>
      <c r="AJ25" s="46">
        <f>IF(AND(EXCL_YRS_NEG_INC=1,_xlfn.XLOOKUP($D25,MASTER_YH!$D:$D,MASTER_YH!M:M)&lt;0), "Negative", _xlfn.XLOOKUP($D25,MASTER_YH!$D:$D,MASTER_YH!M:M))</f>
        <v>596800000</v>
      </c>
      <c r="AK25" s="65">
        <f t="shared" si="83"/>
        <v>4.7316591912489332E-2</v>
      </c>
      <c r="AL25" s="65">
        <f t="shared" si="84"/>
        <v>8.5997952739696792E-2</v>
      </c>
      <c r="AM25" s="47">
        <f t="shared" si="85"/>
        <v>1.0240008784994132E-2</v>
      </c>
      <c r="AN25" s="46">
        <f>_xlfn.XLOOKUP($D25, 'MASTER_S&amp;P'!$D:$D, 'MASTER_S&amp;P'!G:G)</f>
        <v>53354700000</v>
      </c>
      <c r="AO25" s="46">
        <f>IF(AND(EXCL_YRS_NEG_INC=1,_xlfn.XLOOKUP($D25,'MASTER_S&amp;P'!$D:$D,'MASTER_S&amp;P'!M:M)&lt;0),"Negative",_xlfn.XLOOKUP($D25,'MASTER_S&amp;P'!$D:$D,'MASTER_S&amp;P'!M:M))</f>
        <v>544000000</v>
      </c>
      <c r="AP25" s="65">
        <f t="shared" si="86"/>
        <v>4.7316591912489332E-2</v>
      </c>
      <c r="AQ25" s="65">
        <f t="shared" si="87"/>
        <v>8.5997952739696792E-2</v>
      </c>
      <c r="AR25" s="47">
        <f t="shared" si="88"/>
        <v>1.0195915261448382E-2</v>
      </c>
      <c r="AS25" s="46">
        <f>_xlfn.XLOOKUP($D25, MASTER_VL!$D:$D, MASTER_VL!G:G)</f>
        <v>57255000000</v>
      </c>
      <c r="AT25" s="46">
        <f>IF(AND(EXCL_YRS_NEG_INC=1,_xlfn.XLOOKUP($D25,MASTER_VL!$D:$D,MASTER_VL!P:P)&lt;0),"Negative",_xlfn.XLOOKUP($D25,MASTER_VL!$D:$D,MASTER_VL!P:P))</f>
        <v>599460000</v>
      </c>
      <c r="AU25" s="65">
        <f t="shared" si="89"/>
        <v>4.7346840993191627E-2</v>
      </c>
      <c r="AV25" s="65">
        <f t="shared" si="90"/>
        <v>8.5997952739696792E-2</v>
      </c>
      <c r="AW25" s="47">
        <f t="shared" si="91"/>
        <v>1.0470002619858528E-2</v>
      </c>
      <c r="AX25" s="46">
        <f t="shared" si="92"/>
        <v>58281200000</v>
      </c>
      <c r="AY25" s="46">
        <f>_xlfn.XLOOKUP($D25, MASTER_YH!$D:$D, MASTER_YH!J:J)</f>
        <v>13392900000</v>
      </c>
      <c r="AZ25" s="49">
        <f t="shared" si="93"/>
        <v>4.3516490080565076</v>
      </c>
      <c r="BA25" s="46">
        <f t="shared" si="94"/>
        <v>53354700000</v>
      </c>
      <c r="BB25" s="46">
        <f>_xlfn.XLOOKUP($D25, 'MASTER_S&amp;P'!$D:$D, 'MASTER_S&amp;P'!J:J)</f>
        <v>12499000000</v>
      </c>
      <c r="BC25" s="49">
        <f t="shared" si="95"/>
        <v>4.2687174973997921</v>
      </c>
      <c r="BD25" s="51">
        <f t="shared" si="96"/>
        <v>12945950000</v>
      </c>
      <c r="BE25" s="65">
        <f t="shared" si="97"/>
        <v>4.476711020983578E-2</v>
      </c>
      <c r="BF25" s="65">
        <f t="shared" si="98"/>
        <v>7.8212388237149488E-2</v>
      </c>
      <c r="BG25" s="50">
        <f t="shared" si="99"/>
        <v>4.3101832527281498</v>
      </c>
      <c r="BH25" s="44">
        <f t="shared" si="34"/>
        <v>1</v>
      </c>
      <c r="BI25" s="44"/>
      <c r="BJ25" s="7"/>
      <c r="BK25" s="46">
        <f>_xlfn.XLOOKUP($D25,MASTER_YH!$D:$D,MASTER_YH!H:H)</f>
        <v>57254700000</v>
      </c>
      <c r="BL25" s="46">
        <f>IF(AND(EXCL_YRS_NEG_INC=1,_xlfn.XLOOKUP($D25,MASTER_YH!$D:$D,MASTER_YH!N:N)&lt;0), "Negative", _xlfn.XLOOKUP($D25,MASTER_YH!$D:$D,MASTER_YH!N:N))</f>
        <v>544000000</v>
      </c>
      <c r="BM25" s="65">
        <f t="shared" si="100"/>
        <v>4.6294097980721004E-2</v>
      </c>
      <c r="BN25" s="65">
        <f t="shared" si="101"/>
        <v>8.5257520404332141E-2</v>
      </c>
      <c r="BO25" s="47">
        <f t="shared" si="102"/>
        <v>9.501403378237943E-3</v>
      </c>
      <c r="BP25" s="46">
        <f>_xlfn.XLOOKUP($D25, 'MASTER_S&amp;P'!$D:$D, 'MASTER_S&amp;P'!H:H)</f>
        <v>47194100000</v>
      </c>
      <c r="BQ25" s="46">
        <f>IF(AND(EXCL_YRS_NEG_INC=1,_xlfn.XLOOKUP($D25,'MASTER_S&amp;P'!$D:$D,'MASTER_S&amp;P'!N:N)&lt;0),"Negative",_xlfn.XLOOKUP($D25,'MASTER_S&amp;P'!$D:$D,'MASTER_S&amp;P'!N:N))</f>
        <v>167100000</v>
      </c>
      <c r="BR25" s="65">
        <f t="shared" si="103"/>
        <v>4.6294097980721004E-2</v>
      </c>
      <c r="BS25" s="65">
        <f t="shared" si="104"/>
        <v>8.5257520404332141E-2</v>
      </c>
      <c r="BT25" s="47">
        <f t="shared" si="105"/>
        <v>3.5406968243911845E-3</v>
      </c>
      <c r="BU25" s="46">
        <f>_xlfn.XLOOKUP($D25, MASTER_VL!$D:$D, MASTER_VL!H:H)</f>
        <v>50894000000</v>
      </c>
      <c r="BV25" s="46">
        <f>IF(AND(EXCL_YRS_NEG_INC=1,_xlfn.XLOOKUP($D25,MASTER_VL!$D:$D,MASTER_VL!Q:Q)&lt;0),"Negative",_xlfn.XLOOKUP($D25,MASTER_VL!$D:$D,MASTER_VL!Q:Q))</f>
        <v>399360000</v>
      </c>
      <c r="BW25" s="65">
        <f t="shared" si="106"/>
        <v>4.6322334846507655E-2</v>
      </c>
      <c r="BX25" s="65">
        <f t="shared" si="107"/>
        <v>8.5257520404332141E-2</v>
      </c>
      <c r="BY25" s="47">
        <f t="shared" si="108"/>
        <v>7.8468974731795496E-3</v>
      </c>
      <c r="BZ25" s="46">
        <f t="shared" si="109"/>
        <v>57254700000</v>
      </c>
      <c r="CA25" s="46">
        <f>_xlfn.XLOOKUP($D25, MASTER_YH!$D:$D, MASTER_YH!K:K)</f>
        <v>12499000000</v>
      </c>
      <c r="CB25" s="49">
        <f t="shared" si="110"/>
        <v>4.5807424593967516</v>
      </c>
      <c r="CC25" s="46">
        <f t="shared" si="111"/>
        <v>47194100000</v>
      </c>
      <c r="CD25" s="46">
        <f>_xlfn.XLOOKUP($D25, 'MASTER_S&amp;P'!$D:$D, 'MASTER_S&amp;P'!K:K)</f>
        <v>12378000000</v>
      </c>
      <c r="CE25" s="49">
        <f t="shared" si="112"/>
        <v>3.8127403457747615</v>
      </c>
      <c r="CF25" s="51">
        <f t="shared" si="113"/>
        <v>12438500000</v>
      </c>
      <c r="CG25" s="65">
        <f t="shared" si="114"/>
        <v>4.4343604006451896E-2</v>
      </c>
      <c r="CH25" s="65">
        <f t="shared" si="115"/>
        <v>7.8868636049371749E-2</v>
      </c>
      <c r="CI25" s="50">
        <f t="shared" si="116"/>
        <v>4.1967414025857561</v>
      </c>
      <c r="CJ25" s="44">
        <f t="shared" si="46"/>
        <v>1</v>
      </c>
    </row>
    <row r="26" spans="2:88" customFormat="1" ht="12.75" x14ac:dyDescent="0.35">
      <c r="B26" s="7" t="str">
        <f t="shared" si="47"/>
        <v>Retail Wholesale Food</v>
      </c>
      <c r="C26" s="7" t="str">
        <v>Sprouts Farmers Market</v>
      </c>
      <c r="D26" s="7" t="str">
        <v>SFM</v>
      </c>
      <c r="E26" s="7"/>
      <c r="F26" s="7"/>
      <c r="G26" s="46">
        <f>_xlfn.XLOOKUP($D26,MASTER_YH!$D:$D,MASTER_YH!F:F)</f>
        <v>7719290000</v>
      </c>
      <c r="H26" s="46">
        <f>IF(AND(EXCL_YRS_NEG_INC=1,_xlfn.XLOOKUP($D26,MASTER_YH!$D:$D,MASTER_YH!L:L)&lt;0), "Negative", _xlfn.XLOOKUP($D26,MASTER_YH!$D:$D,MASTER_YH!L:L))</f>
        <v>506698000</v>
      </c>
      <c r="I26" s="65">
        <f t="shared" si="66"/>
        <v>1.5026303835552843E-2</v>
      </c>
      <c r="J26" s="65">
        <f t="shared" si="67"/>
        <v>2.7580531633306996E-2</v>
      </c>
      <c r="K26" s="47">
        <f t="shared" si="68"/>
        <v>6.5640492843253725E-2</v>
      </c>
      <c r="L26" s="46">
        <f>_xlfn.XLOOKUP($D26, 'MASTER_S&amp;P'!$D:$D, 'MASTER_S&amp;P'!F:F)</f>
        <v>7719290000</v>
      </c>
      <c r="M26" s="46">
        <f>IF(AND(EXCL_YRS_NEG_INC=1,_xlfn.XLOOKUP($D26,'MASTER_S&amp;P'!$D:$D,'MASTER_S&amp;P'!L:L)&lt;0),"Negative",_xlfn.XLOOKUP($D26,'MASTER_S&amp;P'!$D:$D,'MASTER_S&amp;P'!L:L))</f>
        <v>506698000</v>
      </c>
      <c r="N26" s="65">
        <f t="shared" si="69"/>
        <v>1.2242228158932179E-2</v>
      </c>
      <c r="O26" s="65">
        <f t="shared" si="70"/>
        <v>2.1376594413413746E-2</v>
      </c>
      <c r="P26" s="47">
        <f t="shared" si="71"/>
        <v>6.5640492843253725E-2</v>
      </c>
      <c r="Q26" s="46">
        <f>_xlfn.XLOOKUP($D26, MASTER_VL!$D:$D, MASTER_VL!F:F)</f>
        <v>7719300000</v>
      </c>
      <c r="R26" s="46">
        <f>IF(AND(EXCL_YRS_NEG_INC=1,_xlfn.XLOOKUP($D26,MASTER_VL!$D:$D,MASTER_VL!O:O)&lt;0),"Negative",_xlfn.XLOOKUP($D26,MASTER_VL!$D:$D,MASTER_VL!O:O))</f>
        <v>372225000</v>
      </c>
      <c r="S26" s="65">
        <f t="shared" si="72"/>
        <v>2.0254773596658504E-2</v>
      </c>
      <c r="T26" s="65">
        <f t="shared" si="73"/>
        <v>5.2414825829743453E-2</v>
      </c>
      <c r="U26" s="47">
        <f t="shared" si="74"/>
        <v>4.8220045859080483E-2</v>
      </c>
      <c r="V26" s="46">
        <f t="shared" si="75"/>
        <v>7719290000</v>
      </c>
      <c r="W26" s="46">
        <f>_xlfn.XLOOKUP($D26, MASTER_YH!$D:$D, MASTER_YH!I:I)</f>
        <v>3640699000</v>
      </c>
      <c r="X26" s="49">
        <f t="shared" si="76"/>
        <v>2.1202769028694766</v>
      </c>
      <c r="Y26" s="46">
        <f t="shared" si="77"/>
        <v>7719290000</v>
      </c>
      <c r="Z26" s="46">
        <f>_xlfn.XLOOKUP($D26, 'MASTER_S&amp;P'!$D:$D, 'MASTER_S&amp;P'!I:I)</f>
        <v>3640699000</v>
      </c>
      <c r="AA26" s="49">
        <f t="shared" si="78"/>
        <v>2.1202769028694766</v>
      </c>
      <c r="AB26" s="51">
        <f t="shared" si="79"/>
        <v>3640699000</v>
      </c>
      <c r="AC26" s="65">
        <f t="shared" si="80"/>
        <v>1.1911203955972083E-2</v>
      </c>
      <c r="AD26" s="65">
        <f t="shared" si="81"/>
        <v>2.0408605382340364E-2</v>
      </c>
      <c r="AE26" s="50">
        <f t="shared" si="82"/>
        <v>2.1202769028694766</v>
      </c>
      <c r="AF26" s="44">
        <f t="shared" si="22"/>
        <v>1</v>
      </c>
      <c r="AG26" s="44"/>
      <c r="AH26" s="7"/>
      <c r="AI26" s="46">
        <f>_xlfn.XLOOKUP($D26,MASTER_YH!$D:$D,MASTER_YH!G:G)</f>
        <v>6837384000</v>
      </c>
      <c r="AJ26" s="46">
        <f>IF(AND(EXCL_YRS_NEG_INC=1,_xlfn.XLOOKUP($D26,MASTER_YH!$D:$D,MASTER_YH!M:M)&lt;0), "Negative", _xlfn.XLOOKUP($D26,MASTER_YH!$D:$D,MASTER_YH!M:M))</f>
        <v>343740000</v>
      </c>
      <c r="AK26" s="65">
        <f t="shared" si="83"/>
        <v>1.2161529497193374E-2</v>
      </c>
      <c r="AL26" s="65">
        <f t="shared" si="84"/>
        <v>2.2103591925563115E-2</v>
      </c>
      <c r="AM26" s="47">
        <f t="shared" si="85"/>
        <v>5.0273613417061262E-2</v>
      </c>
      <c r="AN26" s="46">
        <f>_xlfn.XLOOKUP($D26, 'MASTER_S&amp;P'!$D:$D, 'MASTER_S&amp;P'!G:G)</f>
        <v>6837384000</v>
      </c>
      <c r="AO26" s="46">
        <f>IF(AND(EXCL_YRS_NEG_INC=1,_xlfn.XLOOKUP($D26,'MASTER_S&amp;P'!$D:$D,'MASTER_S&amp;P'!M:M)&lt;0),"Negative",_xlfn.XLOOKUP($D26,'MASTER_S&amp;P'!$D:$D,'MASTER_S&amp;P'!M:M))</f>
        <v>343740000</v>
      </c>
      <c r="AP26" s="65">
        <f t="shared" si="86"/>
        <v>1.2161529497193374E-2</v>
      </c>
      <c r="AQ26" s="65">
        <f t="shared" si="87"/>
        <v>2.2103591925563115E-2</v>
      </c>
      <c r="AR26" s="47">
        <f t="shared" si="88"/>
        <v>5.0273613417061262E-2</v>
      </c>
      <c r="AS26" s="46">
        <f>_xlfn.XLOOKUP($D26, MASTER_VL!$D:$D, MASTER_VL!G:G)</f>
        <v>6837400000</v>
      </c>
      <c r="AT26" s="46">
        <f>IF(AND(EXCL_YRS_NEG_INC=1,_xlfn.XLOOKUP($D26,MASTER_VL!$D:$D,MASTER_VL!P:P)&lt;0),"Negative",_xlfn.XLOOKUP($D26,MASTER_VL!$D:$D,MASTER_VL!P:P))</f>
        <v>287436400</v>
      </c>
      <c r="AU26" s="65">
        <f t="shared" si="89"/>
        <v>1.2169304255948281E-2</v>
      </c>
      <c r="AV26" s="65">
        <f t="shared" si="90"/>
        <v>2.2103591925563115E-2</v>
      </c>
      <c r="AW26" s="47">
        <f t="shared" si="91"/>
        <v>4.2038845175066543E-2</v>
      </c>
      <c r="AX26" s="46">
        <f t="shared" si="92"/>
        <v>6837384000</v>
      </c>
      <c r="AY26" s="46">
        <f>_xlfn.XLOOKUP($D26, MASTER_YH!$D:$D, MASTER_YH!J:J)</f>
        <v>3327428000</v>
      </c>
      <c r="AZ26" s="49">
        <f t="shared" si="93"/>
        <v>2.0548555821493357</v>
      </c>
      <c r="BA26" s="46">
        <f t="shared" si="94"/>
        <v>6837384000</v>
      </c>
      <c r="BB26" s="46">
        <f>_xlfn.XLOOKUP($D26, 'MASTER_S&amp;P'!$D:$D, 'MASTER_S&amp;P'!J:J)</f>
        <v>3327428000</v>
      </c>
      <c r="BC26" s="49">
        <f t="shared" si="95"/>
        <v>2.0548555821493357</v>
      </c>
      <c r="BD26" s="51">
        <f t="shared" si="96"/>
        <v>3327428000</v>
      </c>
      <c r="BE26" s="65">
        <f t="shared" si="97"/>
        <v>1.1506249907599939E-2</v>
      </c>
      <c r="BF26" s="65">
        <f t="shared" si="98"/>
        <v>2.010251009521602E-2</v>
      </c>
      <c r="BG26" s="50">
        <f t="shared" si="99"/>
        <v>2.0548555821493357</v>
      </c>
      <c r="BH26" s="44">
        <f t="shared" si="34"/>
        <v>1</v>
      </c>
      <c r="BI26" s="44"/>
      <c r="BJ26" s="7"/>
      <c r="BK26" s="46">
        <f>_xlfn.XLOOKUP($D26,MASTER_YH!$D:$D,MASTER_YH!H:H)</f>
        <v>6404223000</v>
      </c>
      <c r="BL26" s="46">
        <f>IF(AND(EXCL_YRS_NEG_INC=1,_xlfn.XLOOKUP($D26,MASTER_YH!$D:$D,MASTER_YH!N:N)&lt;0), "Negative", _xlfn.XLOOKUP($D26,MASTER_YH!$D:$D,MASTER_YH!N:N))</f>
        <v>349313000</v>
      </c>
      <c r="BM26" s="65">
        <f t="shared" si="100"/>
        <v>1.1427460912332368E-2</v>
      </c>
      <c r="BN26" s="65">
        <f t="shared" si="101"/>
        <v>2.104538211995444E-2</v>
      </c>
      <c r="BO26" s="47">
        <f t="shared" si="102"/>
        <v>5.4544165623214555E-2</v>
      </c>
      <c r="BP26" s="46">
        <f>_xlfn.XLOOKUP($D26, 'MASTER_S&amp;P'!$D:$D, 'MASTER_S&amp;P'!H:H)</f>
        <v>6404223000</v>
      </c>
      <c r="BQ26" s="46">
        <f>IF(AND(EXCL_YRS_NEG_INC=1,_xlfn.XLOOKUP($D26,'MASTER_S&amp;P'!$D:$D,'MASTER_S&amp;P'!N:N)&lt;0),"Negative",_xlfn.XLOOKUP($D26,'MASTER_S&amp;P'!$D:$D,'MASTER_S&amp;P'!N:N))</f>
        <v>349313000</v>
      </c>
      <c r="BR26" s="65">
        <f t="shared" si="103"/>
        <v>1.1427460912332368E-2</v>
      </c>
      <c r="BS26" s="65">
        <f t="shared" si="104"/>
        <v>2.104538211995444E-2</v>
      </c>
      <c r="BT26" s="47">
        <f t="shared" si="105"/>
        <v>5.4544165623214555E-2</v>
      </c>
      <c r="BU26" s="46">
        <f>_xlfn.XLOOKUP($D26, MASTER_VL!$D:$D, MASTER_VL!H:H)</f>
        <v>6404200000</v>
      </c>
      <c r="BV26" s="46">
        <f>IF(AND(EXCL_YRS_NEG_INC=1,_xlfn.XLOOKUP($D26,MASTER_VL!$D:$D,MASTER_VL!Q:Q)&lt;0),"Negative",_xlfn.XLOOKUP($D26,MASTER_VL!$D:$D,MASTER_VL!Q:Q))</f>
        <v>251117300</v>
      </c>
      <c r="BW26" s="65">
        <f t="shared" si="106"/>
        <v>1.1434431037988517E-2</v>
      </c>
      <c r="BX26" s="65">
        <f t="shared" si="107"/>
        <v>2.104538211995444E-2</v>
      </c>
      <c r="BY26" s="47">
        <f t="shared" si="108"/>
        <v>3.9211345679397894E-2</v>
      </c>
      <c r="BZ26" s="46">
        <f t="shared" si="109"/>
        <v>6404223000</v>
      </c>
      <c r="CA26" s="46">
        <f>_xlfn.XLOOKUP($D26, MASTER_YH!$D:$D, MASTER_YH!K:K)</f>
        <v>3070380000</v>
      </c>
      <c r="CB26" s="49">
        <f t="shared" si="110"/>
        <v>2.0858079455963106</v>
      </c>
      <c r="CC26" s="46">
        <f t="shared" si="111"/>
        <v>6404223000</v>
      </c>
      <c r="CD26" s="46">
        <f>_xlfn.XLOOKUP($D26, 'MASTER_S&amp;P'!$D:$D, 'MASTER_S&amp;P'!K:K)</f>
        <v>3070380000</v>
      </c>
      <c r="CE26" s="49">
        <f t="shared" si="112"/>
        <v>2.0858079455963106</v>
      </c>
      <c r="CF26" s="51">
        <f t="shared" si="113"/>
        <v>3070380000</v>
      </c>
      <c r="CG26" s="65">
        <f t="shared" si="114"/>
        <v>1.094599146756681E-2</v>
      </c>
      <c r="CH26" s="65">
        <f t="shared" si="115"/>
        <v>1.9468318748504247E-2</v>
      </c>
      <c r="CI26" s="50">
        <f t="shared" si="116"/>
        <v>2.0858079455963106</v>
      </c>
      <c r="CJ26" s="44">
        <f t="shared" si="46"/>
        <v>1</v>
      </c>
    </row>
    <row r="27" spans="2:88" customFormat="1" ht="12.75" x14ac:dyDescent="0.35">
      <c r="B27" s="7" t="str">
        <f t="shared" si="47"/>
        <v>Retail Wholesale Food</v>
      </c>
      <c r="C27" s="7" t="str">
        <v>SpartanNash Company</v>
      </c>
      <c r="D27" s="7" t="str">
        <v>SPTN</v>
      </c>
      <c r="E27" s="7"/>
      <c r="F27" s="7"/>
      <c r="G27" s="46">
        <f>_xlfn.XLOOKUP($D27,MASTER_YH!$D:$D,MASTER_YH!F:F)</f>
        <v>9549324000</v>
      </c>
      <c r="H27" s="46">
        <f>IF(AND(EXCL_YRS_NEG_INC=1,_xlfn.XLOOKUP($D27,MASTER_YH!$D:$D,MASTER_YH!L:L)&lt;0), "Negative", _xlfn.XLOOKUP($D27,MASTER_YH!$D:$D,MASTER_YH!L:L))</f>
        <v>11025000</v>
      </c>
      <c r="I27" s="65">
        <f t="shared" si="66"/>
        <v>1.074048977024572E-2</v>
      </c>
      <c r="J27" s="65">
        <f t="shared" si="67"/>
        <v>1.9713990952624279E-2</v>
      </c>
      <c r="K27" s="47">
        <f t="shared" si="68"/>
        <v>1.1545319857196173E-3</v>
      </c>
      <c r="L27" s="46">
        <f>_xlfn.XLOOKUP($D27, 'MASTER_S&amp;P'!$D:$D, 'MASTER_S&amp;P'!F:F)</f>
        <v>9549324000</v>
      </c>
      <c r="M27" s="46">
        <f>IF(AND(EXCL_YRS_NEG_INC=1,_xlfn.XLOOKUP($D27,'MASTER_S&amp;P'!$D:$D,'MASTER_S&amp;P'!L:L)&lt;0),"Negative",_xlfn.XLOOKUP($D27,'MASTER_S&amp;P'!$D:$D,'MASTER_S&amp;P'!L:L))</f>
        <v>11025000</v>
      </c>
      <c r="N27" s="65">
        <f t="shared" si="69"/>
        <v>8.750490323170516E-3</v>
      </c>
      <c r="O27" s="65">
        <f t="shared" si="70"/>
        <v>1.5279545531132603E-2</v>
      </c>
      <c r="P27" s="47">
        <f t="shared" si="71"/>
        <v>1.1545319857196173E-3</v>
      </c>
      <c r="Q27" s="46">
        <f>_xlfn.XLOOKUP($D27, MASTER_VL!$D:$D, MASTER_VL!F:F)</f>
        <v>9549300000</v>
      </c>
      <c r="R27" s="46">
        <f>IF(AND(EXCL_YRS_NEG_INC=1,_xlfn.XLOOKUP($D27,MASTER_VL!$D:$D,MASTER_VL!O:O)&lt;0),"Negative",_xlfn.XLOOKUP($D27,MASTER_VL!$D:$D,MASTER_VL!O:O))</f>
        <v>337500</v>
      </c>
      <c r="S27" s="65">
        <f t="shared" si="72"/>
        <v>1.4477691320125623E-2</v>
      </c>
      <c r="T27" s="65">
        <f t="shared" si="73"/>
        <v>3.7465028445756728E-2</v>
      </c>
      <c r="U27" s="47">
        <f t="shared" si="74"/>
        <v>3.5342904715528888E-5</v>
      </c>
      <c r="V27" s="46">
        <f t="shared" si="75"/>
        <v>9549324000</v>
      </c>
      <c r="W27" s="46">
        <f>_xlfn.XLOOKUP($D27, MASTER_YH!$D:$D, MASTER_YH!I:I)</f>
        <v>2602296000</v>
      </c>
      <c r="X27" s="49">
        <f t="shared" si="76"/>
        <v>3.6695764048363446</v>
      </c>
      <c r="Y27" s="46">
        <f t="shared" si="77"/>
        <v>9549324000</v>
      </c>
      <c r="Z27" s="46">
        <f>_xlfn.XLOOKUP($D27, 'MASTER_S&amp;P'!$D:$D, 'MASTER_S&amp;P'!I:I)</f>
        <v>2602296000</v>
      </c>
      <c r="AA27" s="49">
        <f t="shared" si="78"/>
        <v>3.6695764048363446</v>
      </c>
      <c r="AB27" s="51">
        <f t="shared" si="79"/>
        <v>2602296000</v>
      </c>
      <c r="AC27" s="65">
        <f t="shared" si="80"/>
        <v>8.5138811008024368E-3</v>
      </c>
      <c r="AD27" s="65">
        <f t="shared" si="81"/>
        <v>1.4587647084266729E-2</v>
      </c>
      <c r="AE27" s="50">
        <f t="shared" si="82"/>
        <v>3.6695764048363446</v>
      </c>
      <c r="AF27" s="44">
        <f t="shared" si="22"/>
        <v>1</v>
      </c>
      <c r="AG27" s="44"/>
      <c r="AH27" s="7"/>
      <c r="AI27" s="46">
        <f>_xlfn.XLOOKUP($D27,MASTER_YH!$D:$D,MASTER_YH!G:G)</f>
        <v>9729219000</v>
      </c>
      <c r="AJ27" s="46">
        <f>IF(AND(EXCL_YRS_NEG_INC=1,_xlfn.XLOOKUP($D27,MASTER_YH!$D:$D,MASTER_YH!M:M)&lt;0), "Negative", _xlfn.XLOOKUP($D27,MASTER_YH!$D:$D,MASTER_YH!M:M))</f>
        <v>70125000</v>
      </c>
      <c r="AK27" s="65">
        <f t="shared" si="83"/>
        <v>8.6094709924155483E-3</v>
      </c>
      <c r="AL27" s="65">
        <f t="shared" si="84"/>
        <v>1.5647722069435713E-2</v>
      </c>
      <c r="AM27" s="47">
        <f t="shared" si="85"/>
        <v>7.2076700092782373E-3</v>
      </c>
      <c r="AN27" s="46">
        <f>_xlfn.XLOOKUP($D27, 'MASTER_S&amp;P'!$D:$D, 'MASTER_S&amp;P'!G:G)</f>
        <v>9729219000</v>
      </c>
      <c r="AO27" s="46">
        <f>IF(AND(EXCL_YRS_NEG_INC=1,_xlfn.XLOOKUP($D27,'MASTER_S&amp;P'!$D:$D,'MASTER_S&amp;P'!M:M)&lt;0),"Negative",_xlfn.XLOOKUP($D27,'MASTER_S&amp;P'!$D:$D,'MASTER_S&amp;P'!M:M))</f>
        <v>70125000</v>
      </c>
      <c r="AP27" s="65">
        <f t="shared" si="86"/>
        <v>8.6094709924155483E-3</v>
      </c>
      <c r="AQ27" s="65">
        <f t="shared" si="87"/>
        <v>1.5647722069435713E-2</v>
      </c>
      <c r="AR27" s="47">
        <f t="shared" si="88"/>
        <v>7.2076700092782373E-3</v>
      </c>
      <c r="AS27" s="46">
        <f>_xlfn.XLOOKUP($D27, MASTER_VL!$D:$D, MASTER_VL!G:G)</f>
        <v>9729200000</v>
      </c>
      <c r="AT27" s="46">
        <f>IF(AND(EXCL_YRS_NEG_INC=1,_xlfn.XLOOKUP($D27,MASTER_VL!$D:$D,MASTER_VL!P:P)&lt;0),"Negative",_xlfn.XLOOKUP($D27,MASTER_VL!$D:$D,MASTER_VL!P:P))</f>
        <v>51915000</v>
      </c>
      <c r="AU27" s="65">
        <f t="shared" si="89"/>
        <v>8.6149749514355736E-3</v>
      </c>
      <c r="AV27" s="65">
        <f t="shared" si="90"/>
        <v>1.5647722069435713E-2</v>
      </c>
      <c r="AW27" s="47">
        <f t="shared" si="91"/>
        <v>5.335998848826214E-3</v>
      </c>
      <c r="AX27" s="46">
        <f t="shared" si="92"/>
        <v>9729219000</v>
      </c>
      <c r="AY27" s="46">
        <f>_xlfn.XLOOKUP($D27, MASTER_YH!$D:$D, MASTER_YH!J:J)</f>
        <v>2355575000</v>
      </c>
      <c r="AZ27" s="49">
        <f t="shared" si="93"/>
        <v>4.1302947263407024</v>
      </c>
      <c r="BA27" s="46">
        <f t="shared" si="94"/>
        <v>9729219000</v>
      </c>
      <c r="BB27" s="46">
        <f>_xlfn.XLOOKUP($D27, 'MASTER_S&amp;P'!$D:$D, 'MASTER_S&amp;P'!J:J)</f>
        <v>2355575000</v>
      </c>
      <c r="BC27" s="49">
        <f t="shared" si="95"/>
        <v>4.1302947263407024</v>
      </c>
      <c r="BD27" s="51">
        <f t="shared" si="96"/>
        <v>2355575000</v>
      </c>
      <c r="BE27" s="65">
        <f t="shared" si="97"/>
        <v>8.145581099303946E-3</v>
      </c>
      <c r="BF27" s="65">
        <f t="shared" si="98"/>
        <v>1.4231102887136393E-2</v>
      </c>
      <c r="BG27" s="50">
        <f t="shared" si="99"/>
        <v>4.1302947263407024</v>
      </c>
      <c r="BH27" s="44">
        <f t="shared" si="34"/>
        <v>1</v>
      </c>
      <c r="BI27" s="44"/>
      <c r="BJ27" s="7"/>
      <c r="BK27" s="46">
        <f>_xlfn.XLOOKUP($D27,MASTER_YH!$D:$D,MASTER_YH!H:H)</f>
        <v>9643100000</v>
      </c>
      <c r="BL27" s="46">
        <f>IF(AND(EXCL_YRS_NEG_INC=1,_xlfn.XLOOKUP($D27,MASTER_YH!$D:$D,MASTER_YH!N:N)&lt;0), "Negative", _xlfn.XLOOKUP($D27,MASTER_YH!$D:$D,MASTER_YH!N:N))</f>
        <v>46915000</v>
      </c>
      <c r="BM27" s="65">
        <f t="shared" si="100"/>
        <v>8.5846493493998335E-3</v>
      </c>
      <c r="BN27" s="65">
        <f t="shared" si="101"/>
        <v>1.580991852082942E-2</v>
      </c>
      <c r="BO27" s="47">
        <f t="shared" si="102"/>
        <v>4.8651367298897658E-3</v>
      </c>
      <c r="BP27" s="46">
        <f>_xlfn.XLOOKUP($D27, 'MASTER_S&amp;P'!$D:$D, 'MASTER_S&amp;P'!H:H)</f>
        <v>9643100000</v>
      </c>
      <c r="BQ27" s="46">
        <f>IF(AND(EXCL_YRS_NEG_INC=1,_xlfn.XLOOKUP($D27,'MASTER_S&amp;P'!$D:$D,'MASTER_S&amp;P'!N:N)&lt;0),"Negative",_xlfn.XLOOKUP($D27,'MASTER_S&amp;P'!$D:$D,'MASTER_S&amp;P'!N:N))</f>
        <v>46915000</v>
      </c>
      <c r="BR27" s="65">
        <f t="shared" si="103"/>
        <v>8.5846493493998335E-3</v>
      </c>
      <c r="BS27" s="65">
        <f t="shared" si="104"/>
        <v>1.580991852082942E-2</v>
      </c>
      <c r="BT27" s="47">
        <f t="shared" si="105"/>
        <v>4.8651367298897658E-3</v>
      </c>
      <c r="BU27" s="46">
        <f>_xlfn.XLOOKUP($D27, MASTER_VL!$D:$D, MASTER_VL!H:H)</f>
        <v>9643100000</v>
      </c>
      <c r="BV27" s="46">
        <f>IF(AND(EXCL_YRS_NEG_INC=1,_xlfn.XLOOKUP($D27,MASTER_VL!$D:$D,MASTER_VL!Q:Q)&lt;0),"Negative",_xlfn.XLOOKUP($D27,MASTER_VL!$D:$D,MASTER_VL!Q:Q))</f>
        <v>33326000</v>
      </c>
      <c r="BW27" s="65">
        <f t="shared" si="106"/>
        <v>8.5898855156084364E-3</v>
      </c>
      <c r="BX27" s="65">
        <f t="shared" si="107"/>
        <v>1.580991852082942E-2</v>
      </c>
      <c r="BY27" s="47">
        <f t="shared" si="108"/>
        <v>3.4559425910754842E-3</v>
      </c>
      <c r="BZ27" s="46">
        <f t="shared" si="109"/>
        <v>9643100000</v>
      </c>
      <c r="CA27" s="46">
        <f>_xlfn.XLOOKUP($D27, MASTER_YH!$D:$D, MASTER_YH!K:K)</f>
        <v>2306561000</v>
      </c>
      <c r="CB27" s="49">
        <f t="shared" si="110"/>
        <v>4.1807261980064689</v>
      </c>
      <c r="CC27" s="46">
        <f t="shared" si="111"/>
        <v>9643100000</v>
      </c>
      <c r="CD27" s="46">
        <f>_xlfn.XLOOKUP($D27, 'MASTER_S&amp;P'!$D:$D, 'MASTER_S&amp;P'!K:K)</f>
        <v>2306561000</v>
      </c>
      <c r="CE27" s="49">
        <f t="shared" si="112"/>
        <v>4.1807261980064689</v>
      </c>
      <c r="CF27" s="51">
        <f t="shared" si="113"/>
        <v>2306561000</v>
      </c>
      <c r="CG27" s="65">
        <f t="shared" si="114"/>
        <v>8.2229551473831809E-3</v>
      </c>
      <c r="CH27" s="65">
        <f t="shared" si="115"/>
        <v>1.4625181495733004E-2</v>
      </c>
      <c r="CI27" s="50">
        <f t="shared" si="116"/>
        <v>4.1807261980064689</v>
      </c>
      <c r="CJ27" s="44">
        <f t="shared" si="46"/>
        <v>1</v>
      </c>
    </row>
    <row r="28" spans="2:88" customFormat="1" ht="12.75" x14ac:dyDescent="0.35">
      <c r="B28" s="7" t="str">
        <f t="shared" si="47"/>
        <v>Retail Wholesale Food</v>
      </c>
      <c r="C28" s="7" t="str">
        <v>Sysco Corp</v>
      </c>
      <c r="D28" s="7" t="str">
        <v>SYY</v>
      </c>
      <c r="E28" s="7"/>
      <c r="F28" s="7"/>
      <c r="G28" s="46" t="str">
        <f>_xlfn.XLOOKUP($D28,MASTER_YH!$D:$D,MASTER_YH!F:F)</f>
        <v>n/a</v>
      </c>
      <c r="H28" s="46" t="str">
        <f>IF(AND(EXCL_YRS_NEG_INC=1,_xlfn.XLOOKUP($D28,MASTER_YH!$D:$D,MASTER_YH!L:L)&lt;0), "Negative", _xlfn.XLOOKUP($D28,MASTER_YH!$D:$D,MASTER_YH!L:L))</f>
        <v>n/a</v>
      </c>
      <c r="I28" s="65" t="str">
        <f t="shared" si="66"/>
        <v/>
      </c>
      <c r="J28" s="65" t="str">
        <f t="shared" si="67"/>
        <v/>
      </c>
      <c r="K28" s="47" t="str">
        <f t="shared" si="68"/>
        <v>n/a</v>
      </c>
      <c r="L28" s="46">
        <f>_xlfn.XLOOKUP($D28, 'MASTER_S&amp;P'!$D:$D, 'MASTER_S&amp;P'!F:F)</f>
        <v>78844000000</v>
      </c>
      <c r="M28" s="46">
        <f>IF(AND(EXCL_YRS_NEG_INC=1,_xlfn.XLOOKUP($D28,'MASTER_S&amp;P'!$D:$D,'MASTER_S&amp;P'!L:L)&lt;0),"Negative",_xlfn.XLOOKUP($D28,'MASTER_S&amp;P'!$D:$D,'MASTER_S&amp;P'!L:L))</f>
        <v>2565000000</v>
      </c>
      <c r="N28" s="65">
        <f t="shared" si="69"/>
        <v>8.3785997973497159E-2</v>
      </c>
      <c r="O28" s="65">
        <f t="shared" si="70"/>
        <v>0.14630174123129386</v>
      </c>
      <c r="P28" s="47">
        <f t="shared" si="71"/>
        <v>3.2532596012378873E-2</v>
      </c>
      <c r="Q28" s="46">
        <f>_xlfn.XLOOKUP($D28, MASTER_VL!$D:$D, MASTER_VL!F:F)</f>
        <v>78844000000</v>
      </c>
      <c r="R28" s="46">
        <f>IF(AND(EXCL_YRS_NEG_INC=1,_xlfn.XLOOKUP($D28,MASTER_VL!$D:$D,MASTER_VL!O:O)&lt;0),"Negative",_xlfn.XLOOKUP($D28,MASTER_VL!$D:$D,MASTER_VL!O:O))</f>
        <v>2119485599.9999998</v>
      </c>
      <c r="S28" s="65">
        <f t="shared" si="72"/>
        <v>0.13862398229239492</v>
      </c>
      <c r="T28" s="65">
        <f t="shared" si="73"/>
        <v>0.35872787483934204</v>
      </c>
      <c r="U28" s="47">
        <f t="shared" si="74"/>
        <v>2.688201511846177E-2</v>
      </c>
      <c r="V28" s="46" t="str">
        <f t="shared" si="75"/>
        <v>n/a</v>
      </c>
      <c r="W28" s="46" t="str">
        <f>_xlfn.XLOOKUP($D28, MASTER_YH!$D:$D, MASTER_YH!I:I)</f>
        <v>n/a</v>
      </c>
      <c r="X28" s="49" t="str">
        <f t="shared" si="76"/>
        <v>n/a</v>
      </c>
      <c r="Y28" s="46">
        <f t="shared" si="77"/>
        <v>78844000000</v>
      </c>
      <c r="Z28" s="46">
        <f>_xlfn.XLOOKUP($D28, 'MASTER_S&amp;P'!$D:$D, 'MASTER_S&amp;P'!I:I)</f>
        <v>24917000000</v>
      </c>
      <c r="AA28" s="49">
        <f t="shared" si="78"/>
        <v>3.164265360998515</v>
      </c>
      <c r="AB28" s="51">
        <f t="shared" si="79"/>
        <v>24917000000</v>
      </c>
      <c r="AC28" s="65">
        <f t="shared" si="80"/>
        <v>8.152046323273536E-2</v>
      </c>
      <c r="AD28" s="65">
        <f t="shared" si="81"/>
        <v>0.1396768094016492</v>
      </c>
      <c r="AE28" s="50">
        <f t="shared" si="82"/>
        <v>3.164265360998515</v>
      </c>
      <c r="AF28" s="44">
        <f t="shared" si="22"/>
        <v>1</v>
      </c>
      <c r="AG28" s="44"/>
      <c r="AH28" s="7"/>
      <c r="AI28" s="46">
        <f>_xlfn.XLOOKUP($D28,MASTER_YH!$D:$D,MASTER_YH!G:G)</f>
        <v>76344000000</v>
      </c>
      <c r="AJ28" s="46">
        <f>IF(AND(EXCL_YRS_NEG_INC=1,_xlfn.XLOOKUP($D28,MASTER_YH!$D:$D,MASTER_YH!M:M)&lt;0), "Negative", _xlfn.XLOOKUP($D28,MASTER_YH!$D:$D,MASTER_YH!M:M))</f>
        <v>2565000000</v>
      </c>
      <c r="AK28" s="65">
        <f t="shared" si="83"/>
        <v>8.7239617977762002E-2</v>
      </c>
      <c r="AL28" s="65">
        <f t="shared" si="84"/>
        <v>0.1585580922175524</v>
      </c>
      <c r="AM28" s="47">
        <f t="shared" si="85"/>
        <v>3.3597925180760768E-2</v>
      </c>
      <c r="AN28" s="46">
        <f>_xlfn.XLOOKUP($D28, 'MASTER_S&amp;P'!$D:$D, 'MASTER_S&amp;P'!G:G)</f>
        <v>76325000000</v>
      </c>
      <c r="AO28" s="46">
        <f>IF(AND(EXCL_YRS_NEG_INC=1,_xlfn.XLOOKUP($D28,'MASTER_S&amp;P'!$D:$D,'MASTER_S&amp;P'!M:M)&lt;0),"Negative",_xlfn.XLOOKUP($D28,'MASTER_S&amp;P'!$D:$D,'MASTER_S&amp;P'!M:M))</f>
        <v>2285000000</v>
      </c>
      <c r="AP28" s="65">
        <f t="shared" si="86"/>
        <v>8.7239617977762002E-2</v>
      </c>
      <c r="AQ28" s="65">
        <f t="shared" si="87"/>
        <v>0.1585580922175524</v>
      </c>
      <c r="AR28" s="47">
        <f t="shared" si="88"/>
        <v>2.9937766131673763E-2</v>
      </c>
      <c r="AS28" s="46">
        <f>_xlfn.XLOOKUP($D28, MASTER_VL!$D:$D, MASTER_VL!G:G)</f>
        <v>76325000000</v>
      </c>
      <c r="AT28" s="46">
        <f>IF(AND(EXCL_YRS_NEG_INC=1,_xlfn.XLOOKUP($D28,MASTER_VL!$D:$D,MASTER_VL!P:P)&lt;0),"Negative",_xlfn.XLOOKUP($D28,MASTER_VL!$D:$D,MASTER_VL!P:P))</f>
        <v>2025491100</v>
      </c>
      <c r="AU28" s="65">
        <f t="shared" si="89"/>
        <v>8.7295389497602807E-2</v>
      </c>
      <c r="AV28" s="65">
        <f t="shared" si="90"/>
        <v>0.1585580922175524</v>
      </c>
      <c r="AW28" s="47">
        <f t="shared" si="91"/>
        <v>2.6537715034392402E-2</v>
      </c>
      <c r="AX28" s="46">
        <f t="shared" si="92"/>
        <v>76344000000</v>
      </c>
      <c r="AY28" s="46">
        <f>_xlfn.XLOOKUP($D28, MASTER_YH!$D:$D, MASTER_YH!J:J)</f>
        <v>24917000000</v>
      </c>
      <c r="AZ28" s="49">
        <f t="shared" si="93"/>
        <v>3.0639322550868884</v>
      </c>
      <c r="BA28" s="46">
        <f t="shared" si="94"/>
        <v>76325000000</v>
      </c>
      <c r="BB28" s="46">
        <f>_xlfn.XLOOKUP($D28, 'MASTER_S&amp;P'!$D:$D, 'MASTER_S&amp;P'!J:J)</f>
        <v>22821000000</v>
      </c>
      <c r="BC28" s="49">
        <f t="shared" si="95"/>
        <v>3.3445072520923711</v>
      </c>
      <c r="BD28" s="51">
        <f t="shared" si="96"/>
        <v>23869000000</v>
      </c>
      <c r="BE28" s="65">
        <f t="shared" si="97"/>
        <v>8.2539029858648472E-2</v>
      </c>
      <c r="BF28" s="65">
        <f t="shared" si="98"/>
        <v>0.14420351498596248</v>
      </c>
      <c r="BG28" s="50">
        <f t="shared" si="99"/>
        <v>3.20421975358963</v>
      </c>
      <c r="BH28" s="44">
        <f t="shared" si="34"/>
        <v>1</v>
      </c>
      <c r="BI28" s="44"/>
      <c r="BJ28" s="7"/>
      <c r="BK28" s="46">
        <f>_xlfn.XLOOKUP($D28,MASTER_YH!$D:$D,MASTER_YH!H:H)</f>
        <v>73929000000</v>
      </c>
      <c r="BL28" s="46">
        <f>IF(AND(EXCL_YRS_NEG_INC=1,_xlfn.XLOOKUP($D28,MASTER_YH!$D:$D,MASTER_YH!N:N)&lt;0), "Negative", _xlfn.XLOOKUP($D28,MASTER_YH!$D:$D,MASTER_YH!N:N))</f>
        <v>2285000000</v>
      </c>
      <c r="BM28" s="65">
        <f t="shared" si="100"/>
        <v>8.3567737840642684E-2</v>
      </c>
      <c r="BN28" s="65">
        <f t="shared" si="101"/>
        <v>0.15390251511239206</v>
      </c>
      <c r="BO28" s="47">
        <f t="shared" si="102"/>
        <v>3.0908033383381352E-2</v>
      </c>
      <c r="BP28" s="46">
        <f>_xlfn.XLOOKUP($D28, 'MASTER_S&amp;P'!$D:$D, 'MASTER_S&amp;P'!H:H)</f>
        <v>68636000000</v>
      </c>
      <c r="BQ28" s="46">
        <f>IF(AND(EXCL_YRS_NEG_INC=1,_xlfn.XLOOKUP($D28,'MASTER_S&amp;P'!$D:$D,'MASTER_S&amp;P'!N:N)&lt;0),"Negative",_xlfn.XLOOKUP($D28,'MASTER_S&amp;P'!$D:$D,'MASTER_S&amp;P'!N:N))</f>
        <v>1747000000</v>
      </c>
      <c r="BR28" s="65">
        <f t="shared" si="103"/>
        <v>8.3567737840642684E-2</v>
      </c>
      <c r="BS28" s="65">
        <f t="shared" si="104"/>
        <v>0.15390251511239206</v>
      </c>
      <c r="BT28" s="47">
        <f t="shared" si="105"/>
        <v>2.5453114983390642E-2</v>
      </c>
      <c r="BU28" s="46">
        <f>_xlfn.XLOOKUP($D28, MASTER_VL!$D:$D, MASTER_VL!H:H)</f>
        <v>68636000000</v>
      </c>
      <c r="BV28" s="46">
        <f>IF(AND(EXCL_YRS_NEG_INC=1,_xlfn.XLOOKUP($D28,MASTER_VL!$D:$D,MASTER_VL!Q:Q)&lt;0),"Negative",_xlfn.XLOOKUP($D28,MASTER_VL!$D:$D,MASTER_VL!Q:Q))</f>
        <v>1653080000</v>
      </c>
      <c r="BW28" s="65">
        <f t="shared" si="106"/>
        <v>8.3618709586511519E-2</v>
      </c>
      <c r="BX28" s="65">
        <f t="shared" si="107"/>
        <v>0.15390251511239206</v>
      </c>
      <c r="BY28" s="47">
        <f t="shared" si="108"/>
        <v>2.4084736872778133E-2</v>
      </c>
      <c r="BZ28" s="46">
        <f t="shared" si="109"/>
        <v>73929000000</v>
      </c>
      <c r="CA28" s="46">
        <f>_xlfn.XLOOKUP($D28, MASTER_YH!$D:$D, MASTER_YH!K:K)</f>
        <v>22821000000</v>
      </c>
      <c r="CB28" s="49">
        <f t="shared" si="110"/>
        <v>3.2395162350466675</v>
      </c>
      <c r="CC28" s="46">
        <f t="shared" si="111"/>
        <v>68636000000</v>
      </c>
      <c r="CD28" s="46">
        <f>_xlfn.XLOOKUP($D28, 'MASTER_S&amp;P'!$D:$D, 'MASTER_S&amp;P'!K:K)</f>
        <v>22085688000</v>
      </c>
      <c r="CE28" s="49">
        <f t="shared" si="112"/>
        <v>3.1077139186245861</v>
      </c>
      <c r="CF28" s="51">
        <f t="shared" si="113"/>
        <v>22453344000</v>
      </c>
      <c r="CG28" s="65">
        <f t="shared" si="114"/>
        <v>8.004680588146823E-2</v>
      </c>
      <c r="CH28" s="65">
        <f t="shared" si="115"/>
        <v>0.14236962785121557</v>
      </c>
      <c r="CI28" s="50">
        <f t="shared" si="116"/>
        <v>3.1736150768356266</v>
      </c>
      <c r="CJ28" s="44">
        <f t="shared" si="46"/>
        <v>1</v>
      </c>
    </row>
    <row r="29" spans="2:88" customFormat="1" ht="12.75" x14ac:dyDescent="0.35">
      <c r="B29" s="7" t="str">
        <f t="shared" si="47"/>
        <v>Retail Wholesale Food</v>
      </c>
      <c r="C29" s="7" t="str">
        <v>BBB Foods Inc</v>
      </c>
      <c r="D29" s="7" t="str">
        <v>TBBB</v>
      </c>
      <c r="E29" s="7"/>
      <c r="F29" s="7"/>
      <c r="G29" s="46">
        <f>_xlfn.XLOOKUP($D29,MASTER_YH!$D:$D,MASTER_YH!F:F)</f>
        <v>57439019000</v>
      </c>
      <c r="H29" s="46">
        <f>IF(AND(EXCL_YRS_NEG_INC=1,_xlfn.XLOOKUP($D29,MASTER_YH!$D:$D,MASTER_YH!L:L)&lt;0), "Negative", _xlfn.XLOOKUP($D29,MASTER_YH!$D:$D,MASTER_YH!L:L))</f>
        <v>717546000</v>
      </c>
      <c r="I29" s="65">
        <f t="shared" si="66"/>
        <v>9.400703341406963E-2</v>
      </c>
      <c r="J29" s="65">
        <f t="shared" si="67"/>
        <v>0.17254835169082036</v>
      </c>
      <c r="K29" s="47">
        <f t="shared" si="68"/>
        <v>1.2492309452569168E-2</v>
      </c>
      <c r="L29" s="46">
        <f>_xlfn.XLOOKUP($D29, 'MASTER_S&amp;P'!$D:$D, 'MASTER_S&amp;P'!F:F)</f>
        <v>57439019000</v>
      </c>
      <c r="M29" s="46">
        <f>IF(AND(EXCL_YRS_NEG_INC=1,_xlfn.XLOOKUP($D29,'MASTER_S&amp;P'!$D:$D,'MASTER_S&amp;P'!L:L)&lt;0),"Negative",_xlfn.XLOOKUP($D29,'MASTER_S&amp;P'!$D:$D,'MASTER_S&amp;P'!L:L))</f>
        <v>717546000</v>
      </c>
      <c r="N29" s="65">
        <f t="shared" si="69"/>
        <v>7.6589397112843585E-2</v>
      </c>
      <c r="O29" s="65">
        <f t="shared" si="70"/>
        <v>0.13373549791706746</v>
      </c>
      <c r="P29" s="47">
        <f t="shared" si="71"/>
        <v>1.2492309452569168E-2</v>
      </c>
      <c r="Q29" s="46" t="str">
        <f>_xlfn.XLOOKUP($D29, MASTER_VL!$D:$D, MASTER_VL!F:F)</f>
        <v>NA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72"/>
        <v/>
      </c>
      <c r="T29" s="65" t="str">
        <f t="shared" si="73"/>
        <v/>
      </c>
      <c r="U29" s="47" t="str">
        <f t="shared" si="74"/>
        <v>n/a</v>
      </c>
      <c r="V29" s="46">
        <f t="shared" si="75"/>
        <v>57439019000</v>
      </c>
      <c r="W29" s="46">
        <f>_xlfn.XLOOKUP($D29, MASTER_YH!$D:$D, MASTER_YH!I:I)</f>
        <v>22776813000</v>
      </c>
      <c r="X29" s="49">
        <f t="shared" si="76"/>
        <v>2.5218198437156243</v>
      </c>
      <c r="Y29" s="46">
        <f t="shared" si="77"/>
        <v>57439019000</v>
      </c>
      <c r="Z29" s="46">
        <f>_xlfn.XLOOKUP($D29, 'MASTER_S&amp;P'!$D:$D, 'MASTER_S&amp;P'!I:I)</f>
        <v>22776813000</v>
      </c>
      <c r="AA29" s="49">
        <f t="shared" si="78"/>
        <v>2.5218198437156243</v>
      </c>
      <c r="AB29" s="51">
        <f t="shared" si="79"/>
        <v>22776813000</v>
      </c>
      <c r="AC29" s="65">
        <f t="shared" si="80"/>
        <v>7.4518455140080625E-2</v>
      </c>
      <c r="AD29" s="65">
        <f t="shared" si="81"/>
        <v>0.12767959899578624</v>
      </c>
      <c r="AE29" s="50">
        <f t="shared" si="82"/>
        <v>2.5218198437156243</v>
      </c>
      <c r="AF29" s="44">
        <f t="shared" si="22"/>
        <v>1</v>
      </c>
      <c r="AG29" s="44"/>
      <c r="AH29" s="7"/>
      <c r="AI29" s="46">
        <f>_xlfn.XLOOKUP($D29,MASTER_YH!$D:$D,MASTER_YH!G:G)</f>
        <v>44078459000</v>
      </c>
      <c r="AJ29" s="46" t="str">
        <f>IF(AND(EXCL_YRS_NEG_INC=1,_xlfn.XLOOKUP($D29,MASTER_YH!$D:$D,MASTER_YH!M:M)&lt;0), "Negative", _xlfn.XLOOKUP($D29,MASTER_YH!$D:$D,MASTER_YH!M:M))</f>
        <v>Negative</v>
      </c>
      <c r="AK29" s="65" t="str">
        <f t="shared" si="83"/>
        <v/>
      </c>
      <c r="AL29" s="65" t="str">
        <f t="shared" si="84"/>
        <v/>
      </c>
      <c r="AM29" s="47" t="str">
        <f t="shared" si="85"/>
        <v>n/a</v>
      </c>
      <c r="AN29" s="46">
        <f>_xlfn.XLOOKUP($D29, 'MASTER_S&amp;P'!$D:$D, 'MASTER_S&amp;P'!G:G)</f>
        <v>44078459000</v>
      </c>
      <c r="AO29" s="46" t="str">
        <f>IF(AND(EXCL_YRS_NEG_INC=1,_xlfn.XLOOKUP($D29,'MASTER_S&amp;P'!$D:$D,'MASTER_S&amp;P'!M:M)&lt;0),"Negative",_xlfn.XLOOKUP($D29,'MASTER_S&amp;P'!$D:$D,'MASTER_S&amp;P'!M:M))</f>
        <v>Negative</v>
      </c>
      <c r="AP29" s="65" t="str">
        <f t="shared" si="86"/>
        <v/>
      </c>
      <c r="AQ29" s="65" t="str">
        <f t="shared" si="87"/>
        <v/>
      </c>
      <c r="AR29" s="47" t="str">
        <f t="shared" si="88"/>
        <v>n/a</v>
      </c>
      <c r="AS29" s="46" t="str">
        <f>_xlfn.XLOOKUP($D29, MASTER_VL!$D:$D, MASTER_VL!G:G)</f>
        <v>NA</v>
      </c>
      <c r="AT29" s="46" t="str">
        <f>IF(AND(EXCL_YRS_NEG_INC=1,_xlfn.XLOOKUP($D29,MASTER_VL!$D:$D,MASTER_VL!P:P)&lt;0),"Negative",_xlfn.XLOOKUP($D29,MASTER_VL!$D:$D,MASTER_VL!P:P))</f>
        <v>NA</v>
      </c>
      <c r="AU29" s="65" t="str">
        <f t="shared" si="89"/>
        <v/>
      </c>
      <c r="AV29" s="65" t="str">
        <f t="shared" si="90"/>
        <v/>
      </c>
      <c r="AW29" s="47" t="str">
        <f t="shared" si="91"/>
        <v>n/a</v>
      </c>
      <c r="AX29" s="46">
        <f t="shared" si="92"/>
        <v>44078459000</v>
      </c>
      <c r="AY29" s="46">
        <f>_xlfn.XLOOKUP($D29, MASTER_YH!$D:$D, MASTER_YH!J:J)</f>
        <v>14963802000</v>
      </c>
      <c r="AZ29" s="49">
        <f t="shared" si="93"/>
        <v>2.9456724300415096</v>
      </c>
      <c r="BA29" s="46">
        <f t="shared" si="94"/>
        <v>44078459000</v>
      </c>
      <c r="BB29" s="46">
        <f>_xlfn.XLOOKUP($D29, 'MASTER_S&amp;P'!$D:$D, 'MASTER_S&amp;P'!J:J)</f>
        <v>14963802000</v>
      </c>
      <c r="BC29" s="49">
        <f t="shared" si="95"/>
        <v>2.9456724300415096</v>
      </c>
      <c r="BD29" s="51">
        <f t="shared" si="96"/>
        <v>14963802000</v>
      </c>
      <c r="BE29" s="65">
        <f t="shared" si="97"/>
        <v>5.1744844780967102E-2</v>
      </c>
      <c r="BF29" s="65">
        <f t="shared" si="98"/>
        <v>9.0403152455233796E-2</v>
      </c>
      <c r="BG29" s="50">
        <f t="shared" si="99"/>
        <v>2.9456724300415096</v>
      </c>
      <c r="BH29" s="44">
        <f t="shared" si="34"/>
        <v>1</v>
      </c>
      <c r="BI29" s="44"/>
      <c r="BJ29" s="7"/>
      <c r="BK29" s="46">
        <f>_xlfn.XLOOKUP($D29,MASTER_YH!$D:$D,MASTER_YH!H:H)</f>
        <v>32580397000</v>
      </c>
      <c r="BL29" s="46" t="str">
        <f>IF(AND(EXCL_YRS_NEG_INC=1,_xlfn.XLOOKUP($D29,MASTER_YH!$D:$D,MASTER_YH!N:N)&lt;0), "Negative", _xlfn.XLOOKUP($D29,MASTER_YH!$D:$D,MASTER_YH!N:N))</f>
        <v>Negative</v>
      </c>
      <c r="BM29" s="65" t="str">
        <f t="shared" si="100"/>
        <v/>
      </c>
      <c r="BN29" s="65" t="str">
        <f t="shared" si="101"/>
        <v/>
      </c>
      <c r="BO29" s="47" t="str">
        <f t="shared" si="102"/>
        <v>n/a</v>
      </c>
      <c r="BP29" s="46">
        <f>_xlfn.XLOOKUP($D29, 'MASTER_S&amp;P'!$D:$D, 'MASTER_S&amp;P'!H:H)</f>
        <v>32580397000</v>
      </c>
      <c r="BQ29" s="46" t="str">
        <f>IF(AND(EXCL_YRS_NEG_INC=1,_xlfn.XLOOKUP($D29,'MASTER_S&amp;P'!$D:$D,'MASTER_S&amp;P'!N:N)&lt;0),"Negative",_xlfn.XLOOKUP($D29,'MASTER_S&amp;P'!$D:$D,'MASTER_S&amp;P'!N:N))</f>
        <v>Negative</v>
      </c>
      <c r="BR29" s="65" t="str">
        <f t="shared" si="103"/>
        <v/>
      </c>
      <c r="BS29" s="65" t="str">
        <f t="shared" si="104"/>
        <v/>
      </c>
      <c r="BT29" s="47" t="str">
        <f t="shared" si="105"/>
        <v>n/a</v>
      </c>
      <c r="BU29" s="46" t="str">
        <f>_xlfn.XLOOKUP($D29, MASTER_VL!$D:$D, MASTER_VL!H:H)</f>
        <v>NA</v>
      </c>
      <c r="BV29" s="46" t="str">
        <f>IF(AND(EXCL_YRS_NEG_INC=1,_xlfn.XLOOKUP($D29,MASTER_VL!$D:$D,MASTER_VL!Q:Q)&lt;0),"Negative",_xlfn.XLOOKUP($D29,MASTER_VL!$D:$D,MASTER_VL!Q:Q))</f>
        <v>NA</v>
      </c>
      <c r="BW29" s="65" t="str">
        <f t="shared" si="106"/>
        <v/>
      </c>
      <c r="BX29" s="65" t="str">
        <f t="shared" si="107"/>
        <v/>
      </c>
      <c r="BY29" s="47" t="str">
        <f t="shared" si="108"/>
        <v>n/a</v>
      </c>
      <c r="BZ29" s="46">
        <f t="shared" si="109"/>
        <v>32580397000</v>
      </c>
      <c r="CA29" s="46">
        <f>_xlfn.XLOOKUP($D29, MASTER_YH!$D:$D, MASTER_YH!K:K)</f>
        <v>11794907000</v>
      </c>
      <c r="CB29" s="49">
        <f t="shared" si="110"/>
        <v>2.7622428053057138</v>
      </c>
      <c r="CC29" s="46">
        <f t="shared" si="111"/>
        <v>32580397000</v>
      </c>
      <c r="CD29" s="46">
        <f>_xlfn.XLOOKUP($D29, 'MASTER_S&amp;P'!$D:$D, 'MASTER_S&amp;P'!K:K)</f>
        <v>11794907000</v>
      </c>
      <c r="CE29" s="49">
        <f t="shared" si="112"/>
        <v>2.7622428053057138</v>
      </c>
      <c r="CF29" s="51">
        <f t="shared" si="113"/>
        <v>11794907000</v>
      </c>
      <c r="CG29" s="65">
        <f t="shared" si="114"/>
        <v>4.2049176773801301E-2</v>
      </c>
      <c r="CH29" s="65">
        <f t="shared" si="115"/>
        <v>7.4787814239593783E-2</v>
      </c>
      <c r="CI29" s="50">
        <f t="shared" si="116"/>
        <v>2.7622428053057138</v>
      </c>
      <c r="CJ29" s="44">
        <f t="shared" si="46"/>
        <v>1</v>
      </c>
    </row>
    <row r="30" spans="2:88" customFormat="1" ht="12.75" x14ac:dyDescent="0.35">
      <c r="B30" s="7" t="str">
        <f t="shared" si="47"/>
        <v>Retail Wholesale Food</v>
      </c>
      <c r="C30" s="7" t="str">
        <v>United Natural Foods</v>
      </c>
      <c r="D30" s="7" t="str">
        <v>UNFI</v>
      </c>
      <c r="E30" s="7"/>
      <c r="F30" s="7"/>
      <c r="G30" s="46">
        <f>_xlfn.XLOOKUP($D30,MASTER_YH!$D:$D,MASTER_YH!F:F)</f>
        <v>29949000000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66"/>
        <v/>
      </c>
      <c r="J30" s="65" t="str">
        <f t="shared" si="67"/>
        <v/>
      </c>
      <c r="K30" s="47" t="str">
        <f t="shared" si="68"/>
        <v>n/a</v>
      </c>
      <c r="L30" s="46">
        <f>_xlfn.XLOOKUP($D30, 'MASTER_S&amp;P'!$D:$D, 'MASTER_S&amp;P'!F:F)</f>
        <v>30980000000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69"/>
        <v/>
      </c>
      <c r="O30" s="65" t="str">
        <f t="shared" si="70"/>
        <v/>
      </c>
      <c r="P30" s="47" t="str">
        <f t="shared" si="71"/>
        <v>n/a</v>
      </c>
      <c r="Q30" s="46">
        <f>_xlfn.XLOOKUP($D30, MASTER_VL!$D:$D, MASTER_VL!F:F)</f>
        <v>30980000000</v>
      </c>
      <c r="R30" s="46" t="str">
        <f>IF(AND(EXCL_YRS_NEG_INC=1,_xlfn.XLOOKUP($D30,MASTER_VL!$D:$D,MASTER_VL!O:O)&lt;0),"Negative",_xlfn.XLOOKUP($D30,MASTER_VL!$D:$D,MASTER_VL!O:O))</f>
        <v>Negative</v>
      </c>
      <c r="S30" s="65" t="str">
        <f t="shared" si="72"/>
        <v/>
      </c>
      <c r="T30" s="65" t="str">
        <f t="shared" si="73"/>
        <v/>
      </c>
      <c r="U30" s="47" t="str">
        <f t="shared" si="74"/>
        <v>n/a</v>
      </c>
      <c r="V30" s="46">
        <f t="shared" si="75"/>
        <v>29949000000</v>
      </c>
      <c r="W30" s="46">
        <f>_xlfn.XLOOKUP($D30, MASTER_YH!$D:$D, MASTER_YH!I:I)</f>
        <v>7528000000</v>
      </c>
      <c r="X30" s="49">
        <f t="shared" si="76"/>
        <v>3.9783475026567481</v>
      </c>
      <c r="Y30" s="46">
        <f t="shared" si="77"/>
        <v>30980000000</v>
      </c>
      <c r="Z30" s="46">
        <f>_xlfn.XLOOKUP($D30, 'MASTER_S&amp;P'!$D:$D, 'MASTER_S&amp;P'!I:I)</f>
        <v>7528000000</v>
      </c>
      <c r="AA30" s="49">
        <f t="shared" si="78"/>
        <v>4.1153028692879916</v>
      </c>
      <c r="AB30" s="51">
        <f t="shared" si="79"/>
        <v>7528000000</v>
      </c>
      <c r="AC30" s="65">
        <f t="shared" si="80"/>
        <v>2.4629210868725441E-2</v>
      </c>
      <c r="AD30" s="65">
        <f t="shared" si="81"/>
        <v>4.2199583464125501E-2</v>
      </c>
      <c r="AE30" s="50">
        <f t="shared" si="82"/>
        <v>4.0468251859723701</v>
      </c>
      <c r="AF30" s="44">
        <f t="shared" si="22"/>
        <v>1</v>
      </c>
      <c r="AG30" s="44"/>
      <c r="AH30" s="7"/>
      <c r="AI30" s="46">
        <f>_xlfn.XLOOKUP($D30,MASTER_YH!$D:$D,MASTER_YH!G:G)</f>
        <v>29369000000</v>
      </c>
      <c r="AJ30" s="46">
        <f>IF(AND(EXCL_YRS_NEG_INC=1,_xlfn.XLOOKUP($D30,MASTER_YH!$D:$D,MASTER_YH!M:M)&lt;0), "Negative", _xlfn.XLOOKUP($D30,MASTER_YH!$D:$D,MASTER_YH!M:M))</f>
        <v>7000000</v>
      </c>
      <c r="AK30" s="65">
        <f t="shared" si="83"/>
        <v>2.7024581479222935E-2</v>
      </c>
      <c r="AL30" s="65">
        <f t="shared" si="84"/>
        <v>4.91172036472656E-2</v>
      </c>
      <c r="AM30" s="47">
        <f t="shared" si="85"/>
        <v>2.3834655589226737E-4</v>
      </c>
      <c r="AN30" s="46">
        <f>_xlfn.XLOOKUP($D30, 'MASTER_S&amp;P'!$D:$D, 'MASTER_S&amp;P'!G:G)</f>
        <v>30272000000</v>
      </c>
      <c r="AO30" s="46">
        <f>IF(AND(EXCL_YRS_NEG_INC=1,_xlfn.XLOOKUP($D30,'MASTER_S&amp;P'!$D:$D,'MASTER_S&amp;P'!M:M)&lt;0),"Negative",_xlfn.XLOOKUP($D30,'MASTER_S&amp;P'!$D:$D,'MASTER_S&amp;P'!M:M))</f>
        <v>7000000</v>
      </c>
      <c r="AP30" s="65">
        <f t="shared" si="86"/>
        <v>2.7024581479222935E-2</v>
      </c>
      <c r="AQ30" s="65">
        <f t="shared" si="87"/>
        <v>4.91172036472656E-2</v>
      </c>
      <c r="AR30" s="47">
        <f t="shared" si="88"/>
        <v>2.312367864693446E-4</v>
      </c>
      <c r="AS30" s="46">
        <f>_xlfn.XLOOKUP($D30, MASTER_VL!$D:$D, MASTER_VL!G:G)</f>
        <v>30272000000</v>
      </c>
      <c r="AT30" s="46">
        <f>IF(AND(EXCL_YRS_NEG_INC=1,_xlfn.XLOOKUP($D30,MASTER_VL!$D:$D,MASTER_VL!P:P)&lt;0),"Negative",_xlfn.XLOOKUP($D30,MASTER_VL!$D:$D,MASTER_VL!P:P))</f>
        <v>23400000</v>
      </c>
      <c r="AU30" s="65">
        <f t="shared" si="89"/>
        <v>2.7041858056276975E-2</v>
      </c>
      <c r="AV30" s="65">
        <f t="shared" si="90"/>
        <v>4.91172036472656E-2</v>
      </c>
      <c r="AW30" s="47">
        <f t="shared" si="91"/>
        <v>7.729915433403805E-4</v>
      </c>
      <c r="AX30" s="46">
        <f t="shared" si="92"/>
        <v>29369000000</v>
      </c>
      <c r="AY30" s="46">
        <f>_xlfn.XLOOKUP($D30, MASTER_YH!$D:$D, MASTER_YH!J:J)</f>
        <v>7394000000</v>
      </c>
      <c r="AZ30" s="49">
        <f t="shared" si="93"/>
        <v>3.9720043278333783</v>
      </c>
      <c r="BA30" s="46">
        <f t="shared" si="94"/>
        <v>30272000000</v>
      </c>
      <c r="BB30" s="46">
        <f>_xlfn.XLOOKUP($D30, 'MASTER_S&amp;P'!$D:$D, 'MASTER_S&amp;P'!J:J)</f>
        <v>7394000000</v>
      </c>
      <c r="BC30" s="49">
        <f t="shared" si="95"/>
        <v>4.0941303759805248</v>
      </c>
      <c r="BD30" s="51">
        <f t="shared" si="96"/>
        <v>7394000000</v>
      </c>
      <c r="BE30" s="65">
        <f t="shared" si="97"/>
        <v>2.55684606298901E-2</v>
      </c>
      <c r="BF30" s="65">
        <f t="shared" si="98"/>
        <v>4.467052619741952E-2</v>
      </c>
      <c r="BG30" s="50">
        <f t="shared" si="99"/>
        <v>4.0330673519069515</v>
      </c>
      <c r="BH30" s="44">
        <f t="shared" si="34"/>
        <v>1</v>
      </c>
      <c r="BI30" s="44"/>
      <c r="BJ30" s="7"/>
      <c r="BK30" s="46">
        <f>_xlfn.XLOOKUP($D30,MASTER_YH!$D:$D,MASTER_YH!H:H)</f>
        <v>28109000000</v>
      </c>
      <c r="BL30" s="46">
        <f>IF(AND(EXCL_YRS_NEG_INC=1,_xlfn.XLOOKUP($D30,MASTER_YH!$D:$D,MASTER_YH!N:N)&lt;0), "Negative", _xlfn.XLOOKUP($D30,MASTER_YH!$D:$D,MASTER_YH!N:N))</f>
        <v>310000000</v>
      </c>
      <c r="BM30" s="65">
        <f t="shared" si="100"/>
        <v>2.8390190086983142E-2</v>
      </c>
      <c r="BN30" s="65">
        <f t="shared" si="101"/>
        <v>5.2284790420408053E-2</v>
      </c>
      <c r="BO30" s="47">
        <f t="shared" si="102"/>
        <v>1.1028496211177914E-2</v>
      </c>
      <c r="BP30" s="46">
        <f>_xlfn.XLOOKUP($D30, 'MASTER_S&amp;P'!$D:$D, 'MASTER_S&amp;P'!H:H)</f>
        <v>28928000000</v>
      </c>
      <c r="BQ30" s="46">
        <f>IF(AND(EXCL_YRS_NEG_INC=1,_xlfn.XLOOKUP($D30,'MASTER_S&amp;P'!$D:$D,'MASTER_S&amp;P'!N:N)&lt;0),"Negative",_xlfn.XLOOKUP($D30,'MASTER_S&amp;P'!$D:$D,'MASTER_S&amp;P'!N:N))</f>
        <v>310000000</v>
      </c>
      <c r="BR30" s="65">
        <f t="shared" si="103"/>
        <v>2.8390190086983142E-2</v>
      </c>
      <c r="BS30" s="65">
        <f t="shared" si="104"/>
        <v>5.2284790420408053E-2</v>
      </c>
      <c r="BT30" s="47">
        <f t="shared" si="105"/>
        <v>1.0716261061946902E-2</v>
      </c>
      <c r="BU30" s="46">
        <f>_xlfn.XLOOKUP($D30, MASTER_VL!$D:$D, MASTER_VL!H:H)</f>
        <v>28928000000</v>
      </c>
      <c r="BV30" s="46">
        <f>IF(AND(EXCL_YRS_NEG_INC=1,_xlfn.XLOOKUP($D30,MASTER_VL!$D:$D,MASTER_VL!Q:Q)&lt;0),"Negative",_xlfn.XLOOKUP($D30,MASTER_VL!$D:$D,MASTER_VL!Q:Q))</f>
        <v>237281000.00000003</v>
      </c>
      <c r="BW30" s="65">
        <f t="shared" si="106"/>
        <v>2.8407506548953684E-2</v>
      </c>
      <c r="BX30" s="65">
        <f t="shared" si="107"/>
        <v>5.2284790420408053E-2</v>
      </c>
      <c r="BY30" s="47">
        <f t="shared" si="108"/>
        <v>8.2024681969026566E-3</v>
      </c>
      <c r="BZ30" s="46">
        <f t="shared" si="109"/>
        <v>28109000000</v>
      </c>
      <c r="CA30" s="46">
        <f>_xlfn.XLOOKUP($D30, MASTER_YH!$D:$D, MASTER_YH!K:K)</f>
        <v>7628000000</v>
      </c>
      <c r="CB30" s="49">
        <f t="shared" si="110"/>
        <v>3.6849764027267962</v>
      </c>
      <c r="CC30" s="46">
        <f t="shared" si="111"/>
        <v>28928000000</v>
      </c>
      <c r="CD30" s="46">
        <f>_xlfn.XLOOKUP($D30, 'MASTER_S&amp;P'!$D:$D, 'MASTER_S&amp;P'!K:K)</f>
        <v>7628000000</v>
      </c>
      <c r="CE30" s="49">
        <f t="shared" si="112"/>
        <v>3.7923439958049294</v>
      </c>
      <c r="CF30" s="51">
        <f t="shared" si="113"/>
        <v>7628000000</v>
      </c>
      <c r="CG30" s="65">
        <f t="shared" si="114"/>
        <v>2.7194035563871451E-2</v>
      </c>
      <c r="CH30" s="65">
        <f t="shared" si="115"/>
        <v>4.8366760926527134E-2</v>
      </c>
      <c r="CI30" s="50">
        <f t="shared" si="116"/>
        <v>3.7386601992658628</v>
      </c>
      <c r="CJ30" s="44">
        <f t="shared" si="46"/>
        <v>1</v>
      </c>
    </row>
    <row r="31" spans="2:88" customFormat="1" ht="12.75" x14ac:dyDescent="0.35">
      <c r="B31" s="7" t="str">
        <f t="shared" si="47"/>
        <v>Retail Wholesale Food</v>
      </c>
      <c r="C31" s="7" t="str">
        <v>US Foods Hldg.</v>
      </c>
      <c r="D31" s="7" t="str">
        <v>USFD</v>
      </c>
      <c r="E31" s="7"/>
      <c r="F31" s="7"/>
      <c r="G31" s="46">
        <f>_xlfn.XLOOKUP($D31,MASTER_YH!$D:$D,MASTER_YH!F:F)</f>
        <v>37877000000</v>
      </c>
      <c r="H31" s="46">
        <f>IF(AND(EXCL_YRS_NEG_INC=1,_xlfn.XLOOKUP($D31,MASTER_YH!$D:$D,MASTER_YH!L:L)&lt;0), "Negative", _xlfn.XLOOKUP($D31,MASTER_YH!$D:$D,MASTER_YH!L:L))</f>
        <v>644000000</v>
      </c>
      <c r="I31" s="65">
        <f t="shared" si="66"/>
        <v>5.5454575710457803E-2</v>
      </c>
      <c r="J31" s="65">
        <f t="shared" si="67"/>
        <v>0.10178595457221616</v>
      </c>
      <c r="K31" s="47">
        <f t="shared" si="68"/>
        <v>1.7002402513398632E-2</v>
      </c>
      <c r="L31" s="46">
        <f>_xlfn.XLOOKUP($D31, 'MASTER_S&amp;P'!$D:$D, 'MASTER_S&amp;P'!F:F)</f>
        <v>37877000000</v>
      </c>
      <c r="M31" s="46">
        <f>IF(AND(EXCL_YRS_NEG_INC=1,_xlfn.XLOOKUP($D31,'MASTER_S&amp;P'!$D:$D,'MASTER_S&amp;P'!L:L)&lt;0),"Negative",_xlfn.XLOOKUP($D31,'MASTER_S&amp;P'!$D:$D,'MASTER_S&amp;P'!L:L))</f>
        <v>644000000</v>
      </c>
      <c r="N31" s="65">
        <f t="shared" si="69"/>
        <v>4.5179944165505789E-2</v>
      </c>
      <c r="O31" s="65">
        <f t="shared" si="70"/>
        <v>7.8890323681970714E-2</v>
      </c>
      <c r="P31" s="47">
        <f t="shared" si="71"/>
        <v>1.7002402513398632E-2</v>
      </c>
      <c r="Q31" s="46">
        <f>_xlfn.XLOOKUP($D31, MASTER_VL!$D:$D, MASTER_VL!F:F)</f>
        <v>37877000000</v>
      </c>
      <c r="R31" s="46">
        <f>IF(AND(EXCL_YRS_NEG_INC=1,_xlfn.XLOOKUP($D31,MASTER_VL!$D:$D,MASTER_VL!O:O)&lt;0),"Negative",_xlfn.XLOOKUP($D31,MASTER_VL!$D:$D,MASTER_VL!O:O))</f>
        <v>726075000</v>
      </c>
      <c r="S31" s="65">
        <f t="shared" si="72"/>
        <v>7.4750243852816076E-2</v>
      </c>
      <c r="T31" s="65">
        <f t="shared" si="73"/>
        <v>0.193436919626817</v>
      </c>
      <c r="U31" s="47">
        <f t="shared" si="74"/>
        <v>1.9169284790242099E-2</v>
      </c>
      <c r="V31" s="46">
        <f t="shared" si="75"/>
        <v>37877000000</v>
      </c>
      <c r="W31" s="46">
        <f>_xlfn.XLOOKUP($D31, MASTER_YH!$D:$D, MASTER_YH!I:I)</f>
        <v>13436000000</v>
      </c>
      <c r="X31" s="49">
        <f t="shared" si="76"/>
        <v>2.8190681750520987</v>
      </c>
      <c r="Y31" s="46">
        <f t="shared" si="77"/>
        <v>37877000000</v>
      </c>
      <c r="Z31" s="46">
        <f>_xlfn.XLOOKUP($D31, 'MASTER_S&amp;P'!$D:$D, 'MASTER_S&amp;P'!I:I)</f>
        <v>13436000000</v>
      </c>
      <c r="AA31" s="49">
        <f t="shared" si="78"/>
        <v>2.8190681750520987</v>
      </c>
      <c r="AB31" s="51">
        <f t="shared" si="79"/>
        <v>13436000000</v>
      </c>
      <c r="AC31" s="65">
        <f t="shared" si="80"/>
        <v>4.3958299313522187E-2</v>
      </c>
      <c r="AD31" s="65">
        <f t="shared" si="81"/>
        <v>7.5317960072262255E-2</v>
      </c>
      <c r="AE31" s="50">
        <f t="shared" si="82"/>
        <v>2.8190681750520987</v>
      </c>
      <c r="AF31" s="44">
        <f t="shared" si="22"/>
        <v>1</v>
      </c>
      <c r="AG31" s="44"/>
      <c r="AH31" s="7"/>
      <c r="AI31" s="46">
        <f>_xlfn.XLOOKUP($D31,MASTER_YH!$D:$D,MASTER_YH!G:G)</f>
        <v>35597000000</v>
      </c>
      <c r="AJ31" s="46">
        <f>IF(AND(EXCL_YRS_NEG_INC=1,_xlfn.XLOOKUP($D31,MASTER_YH!$D:$D,MASTER_YH!M:M)&lt;0), "Negative", _xlfn.XLOOKUP($D31,MASTER_YH!$D:$D,MASTER_YH!M:M))</f>
        <v>678000000</v>
      </c>
      <c r="AK31" s="65">
        <f t="shared" si="83"/>
        <v>4.8197613736342008E-2</v>
      </c>
      <c r="AL31" s="65">
        <f t="shared" si="84"/>
        <v>8.7599210778535497E-2</v>
      </c>
      <c r="AM31" s="47">
        <f t="shared" si="85"/>
        <v>1.9046548866477511E-2</v>
      </c>
      <c r="AN31" s="46">
        <f>_xlfn.XLOOKUP($D31, 'MASTER_S&amp;P'!$D:$D, 'MASTER_S&amp;P'!G:G)</f>
        <v>35597000000</v>
      </c>
      <c r="AO31" s="46">
        <f>IF(AND(EXCL_YRS_NEG_INC=1,_xlfn.XLOOKUP($D31,'MASTER_S&amp;P'!$D:$D,'MASTER_S&amp;P'!M:M)&lt;0),"Negative",_xlfn.XLOOKUP($D31,'MASTER_S&amp;P'!$D:$D,'MASTER_S&amp;P'!M:M))</f>
        <v>678000000</v>
      </c>
      <c r="AP31" s="65">
        <f t="shared" si="86"/>
        <v>4.8197613736342008E-2</v>
      </c>
      <c r="AQ31" s="65">
        <f t="shared" si="87"/>
        <v>8.7599210778535497E-2</v>
      </c>
      <c r="AR31" s="47">
        <f t="shared" si="88"/>
        <v>1.9046548866477511E-2</v>
      </c>
      <c r="AS31" s="46">
        <f>_xlfn.XLOOKUP($D31, MASTER_VL!$D:$D, MASTER_VL!G:G)</f>
        <v>35597000000</v>
      </c>
      <c r="AT31" s="46">
        <f>IF(AND(EXCL_YRS_NEG_INC=1,_xlfn.XLOOKUP($D31,MASTER_VL!$D:$D,MASTER_VL!P:P)&lt;0),"Negative",_xlfn.XLOOKUP($D31,MASTER_VL!$D:$D,MASTER_VL!P:P))</f>
        <v>644876000</v>
      </c>
      <c r="AU31" s="65">
        <f t="shared" si="89"/>
        <v>4.8228426046541047E-2</v>
      </c>
      <c r="AV31" s="65">
        <f t="shared" si="90"/>
        <v>8.7599210778535497E-2</v>
      </c>
      <c r="AW31" s="47">
        <f t="shared" si="91"/>
        <v>1.8116021013006713E-2</v>
      </c>
      <c r="AX31" s="46">
        <f t="shared" si="92"/>
        <v>35597000000</v>
      </c>
      <c r="AY31" s="46">
        <f>_xlfn.XLOOKUP($D31, MASTER_YH!$D:$D, MASTER_YH!J:J)</f>
        <v>13187000000</v>
      </c>
      <c r="AZ31" s="49">
        <f t="shared" si="93"/>
        <v>2.6994009251535602</v>
      </c>
      <c r="BA31" s="46">
        <f t="shared" si="94"/>
        <v>35597000000</v>
      </c>
      <c r="BB31" s="46">
        <f>_xlfn.XLOOKUP($D31, 'MASTER_S&amp;P'!$D:$D, 'MASTER_S&amp;P'!J:J)</f>
        <v>13187000000</v>
      </c>
      <c r="BC31" s="49">
        <f t="shared" si="95"/>
        <v>2.6994009251535602</v>
      </c>
      <c r="BD31" s="51">
        <f t="shared" si="96"/>
        <v>13187000000</v>
      </c>
      <c r="BE31" s="65">
        <f t="shared" si="97"/>
        <v>4.5600661391176731E-2</v>
      </c>
      <c r="BF31" s="65">
        <f t="shared" si="98"/>
        <v>7.9668681223339366E-2</v>
      </c>
      <c r="BG31" s="50">
        <f t="shared" si="99"/>
        <v>2.6994009251535602</v>
      </c>
      <c r="BH31" s="44">
        <f t="shared" si="34"/>
        <v>1</v>
      </c>
      <c r="BI31" s="44"/>
      <c r="BJ31" s="7"/>
      <c r="BK31" s="46">
        <f>_xlfn.XLOOKUP($D31,MASTER_YH!$D:$D,MASTER_YH!H:H)</f>
        <v>34057000000</v>
      </c>
      <c r="BL31" s="46">
        <f>IF(AND(EXCL_YRS_NEG_INC=1,_xlfn.XLOOKUP($D31,MASTER_YH!$D:$D,MASTER_YH!N:N)&lt;0), "Negative", _xlfn.XLOOKUP($D31,MASTER_YH!$D:$D,MASTER_YH!N:N))</f>
        <v>361000000</v>
      </c>
      <c r="BM31" s="65">
        <f t="shared" si="100"/>
        <v>4.753905322247453E-2</v>
      </c>
      <c r="BN31" s="65">
        <f t="shared" si="101"/>
        <v>8.755029208703094E-2</v>
      </c>
      <c r="BO31" s="47">
        <f t="shared" si="102"/>
        <v>1.0599876677335055E-2</v>
      </c>
      <c r="BP31" s="46">
        <f>_xlfn.XLOOKUP($D31, 'MASTER_S&amp;P'!$D:$D, 'MASTER_S&amp;P'!H:H)</f>
        <v>34057000000</v>
      </c>
      <c r="BQ31" s="46">
        <f>IF(AND(EXCL_YRS_NEG_INC=1,_xlfn.XLOOKUP($D31,'MASTER_S&amp;P'!$D:$D,'MASTER_S&amp;P'!N:N)&lt;0),"Negative",_xlfn.XLOOKUP($D31,'MASTER_S&amp;P'!$D:$D,'MASTER_S&amp;P'!N:N))</f>
        <v>361000000</v>
      </c>
      <c r="BR31" s="65">
        <f t="shared" si="103"/>
        <v>4.753905322247453E-2</v>
      </c>
      <c r="BS31" s="65">
        <f t="shared" si="104"/>
        <v>8.755029208703094E-2</v>
      </c>
      <c r="BT31" s="47">
        <f t="shared" si="105"/>
        <v>1.0599876677335055E-2</v>
      </c>
      <c r="BU31" s="46">
        <f>_xlfn.XLOOKUP($D31, MASTER_VL!$D:$D, MASTER_VL!H:H)</f>
        <v>34057000000</v>
      </c>
      <c r="BV31" s="46">
        <f>IF(AND(EXCL_YRS_NEG_INC=1,_xlfn.XLOOKUP($D31,MASTER_VL!$D:$D,MASTER_VL!Q:Q)&lt;0),"Negative",_xlfn.XLOOKUP($D31,MASTER_VL!$D:$D,MASTER_VL!Q:Q))</f>
        <v>481500000</v>
      </c>
      <c r="BW31" s="65">
        <f t="shared" si="106"/>
        <v>4.7568049442814023E-2</v>
      </c>
      <c r="BX31" s="65">
        <f t="shared" si="107"/>
        <v>8.755029208703094E-2</v>
      </c>
      <c r="BY31" s="47">
        <f t="shared" si="108"/>
        <v>1.4138062659658807E-2</v>
      </c>
      <c r="BZ31" s="46">
        <f t="shared" si="109"/>
        <v>34057000000</v>
      </c>
      <c r="CA31" s="46">
        <f>_xlfn.XLOOKUP($D31, MASTER_YH!$D:$D, MASTER_YH!K:K)</f>
        <v>12773000000</v>
      </c>
      <c r="CB31" s="49">
        <f t="shared" si="110"/>
        <v>2.6663274093791594</v>
      </c>
      <c r="CC31" s="46">
        <f t="shared" si="111"/>
        <v>34057000000</v>
      </c>
      <c r="CD31" s="46">
        <f>_xlfn.XLOOKUP($D31, 'MASTER_S&amp;P'!$D:$D, 'MASTER_S&amp;P'!K:K)</f>
        <v>12773000000</v>
      </c>
      <c r="CE31" s="49">
        <f t="shared" si="112"/>
        <v>2.6663274093791594</v>
      </c>
      <c r="CF31" s="51">
        <f t="shared" si="113"/>
        <v>12773000000</v>
      </c>
      <c r="CG31" s="65">
        <f t="shared" si="114"/>
        <v>4.5536105959272426E-2</v>
      </c>
      <c r="CH31" s="65">
        <f t="shared" si="115"/>
        <v>8.098959587238215E-2</v>
      </c>
      <c r="CI31" s="50">
        <f t="shared" si="116"/>
        <v>2.6663274093791594</v>
      </c>
      <c r="CJ31" s="44">
        <f t="shared" si="46"/>
        <v>1</v>
      </c>
    </row>
    <row r="32" spans="2:88" customFormat="1" ht="12.75" x14ac:dyDescent="0.35">
      <c r="B32" s="7" t="str">
        <f t="shared" si="47"/>
        <v>Retail Wholesale Food</v>
      </c>
      <c r="C32" s="7" t="str">
        <v>Village Super Market Inc</v>
      </c>
      <c r="D32" s="7" t="str">
        <v>VLGEA</v>
      </c>
      <c r="E32" s="7"/>
      <c r="F32" s="7"/>
      <c r="G32" s="46">
        <f>_xlfn.XLOOKUP($D32,MASTER_YH!$D:$D,MASTER_YH!F:F)</f>
        <v>2236566000</v>
      </c>
      <c r="H32" s="46">
        <f>IF(AND(EXCL_YRS_NEG_INC=1,_xlfn.XLOOKUP($D32,MASTER_YH!$D:$D,MASTER_YH!L:L)&lt;0), "Negative", _xlfn.XLOOKUP($D32,MASTER_YH!$D:$D,MASTER_YH!L:L))</f>
        <v>72717000</v>
      </c>
      <c r="I32" s="65">
        <f t="shared" si="66"/>
        <v>4.0516344604220635E-3</v>
      </c>
      <c r="J32" s="65">
        <f t="shared" si="67"/>
        <v>7.4367078973786842E-3</v>
      </c>
      <c r="K32" s="47">
        <f t="shared" si="68"/>
        <v>3.2512789696346987E-2</v>
      </c>
      <c r="L32" s="46">
        <f>_xlfn.XLOOKUP($D32, 'MASTER_S&amp;P'!$D:$D, 'MASTER_S&amp;P'!F:F)</f>
        <v>2236566000</v>
      </c>
      <c r="M32" s="46">
        <f>IF(AND(EXCL_YRS_NEG_INC=1,_xlfn.XLOOKUP($D32,'MASTER_S&amp;P'!$D:$D,'MASTER_S&amp;P'!L:L)&lt;0),"Negative",_xlfn.XLOOKUP($D32,'MASTER_S&amp;P'!$D:$D,'MASTER_S&amp;P'!L:L))</f>
        <v>72717000</v>
      </c>
      <c r="N32" s="65">
        <f t="shared" si="69"/>
        <v>3.300947060828154E-3</v>
      </c>
      <c r="O32" s="65">
        <f t="shared" si="70"/>
        <v>5.7639022556518387E-3</v>
      </c>
      <c r="P32" s="47">
        <f t="shared" si="71"/>
        <v>3.2512789696346987E-2</v>
      </c>
      <c r="Q32" s="46">
        <f>_xlfn.XLOOKUP($D32, MASTER_VL!$D:$D, MASTER_VL!F:F)</f>
        <v>2236600000</v>
      </c>
      <c r="R32" s="46">
        <f>IF(AND(EXCL_YRS_NEG_INC=1,_xlfn.XLOOKUP($D32,MASTER_VL!$D:$D,MASTER_VL!O:O)&lt;0),"Negative",_xlfn.XLOOKUP($D32,MASTER_VL!$D:$D,MASTER_VL!O:O))</f>
        <v>50184000</v>
      </c>
      <c r="S32" s="65">
        <f t="shared" si="72"/>
        <v>5.4614188286343287E-3</v>
      </c>
      <c r="T32" s="65">
        <f t="shared" si="73"/>
        <v>1.4132930951811527E-2</v>
      </c>
      <c r="U32" s="47">
        <f t="shared" si="74"/>
        <v>2.2437628543324688E-2</v>
      </c>
      <c r="V32" s="46">
        <f t="shared" si="75"/>
        <v>2236566000</v>
      </c>
      <c r="W32" s="46">
        <f>_xlfn.XLOOKUP($D32, MASTER_YH!$D:$D, MASTER_YH!I:I)</f>
        <v>981664000</v>
      </c>
      <c r="X32" s="49">
        <f t="shared" si="76"/>
        <v>2.2783416729145616</v>
      </c>
      <c r="Y32" s="46">
        <f t="shared" si="77"/>
        <v>2236566000</v>
      </c>
      <c r="Z32" s="46">
        <f>_xlfn.XLOOKUP($D32, 'MASTER_S&amp;P'!$D:$D, 'MASTER_S&amp;P'!I:I)</f>
        <v>981664000</v>
      </c>
      <c r="AA32" s="49">
        <f t="shared" si="78"/>
        <v>2.2783416729145616</v>
      </c>
      <c r="AB32" s="51">
        <f t="shared" si="79"/>
        <v>981664000</v>
      </c>
      <c r="AC32" s="65">
        <f t="shared" si="80"/>
        <v>3.2116909747923073E-3</v>
      </c>
      <c r="AD32" s="65">
        <f t="shared" si="81"/>
        <v>5.5028974364674946E-3</v>
      </c>
      <c r="AE32" s="50">
        <f t="shared" si="82"/>
        <v>2.2783416729145616</v>
      </c>
      <c r="AF32" s="44">
        <f t="shared" si="22"/>
        <v>1</v>
      </c>
      <c r="AG32" s="44"/>
      <c r="AH32" s="7"/>
      <c r="AI32" s="46">
        <f>_xlfn.XLOOKUP($D32,MASTER_YH!$D:$D,MASTER_YH!G:G)</f>
        <v>2166654000</v>
      </c>
      <c r="AJ32" s="46">
        <f>IF(AND(EXCL_YRS_NEG_INC=1,_xlfn.XLOOKUP($D32,MASTER_YH!$D:$D,MASTER_YH!M:M)&lt;0), "Negative", _xlfn.XLOOKUP($D32,MASTER_YH!$D:$D,MASTER_YH!M:M))</f>
        <v>72725000</v>
      </c>
      <c r="AK32" s="65">
        <f t="shared" si="83"/>
        <v>3.5369014937696656E-3</v>
      </c>
      <c r="AL32" s="65">
        <f t="shared" si="84"/>
        <v>6.4283219735840951E-3</v>
      </c>
      <c r="AM32" s="47">
        <f t="shared" si="85"/>
        <v>3.3565580844934169E-2</v>
      </c>
      <c r="AN32" s="46">
        <f>_xlfn.XLOOKUP($D32, 'MASTER_S&amp;P'!$D:$D, 'MASTER_S&amp;P'!G:G)</f>
        <v>2166654000</v>
      </c>
      <c r="AO32" s="46">
        <f>IF(AND(EXCL_YRS_NEG_INC=1,_xlfn.XLOOKUP($D32,'MASTER_S&amp;P'!$D:$D,'MASTER_S&amp;P'!M:M)&lt;0),"Negative",_xlfn.XLOOKUP($D32,'MASTER_S&amp;P'!$D:$D,'MASTER_S&amp;P'!M:M))</f>
        <v>72725000</v>
      </c>
      <c r="AP32" s="65">
        <f t="shared" si="86"/>
        <v>3.5369014937696656E-3</v>
      </c>
      <c r="AQ32" s="65">
        <f t="shared" si="87"/>
        <v>6.4283219735840951E-3</v>
      </c>
      <c r="AR32" s="47">
        <f t="shared" si="88"/>
        <v>3.3565580844934169E-2</v>
      </c>
      <c r="AS32" s="46">
        <f>_xlfn.XLOOKUP($D32, MASTER_VL!$D:$D, MASTER_VL!G:G)</f>
        <v>2166700000</v>
      </c>
      <c r="AT32" s="46">
        <f>IF(AND(EXCL_YRS_NEG_INC=1,_xlfn.XLOOKUP($D32,MASTER_VL!$D:$D,MASTER_VL!P:P)&lt;0),"Negative",_xlfn.XLOOKUP($D32,MASTER_VL!$D:$D,MASTER_VL!P:P))</f>
        <v>50226800</v>
      </c>
      <c r="AU32" s="65">
        <f t="shared" si="89"/>
        <v>3.5391626037608284E-3</v>
      </c>
      <c r="AV32" s="65">
        <f t="shared" si="90"/>
        <v>6.4283219735840951E-3</v>
      </c>
      <c r="AW32" s="47">
        <f t="shared" si="91"/>
        <v>2.3181243365486683E-2</v>
      </c>
      <c r="AX32" s="46">
        <f t="shared" si="92"/>
        <v>2166654000</v>
      </c>
      <c r="AY32" s="46">
        <f>_xlfn.XLOOKUP($D32, MASTER_YH!$D:$D, MASTER_YH!J:J)</f>
        <v>967706000</v>
      </c>
      <c r="AZ32" s="49">
        <f t="shared" si="93"/>
        <v>2.2389589400086392</v>
      </c>
      <c r="BA32" s="46">
        <f t="shared" si="94"/>
        <v>2166654000</v>
      </c>
      <c r="BB32" s="46">
        <f>_xlfn.XLOOKUP($D32, 'MASTER_S&amp;P'!$D:$D, 'MASTER_S&amp;P'!J:J)</f>
        <v>967706000</v>
      </c>
      <c r="BC32" s="49">
        <f t="shared" si="95"/>
        <v>2.2389589400086392</v>
      </c>
      <c r="BD32" s="51">
        <f t="shared" si="96"/>
        <v>967706000</v>
      </c>
      <c r="BE32" s="65">
        <f t="shared" si="97"/>
        <v>3.3463284774558327E-3</v>
      </c>
      <c r="BF32" s="65">
        <f t="shared" si="98"/>
        <v>5.8463532897484521E-3</v>
      </c>
      <c r="BG32" s="50">
        <f t="shared" si="99"/>
        <v>2.2389589400086392</v>
      </c>
      <c r="BH32" s="44">
        <f t="shared" si="34"/>
        <v>1</v>
      </c>
      <c r="BI32" s="44"/>
      <c r="BJ32" s="7"/>
      <c r="BK32" s="46">
        <f>_xlfn.XLOOKUP($D32,MASTER_YH!$D:$D,MASTER_YH!H:H)</f>
        <v>2061084000</v>
      </c>
      <c r="BL32" s="46">
        <f>IF(AND(EXCL_YRS_NEG_INC=1,_xlfn.XLOOKUP($D32,MASTER_YH!$D:$D,MASTER_YH!N:N)&lt;0), "Negative", _xlfn.XLOOKUP($D32,MASTER_YH!$D:$D,MASTER_YH!N:N))</f>
        <v>39064000</v>
      </c>
      <c r="BM32" s="65">
        <f t="shared" si="100"/>
        <v>3.4406468858850805E-3</v>
      </c>
      <c r="BN32" s="65">
        <f t="shared" si="101"/>
        <v>6.3364669552392998E-3</v>
      </c>
      <c r="BO32" s="47">
        <f t="shared" si="102"/>
        <v>1.8953133399706175E-2</v>
      </c>
      <c r="BP32" s="46">
        <f>_xlfn.XLOOKUP($D32, 'MASTER_S&amp;P'!$D:$D, 'MASTER_S&amp;P'!H:H)</f>
        <v>2061084000</v>
      </c>
      <c r="BQ32" s="46">
        <f>IF(AND(EXCL_YRS_NEG_INC=1,_xlfn.XLOOKUP($D32,'MASTER_S&amp;P'!$D:$D,'MASTER_S&amp;P'!N:N)&lt;0),"Negative",_xlfn.XLOOKUP($D32,'MASTER_S&amp;P'!$D:$D,'MASTER_S&amp;P'!N:N))</f>
        <v>39064000</v>
      </c>
      <c r="BR32" s="65">
        <f t="shared" si="103"/>
        <v>3.4406468858850805E-3</v>
      </c>
      <c r="BS32" s="65">
        <f t="shared" si="104"/>
        <v>6.3364669552392998E-3</v>
      </c>
      <c r="BT32" s="47">
        <f t="shared" si="105"/>
        <v>1.8953133399706175E-2</v>
      </c>
      <c r="BU32" s="46">
        <f>_xlfn.XLOOKUP($D32, MASTER_VL!$D:$D, MASTER_VL!H:H)</f>
        <v>2061100000</v>
      </c>
      <c r="BV32" s="46">
        <f>IF(AND(EXCL_YRS_NEG_INC=1,_xlfn.XLOOKUP($D32,MASTER_VL!$D:$D,MASTER_VL!Q:Q)&lt;0),"Negative",_xlfn.XLOOKUP($D32,MASTER_VL!$D:$D,MASTER_VL!Q:Q))</f>
        <v>26698400</v>
      </c>
      <c r="BW32" s="65">
        <f t="shared" si="106"/>
        <v>3.4427454921561527E-3</v>
      </c>
      <c r="BX32" s="65">
        <f t="shared" si="107"/>
        <v>6.3364669552392998E-3</v>
      </c>
      <c r="BY32" s="47">
        <f t="shared" si="108"/>
        <v>1.295347144728543E-2</v>
      </c>
      <c r="BZ32" s="46">
        <f t="shared" si="109"/>
        <v>2061084000</v>
      </c>
      <c r="CA32" s="46">
        <f>_xlfn.XLOOKUP($D32, MASTER_YH!$D:$D, MASTER_YH!K:K)</f>
        <v>924448000</v>
      </c>
      <c r="CB32" s="49">
        <f t="shared" si="110"/>
        <v>2.2295294056561321</v>
      </c>
      <c r="CC32" s="46">
        <f t="shared" si="111"/>
        <v>2061084000</v>
      </c>
      <c r="CD32" s="46">
        <f>_xlfn.XLOOKUP($D32, 'MASTER_S&amp;P'!$D:$D, 'MASTER_S&amp;P'!K:K)</f>
        <v>924448000</v>
      </c>
      <c r="CE32" s="49">
        <f t="shared" si="112"/>
        <v>2.2295294056561321</v>
      </c>
      <c r="CF32" s="51">
        <f t="shared" si="113"/>
        <v>924448000</v>
      </c>
      <c r="CG32" s="65">
        <f t="shared" si="114"/>
        <v>3.2956832444873932E-3</v>
      </c>
      <c r="CH32" s="65">
        <f t="shared" si="115"/>
        <v>5.8616354752236699E-3</v>
      </c>
      <c r="CI32" s="50">
        <f t="shared" si="116"/>
        <v>2.2295294056561321</v>
      </c>
      <c r="CJ32" s="44">
        <f t="shared" si="46"/>
        <v>1</v>
      </c>
    </row>
    <row r="33" spans="2:88" customFormat="1" ht="12.75" x14ac:dyDescent="0.35">
      <c r="B33" s="7" t="str">
        <f t="shared" si="47"/>
        <v>Retail Wholesale Food</v>
      </c>
      <c r="C33" s="7" t="str">
        <v>Weis Markets</v>
      </c>
      <c r="D33" s="7" t="str">
        <v>WMK</v>
      </c>
      <c r="E33" s="7"/>
      <c r="F33" s="7"/>
      <c r="G33" s="46">
        <f>_xlfn.XLOOKUP($D33,MASTER_YH!$D:$D,MASTER_YH!F:F)</f>
        <v>4773880000</v>
      </c>
      <c r="H33" s="46">
        <f>IF(AND(EXCL_YRS_NEG_INC=1,_xlfn.XLOOKUP($D33,MASTER_YH!$D:$D,MASTER_YH!L:L)&lt;0), "Negative", _xlfn.XLOOKUP($D33,MASTER_YH!$D:$D,MASTER_YH!L:L))</f>
        <v>150275000</v>
      </c>
      <c r="I33" s="65">
        <f t="shared" si="66"/>
        <v>8.6980559784233229E-3</v>
      </c>
      <c r="J33" s="65">
        <f t="shared" si="67"/>
        <v>1.5965137580512212E-2</v>
      </c>
      <c r="K33" s="47">
        <f t="shared" si="68"/>
        <v>3.1478587647783357E-2</v>
      </c>
      <c r="L33" s="46">
        <f>_xlfn.XLOOKUP($D33, 'MASTER_S&amp;P'!$D:$D, 'MASTER_S&amp;P'!F:F)</f>
        <v>4791730000</v>
      </c>
      <c r="M33" s="46">
        <f>IF(AND(EXCL_YRS_NEG_INC=1,_xlfn.XLOOKUP($D33,'MASTER_S&amp;P'!$D:$D,'MASTER_S&amp;P'!L:L)&lt;0),"Negative",_xlfn.XLOOKUP($D33,'MASTER_S&amp;P'!$D:$D,'MASTER_S&amp;P'!L:L))</f>
        <v>150275000</v>
      </c>
      <c r="N33" s="65">
        <f t="shared" si="69"/>
        <v>7.0864789500048519E-3</v>
      </c>
      <c r="O33" s="65">
        <f t="shared" si="70"/>
        <v>1.2373955489705641E-2</v>
      </c>
      <c r="P33" s="47">
        <f t="shared" si="71"/>
        <v>3.1361324615535514E-2</v>
      </c>
      <c r="Q33" s="46">
        <f>_xlfn.XLOOKUP($D33, MASTER_VL!$D:$D, MASTER_VL!F:F)</f>
        <v>4773900000</v>
      </c>
      <c r="R33" s="46">
        <f>IF(AND(EXCL_YRS_NEG_INC=1,_xlfn.XLOOKUP($D33,MASTER_VL!$D:$D,MASTER_VL!O:O)&lt;0),"Negative",_xlfn.XLOOKUP($D33,MASTER_VL!$D:$D,MASTER_VL!O:O))</f>
        <v>110021000</v>
      </c>
      <c r="S33" s="65">
        <f t="shared" si="72"/>
        <v>1.1724583537116032E-2</v>
      </c>
      <c r="T33" s="65">
        <f t="shared" si="73"/>
        <v>3.0340600999144089E-2</v>
      </c>
      <c r="U33" s="47">
        <f t="shared" si="74"/>
        <v>2.3046356228660005E-2</v>
      </c>
      <c r="V33" s="46">
        <f t="shared" si="75"/>
        <v>4773880000</v>
      </c>
      <c r="W33" s="46">
        <f>_xlfn.XLOOKUP($D33, MASTER_YH!$D:$D, MASTER_YH!I:I)</f>
        <v>2107438000</v>
      </c>
      <c r="X33" s="49">
        <f t="shared" si="76"/>
        <v>2.2652528805117873</v>
      </c>
      <c r="Y33" s="46">
        <f t="shared" si="77"/>
        <v>4791730000</v>
      </c>
      <c r="Z33" s="46">
        <f>_xlfn.XLOOKUP($D33, 'MASTER_S&amp;P'!$D:$D, 'MASTER_S&amp;P'!I:I)</f>
        <v>2107438000</v>
      </c>
      <c r="AA33" s="49">
        <f t="shared" si="78"/>
        <v>2.2737228805782186</v>
      </c>
      <c r="AB33" s="51">
        <f t="shared" si="79"/>
        <v>2107438000</v>
      </c>
      <c r="AC33" s="65">
        <f t="shared" si="80"/>
        <v>6.8948638276786671E-3</v>
      </c>
      <c r="AD33" s="65">
        <f t="shared" si="81"/>
        <v>1.1813629885290878E-2</v>
      </c>
      <c r="AE33" s="50">
        <f t="shared" si="82"/>
        <v>2.2694878805450029</v>
      </c>
      <c r="AF33" s="44">
        <f t="shared" si="22"/>
        <v>1</v>
      </c>
      <c r="AG33" s="44"/>
      <c r="AH33" s="7"/>
      <c r="AI33" s="46">
        <f>_xlfn.XLOOKUP($D33,MASTER_YH!$D:$D,MASTER_YH!G:G)</f>
        <v>4696950000</v>
      </c>
      <c r="AJ33" s="46">
        <f>IF(AND(EXCL_YRS_NEG_INC=1,_xlfn.XLOOKUP($D33,MASTER_YH!$D:$D,MASTER_YH!M:M)&lt;0), "Negative", _xlfn.XLOOKUP($D33,MASTER_YH!$D:$D,MASTER_YH!M:M))</f>
        <v>146696000</v>
      </c>
      <c r="AK33" s="65">
        <f t="shared" si="83"/>
        <v>7.4547202017352489E-3</v>
      </c>
      <c r="AL33" s="65">
        <f t="shared" si="84"/>
        <v>1.3548961361844688E-2</v>
      </c>
      <c r="AM33" s="47">
        <f t="shared" si="85"/>
        <v>3.1232182586572139E-2</v>
      </c>
      <c r="AN33" s="46">
        <f>_xlfn.XLOOKUP($D33, 'MASTER_S&amp;P'!$D:$D, 'MASTER_S&amp;P'!G:G)</f>
        <v>4714573000</v>
      </c>
      <c r="AO33" s="46">
        <f>IF(AND(EXCL_YRS_NEG_INC=1,_xlfn.XLOOKUP($D33,'MASTER_S&amp;P'!$D:$D,'MASTER_S&amp;P'!M:M)&lt;0),"Negative",_xlfn.XLOOKUP($D33,'MASTER_S&amp;P'!$D:$D,'MASTER_S&amp;P'!M:M))</f>
        <v>146696000</v>
      </c>
      <c r="AP33" s="65">
        <f t="shared" si="86"/>
        <v>7.4547202017352489E-3</v>
      </c>
      <c r="AQ33" s="65">
        <f t="shared" si="87"/>
        <v>1.3548961361844688E-2</v>
      </c>
      <c r="AR33" s="47">
        <f t="shared" si="88"/>
        <v>3.1115437177449579E-2</v>
      </c>
      <c r="AS33" s="46">
        <f>_xlfn.XLOOKUP($D33, MASTER_VL!$D:$D, MASTER_VL!G:G)</f>
        <v>4697000000</v>
      </c>
      <c r="AT33" s="46">
        <f>IF(AND(EXCL_YRS_NEG_INC=1,_xlfn.XLOOKUP($D33,MASTER_VL!$D:$D,MASTER_VL!P:P)&lt;0),"Negative",_xlfn.XLOOKUP($D33,MASTER_VL!$D:$D,MASTER_VL!P:P))</f>
        <v>103834000</v>
      </c>
      <c r="AU33" s="65">
        <f t="shared" si="89"/>
        <v>7.4594859387395619E-3</v>
      </c>
      <c r="AV33" s="65">
        <f t="shared" si="90"/>
        <v>1.3548961361844688E-2</v>
      </c>
      <c r="AW33" s="47">
        <f t="shared" si="91"/>
        <v>2.2106450926123056E-2</v>
      </c>
      <c r="AX33" s="46">
        <f t="shared" si="92"/>
        <v>4696950000</v>
      </c>
      <c r="AY33" s="46">
        <f>_xlfn.XLOOKUP($D33, MASTER_YH!$D:$D, MASTER_YH!J:J)</f>
        <v>2039632000</v>
      </c>
      <c r="AZ33" s="49">
        <f t="shared" si="93"/>
        <v>2.3028418852028207</v>
      </c>
      <c r="BA33" s="46">
        <f t="shared" si="94"/>
        <v>4714573000</v>
      </c>
      <c r="BB33" s="46">
        <f>_xlfn.XLOOKUP($D33, 'MASTER_S&amp;P'!$D:$D, 'MASTER_S&amp;P'!J:J)</f>
        <v>2039632000</v>
      </c>
      <c r="BC33" s="49">
        <f t="shared" si="95"/>
        <v>2.3114821693325069</v>
      </c>
      <c r="BD33" s="51">
        <f t="shared" si="96"/>
        <v>2039632000</v>
      </c>
      <c r="BE33" s="65">
        <f t="shared" si="97"/>
        <v>7.0530498365517988E-3</v>
      </c>
      <c r="BF33" s="65">
        <f t="shared" si="98"/>
        <v>1.2322347131335567E-2</v>
      </c>
      <c r="BG33" s="50">
        <f t="shared" si="99"/>
        <v>2.3071620272676636</v>
      </c>
      <c r="BH33" s="44">
        <f t="shared" si="34"/>
        <v>1</v>
      </c>
      <c r="BI33" s="44"/>
      <c r="BJ33" s="7"/>
      <c r="BK33" s="46">
        <f>_xlfn.XLOOKUP($D33,MASTER_YH!$D:$D,MASTER_YH!H:H)</f>
        <v>4695943000</v>
      </c>
      <c r="BL33" s="46">
        <f>IF(AND(EXCL_YRS_NEG_INC=1,_xlfn.XLOOKUP($D33,MASTER_YH!$D:$D,MASTER_YH!N:N)&lt;0), "Negative", _xlfn.XLOOKUP($D33,MASTER_YH!$D:$D,MASTER_YH!N:N))</f>
        <v>160777000</v>
      </c>
      <c r="BM33" s="65">
        <f t="shared" si="100"/>
        <v>7.2916414406021274E-3</v>
      </c>
      <c r="BN33" s="65">
        <f t="shared" si="101"/>
        <v>1.3428650649205877E-2</v>
      </c>
      <c r="BO33" s="47">
        <f t="shared" si="102"/>
        <v>3.4237425794989416E-2</v>
      </c>
      <c r="BP33" s="46">
        <f>_xlfn.XLOOKUP($D33, 'MASTER_S&amp;P'!$D:$D, 'MASTER_S&amp;P'!H:H)</f>
        <v>4713986000</v>
      </c>
      <c r="BQ33" s="46">
        <f>IF(AND(EXCL_YRS_NEG_INC=1,_xlfn.XLOOKUP($D33,'MASTER_S&amp;P'!$D:$D,'MASTER_S&amp;P'!N:N)&lt;0),"Negative",_xlfn.XLOOKUP($D33,'MASTER_S&amp;P'!$D:$D,'MASTER_S&amp;P'!N:N))</f>
        <v>160777000</v>
      </c>
      <c r="BR33" s="65">
        <f t="shared" si="103"/>
        <v>7.2916414406021274E-3</v>
      </c>
      <c r="BS33" s="65">
        <f t="shared" si="104"/>
        <v>1.3428650649205877E-2</v>
      </c>
      <c r="BT33" s="47">
        <f t="shared" si="105"/>
        <v>3.4106380460188046E-2</v>
      </c>
      <c r="BU33" s="46">
        <f>_xlfn.XLOOKUP($D33, MASTER_VL!$D:$D, MASTER_VL!H:H)</f>
        <v>4695900000</v>
      </c>
      <c r="BV33" s="46">
        <f>IF(AND(EXCL_YRS_NEG_INC=1,_xlfn.XLOOKUP($D33,MASTER_VL!$D:$D,MASTER_VL!Q:Q)&lt;0),"Negative",_xlfn.XLOOKUP($D33,MASTER_VL!$D:$D,MASTER_VL!Q:Q))</f>
        <v>125085000.00000001</v>
      </c>
      <c r="BW33" s="65">
        <f t="shared" si="106"/>
        <v>7.2960889427612224E-3</v>
      </c>
      <c r="BX33" s="65">
        <f t="shared" si="107"/>
        <v>1.3428650649205877E-2</v>
      </c>
      <c r="BY33" s="47">
        <f t="shared" si="108"/>
        <v>2.6637066377052324E-2</v>
      </c>
      <c r="BZ33" s="46">
        <f t="shared" si="109"/>
        <v>4695943000</v>
      </c>
      <c r="CA33" s="46">
        <f>_xlfn.XLOOKUP($D33, MASTER_YH!$D:$D, MASTER_YH!K:K)</f>
        <v>1959150000</v>
      </c>
      <c r="CB33" s="49">
        <f t="shared" si="110"/>
        <v>2.3969287701299034</v>
      </c>
      <c r="CC33" s="46">
        <f t="shared" si="111"/>
        <v>4713986000</v>
      </c>
      <c r="CD33" s="46">
        <f>_xlfn.XLOOKUP($D33, 'MASTER_S&amp;P'!$D:$D, 'MASTER_S&amp;P'!K:K)</f>
        <v>1959150000</v>
      </c>
      <c r="CE33" s="49">
        <f t="shared" si="112"/>
        <v>2.4061383763366768</v>
      </c>
      <c r="CF33" s="51">
        <f t="shared" si="113"/>
        <v>1959150000</v>
      </c>
      <c r="CG33" s="65">
        <f t="shared" si="114"/>
        <v>6.9844251147035599E-3</v>
      </c>
      <c r="CH33" s="65">
        <f t="shared" si="115"/>
        <v>1.2422357062035348E-2</v>
      </c>
      <c r="CI33" s="50">
        <f t="shared" si="116"/>
        <v>2.4015335732332899</v>
      </c>
      <c r="CJ33" s="44">
        <f t="shared" si="46"/>
        <v>1</v>
      </c>
    </row>
    <row r="34" spans="2:88" customFormat="1" ht="12.75" x14ac:dyDescent="0.35">
      <c r="B34" s="7" t="str">
        <f t="shared" si="47"/>
        <v>Retail Wholesale Food</v>
      </c>
      <c r="C34" s="7" t="str">
        <v>George Weston Ltd</v>
      </c>
      <c r="D34" s="7" t="str">
        <v>WN.TO</v>
      </c>
      <c r="E34" s="7"/>
      <c r="F34" s="7"/>
      <c r="G34" s="46">
        <f>_xlfn.XLOOKUP($D34,MASTER_YH!$D:$D,MASTER_YH!F:F)</f>
        <v>61608000000</v>
      </c>
      <c r="H34" s="46">
        <f>IF(AND(EXCL_YRS_NEG_INC=1,_xlfn.XLOOKUP($D34,MASTER_YH!$D:$D,MASTER_YH!L:L)&lt;0), "Negative", _xlfn.XLOOKUP($D34,MASTER_YH!$D:$D,MASTER_YH!L:L))</f>
        <v>3404000000</v>
      </c>
      <c r="I34" s="65">
        <f t="shared" si="66"/>
        <v>0.21229246473973709</v>
      </c>
      <c r="J34" s="65" t="str">
        <f t="shared" si="67"/>
        <v/>
      </c>
      <c r="K34" s="47">
        <f t="shared" si="68"/>
        <v>5.5252564601999739E-2</v>
      </c>
      <c r="L34" s="46">
        <f>_xlfn.XLOOKUP($D34, 'MASTER_S&amp;P'!$D:$D, 'MASTER_S&amp;P'!F:F)</f>
        <v>61608000000</v>
      </c>
      <c r="M34" s="46">
        <f>IF(AND(EXCL_YRS_NEG_INC=1,_xlfn.XLOOKUP($D34,'MASTER_S&amp;P'!$D:$D,'MASTER_S&amp;P'!L:L)&lt;0),"Negative",_xlfn.XLOOKUP($D34,'MASTER_S&amp;P'!$D:$D,'MASTER_S&amp;P'!L:L))</f>
        <v>3404000000</v>
      </c>
      <c r="N34" s="65">
        <f t="shared" si="69"/>
        <v>0.17295888717601637</v>
      </c>
      <c r="O34" s="65" t="str">
        <f t="shared" si="70"/>
        <v/>
      </c>
      <c r="P34" s="47">
        <f t="shared" si="71"/>
        <v>5.5252564601999739E-2</v>
      </c>
      <c r="Q34" s="46">
        <f>_xlfn.XLOOKUP($D34, MASTER_VL!$D:$D, MASTER_VL!F:F)</f>
        <v>61608000000</v>
      </c>
      <c r="R34" s="46">
        <f>IF(AND(EXCL_YRS_NEG_INC=1,_xlfn.XLOOKUP($D34,MASTER_VL!$D:$D,MASTER_VL!O:O)&lt;0),"Negative",_xlfn.XLOOKUP($D34,MASTER_VL!$D:$D,MASTER_VL!O:O))</f>
        <v>1274392000</v>
      </c>
      <c r="S34" s="65">
        <f t="shared" si="72"/>
        <v>0.28616057925077759</v>
      </c>
      <c r="T34" s="65" t="str">
        <f t="shared" si="73"/>
        <v/>
      </c>
      <c r="U34" s="47">
        <f t="shared" si="74"/>
        <v>2.0685495390209065E-2</v>
      </c>
      <c r="V34" s="46">
        <f t="shared" si="75"/>
        <v>61608000000</v>
      </c>
      <c r="W34" s="46">
        <f>_xlfn.XLOOKUP($D34, MASTER_YH!$D:$D, MASTER_YH!I:I)</f>
        <v>51436000000</v>
      </c>
      <c r="X34" s="49">
        <f t="shared" si="76"/>
        <v>1.1977603235088266</v>
      </c>
      <c r="Y34" s="46">
        <f t="shared" si="77"/>
        <v>61608000000</v>
      </c>
      <c r="Z34" s="46">
        <f>_xlfn.XLOOKUP($D34, 'MASTER_S&amp;P'!$D:$D, 'MASTER_S&amp;P'!I:I)</f>
        <v>51436000000</v>
      </c>
      <c r="AA34" s="49">
        <f t="shared" si="78"/>
        <v>1.1977603235088266</v>
      </c>
      <c r="AB34" s="51">
        <f t="shared" si="79"/>
        <v>51436000000</v>
      </c>
      <c r="AC34" s="65">
        <f t="shared" si="80"/>
        <v>0.16828215864024465</v>
      </c>
      <c r="AD34" s="65" t="str">
        <f t="shared" si="81"/>
        <v/>
      </c>
      <c r="AE34" s="50">
        <f t="shared" si="82"/>
        <v>1.1977603235088266</v>
      </c>
      <c r="AF34" s="44">
        <f t="shared" si="22"/>
        <v>0</v>
      </c>
      <c r="AG34" s="44"/>
      <c r="AH34" s="7"/>
      <c r="AI34" s="46">
        <f>_xlfn.XLOOKUP($D34,MASTER_YH!$D:$D,MASTER_YH!G:G)</f>
        <v>60124000000</v>
      </c>
      <c r="AJ34" s="46">
        <f>IF(AND(EXCL_YRS_NEG_INC=1,_xlfn.XLOOKUP($D34,MASTER_YH!$D:$D,MASTER_YH!M:M)&lt;0), "Negative", _xlfn.XLOOKUP($D34,MASTER_YH!$D:$D,MASTER_YH!M:M))</f>
        <v>3474000000</v>
      </c>
      <c r="AK34" s="65">
        <f t="shared" si="83"/>
        <v>0.18190606170150467</v>
      </c>
      <c r="AL34" s="65" t="str">
        <f t="shared" si="84"/>
        <v/>
      </c>
      <c r="AM34" s="47">
        <f t="shared" si="85"/>
        <v>5.7780586787306236E-2</v>
      </c>
      <c r="AN34" s="46">
        <f>_xlfn.XLOOKUP($D34, 'MASTER_S&amp;P'!$D:$D, 'MASTER_S&amp;P'!G:G)</f>
        <v>60124000000</v>
      </c>
      <c r="AO34" s="46">
        <f>IF(AND(EXCL_YRS_NEG_INC=1,_xlfn.XLOOKUP($D34,'MASTER_S&amp;P'!$D:$D,'MASTER_S&amp;P'!M:M)&lt;0),"Negative",_xlfn.XLOOKUP($D34,'MASTER_S&amp;P'!$D:$D,'MASTER_S&amp;P'!M:M))</f>
        <v>3474000000</v>
      </c>
      <c r="AP34" s="65">
        <f t="shared" si="86"/>
        <v>0.18190606170150467</v>
      </c>
      <c r="AQ34" s="65" t="str">
        <f t="shared" si="87"/>
        <v/>
      </c>
      <c r="AR34" s="47">
        <f t="shared" si="88"/>
        <v>5.7780586787306236E-2</v>
      </c>
      <c r="AS34" s="46">
        <f>_xlfn.XLOOKUP($D34, MASTER_VL!$D:$D, MASTER_VL!G:G)</f>
        <v>60124000000</v>
      </c>
      <c r="AT34" s="46">
        <f>IF(AND(EXCL_YRS_NEG_INC=1,_xlfn.XLOOKUP($D34,MASTER_VL!$D:$D,MASTER_VL!P:P)&lt;0),"Negative",_xlfn.XLOOKUP($D34,MASTER_VL!$D:$D,MASTER_VL!P:P))</f>
        <v>1446412500</v>
      </c>
      <c r="AU34" s="65">
        <f t="shared" si="89"/>
        <v>0.18202235264551056</v>
      </c>
      <c r="AV34" s="65" t="str">
        <f t="shared" si="90"/>
        <v/>
      </c>
      <c r="AW34" s="47">
        <f t="shared" si="91"/>
        <v>2.4057156875790034E-2</v>
      </c>
      <c r="AX34" s="46">
        <f t="shared" si="92"/>
        <v>60124000000</v>
      </c>
      <c r="AY34" s="46">
        <f>_xlfn.XLOOKUP($D34, MASTER_YH!$D:$D, MASTER_YH!J:J)</f>
        <v>49770000000</v>
      </c>
      <c r="AZ34" s="49">
        <f t="shared" si="93"/>
        <v>1.2080369700622866</v>
      </c>
      <c r="BA34" s="46">
        <f t="shared" si="94"/>
        <v>60124000000</v>
      </c>
      <c r="BB34" s="46">
        <f>_xlfn.XLOOKUP($D34, 'MASTER_S&amp;P'!$D:$D, 'MASTER_S&amp;P'!J:J)</f>
        <v>49770000000</v>
      </c>
      <c r="BC34" s="49">
        <f t="shared" si="95"/>
        <v>1.2080369700622866</v>
      </c>
      <c r="BD34" s="51">
        <f t="shared" si="96"/>
        <v>49770000000</v>
      </c>
      <c r="BE34" s="65">
        <f t="shared" si="97"/>
        <v>0.17210471808894107</v>
      </c>
      <c r="BF34" s="65" t="str">
        <f t="shared" si="98"/>
        <v/>
      </c>
      <c r="BG34" s="50">
        <f t="shared" si="99"/>
        <v>1.2080369700622866</v>
      </c>
      <c r="BH34" s="44">
        <f t="shared" si="34"/>
        <v>0</v>
      </c>
      <c r="BI34" s="44"/>
      <c r="BJ34" s="7"/>
      <c r="BK34" s="46">
        <f>_xlfn.XLOOKUP($D34,MASTER_YH!$D:$D,MASTER_YH!H:H)</f>
        <v>57048000000</v>
      </c>
      <c r="BL34" s="46">
        <f>IF(AND(EXCL_YRS_NEG_INC=1,_xlfn.XLOOKUP($D34,MASTER_YH!$D:$D,MASTER_YH!N:N)&lt;0), "Negative", _xlfn.XLOOKUP($D34,MASTER_YH!$D:$D,MASTER_YH!N:N))</f>
        <v>3640000000</v>
      </c>
      <c r="BM34" s="65">
        <f t="shared" si="100"/>
        <v>0.18221380784983229</v>
      </c>
      <c r="BN34" s="65" t="str">
        <f t="shared" si="101"/>
        <v/>
      </c>
      <c r="BO34" s="47">
        <f t="shared" si="102"/>
        <v>6.380591782358716E-2</v>
      </c>
      <c r="BP34" s="46">
        <f>_xlfn.XLOOKUP($D34, 'MASTER_S&amp;P'!$D:$D, 'MASTER_S&amp;P'!H:H)</f>
        <v>57048000000</v>
      </c>
      <c r="BQ34" s="46">
        <f>IF(AND(EXCL_YRS_NEG_INC=1,_xlfn.XLOOKUP($D34,'MASTER_S&amp;P'!$D:$D,'MASTER_S&amp;P'!N:N)&lt;0),"Negative",_xlfn.XLOOKUP($D34,'MASTER_S&amp;P'!$D:$D,'MASTER_S&amp;P'!N:N))</f>
        <v>3640000000</v>
      </c>
      <c r="BR34" s="65">
        <f t="shared" si="103"/>
        <v>0.18221380784983229</v>
      </c>
      <c r="BS34" s="65" t="str">
        <f t="shared" si="104"/>
        <v/>
      </c>
      <c r="BT34" s="47">
        <f t="shared" si="105"/>
        <v>6.380591782358716E-2</v>
      </c>
      <c r="BU34" s="46">
        <f>_xlfn.XLOOKUP($D34, MASTER_VL!$D:$D, MASTER_VL!H:H)</f>
        <v>57048000000</v>
      </c>
      <c r="BV34" s="46">
        <f>IF(AND(EXCL_YRS_NEG_INC=1,_xlfn.XLOOKUP($D34,MASTER_VL!$D:$D,MASTER_VL!Q:Q)&lt;0),"Negative",_xlfn.XLOOKUP($D34,MASTER_VL!$D:$D,MASTER_VL!Q:Q))</f>
        <v>1717028000</v>
      </c>
      <c r="BW34" s="65">
        <f t="shared" si="106"/>
        <v>0.18232494829885609</v>
      </c>
      <c r="BX34" s="65" t="str">
        <f t="shared" si="107"/>
        <v/>
      </c>
      <c r="BY34" s="47">
        <f t="shared" si="108"/>
        <v>3.0097952601318187E-2</v>
      </c>
      <c r="BZ34" s="46">
        <f t="shared" si="109"/>
        <v>57048000000</v>
      </c>
      <c r="CA34" s="46">
        <f>_xlfn.XLOOKUP($D34, MASTER_YH!$D:$D, MASTER_YH!K:K)</f>
        <v>48958000000</v>
      </c>
      <c r="CB34" s="49">
        <f t="shared" si="110"/>
        <v>1.1652436782548308</v>
      </c>
      <c r="CC34" s="46">
        <f t="shared" si="111"/>
        <v>57048000000</v>
      </c>
      <c r="CD34" s="46">
        <f>_xlfn.XLOOKUP($D34, 'MASTER_S&amp;P'!$D:$D, 'MASTER_S&amp;P'!K:K)</f>
        <v>48958000000</v>
      </c>
      <c r="CE34" s="49">
        <f t="shared" si="112"/>
        <v>1.1652436782548308</v>
      </c>
      <c r="CF34" s="51">
        <f t="shared" si="113"/>
        <v>48958000000</v>
      </c>
      <c r="CG34" s="65">
        <f t="shared" si="114"/>
        <v>0.17453665353120326</v>
      </c>
      <c r="CH34" s="65" t="str">
        <f t="shared" si="115"/>
        <v/>
      </c>
      <c r="CI34" s="50">
        <f t="shared" si="116"/>
        <v>1.1652436782548308</v>
      </c>
      <c r="CJ34" s="44">
        <f t="shared" si="46"/>
        <v>0</v>
      </c>
    </row>
    <row r="35" spans="2:88" customFormat="1" ht="12.75" x14ac:dyDescent="0.35"/>
    <row r="36" spans="2:88" customFormat="1" ht="12.75" x14ac:dyDescent="0.35"/>
    <row r="37" spans="2:88" customFormat="1" ht="12.75" x14ac:dyDescent="0.35"/>
    <row r="38" spans="2:88" customFormat="1" ht="12.75" x14ac:dyDescent="0.35"/>
    <row r="39" spans="2:88" customFormat="1" ht="12.75" x14ac:dyDescent="0.35"/>
    <row r="40" spans="2:88" customFormat="1" ht="12.75" x14ac:dyDescent="0.35"/>
    <row r="41" spans="2:88" customFormat="1" ht="12.75" x14ac:dyDescent="0.35"/>
    <row r="42" spans="2:88" customFormat="1" ht="12.75" x14ac:dyDescent="0.35"/>
    <row r="43" spans="2:88" customFormat="1" ht="12.75" x14ac:dyDescent="0.35"/>
    <row r="44" spans="2:88" customFormat="1" ht="12.75" x14ac:dyDescent="0.35"/>
    <row r="45" spans="2:88" customFormat="1" ht="12.75" x14ac:dyDescent="0.35"/>
    <row r="46" spans="2:88" customFormat="1" ht="12.75" x14ac:dyDescent="0.35"/>
    <row r="47" spans="2:88" customFormat="1" ht="12.75" x14ac:dyDescent="0.35"/>
    <row r="48" spans="2:88" customFormat="1" ht="12.75" x14ac:dyDescent="0.35"/>
    <row r="49" spans="12:68" customFormat="1" ht="12.75" x14ac:dyDescent="0.35"/>
    <row r="50" spans="12:68" customFormat="1" ht="12.75" x14ac:dyDescent="0.35"/>
    <row r="51" spans="12:68" customFormat="1" ht="12.75" x14ac:dyDescent="0.35"/>
    <row r="52" spans="12:68" customFormat="1" ht="12.75" x14ac:dyDescent="0.35"/>
    <row r="53" spans="12:68" customFormat="1" ht="12.75" x14ac:dyDescent="0.35"/>
    <row r="54" spans="12:68" customFormat="1" ht="12.75" x14ac:dyDescent="0.35"/>
    <row r="55" spans="12:68" customFormat="1" ht="12.75" x14ac:dyDescent="0.35"/>
    <row r="56" spans="12:68" customFormat="1" ht="12.75" x14ac:dyDescent="0.35"/>
    <row r="57" spans="12:68" customFormat="1" ht="12.75" x14ac:dyDescent="0.35"/>
    <row r="58" spans="12:68" customFormat="1" ht="12.75" x14ac:dyDescent="0.35"/>
    <row r="59" spans="12:68" customFormat="1" ht="12.75" x14ac:dyDescent="0.35"/>
    <row r="61" spans="12:68" x14ac:dyDescent="0.3">
      <c r="L61" s="45"/>
      <c r="AN61" s="45"/>
      <c r="BP61" s="45"/>
    </row>
    <row r="62" spans="12:68" x14ac:dyDescent="0.3">
      <c r="L62" s="45"/>
      <c r="AN62" s="45"/>
      <c r="BP62" s="45"/>
    </row>
    <row r="63" spans="12:68" x14ac:dyDescent="0.3">
      <c r="L63" s="45"/>
      <c r="AN63" s="45"/>
      <c r="BP63" s="45"/>
    </row>
    <row r="64" spans="12:68" x14ac:dyDescent="0.3">
      <c r="L64" s="45"/>
      <c r="AN64" s="45"/>
      <c r="BP64" s="45"/>
    </row>
    <row r="65" spans="12:68" x14ac:dyDescent="0.3">
      <c r="L65" s="45"/>
      <c r="AN65" s="45"/>
      <c r="BP65" s="45"/>
    </row>
    <row r="66" spans="12:68" x14ac:dyDescent="0.3">
      <c r="L66" s="45"/>
      <c r="AN66" s="45"/>
      <c r="BP66" s="45"/>
    </row>
    <row r="67" spans="12:68" x14ac:dyDescent="0.3">
      <c r="L67" s="45"/>
      <c r="AN67" s="45"/>
      <c r="BP67" s="45"/>
    </row>
    <row r="68" spans="12:68" x14ac:dyDescent="0.3">
      <c r="L68" s="45"/>
      <c r="AN68" s="45"/>
      <c r="BP68" s="45"/>
    </row>
    <row r="69" spans="12:68" x14ac:dyDescent="0.3">
      <c r="L69" s="45"/>
      <c r="AN69" s="45"/>
      <c r="BP69" s="45"/>
    </row>
    <row r="70" spans="12:68" x14ac:dyDescent="0.3">
      <c r="L70" s="45"/>
      <c r="AN70" s="45"/>
      <c r="BP70" s="45"/>
    </row>
    <row r="71" spans="12:68" x14ac:dyDescent="0.3">
      <c r="L71" s="45"/>
      <c r="AN71" s="45"/>
      <c r="BP71" s="45"/>
    </row>
    <row r="72" spans="12:68" x14ac:dyDescent="0.3">
      <c r="L72" s="45"/>
      <c r="AN72" s="45"/>
      <c r="BP72" s="45"/>
    </row>
    <row r="73" spans="12:68" x14ac:dyDescent="0.3">
      <c r="L73" s="45"/>
      <c r="AN73" s="45"/>
      <c r="BP73" s="45"/>
    </row>
    <row r="74" spans="12:68" x14ac:dyDescent="0.3">
      <c r="L74" s="45"/>
      <c r="AN74" s="45"/>
      <c r="BP74" s="45"/>
    </row>
    <row r="75" spans="12:68" x14ac:dyDescent="0.3">
      <c r="L75" s="45"/>
      <c r="AN75" s="45"/>
      <c r="BP75" s="45"/>
    </row>
    <row r="76" spans="12:68" x14ac:dyDescent="0.3">
      <c r="L76" s="45"/>
      <c r="AN76" s="45"/>
      <c r="BP76" s="45"/>
    </row>
    <row r="77" spans="12:68" x14ac:dyDescent="0.3">
      <c r="L77" s="45"/>
      <c r="AN77" s="45"/>
      <c r="BP77" s="45"/>
    </row>
    <row r="78" spans="12:68" x14ac:dyDescent="0.3">
      <c r="L78" s="45"/>
      <c r="AN78" s="45"/>
      <c r="BP78" s="45"/>
    </row>
    <row r="79" spans="12:68" x14ac:dyDescent="0.3">
      <c r="L79" s="45"/>
      <c r="AN79" s="45"/>
      <c r="BP79" s="45"/>
    </row>
    <row r="80" spans="12:68" x14ac:dyDescent="0.3">
      <c r="L80" s="45"/>
      <c r="AN80" s="45"/>
      <c r="BP80" s="45"/>
    </row>
    <row r="81" spans="12:68" x14ac:dyDescent="0.3">
      <c r="L81" s="45"/>
      <c r="AN81" s="45"/>
      <c r="BP81" s="45"/>
    </row>
    <row r="82" spans="12:68" x14ac:dyDescent="0.3">
      <c r="L82" s="45"/>
      <c r="AN82" s="45"/>
      <c r="BP82" s="45"/>
    </row>
    <row r="83" spans="12:68" x14ac:dyDescent="0.3">
      <c r="L83" s="45"/>
      <c r="AN83" s="45"/>
      <c r="BP83" s="45"/>
    </row>
    <row r="84" spans="12:68" x14ac:dyDescent="0.3">
      <c r="L84" s="45"/>
      <c r="AN84" s="45"/>
      <c r="BP84" s="45"/>
    </row>
    <row r="85" spans="12:68" x14ac:dyDescent="0.3">
      <c r="L85" s="45"/>
      <c r="AN85" s="45"/>
      <c r="BP85" s="45"/>
    </row>
    <row r="86" spans="12:68" x14ac:dyDescent="0.3">
      <c r="L86" s="45"/>
      <c r="AN86" s="45"/>
      <c r="BP86" s="45"/>
    </row>
    <row r="87" spans="12:68" x14ac:dyDescent="0.3">
      <c r="L87" s="45"/>
      <c r="AN87" s="45"/>
      <c r="BP87" s="45"/>
    </row>
    <row r="88" spans="12:68" x14ac:dyDescent="0.3">
      <c r="L88" s="45"/>
      <c r="AN88" s="45"/>
      <c r="BP88" s="45"/>
    </row>
    <row r="89" spans="12:68" x14ac:dyDescent="0.3">
      <c r="L89" s="45"/>
      <c r="AN89" s="45"/>
      <c r="BP89" s="45"/>
    </row>
    <row r="90" spans="12:68" x14ac:dyDescent="0.3">
      <c r="L90" s="45"/>
      <c r="AN90" s="45"/>
      <c r="BP90" s="45"/>
    </row>
    <row r="91" spans="12:68" x14ac:dyDescent="0.3">
      <c r="L91" s="45"/>
      <c r="AN91" s="45"/>
      <c r="BP91" s="45"/>
    </row>
    <row r="92" spans="12:68" x14ac:dyDescent="0.3">
      <c r="L92" s="45"/>
      <c r="AN92" s="45"/>
      <c r="BP92" s="45"/>
    </row>
    <row r="93" spans="12:68" x14ac:dyDescent="0.3">
      <c r="L93" s="45"/>
      <c r="AN93" s="45"/>
      <c r="BP93" s="45"/>
    </row>
    <row r="94" spans="12:68" x14ac:dyDescent="0.3">
      <c r="L94" s="45"/>
      <c r="AN94" s="45"/>
      <c r="BP94" s="45"/>
    </row>
    <row r="95" spans="12:68" x14ac:dyDescent="0.3">
      <c r="L95" s="45"/>
      <c r="AN95" s="45"/>
      <c r="BP95" s="45"/>
    </row>
    <row r="96" spans="12:68" x14ac:dyDescent="0.3">
      <c r="L96" s="45"/>
      <c r="AN96" s="45"/>
      <c r="BP96" s="45"/>
    </row>
    <row r="97" spans="12:68" x14ac:dyDescent="0.3">
      <c r="L97" s="45"/>
      <c r="AN97" s="45"/>
      <c r="BP97" s="45"/>
    </row>
    <row r="98" spans="12:68" x14ac:dyDescent="0.3">
      <c r="L98" s="45"/>
      <c r="AN98" s="45"/>
      <c r="BP98" s="45"/>
    </row>
    <row r="99" spans="12:68" x14ac:dyDescent="0.3">
      <c r="L99" s="45"/>
      <c r="AN99" s="45"/>
      <c r="BP99" s="45"/>
    </row>
    <row r="100" spans="12:68" x14ac:dyDescent="0.3">
      <c r="L100" s="45"/>
      <c r="AN100" s="45"/>
      <c r="BP100" s="45"/>
    </row>
    <row r="101" spans="12:68" x14ac:dyDescent="0.3">
      <c r="L101" s="45"/>
      <c r="AN101" s="45"/>
      <c r="BP101" s="45"/>
    </row>
    <row r="102" spans="12:68" x14ac:dyDescent="0.3">
      <c r="L102" s="45"/>
      <c r="AN102" s="45"/>
      <c r="BP102" s="45"/>
    </row>
    <row r="103" spans="12:68" x14ac:dyDescent="0.3">
      <c r="L103" s="45"/>
      <c r="AN103" s="45"/>
      <c r="BP103" s="45"/>
    </row>
    <row r="104" spans="12:68" x14ac:dyDescent="0.3">
      <c r="L104" s="45"/>
      <c r="AN104" s="45"/>
      <c r="BP104" s="45"/>
    </row>
    <row r="105" spans="12:68" x14ac:dyDescent="0.3">
      <c r="L105" s="45"/>
      <c r="AN105" s="45"/>
      <c r="BP105" s="45"/>
    </row>
    <row r="106" spans="12:68" x14ac:dyDescent="0.3">
      <c r="L106" s="45"/>
      <c r="AN106" s="45"/>
      <c r="BP106" s="45"/>
    </row>
    <row r="107" spans="12:68" x14ac:dyDescent="0.3">
      <c r="L107" s="45"/>
      <c r="AN107" s="45"/>
      <c r="BP107" s="45"/>
    </row>
    <row r="108" spans="12:68" x14ac:dyDescent="0.3">
      <c r="L108" s="45"/>
      <c r="AN108" s="45"/>
      <c r="BP108" s="45"/>
    </row>
    <row r="109" spans="12:68" x14ac:dyDescent="0.3">
      <c r="L109" s="45"/>
      <c r="AN109" s="45"/>
      <c r="BP109" s="45"/>
    </row>
    <row r="110" spans="12:68" x14ac:dyDescent="0.3">
      <c r="L110" s="45"/>
      <c r="AN110" s="45"/>
      <c r="BP110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A5A6-108D-4EF2-991E-220700B35AE3}">
  <dimension ref="B1:CJ110"/>
  <sheetViews>
    <sheetView zoomScaleNormal="100" workbookViewId="0">
      <pane xSplit="6" ySplit="10" topLeftCell="K11" activePane="bottomRight" state="frozen"/>
      <selection pane="topRight" activeCell="K8" sqref="K8"/>
      <selection pane="bottomLeft" activeCell="K8" sqref="K8"/>
      <selection pane="bottomRight" activeCell="AF45" sqref="AF45"/>
    </sheetView>
  </sheetViews>
  <sheetFormatPr defaultColWidth="9" defaultRowHeight="10.15" outlineLevelCol="1" x14ac:dyDescent="0.3"/>
  <cols>
    <col min="1" max="1" width="2.59765625" style="7" customWidth="1"/>
    <col min="2" max="2" width="15.3984375" style="7" customWidth="1"/>
    <col min="3" max="3" width="32.39843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x14ac:dyDescent="0.3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x14ac:dyDescent="0.3">
      <c r="B3" s="42" t="s">
        <v>60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 x14ac:dyDescent="0.3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 x14ac:dyDescent="0.35">
      <c r="B5"/>
      <c r="E5" s="61"/>
      <c r="F5" s="61" t="s">
        <v>46</v>
      </c>
      <c r="H5" s="44"/>
      <c r="I5" s="62"/>
      <c r="J5" s="62"/>
      <c r="K5" s="59">
        <f>AVERAGE(K$11:K$1000)</f>
        <v>9.0040048425216235E-2</v>
      </c>
      <c r="M5" s="44"/>
      <c r="N5" s="62"/>
      <c r="O5" s="62"/>
      <c r="P5" s="59">
        <f>AVERAGE(P$11:P$1000)</f>
        <v>9.9229179196119691E-2</v>
      </c>
      <c r="R5" s="44"/>
      <c r="S5" s="62"/>
      <c r="T5" s="62"/>
      <c r="U5" s="59">
        <f>AVERAGE(U$11:U$1000)</f>
        <v>7.8914595835914703E-2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1.074134984180221</v>
      </c>
      <c r="AF5" s="53" t="s">
        <v>47</v>
      </c>
      <c r="AG5" s="53"/>
      <c r="AJ5" s="44"/>
      <c r="AK5" s="62"/>
      <c r="AL5" s="62"/>
      <c r="AM5" s="59">
        <f>AVERAGE(AM$11:AM$1000)</f>
        <v>0.1036965075879988</v>
      </c>
      <c r="AO5" s="44"/>
      <c r="AP5" s="62"/>
      <c r="AQ5" s="62"/>
      <c r="AR5" s="59">
        <f>AVERAGE(AR$11:AR$1000)</f>
        <v>9.2964045100739134E-2</v>
      </c>
      <c r="AT5" s="44"/>
      <c r="AU5" s="62"/>
      <c r="AV5" s="62"/>
      <c r="AW5" s="59">
        <f>AVERAGE(AW$11:AW$1000)</f>
        <v>7.6175357173357161E-2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1.057251478579186</v>
      </c>
      <c r="BH5" s="53" t="s">
        <v>47</v>
      </c>
      <c r="BI5" s="53"/>
      <c r="BL5" s="44"/>
      <c r="BM5" s="62"/>
      <c r="BN5" s="62"/>
      <c r="BO5" s="59">
        <f>AVERAGE(BO$11:BO$1000)</f>
        <v>0.11622473998997375</v>
      </c>
      <c r="BQ5" s="44"/>
      <c r="BR5" s="62"/>
      <c r="BS5" s="62"/>
      <c r="BT5" s="59">
        <f>AVERAGE(BT$11:BT$1000)</f>
        <v>0.1088597431121964</v>
      </c>
      <c r="BV5" s="44"/>
      <c r="BW5" s="62"/>
      <c r="BX5" s="62"/>
      <c r="BY5" s="59">
        <f>AVERAGE(BY$11:BY$1000)</f>
        <v>0.10169200864215254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1.0088056265100365</v>
      </c>
      <c r="CJ5" s="53" t="s">
        <v>47</v>
      </c>
    </row>
    <row r="6" spans="2:88" ht="12.75" x14ac:dyDescent="0.3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0.10560899127498327</v>
      </c>
      <c r="M6" s="44"/>
      <c r="N6" s="62"/>
      <c r="O6" s="62"/>
      <c r="P6" s="59">
        <f>IFERROR(AVERAGEIF($AF$11:$AF$1000, 1, P$11:P$1000), "n/a")</f>
        <v>0.13563854053615074</v>
      </c>
      <c r="R6" s="44"/>
      <c r="S6" s="62"/>
      <c r="T6" s="62"/>
      <c r="U6" s="59" t="str">
        <f>IFERROR(AVERAGEIF($AF$11:$AF$1000, 1, U$11:U$1000), "n/a")</f>
        <v>n/a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2.6053543970547657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0.13152591155137691</v>
      </c>
      <c r="AO6" s="44"/>
      <c r="AP6" s="62"/>
      <c r="AQ6" s="62"/>
      <c r="AR6" s="59">
        <f>IFERROR(AVERAGEIF($BH$11:$BH$1000, 1, AR$11:AR$1000), "n/a")</f>
        <v>0.13304814098545814</v>
      </c>
      <c r="AT6" s="44"/>
      <c r="AU6" s="62"/>
      <c r="AV6" s="62"/>
      <c r="AW6" s="59">
        <f>IFERROR(AVERAGEIF($BH$11:$BH$1000, 1, AW$11:AW$1000), "n/a")</f>
        <v>9.8895604306242432E-2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2.5311353368316363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8.4064317443781456E-2</v>
      </c>
      <c r="BQ6" s="44"/>
      <c r="BR6" s="62"/>
      <c r="BS6" s="62"/>
      <c r="BT6" s="59">
        <f>IFERROR(AVERAGEIF($CJ$11:$CJ$1000, 1, BT$11:BT$1000), "n/a")</f>
        <v>8.3051898143872968E-2</v>
      </c>
      <c r="BV6" s="44"/>
      <c r="BW6" s="62"/>
      <c r="BX6" s="62"/>
      <c r="BY6" s="59">
        <f>IFERROR(AVERAGEIF($CJ$11:$CJ$1000, 1, BY$11:BY$1000), "n/a")</f>
        <v>7.3282385463965219E-2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2.6026679648536728</v>
      </c>
      <c r="CJ6" s="53" t="s">
        <v>49</v>
      </c>
    </row>
    <row r="7" spans="2:88" ht="12.75" x14ac:dyDescent="0.3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0.21962065997825195</v>
      </c>
      <c r="M7" s="44"/>
      <c r="N7" s="62"/>
      <c r="O7" s="62"/>
      <c r="P7" s="59">
        <f>IFERROR(SUMPRODUCT(P$11:P$1000,N$11:N$1000)/SUM(N$11:N$1000), "n/a")</f>
        <v>0.20881944568526931</v>
      </c>
      <c r="R7" s="44"/>
      <c r="S7" s="62"/>
      <c r="T7" s="62"/>
      <c r="U7" s="59">
        <f>IFERROR(SUMPRODUCT(U$11:U$1000,S$11:S$1000)/SUM(S$11:S$1000), "n/a")</f>
        <v>9.8964489703083081E-2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0.81318884071237529</v>
      </c>
      <c r="AF7" s="53"/>
      <c r="AG7" s="53"/>
      <c r="AJ7" s="44"/>
      <c r="AK7" s="62"/>
      <c r="AL7" s="62"/>
      <c r="AM7" s="59">
        <f>IFERROR(SUMPRODUCT(AM$11:AM$1000,AK$11:AK$1000)/SUM(AK$11:AK$1000), "n/a")</f>
        <v>0.21625315937471562</v>
      </c>
      <c r="AO7" s="44"/>
      <c r="AP7" s="62"/>
      <c r="AQ7" s="62"/>
      <c r="AR7" s="59">
        <f>IFERROR(SUMPRODUCT(AR$11:AR$1000,AP$11:AP$1000)/SUM(AP$11:AP$1000), "n/a")</f>
        <v>0.21354012637991276</v>
      </c>
      <c r="AT7" s="44"/>
      <c r="AU7" s="62"/>
      <c r="AV7" s="62"/>
      <c r="AW7" s="59">
        <f>IFERROR(SUMPRODUCT(AW$11:AW$1000,AU$11:AU$1000)/SUM(AU$11:AU$1000), "n/a")</f>
        <v>0.1697284827924635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0.79931685592817148</v>
      </c>
      <c r="BH7" s="53"/>
      <c r="BI7" s="53"/>
      <c r="BL7" s="44"/>
      <c r="BM7" s="62"/>
      <c r="BN7" s="62"/>
      <c r="BO7" s="59">
        <f>IFERROR(SUMPRODUCT(BO$11:BO$1000,BM$11:BM$1000)/SUM(BM$11:BM$1000), "n/a")</f>
        <v>0.19024015187140167</v>
      </c>
      <c r="BQ7" s="44"/>
      <c r="BR7" s="62"/>
      <c r="BS7" s="62"/>
      <c r="BT7" s="59">
        <f>IFERROR(SUMPRODUCT(BT$11:BT$1000,BR$11:BR$1000)/SUM(BR$11:BR$1000), "n/a")</f>
        <v>0.18794857513237573</v>
      </c>
      <c r="BV7" s="44"/>
      <c r="BW7" s="62"/>
      <c r="BX7" s="62"/>
      <c r="BY7" s="59">
        <f>IFERROR(SUMPRODUCT(BY$11:BY$1000,BW$11:BW$1000)/SUM(BW$11:BW$1000), "n/a")</f>
        <v>0.15993063261309881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0.77565349238539505</v>
      </c>
      <c r="CJ7" s="53"/>
    </row>
    <row r="8" spans="2:88" s="33" customFormat="1" ht="12.75" x14ac:dyDescent="0.3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0.12106040831282032</v>
      </c>
      <c r="L8" s="53"/>
      <c r="M8" s="53"/>
      <c r="N8" s="62"/>
      <c r="O8" s="62"/>
      <c r="P8" s="59">
        <f>IFERROR(SUMPRODUCT(P$11:P$1000,O$11:O$1000)/SUM(O$11:O$1000), "n/a")</f>
        <v>0.12168651618565936</v>
      </c>
      <c r="Q8" s="53"/>
      <c r="R8" s="53"/>
      <c r="S8" s="62"/>
      <c r="T8" s="62"/>
      <c r="U8" s="59" t="str">
        <f>IFERROR(SUMPRODUCT(U$11:U$1000,T$11:T$1000)/SUM(T$11:T$1000), "n/a")</f>
        <v>n/a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2.5656172389724476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0.11488439661693411</v>
      </c>
      <c r="AN8" s="53"/>
      <c r="AO8" s="53"/>
      <c r="AP8" s="62"/>
      <c r="AQ8" s="62"/>
      <c r="AR8" s="59">
        <f>IFERROR(SUMPRODUCT(AR$11:AR$1000,AQ$11:AQ$1000)/SUM(AQ$11:AQ$1000), "n/a")</f>
        <v>0.11424195622674724</v>
      </c>
      <c r="AS8" s="53"/>
      <c r="AT8" s="53"/>
      <c r="AU8" s="62"/>
      <c r="AV8" s="62"/>
      <c r="AW8" s="59">
        <f>IFERROR(SUMPRODUCT(AW$11:AW$1000,AV$11:AV$1000)/SUM(AV$11:AV$1000), "n/a")</f>
        <v>8.9947913127116974E-2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2.5741774914365934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9.6687942037745056E-2</v>
      </c>
      <c r="BP8" s="53"/>
      <c r="BQ8" s="53"/>
      <c r="BR8" s="62"/>
      <c r="BS8" s="62"/>
      <c r="BT8" s="59">
        <f>IFERROR(SUMPRODUCT(BT$11:BT$1000,BS$11:BS$1000)/SUM(BS$11:BS$1000), "n/a")</f>
        <v>9.5978452038927312E-2</v>
      </c>
      <c r="BU8" s="53"/>
      <c r="BV8" s="53"/>
      <c r="BW8" s="62"/>
      <c r="BX8" s="62"/>
      <c r="BY8" s="59">
        <f>IFERROR(SUMPRODUCT(BY$11:BY$1000,BX$11:BX$1000)/SUM(BX$11:BX$1000), "n/a")</f>
        <v>8.0622000360871832E-2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2.6712251788807224</v>
      </c>
      <c r="CJ8" s="53"/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9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$B$3</f>
        <v>Restaurants</v>
      </c>
      <c r="C11" s="7" t="str" cm="1">
        <f t="array" ref="C11:C59">_xlfn._xlws.FILTER(MASTER_VL!$C$5:$C$193, MASTER_VL!$B$5:$B$193=$B$3)</f>
        <v>Arcos Dorados Holdings Inc</v>
      </c>
      <c r="D11" s="7" t="str" cm="1">
        <f t="array" ref="D11:D59">_xlfn._xlws.FILTER(MASTER_VL!$D$5:$D$193, MASTER_VL!$B$5:$B$193=$B$3)</f>
        <v>ARCO</v>
      </c>
      <c r="G11" s="46">
        <f>_xlfn.XLOOKUP($D11,MASTER_YH!$D:$D,MASTER_YH!F:F)</f>
        <v>4470162000</v>
      </c>
      <c r="H11" s="46">
        <f>IF(AND(EXCL_YRS_NEG_INC=1,_xlfn.XLOOKUP($D11,MASTER_YH!$D:$D,MASTER_YH!L:L)&lt;0), "Negative", _xlfn.XLOOKUP($D11,MASTER_YH!$D:$D,MASTER_YH!L:L))</f>
        <v>259282000</v>
      </c>
      <c r="I11" s="65">
        <f t="shared" ref="I11:I42" si="11">IF(AND(ISNUMBER(K11), K11&gt;0), $AB11/SUMIFS($AB$11:$AB$1000, K$11:K$1000, "&gt;0"), "")</f>
        <v>1.6075193395948376E-2</v>
      </c>
      <c r="J11" s="65" t="str">
        <f t="shared" ref="J11:J42" si="12">IF(AND(ISNUMBER(K11), K11&gt;0, $AF11=1), $AB11/SUMIFS($AB$11:$AB$1000, $AF$11:$AF$1000, 1, K$11:K$1000, "&gt;0"), "")</f>
        <v/>
      </c>
      <c r="K11" s="47">
        <f>IFERROR(H11/G11, "n/a")</f>
        <v>5.8002819584614604E-2</v>
      </c>
      <c r="L11" s="46">
        <f>_xlfn.XLOOKUP($D11, 'MASTER_S&amp;P'!$D:$D, 'MASTER_S&amp;P'!F:F)</f>
        <v>4470162000</v>
      </c>
      <c r="M11" s="46">
        <f>IF(AND(EXCL_YRS_NEG_INC=1,_xlfn.XLOOKUP($D11,'MASTER_S&amp;P'!$D:$D,'MASTER_S&amp;P'!L:L)&lt;0),"Negative",_xlfn.XLOOKUP($D11,'MASTER_S&amp;P'!$D:$D,'MASTER_S&amp;P'!L:L))</f>
        <v>259282000</v>
      </c>
      <c r="N11" s="65">
        <f t="shared" ref="N11:N42" si="13">IF(AND(ISNUMBER(P11), P11&gt;0), $AB11/SUMIFS($AB$11:$AB$1000, P$11:P$1000, "&gt;0"), "")</f>
        <v>1.4978855786955455E-2</v>
      </c>
      <c r="O11" s="65" t="str">
        <f t="shared" ref="O11:O42" si="14">IF(AND(ISNUMBER(P11), P11&gt;0, $AF11=1), $AB11/SUMIFS($AB$11:$AB$1000, $AF$11:$AF$1000, 1, P$11:P$1000, "&gt;0"), "")</f>
        <v/>
      </c>
      <c r="P11" s="47">
        <f>IFERROR(M11/L11, "n/a")</f>
        <v>5.8002819584614604E-2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42" si="15">IF(AND(ISNUMBER(U11), U11&gt;0), $AB11/SUMIFS($AB$11:$AB$1000, U$11:U$1000, "&gt;0"), "")</f>
        <v/>
      </c>
      <c r="T11" s="65" t="str">
        <f t="shared" ref="T11:T42" si="16">IF(AND(ISNUMBER(U11), U11&gt;0, $AF11=1), $AB11/SUMIFS($AB$11:$AB$1000, $AF$11:$AF$1000, 1, U$11:U$1000, "&gt;0"), "")</f>
        <v/>
      </c>
      <c r="U11" s="47" t="str">
        <f>IFERROR(R11/Q11, "n/a")</f>
        <v>n/a</v>
      </c>
      <c r="V11" s="46">
        <f t="shared" ref="V11:V42" si="17">G11</f>
        <v>4470162000</v>
      </c>
      <c r="W11" s="46">
        <f>_xlfn.XLOOKUP($D11, MASTER_YH!$D:$D, MASTER_YH!I:I)</f>
        <v>2892654000</v>
      </c>
      <c r="X11" s="49">
        <f t="shared" ref="X11:X42" si="18">IFERROR(V11/W11, "n/a")</f>
        <v>1.5453497030754455</v>
      </c>
      <c r="Y11" s="46">
        <f>L11</f>
        <v>4470162000</v>
      </c>
      <c r="Z11" s="46">
        <f>_xlfn.XLOOKUP($D11, 'MASTER_S&amp;P'!$D:$D, 'MASTER_S&amp;P'!I:I)</f>
        <v>2892654000</v>
      </c>
      <c r="AA11" s="49">
        <f>IFERROR(Y11/Z11, "n/a")</f>
        <v>1.5453497030754455</v>
      </c>
      <c r="AB11" s="51">
        <f t="shared" ref="AB11:AB42" si="19">IFERROR(AVERAGE(W11, Z11), "n/a")</f>
        <v>2892654000</v>
      </c>
      <c r="AC11" s="65">
        <f t="shared" ref="AC11:AC42" si="20">IF(AND(ISNUMBER(AE11), AE11&gt;0), $AB11/SUMIFS($AB$11:$AB$1000, AE$11:AE$1000, "&gt;0"), "")</f>
        <v>1.4124967837715741E-2</v>
      </c>
      <c r="AD11" s="65" t="str">
        <f t="shared" ref="AD11:AD42" si="21">IF(AND(ISNUMBER(AE11), AE11&gt;0, $AF11=1), $AB11/SUMIFS($AB$11:$AB$1000, $AF$11:$AF$1000, 1, AE$11:AE$1000, "&gt;0"), "")</f>
        <v/>
      </c>
      <c r="AE11" s="50">
        <f>IFERROR(AVERAGE(X11, AA11), "n/a")</f>
        <v>1.5453497030754455</v>
      </c>
      <c r="AF11" s="44">
        <f t="shared" ref="AF11:AF42" si="22">IF(OR(AE11&lt;TOR_Low, AE11&gt;TOR_High), 0, 1)</f>
        <v>0</v>
      </c>
      <c r="AH11" s="52"/>
      <c r="AI11" s="46">
        <f>_xlfn.XLOOKUP($D11,MASTER_YH!$D:$D,MASTER_YH!G:G)</f>
        <v>4331878000</v>
      </c>
      <c r="AJ11" s="46">
        <f>IF(AND(EXCL_YRS_NEG_INC=1,_xlfn.XLOOKUP($D11,MASTER_YH!$D:$D,MASTER_YH!M:M)&lt;0), "Negative", _xlfn.XLOOKUP($D11,MASTER_YH!$D:$D,MASTER_YH!M:M))</f>
        <v>278117000</v>
      </c>
      <c r="AK11" s="65">
        <f t="shared" ref="AK11:AK42" si="23">IF(AND(ISNUMBER(AM11), AM11&gt;0), $BD11/SUMIFS($BD$11:$BD$1000, AM$11:AM$1000, "&gt;0"), "")</f>
        <v>1.5722736790081928E-2</v>
      </c>
      <c r="AL11" s="65" t="str">
        <f t="shared" ref="AL11:AL42" si="24">IF(AND(ISNUMBER(AM11), AM11&gt;0, $BH11=1), $BD11/SUMIFS($BD$11:$BD$1000, $BH$11:$BH$1000, 1, AM$11:AM$1000, "&gt;0"), "")</f>
        <v/>
      </c>
      <c r="AM11" s="47">
        <f>IFERROR(AJ11/AI11, "n/a")</f>
        <v>6.4202408285736576E-2</v>
      </c>
      <c r="AN11" s="46">
        <f>_xlfn.XLOOKUP($D11, 'MASTER_S&amp;P'!$D:$D, 'MASTER_S&amp;P'!G:G)</f>
        <v>4331878000</v>
      </c>
      <c r="AO11" s="46">
        <f>IF(AND(EXCL_YRS_NEG_INC=1,_xlfn.XLOOKUP($D11,'MASTER_S&amp;P'!$D:$D,'MASTER_S&amp;P'!M:M)&lt;0),"Negative",_xlfn.XLOOKUP($D11,'MASTER_S&amp;P'!$D:$D,'MASTER_S&amp;P'!M:M))</f>
        <v>278117000</v>
      </c>
      <c r="AP11" s="65">
        <f t="shared" ref="AP11:AP42" si="25">IF(AND(ISNUMBER(AR11), AR11&gt;0), $BD11/SUMIFS($BD$11:$BD$1000, AR$11:AR$1000, "&gt;0"), "")</f>
        <v>1.5722736790081928E-2</v>
      </c>
      <c r="AQ11" s="65" t="str">
        <f t="shared" ref="AQ11:AQ42" si="26">IF(AND(ISNUMBER(AR11), AR11&gt;0, $BH11=1), $BD11/SUMIFS($BD$11:$BD$1000, $BH$11:$BH$1000, 1, AR$11:AR$1000, "&gt;0"), "")</f>
        <v/>
      </c>
      <c r="AR11" s="47">
        <f>IFERROR(AO11/AN11, "n/a")</f>
        <v>6.4202408285736576E-2</v>
      </c>
      <c r="AS11" s="46">
        <f>_xlfn.XLOOKUP($D11, MASTER_VL!$D:$D, MASTER_VL!G:G)</f>
        <v>4331900000</v>
      </c>
      <c r="AT11" s="46">
        <f>IF(AND(EXCL_YRS_NEG_INC=1,_xlfn.XLOOKUP($D11,MASTER_VL!$D:$D,MASTER_VL!P:P)&lt;0),"Negative",_xlfn.XLOOKUP($D11,MASTER_VL!$D:$D,MASTER_VL!P:P))</f>
        <v>181167600</v>
      </c>
      <c r="AU11" s="65">
        <f t="shared" ref="AU11:AU42" si="27">IF(AND(ISNUMBER(AW11), AW11&gt;0), $BD11/SUMIFS($BD$11:$BD$1000, AW$11:AW$1000, "&gt;0"), "")</f>
        <v>1.5824891104084856E-2</v>
      </c>
      <c r="AV11" s="65" t="str">
        <f t="shared" ref="AV11:AV42" si="28">IF(AND(ISNUMBER(AW11), AW11&gt;0, $BH11=1), $BD11/SUMIFS($BD$11:$BD$1000, $BH$11:$BH$1000, 1, AW$11:AW$1000, "&gt;0"), "")</f>
        <v/>
      </c>
      <c r="AW11" s="47">
        <f>IFERROR(AT11/AS11, "n/a")</f>
        <v>4.182174103742007E-2</v>
      </c>
      <c r="AX11" s="46">
        <f t="shared" ref="AX11:AX42" si="29">AI11</f>
        <v>4331878000</v>
      </c>
      <c r="AY11" s="46">
        <f>_xlfn.XLOOKUP($D11, MASTER_YH!$D:$D, MASTER_YH!J:J)</f>
        <v>3019238000</v>
      </c>
      <c r="AZ11" s="49">
        <f t="shared" ref="AZ11:AZ42" si="30">IFERROR(AX11/AY11, "n/a")</f>
        <v>1.4347587040173713</v>
      </c>
      <c r="BA11" s="46">
        <f>AN11</f>
        <v>4331878000</v>
      </c>
      <c r="BB11" s="46">
        <f>_xlfn.XLOOKUP($D11, 'MASTER_S&amp;P'!$D:$D, 'MASTER_S&amp;P'!J:J)</f>
        <v>3019238000</v>
      </c>
      <c r="BC11" s="49">
        <f>IFERROR(BA11/BB11, "n/a")</f>
        <v>1.4347587040173713</v>
      </c>
      <c r="BD11" s="51">
        <f t="shared" ref="BD11:BD42" si="31">IFERROR(AVERAGE(AY11, BB11), "n/a")</f>
        <v>3019238000</v>
      </c>
      <c r="BE11" s="65">
        <f t="shared" ref="BE11:BE42" si="32">IF(AND(ISNUMBER(BG11), BG11&gt;0), $BD11/SUMIFS($BD$11:$BD$1000, BG$11:BG$1000, "&gt;0"), "")</f>
        <v>1.5174121835217665E-2</v>
      </c>
      <c r="BF11" s="65" t="str">
        <f t="shared" ref="BF11:BF42" si="33">IF(AND(ISNUMBER(BG11), BG11&gt;0, $BH11=1), $BD11/SUMIFS($BD$11:$BD$1000, $BH$11:$BH$1000, 1, BG$11:BG$1000, "&gt;0"), "")</f>
        <v/>
      </c>
      <c r="BG11" s="50">
        <f>IFERROR(AVERAGE(AZ11, BC11), "n/a")</f>
        <v>1.4347587040173713</v>
      </c>
      <c r="BH11" s="44">
        <f t="shared" ref="BH11:BH42" si="34">IF(OR(BG11&lt;TOR_Low, BG11&gt;TOR_High), 0, 1)</f>
        <v>0</v>
      </c>
      <c r="BJ11" s="52"/>
      <c r="BK11" s="46">
        <f>_xlfn.XLOOKUP($D11,MASTER_YH!$D:$D,MASTER_YH!H:H)</f>
        <v>3618902000</v>
      </c>
      <c r="BL11" s="46">
        <f>IF(AND(EXCL_YRS_NEG_INC=1,_xlfn.XLOOKUP($D11,MASTER_YH!$D:$D,MASTER_YH!N:N)&lt;0), "Negative", _xlfn.XLOOKUP($D11,MASTER_YH!$D:$D,MASTER_YH!N:N))</f>
        <v>226396000</v>
      </c>
      <c r="BM11" s="65">
        <f t="shared" ref="BM11:BM42" si="35">IF(AND(ISNUMBER(BO11), BO11&gt;0), $CF11/SUMIFS($CF$11:$CF$1000, BO$11:BO$1000, "&gt;0"), "")</f>
        <v>1.5139337906281358E-2</v>
      </c>
      <c r="BN11" s="65" t="str">
        <f t="shared" ref="BN11:BN42" si="36">IF(AND(ISNUMBER(BO11), BO11&gt;0, $CJ11=1), $CF11/SUMIFS($CF$11:$CF$1000, $CJ$11:$CJ$1000, 1, BO$11:BO$1000, "&gt;0"), "")</f>
        <v/>
      </c>
      <c r="BO11" s="47">
        <f>IFERROR(BL11/BK11, "n/a")</f>
        <v>6.2559306662628614E-2</v>
      </c>
      <c r="BP11" s="46">
        <f>_xlfn.XLOOKUP($D11, 'MASTER_S&amp;P'!$D:$D, 'MASTER_S&amp;P'!H:H)</f>
        <v>3618902000</v>
      </c>
      <c r="BQ11" s="46">
        <f>IF(AND(EXCL_YRS_NEG_INC=1,_xlfn.XLOOKUP($D11,'MASTER_S&amp;P'!$D:$D,'MASTER_S&amp;P'!N:N)&lt;0),"Negative",_xlfn.XLOOKUP($D11,'MASTER_S&amp;P'!$D:$D,'MASTER_S&amp;P'!N:N))</f>
        <v>226396000</v>
      </c>
      <c r="BR11" s="65">
        <f t="shared" ref="BR11:BR42" si="37">IF(AND(ISNUMBER(BT11), BT11&gt;0), $CF11/SUMIFS($CF$11:$CF$1000, BT$11:BT$1000, "&gt;0"), "")</f>
        <v>1.5139337906281358E-2</v>
      </c>
      <c r="BS11" s="65" t="str">
        <f t="shared" ref="BS11:BS42" si="38">IF(AND(ISNUMBER(BT11), BT11&gt;0, $CJ11=1), $CF11/SUMIFS($CF$11:$CF$1000, $CJ$11:$CJ$1000, 1, BT$11:BT$1000, "&gt;0"), "")</f>
        <v/>
      </c>
      <c r="BT11" s="47">
        <f>IFERROR(BQ11/BP11, "n/a")</f>
        <v>6.2559306662628614E-2</v>
      </c>
      <c r="BU11" s="46">
        <f>_xlfn.XLOOKUP($D11, MASTER_VL!$D:$D, MASTER_VL!H:H)</f>
        <v>3618900000</v>
      </c>
      <c r="BV11" s="46">
        <f>IF(AND(EXCL_YRS_NEG_INC=1,_xlfn.XLOOKUP($D11,MASTER_VL!$D:$D,MASTER_VL!Q:Q)&lt;0),"Negative",_xlfn.XLOOKUP($D11,MASTER_VL!$D:$D,MASTER_VL!Q:Q))</f>
        <v>141095300</v>
      </c>
      <c r="BW11" s="65">
        <f t="shared" ref="BW11:BW42" si="39">IF(AND(ISNUMBER(BY11), BY11&gt;0), $CF11/SUMIFS($CF$11:$CF$1000, BY$11:BY$1000, "&gt;0"), "")</f>
        <v>1.5048384420127027E-2</v>
      </c>
      <c r="BX11" s="65" t="str">
        <f t="shared" ref="BX11:BX42" si="40">IF(AND(ISNUMBER(BY11), BY11&gt;0, $CJ11=1), $CF11/SUMIFS($CF$11:$CF$1000, $CJ$11:$CJ$1000, 1, BY$11:BY$1000, "&gt;0"), "")</f>
        <v/>
      </c>
      <c r="BY11" s="47">
        <f>IFERROR(BV11/BU11, "n/a")</f>
        <v>3.8988449528862358E-2</v>
      </c>
      <c r="BZ11" s="46">
        <f t="shared" ref="BZ11:BZ42" si="41">BK11</f>
        <v>3618902000</v>
      </c>
      <c r="CA11" s="46">
        <f>_xlfn.XLOOKUP($D11, MASTER_YH!$D:$D, MASTER_YH!K:K)</f>
        <v>2636630000</v>
      </c>
      <c r="CB11" s="49">
        <f t="shared" ref="CB11:CB42" si="42">IFERROR(BZ11/CA11, "n/a")</f>
        <v>1.3725482908106181</v>
      </c>
      <c r="CC11" s="46">
        <f>BP11</f>
        <v>3618902000</v>
      </c>
      <c r="CD11" s="46">
        <f>_xlfn.XLOOKUP($D11, 'MASTER_S&amp;P'!$D:$D, 'MASTER_S&amp;P'!K:K)</f>
        <v>2636630000</v>
      </c>
      <c r="CE11" s="49">
        <f>IFERROR(CC11/CD11, "n/a")</f>
        <v>1.3725482908106181</v>
      </c>
      <c r="CF11" s="51">
        <f t="shared" ref="CF11:CF42" si="43">IFERROR(AVERAGE(CA11, CD11), "n/a")</f>
        <v>2636630000</v>
      </c>
      <c r="CG11" s="65">
        <f t="shared" ref="CG11:CG42" si="44">IF(AND(ISNUMBER(CI11), CI11&gt;0), $CF11/SUMIFS($CF$11:$CF$1000, CI$11:CI$1000, "&gt;0"), "")</f>
        <v>1.4178345007635824E-2</v>
      </c>
      <c r="CH11" s="65" t="str">
        <f t="shared" ref="CH11:CH42" si="45">IF(AND(ISNUMBER(CI11), CI11&gt;0, $CJ11=1), $CF11/SUMIFS($CF$11:$CF$1000, $CJ$11:$CJ$1000, 1, CI$11:CI$1000, "&gt;0"), "")</f>
        <v/>
      </c>
      <c r="CI11" s="50">
        <f>IFERROR(AVERAGE(CB11, CE11), "n/a")</f>
        <v>1.3725482908106181</v>
      </c>
      <c r="CJ11" s="44">
        <f t="shared" ref="CJ11:CJ42" si="46">IF(OR(CI11&lt;TOR_Low, CI11&gt;TOR_High), 0, 1)</f>
        <v>0</v>
      </c>
    </row>
    <row r="12" spans="2:88" x14ac:dyDescent="0.3">
      <c r="B12" s="7" t="str">
        <f t="shared" ref="B12:B59" si="47">$B$3</f>
        <v>Restaurants</v>
      </c>
      <c r="C12" s="7" t="str">
        <v>Ark Restaurants Corp</v>
      </c>
      <c r="D12" s="7" t="str">
        <v>ARKR</v>
      </c>
      <c r="G12" s="46">
        <f>_xlfn.XLOOKUP($D12,MASTER_YH!$D:$D,MASTER_YH!F:F)</f>
        <v>179110000</v>
      </c>
      <c r="H12" s="46" t="str">
        <f>IF(AND(EXCL_YRS_NEG_INC=1,_xlfn.XLOOKUP($D12,MASTER_YH!$D:$D,MASTER_YH!L:L)&lt;0), "Negative", _xlfn.XLOOKUP($D12,MASTER_YH!$D:$D,MASTER_YH!L:L))</f>
        <v>Negative</v>
      </c>
      <c r="I12" s="65" t="str">
        <f t="shared" si="11"/>
        <v/>
      </c>
      <c r="J12" s="65" t="str">
        <f t="shared" si="12"/>
        <v/>
      </c>
      <c r="K12" s="47" t="str">
        <f t="shared" ref="K12:K59" si="48">IFERROR(H12/G12, "n/a")</f>
        <v>n/a</v>
      </c>
      <c r="L12" s="46">
        <f>_xlfn.XLOOKUP($D12, 'MASTER_S&amp;P'!$D:$D, 'MASTER_S&amp;P'!F:F)</f>
        <v>183545000</v>
      </c>
      <c r="M12" s="46" t="str">
        <f>IF(AND(EXCL_YRS_NEG_INC=1,_xlfn.XLOOKUP($D12,'MASTER_S&amp;P'!$D:$D,'MASTER_S&amp;P'!L:L)&lt;0),"Negative",_xlfn.XLOOKUP($D12,'MASTER_S&amp;P'!$D:$D,'MASTER_S&amp;P'!L:L))</f>
        <v>Negative</v>
      </c>
      <c r="N12" s="65" t="str">
        <f t="shared" si="13"/>
        <v/>
      </c>
      <c r="O12" s="65" t="str">
        <f t="shared" si="14"/>
        <v/>
      </c>
      <c r="P12" s="47" t="str">
        <f t="shared" ref="P12:P59" si="49">IFERROR(M12/L12, "n/a")</f>
        <v>n/a</v>
      </c>
      <c r="Q12" s="46">
        <f>_xlfn.XLOOKUP($D12, MASTER_VL!$D:$D, MASTER_VL!F:F)</f>
        <v>183500000</v>
      </c>
      <c r="R12" s="46" t="str">
        <f>IF(AND(EXCL_YRS_NEG_INC=1,_xlfn.XLOOKUP($D12,MASTER_VL!$D:$D,MASTER_VL!O:O)&lt;0),"Negative",_xlfn.XLOOKUP($D12,MASTER_VL!$D:$D,MASTER_VL!O:O))</f>
        <v>Negative</v>
      </c>
      <c r="S12" s="65" t="str">
        <f t="shared" si="15"/>
        <v/>
      </c>
      <c r="T12" s="65" t="str">
        <f t="shared" si="16"/>
        <v/>
      </c>
      <c r="U12" s="47" t="str">
        <f t="shared" ref="U12:U59" si="50">IFERROR(R12/Q12, "n/a")</f>
        <v>n/a</v>
      </c>
      <c r="V12" s="46">
        <f t="shared" si="17"/>
        <v>179110000</v>
      </c>
      <c r="W12" s="46">
        <f>_xlfn.XLOOKUP($D12, MASTER_YH!$D:$D, MASTER_YH!I:I)</f>
        <v>156041000</v>
      </c>
      <c r="X12" s="49">
        <f t="shared" si="18"/>
        <v>1.1478393499144455</v>
      </c>
      <c r="Y12" s="46">
        <f t="shared" ref="Y12:Y59" si="51">L12</f>
        <v>183545000</v>
      </c>
      <c r="Z12" s="46">
        <f>_xlfn.XLOOKUP($D12, 'MASTER_S&amp;P'!$D:$D, 'MASTER_S&amp;P'!I:I)</f>
        <v>156041000</v>
      </c>
      <c r="AA12" s="49">
        <f t="shared" ref="AA12:AA59" si="52">IFERROR(Y12/Z12, "n/a")</f>
        <v>1.176261367204773</v>
      </c>
      <c r="AB12" s="51">
        <f t="shared" si="19"/>
        <v>156041000</v>
      </c>
      <c r="AC12" s="65">
        <f t="shared" si="20"/>
        <v>7.6195566644507158E-4</v>
      </c>
      <c r="AD12" s="65" t="str">
        <f t="shared" si="21"/>
        <v/>
      </c>
      <c r="AE12" s="50">
        <f t="shared" ref="AE12:AE59" si="53">IFERROR(AVERAGE(X12, AA12), "n/a")</f>
        <v>1.1620503585596094</v>
      </c>
      <c r="AF12" s="44">
        <f t="shared" si="22"/>
        <v>0</v>
      </c>
      <c r="AI12" s="46">
        <f>_xlfn.XLOOKUP($D12,MASTER_YH!$D:$D,MASTER_YH!G:G)</f>
        <v>180820000</v>
      </c>
      <c r="AJ12" s="46" t="str">
        <f>IF(AND(EXCL_YRS_NEG_INC=1,_xlfn.XLOOKUP($D12,MASTER_YH!$D:$D,MASTER_YH!M:M)&lt;0), "Negative", _xlfn.XLOOKUP($D12,MASTER_YH!$D:$D,MASTER_YH!M:M))</f>
        <v>Negative</v>
      </c>
      <c r="AK12" s="65" t="str">
        <f t="shared" si="23"/>
        <v/>
      </c>
      <c r="AL12" s="65" t="str">
        <f t="shared" si="24"/>
        <v/>
      </c>
      <c r="AM12" s="47" t="str">
        <f t="shared" ref="AM12:AM59" si="54">IFERROR(AJ12/AI12, "n/a")</f>
        <v>n/a</v>
      </c>
      <c r="AN12" s="46">
        <f>_xlfn.XLOOKUP($D12, 'MASTER_S&amp;P'!$D:$D, 'MASTER_S&amp;P'!G:G)</f>
        <v>184793000</v>
      </c>
      <c r="AO12" s="46" t="str">
        <f>IF(AND(EXCL_YRS_NEG_INC=1,_xlfn.XLOOKUP($D12,'MASTER_S&amp;P'!$D:$D,'MASTER_S&amp;P'!M:M)&lt;0),"Negative",_xlfn.XLOOKUP($D12,'MASTER_S&amp;P'!$D:$D,'MASTER_S&amp;P'!M:M))</f>
        <v>Negative</v>
      </c>
      <c r="AP12" s="65" t="str">
        <f t="shared" si="25"/>
        <v/>
      </c>
      <c r="AQ12" s="65" t="str">
        <f t="shared" si="26"/>
        <v/>
      </c>
      <c r="AR12" s="47" t="str">
        <f t="shared" ref="AR12:AR59" si="55">IFERROR(AO12/AN12, "n/a")</f>
        <v>n/a</v>
      </c>
      <c r="AS12" s="46">
        <f>_xlfn.XLOOKUP($D12, MASTER_VL!$D:$D, MASTER_VL!G:G)</f>
        <v>184800000</v>
      </c>
      <c r="AT12" s="46">
        <f>IF(AND(EXCL_YRS_NEG_INC=1,_xlfn.XLOOKUP($D12,MASTER_VL!$D:$D,MASTER_VL!P:P)&lt;0),"Negative",_xlfn.XLOOKUP($D12,MASTER_VL!$D:$D,MASTER_VL!P:P))</f>
        <v>540000</v>
      </c>
      <c r="AU12" s="65">
        <f t="shared" si="27"/>
        <v>9.2748880022523565E-4</v>
      </c>
      <c r="AV12" s="65" t="str">
        <f t="shared" si="28"/>
        <v/>
      </c>
      <c r="AW12" s="47">
        <f t="shared" ref="AW12:AW59" si="56">IFERROR(AT12/AS12, "n/a")</f>
        <v>2.9220779220779222E-3</v>
      </c>
      <c r="AX12" s="46">
        <f t="shared" si="29"/>
        <v>180820000</v>
      </c>
      <c r="AY12" s="46">
        <f>_xlfn.XLOOKUP($D12, MASTER_YH!$D:$D, MASTER_YH!J:J)</f>
        <v>176956000</v>
      </c>
      <c r="AZ12" s="49">
        <f t="shared" si="30"/>
        <v>1.0218359366170122</v>
      </c>
      <c r="BA12" s="46">
        <f t="shared" ref="BA12:BA59" si="57">AN12</f>
        <v>184793000</v>
      </c>
      <c r="BB12" s="46">
        <f>_xlfn.XLOOKUP($D12, 'MASTER_S&amp;P'!$D:$D, 'MASTER_S&amp;P'!J:J)</f>
        <v>176956000</v>
      </c>
      <c r="BC12" s="49">
        <f t="shared" ref="BC12:BC59" si="58">IFERROR(BA12/BB12, "n/a")</f>
        <v>1.0442878455661295</v>
      </c>
      <c r="BD12" s="51">
        <f t="shared" si="31"/>
        <v>176956000</v>
      </c>
      <c r="BE12" s="65">
        <f t="shared" si="32"/>
        <v>8.8934754513316839E-4</v>
      </c>
      <c r="BF12" s="65" t="str">
        <f t="shared" si="33"/>
        <v/>
      </c>
      <c r="BG12" s="50">
        <f t="shared" ref="BG12:BG59" si="59">IFERROR(AVERAGE(AZ12, BC12), "n/a")</f>
        <v>1.0330618910915708</v>
      </c>
      <c r="BH12" s="44">
        <f t="shared" si="34"/>
        <v>0</v>
      </c>
      <c r="BK12" s="46">
        <f>_xlfn.XLOOKUP($D12,MASTER_YH!$D:$D,MASTER_YH!H:H)</f>
        <v>180010000</v>
      </c>
      <c r="BL12" s="46">
        <f>IF(AND(EXCL_YRS_NEG_INC=1,_xlfn.XLOOKUP($D12,MASTER_YH!$D:$D,MASTER_YH!N:N)&lt;0), "Negative", _xlfn.XLOOKUP($D12,MASTER_YH!$D:$D,MASTER_YH!N:N))</f>
        <v>11622000</v>
      </c>
      <c r="BM12" s="65">
        <f t="shared" si="35"/>
        <v>1.2031290051523187E-3</v>
      </c>
      <c r="BN12" s="65" t="str">
        <f t="shared" si="36"/>
        <v/>
      </c>
      <c r="BO12" s="47">
        <f t="shared" ref="BO12:BO59" si="60">IFERROR(BL12/BK12, "n/a")</f>
        <v>6.456307982889839E-2</v>
      </c>
      <c r="BP12" s="46">
        <f>_xlfn.XLOOKUP($D12, 'MASTER_S&amp;P'!$D:$D, 'MASTER_S&amp;P'!H:H)</f>
        <v>183674000</v>
      </c>
      <c r="BQ12" s="46">
        <f>IF(AND(EXCL_YRS_NEG_INC=1,_xlfn.XLOOKUP($D12,'MASTER_S&amp;P'!$D:$D,'MASTER_S&amp;P'!N:N)&lt;0),"Negative",_xlfn.XLOOKUP($D12,'MASTER_S&amp;P'!$D:$D,'MASTER_S&amp;P'!N:N))</f>
        <v>11622000</v>
      </c>
      <c r="BR12" s="65">
        <f t="shared" si="37"/>
        <v>1.2031290051523187E-3</v>
      </c>
      <c r="BS12" s="65" t="str">
        <f t="shared" si="38"/>
        <v/>
      </c>
      <c r="BT12" s="47">
        <f t="shared" ref="BT12:BT59" si="61">IFERROR(BQ12/BP12, "n/a")</f>
        <v>6.3275150538454006E-2</v>
      </c>
      <c r="BU12" s="46">
        <f>_xlfn.XLOOKUP($D12, MASTER_VL!$D:$D, MASTER_VL!H:H)</f>
        <v>183700000</v>
      </c>
      <c r="BV12" s="46">
        <f>IF(AND(EXCL_YRS_NEG_INC=1,_xlfn.XLOOKUP($D12,MASTER_VL!$D:$D,MASTER_VL!Q:Q)&lt;0),"Negative",_xlfn.XLOOKUP($D12,MASTER_VL!$D:$D,MASTER_VL!Q:Q))</f>
        <v>9288000</v>
      </c>
      <c r="BW12" s="65">
        <f t="shared" si="39"/>
        <v>1.1959008966320251E-3</v>
      </c>
      <c r="BX12" s="65" t="str">
        <f t="shared" si="40"/>
        <v/>
      </c>
      <c r="BY12" s="47">
        <f t="shared" ref="BY12:BY59" si="62">IFERROR(BV12/BU12, "n/a")</f>
        <v>5.0560696788241696E-2</v>
      </c>
      <c r="BZ12" s="46">
        <f t="shared" si="41"/>
        <v>180010000</v>
      </c>
      <c r="CA12" s="46">
        <f>_xlfn.XLOOKUP($D12, MASTER_YH!$D:$D, MASTER_YH!K:K)</f>
        <v>209534000</v>
      </c>
      <c r="CB12" s="49">
        <f t="shared" si="42"/>
        <v>0.85909685301669414</v>
      </c>
      <c r="CC12" s="46">
        <f t="shared" ref="CC12:CC59" si="63">BP12</f>
        <v>183674000</v>
      </c>
      <c r="CD12" s="46">
        <f>_xlfn.XLOOKUP($D12, 'MASTER_S&amp;P'!$D:$D, 'MASTER_S&amp;P'!K:K)</f>
        <v>209534000</v>
      </c>
      <c r="CE12" s="49">
        <f t="shared" ref="CE12:CE59" si="64">IFERROR(CC12/CD12, "n/a")</f>
        <v>0.87658327526797564</v>
      </c>
      <c r="CF12" s="51">
        <f t="shared" si="43"/>
        <v>209534000</v>
      </c>
      <c r="CG12" s="65">
        <f t="shared" si="44"/>
        <v>1.126758529952995E-3</v>
      </c>
      <c r="CH12" s="65" t="str">
        <f t="shared" si="45"/>
        <v/>
      </c>
      <c r="CI12" s="50">
        <f t="shared" ref="CI12:CI59" si="65">IFERROR(AVERAGE(CB12, CE12), "n/a")</f>
        <v>0.86784006414233494</v>
      </c>
      <c r="CJ12" s="44">
        <f t="shared" si="46"/>
        <v>0</v>
      </c>
    </row>
    <row r="13" spans="2:88" x14ac:dyDescent="0.3">
      <c r="B13" s="7" t="str">
        <f t="shared" si="47"/>
        <v>Restaurants</v>
      </c>
      <c r="C13" s="7" t="str">
        <v>BAB Inc</v>
      </c>
      <c r="D13" s="7" t="str">
        <v>BABB</v>
      </c>
      <c r="G13" s="46">
        <f>_xlfn.XLOOKUP($D13,MASTER_YH!$D:$D,MASTER_YH!F:F)</f>
        <v>3545142</v>
      </c>
      <c r="H13" s="46">
        <f>IF(AND(EXCL_YRS_NEG_INC=1,_xlfn.XLOOKUP($D13,MASTER_YH!$D:$D,MASTER_YH!L:L)&lt;0), "Negative", _xlfn.XLOOKUP($D13,MASTER_YH!$D:$D,MASTER_YH!L:L))</f>
        <v>731400</v>
      </c>
      <c r="I13" s="65">
        <f t="shared" si="11"/>
        <v>2.6918199634829517E-5</v>
      </c>
      <c r="J13" s="65" t="str">
        <f t="shared" si="12"/>
        <v/>
      </c>
      <c r="K13" s="47">
        <f t="shared" si="48"/>
        <v>0.20631049475592234</v>
      </c>
      <c r="L13" s="46">
        <f>_xlfn.XLOOKUP($D13, 'MASTER_S&amp;P'!$D:$D, 'MASTER_S&amp;P'!F:F)</f>
        <v>3545142</v>
      </c>
      <c r="M13" s="46">
        <f>IF(AND(EXCL_YRS_NEG_INC=1,_xlfn.XLOOKUP($D13,'MASTER_S&amp;P'!$D:$D,'MASTER_S&amp;P'!L:L)&lt;0),"Negative",_xlfn.XLOOKUP($D13,'MASTER_S&amp;P'!$D:$D,'MASTER_S&amp;P'!L:L))</f>
        <v>731400</v>
      </c>
      <c r="N13" s="65">
        <f t="shared" si="13"/>
        <v>2.5082362646797931E-5</v>
      </c>
      <c r="O13" s="65" t="str">
        <f t="shared" si="14"/>
        <v/>
      </c>
      <c r="P13" s="47">
        <f t="shared" si="49"/>
        <v>0.20631049475592234</v>
      </c>
      <c r="Q13" s="46" t="str">
        <f>_xlfn.XLOOKUP($D13, MASTER_VL!$D:$D, MASTER_VL!F:F)</f>
        <v>NA</v>
      </c>
      <c r="R13" s="46" t="str">
        <f>IF(AND(EXCL_YRS_NEG_INC=1,_xlfn.XLOOKUP($D13,MASTER_VL!$D:$D,MASTER_VL!O:O)&lt;0),"Negative",_xlfn.XLOOKUP($D13,MASTER_VL!$D:$D,MASTER_VL!O:O))</f>
        <v>NA</v>
      </c>
      <c r="S13" s="65" t="str">
        <f t="shared" si="15"/>
        <v/>
      </c>
      <c r="T13" s="65" t="str">
        <f t="shared" si="16"/>
        <v/>
      </c>
      <c r="U13" s="47" t="str">
        <f t="shared" si="50"/>
        <v>n/a</v>
      </c>
      <c r="V13" s="46">
        <f t="shared" si="17"/>
        <v>3545142</v>
      </c>
      <c r="W13" s="46">
        <f>_xlfn.XLOOKUP($D13, MASTER_YH!$D:$D, MASTER_YH!I:I)</f>
        <v>4843801</v>
      </c>
      <c r="X13" s="49">
        <f t="shared" si="18"/>
        <v>0.73189257775040717</v>
      </c>
      <c r="Y13" s="46">
        <f t="shared" si="51"/>
        <v>3545142</v>
      </c>
      <c r="Z13" s="46">
        <f>_xlfn.XLOOKUP($D13, 'MASTER_S&amp;P'!$D:$D, 'MASTER_S&amp;P'!I:I)</f>
        <v>4843801</v>
      </c>
      <c r="AA13" s="49">
        <f t="shared" si="52"/>
        <v>0.73189257775040717</v>
      </c>
      <c r="AB13" s="51">
        <f t="shared" si="19"/>
        <v>4843801</v>
      </c>
      <c r="AC13" s="65">
        <f t="shared" si="20"/>
        <v>2.3652511962127287E-5</v>
      </c>
      <c r="AD13" s="65" t="str">
        <f t="shared" si="21"/>
        <v/>
      </c>
      <c r="AE13" s="50">
        <f t="shared" si="53"/>
        <v>0.73189257775040717</v>
      </c>
      <c r="AF13" s="44">
        <f t="shared" si="22"/>
        <v>0</v>
      </c>
      <c r="AI13" s="46">
        <f>_xlfn.XLOOKUP($D13,MASTER_YH!$D:$D,MASTER_YH!G:G)</f>
        <v>3509845</v>
      </c>
      <c r="AJ13" s="46">
        <f>IF(AND(EXCL_YRS_NEG_INC=1,_xlfn.XLOOKUP($D13,MASTER_YH!$D:$D,MASTER_YH!M:M)&lt;0), "Negative", _xlfn.XLOOKUP($D13,MASTER_YH!$D:$D,MASTER_YH!M:M))</f>
        <v>650321</v>
      </c>
      <c r="AK13" s="65">
        <f t="shared" si="23"/>
        <v>2.2384537748635363E-5</v>
      </c>
      <c r="AL13" s="65" t="str">
        <f t="shared" si="24"/>
        <v/>
      </c>
      <c r="AM13" s="47">
        <f t="shared" si="54"/>
        <v>0.18528482026984097</v>
      </c>
      <c r="AN13" s="46">
        <f>_xlfn.XLOOKUP($D13, 'MASTER_S&amp;P'!$D:$D, 'MASTER_S&amp;P'!G:G)</f>
        <v>3509845</v>
      </c>
      <c r="AO13" s="46">
        <f>IF(AND(EXCL_YRS_NEG_INC=1,_xlfn.XLOOKUP($D13,'MASTER_S&amp;P'!$D:$D,'MASTER_S&amp;P'!M:M)&lt;0),"Negative",_xlfn.XLOOKUP($D13,'MASTER_S&amp;P'!$D:$D,'MASTER_S&amp;P'!M:M))</f>
        <v>650321</v>
      </c>
      <c r="AP13" s="65">
        <f t="shared" si="25"/>
        <v>2.2384537748635363E-5</v>
      </c>
      <c r="AQ13" s="65" t="str">
        <f t="shared" si="26"/>
        <v/>
      </c>
      <c r="AR13" s="47">
        <f t="shared" si="55"/>
        <v>0.18528482026984097</v>
      </c>
      <c r="AS13" s="46" t="str">
        <f>_xlfn.XLOOKUP($D13, MASTER_VL!$D:$D, MASTER_VL!G:G)</f>
        <v>NA</v>
      </c>
      <c r="AT13" s="46" t="str">
        <f>IF(AND(EXCL_YRS_NEG_INC=1,_xlfn.XLOOKUP($D13,MASTER_VL!$D:$D,MASTER_VL!P:P)&lt;0),"Negative",_xlfn.XLOOKUP($D13,MASTER_VL!$D:$D,MASTER_VL!P:P))</f>
        <v>NA</v>
      </c>
      <c r="AU13" s="65" t="str">
        <f t="shared" si="27"/>
        <v/>
      </c>
      <c r="AV13" s="65" t="str">
        <f t="shared" si="28"/>
        <v/>
      </c>
      <c r="AW13" s="47" t="str">
        <f t="shared" si="56"/>
        <v>n/a</v>
      </c>
      <c r="AX13" s="46">
        <f t="shared" si="29"/>
        <v>3509845</v>
      </c>
      <c r="AY13" s="46">
        <f>_xlfn.XLOOKUP($D13, MASTER_YH!$D:$D, MASTER_YH!J:J)</f>
        <v>4298504</v>
      </c>
      <c r="AZ13" s="49">
        <f t="shared" si="30"/>
        <v>0.81652709873016283</v>
      </c>
      <c r="BA13" s="46">
        <f t="shared" si="57"/>
        <v>3509845</v>
      </c>
      <c r="BB13" s="46">
        <f>_xlfn.XLOOKUP($D13, 'MASTER_S&amp;P'!$D:$D, 'MASTER_S&amp;P'!J:J)</f>
        <v>4298504</v>
      </c>
      <c r="BC13" s="49">
        <f t="shared" si="58"/>
        <v>0.81652709873016283</v>
      </c>
      <c r="BD13" s="51">
        <f t="shared" si="31"/>
        <v>4298504</v>
      </c>
      <c r="BE13" s="65">
        <f t="shared" si="32"/>
        <v>2.16034719373466E-5</v>
      </c>
      <c r="BF13" s="65" t="str">
        <f t="shared" si="33"/>
        <v/>
      </c>
      <c r="BG13" s="50">
        <f t="shared" si="59"/>
        <v>0.81652709873016283</v>
      </c>
      <c r="BH13" s="44">
        <f t="shared" si="34"/>
        <v>0</v>
      </c>
      <c r="BK13" s="46">
        <f>_xlfn.XLOOKUP($D13,MASTER_YH!$D:$D,MASTER_YH!H:H)</f>
        <v>3287087</v>
      </c>
      <c r="BL13" s="46">
        <f>IF(AND(EXCL_YRS_NEG_INC=1,_xlfn.XLOOKUP($D13,MASTER_YH!$D:$D,MASTER_YH!N:N)&lt;0), "Negative", _xlfn.XLOOKUP($D13,MASTER_YH!$D:$D,MASTER_YH!N:N))</f>
        <v>608179</v>
      </c>
      <c r="BM13" s="65">
        <f t="shared" si="35"/>
        <v>2.4659321386649345E-5</v>
      </c>
      <c r="BN13" s="65" t="str">
        <f t="shared" si="36"/>
        <v/>
      </c>
      <c r="BO13" s="47">
        <f t="shared" si="60"/>
        <v>0.18502065810853197</v>
      </c>
      <c r="BP13" s="46">
        <f>_xlfn.XLOOKUP($D13, 'MASTER_S&amp;P'!$D:$D, 'MASTER_S&amp;P'!H:H)</f>
        <v>3287087</v>
      </c>
      <c r="BQ13" s="46">
        <f>IF(AND(EXCL_YRS_NEG_INC=1,_xlfn.XLOOKUP($D13,'MASTER_S&amp;P'!$D:$D,'MASTER_S&amp;P'!N:N)&lt;0),"Negative",_xlfn.XLOOKUP($D13,'MASTER_S&amp;P'!$D:$D,'MASTER_S&amp;P'!N:N))</f>
        <v>608179</v>
      </c>
      <c r="BR13" s="65">
        <f t="shared" si="37"/>
        <v>2.4659321386649345E-5</v>
      </c>
      <c r="BS13" s="65" t="str">
        <f t="shared" si="38"/>
        <v/>
      </c>
      <c r="BT13" s="47">
        <f t="shared" si="61"/>
        <v>0.18502065810853197</v>
      </c>
      <c r="BU13" s="46" t="str">
        <f>_xlfn.XLOOKUP($D13, MASTER_VL!$D:$D, MASTER_VL!H:H)</f>
        <v>NA</v>
      </c>
      <c r="BV13" s="46" t="str">
        <f>IF(AND(EXCL_YRS_NEG_INC=1,_xlfn.XLOOKUP($D13,MASTER_VL!$D:$D,MASTER_VL!Q:Q)&lt;0),"Negative",_xlfn.XLOOKUP($D13,MASTER_VL!$D:$D,MASTER_VL!Q:Q))</f>
        <v>NA</v>
      </c>
      <c r="BW13" s="65" t="str">
        <f t="shared" si="39"/>
        <v/>
      </c>
      <c r="BX13" s="65" t="str">
        <f t="shared" si="40"/>
        <v/>
      </c>
      <c r="BY13" s="47" t="str">
        <f t="shared" si="62"/>
        <v>n/a</v>
      </c>
      <c r="BZ13" s="46">
        <f t="shared" si="41"/>
        <v>3287087</v>
      </c>
      <c r="CA13" s="46">
        <f>_xlfn.XLOOKUP($D13, MASTER_YH!$D:$D, MASTER_YH!K:K)</f>
        <v>4294607</v>
      </c>
      <c r="CB13" s="49">
        <f t="shared" si="42"/>
        <v>0.76539878969135011</v>
      </c>
      <c r="CC13" s="46">
        <f t="shared" si="63"/>
        <v>3287087</v>
      </c>
      <c r="CD13" s="46">
        <f>_xlfn.XLOOKUP($D13, 'MASTER_S&amp;P'!$D:$D, 'MASTER_S&amp;P'!K:K)</f>
        <v>4294607</v>
      </c>
      <c r="CE13" s="49">
        <f t="shared" si="64"/>
        <v>0.76539878969135011</v>
      </c>
      <c r="CF13" s="51">
        <f t="shared" si="43"/>
        <v>4294607</v>
      </c>
      <c r="CG13" s="65">
        <f t="shared" si="44"/>
        <v>2.309403280635048E-5</v>
      </c>
      <c r="CH13" s="65" t="str">
        <f t="shared" si="45"/>
        <v/>
      </c>
      <c r="CI13" s="50">
        <f t="shared" si="65"/>
        <v>0.76539878969135011</v>
      </c>
      <c r="CJ13" s="44">
        <f t="shared" si="46"/>
        <v>0</v>
      </c>
    </row>
    <row r="14" spans="2:88" x14ac:dyDescent="0.3">
      <c r="B14" s="7" t="str">
        <f t="shared" si="47"/>
        <v>Restaurants</v>
      </c>
      <c r="C14" s="7" t="str">
        <v>Flanigans Enterprises Inc</v>
      </c>
      <c r="D14" s="7" t="str">
        <v>BDL</v>
      </c>
      <c r="G14" s="46">
        <f>_xlfn.XLOOKUP($D14,MASTER_YH!$D:$D,MASTER_YH!F:F)</f>
        <v>186995000</v>
      </c>
      <c r="H14" s="46">
        <f>IF(AND(EXCL_YRS_NEG_INC=1,_xlfn.XLOOKUP($D14,MASTER_YH!$D:$D,MASTER_YH!L:L)&lt;0), "Negative", _xlfn.XLOOKUP($D14,MASTER_YH!$D:$D,MASTER_YH!L:L))</f>
        <v>5586000</v>
      </c>
      <c r="I14" s="65">
        <f t="shared" si="11"/>
        <v>7.8958479931686863E-4</v>
      </c>
      <c r="J14" s="65" t="str">
        <f t="shared" si="12"/>
        <v/>
      </c>
      <c r="K14" s="47">
        <f t="shared" si="48"/>
        <v>2.9872456482793658E-2</v>
      </c>
      <c r="L14" s="46">
        <f>_xlfn.XLOOKUP($D14, 'MASTER_S&amp;P'!$D:$D, 'MASTER_S&amp;P'!F:F)</f>
        <v>188100000</v>
      </c>
      <c r="M14" s="46">
        <f>IF(AND(EXCL_YRS_NEG_INC=1,_xlfn.XLOOKUP($D14,'MASTER_S&amp;P'!$D:$D,'MASTER_S&amp;P'!L:L)&lt;0),"Negative",_xlfn.XLOOKUP($D14,'MASTER_S&amp;P'!$D:$D,'MASTER_S&amp;P'!L:L))</f>
        <v>5586000</v>
      </c>
      <c r="N14" s="65">
        <f t="shared" si="13"/>
        <v>7.3573465333987573E-4</v>
      </c>
      <c r="O14" s="65" t="str">
        <f t="shared" si="14"/>
        <v/>
      </c>
      <c r="P14" s="47">
        <f t="shared" si="49"/>
        <v>2.9696969696969697E-2</v>
      </c>
      <c r="Q14" s="46">
        <f>_xlfn.XLOOKUP($D14, MASTER_VL!$D:$D, MASTER_VL!F:F)</f>
        <v>188300000</v>
      </c>
      <c r="R14" s="46">
        <f>IF(AND(EXCL_YRS_NEG_INC=1,_xlfn.XLOOKUP($D14,MASTER_VL!$D:$D,MASTER_VL!O:O)&lt;0),"Negative",_xlfn.XLOOKUP($D14,MASTER_VL!$D:$D,MASTER_VL!O:O))</f>
        <v>3366600</v>
      </c>
      <c r="S14" s="65">
        <f t="shared" si="15"/>
        <v>2.3607041338989552E-3</v>
      </c>
      <c r="T14" s="65" t="str">
        <f t="shared" si="16"/>
        <v/>
      </c>
      <c r="U14" s="47">
        <f t="shared" si="50"/>
        <v>1.7878916622411044E-2</v>
      </c>
      <c r="V14" s="46">
        <f t="shared" si="17"/>
        <v>186995000</v>
      </c>
      <c r="W14" s="46">
        <f>_xlfn.XLOOKUP($D14, MASTER_YH!$D:$D, MASTER_YH!I:I)</f>
        <v>142082000</v>
      </c>
      <c r="X14" s="49">
        <f t="shared" si="18"/>
        <v>1.316106192198871</v>
      </c>
      <c r="Y14" s="46">
        <f t="shared" si="51"/>
        <v>188100000</v>
      </c>
      <c r="Z14" s="46">
        <f>_xlfn.XLOOKUP($D14, 'MASTER_S&amp;P'!$D:$D, 'MASTER_S&amp;P'!I:I)</f>
        <v>142082000</v>
      </c>
      <c r="AA14" s="49">
        <f t="shared" si="52"/>
        <v>1.3238833912810912</v>
      </c>
      <c r="AB14" s="51">
        <f t="shared" si="19"/>
        <v>142082000</v>
      </c>
      <c r="AC14" s="65">
        <f t="shared" si="20"/>
        <v>6.9379320178573998E-4</v>
      </c>
      <c r="AD14" s="65" t="str">
        <f t="shared" si="21"/>
        <v/>
      </c>
      <c r="AE14" s="50">
        <f t="shared" si="53"/>
        <v>1.319994791739981</v>
      </c>
      <c r="AF14" s="44">
        <f t="shared" si="22"/>
        <v>0</v>
      </c>
      <c r="AI14" s="46">
        <f>_xlfn.XLOOKUP($D14,MASTER_YH!$D:$D,MASTER_YH!G:G)</f>
        <v>173282000</v>
      </c>
      <c r="AJ14" s="46">
        <f>IF(AND(EXCL_YRS_NEG_INC=1,_xlfn.XLOOKUP($D14,MASTER_YH!$D:$D,MASTER_YH!M:M)&lt;0), "Negative", _xlfn.XLOOKUP($D14,MASTER_YH!$D:$D,MASTER_YH!M:M))</f>
        <v>6065000</v>
      </c>
      <c r="AK14" s="65">
        <f t="shared" si="23"/>
        <v>7.5909471832079909E-4</v>
      </c>
      <c r="AL14" s="65" t="str">
        <f t="shared" si="24"/>
        <v/>
      </c>
      <c r="AM14" s="47">
        <f t="shared" si="54"/>
        <v>3.5000750222181187E-2</v>
      </c>
      <c r="AN14" s="46">
        <f>_xlfn.XLOOKUP($D14, 'MASTER_S&amp;P'!$D:$D, 'MASTER_S&amp;P'!G:G)</f>
        <v>174233000</v>
      </c>
      <c r="AO14" s="46">
        <f>IF(AND(EXCL_YRS_NEG_INC=1,_xlfn.XLOOKUP($D14,'MASTER_S&amp;P'!$D:$D,'MASTER_S&amp;P'!M:M)&lt;0),"Negative",_xlfn.XLOOKUP($D14,'MASTER_S&amp;P'!$D:$D,'MASTER_S&amp;P'!M:M))</f>
        <v>6065000</v>
      </c>
      <c r="AP14" s="65">
        <f t="shared" si="25"/>
        <v>7.5909471832079909E-4</v>
      </c>
      <c r="AQ14" s="65" t="str">
        <f t="shared" si="26"/>
        <v/>
      </c>
      <c r="AR14" s="47">
        <f t="shared" si="55"/>
        <v>3.4809708838164984E-2</v>
      </c>
      <c r="AS14" s="46">
        <f>_xlfn.XLOOKUP($D14, MASTER_VL!$D:$D, MASTER_VL!G:G)</f>
        <v>174400000</v>
      </c>
      <c r="AT14" s="46">
        <f>IF(AND(EXCL_YRS_NEG_INC=1,_xlfn.XLOOKUP($D14,MASTER_VL!$D:$D,MASTER_VL!P:P)&lt;0),"Negative",_xlfn.XLOOKUP($D14,MASTER_VL!$D:$D,MASTER_VL!P:P))</f>
        <v>3999000</v>
      </c>
      <c r="AU14" s="65">
        <f t="shared" si="27"/>
        <v>7.640267350077554E-4</v>
      </c>
      <c r="AV14" s="65" t="str">
        <f t="shared" si="28"/>
        <v/>
      </c>
      <c r="AW14" s="47">
        <f t="shared" si="56"/>
        <v>2.2930045871559633E-2</v>
      </c>
      <c r="AX14" s="46">
        <f t="shared" si="29"/>
        <v>173282000</v>
      </c>
      <c r="AY14" s="46">
        <f>_xlfn.XLOOKUP($D14, MASTER_YH!$D:$D, MASTER_YH!J:J)</f>
        <v>145769000</v>
      </c>
      <c r="AZ14" s="49">
        <f t="shared" si="30"/>
        <v>1.1887438344229568</v>
      </c>
      <c r="BA14" s="46">
        <f t="shared" si="57"/>
        <v>174233000</v>
      </c>
      <c r="BB14" s="46">
        <f>_xlfn.XLOOKUP($D14, 'MASTER_S&amp;P'!$D:$D, 'MASTER_S&amp;P'!J:J)</f>
        <v>145769000</v>
      </c>
      <c r="BC14" s="49">
        <f t="shared" si="58"/>
        <v>1.1952678553053118</v>
      </c>
      <c r="BD14" s="51">
        <f t="shared" si="31"/>
        <v>145769000</v>
      </c>
      <c r="BE14" s="65">
        <f t="shared" si="32"/>
        <v>7.3260755389202299E-4</v>
      </c>
      <c r="BF14" s="65" t="str">
        <f t="shared" si="33"/>
        <v/>
      </c>
      <c r="BG14" s="50">
        <f t="shared" si="59"/>
        <v>1.1920058448641342</v>
      </c>
      <c r="BH14" s="44">
        <f t="shared" si="34"/>
        <v>0</v>
      </c>
      <c r="BK14" s="46">
        <f>_xlfn.XLOOKUP($D14,MASTER_YH!$D:$D,MASTER_YH!H:H)</f>
        <v>157145000</v>
      </c>
      <c r="BL14" s="46">
        <f>IF(AND(EXCL_YRS_NEG_INC=1,_xlfn.XLOOKUP($D14,MASTER_YH!$D:$D,MASTER_YH!N:N)&lt;0), "Negative", _xlfn.XLOOKUP($D14,MASTER_YH!$D:$D,MASTER_YH!N:N))</f>
        <v>9812000</v>
      </c>
      <c r="BM14" s="65">
        <f t="shared" si="35"/>
        <v>8.4688834856360199E-4</v>
      </c>
      <c r="BN14" s="65" t="str">
        <f t="shared" si="36"/>
        <v/>
      </c>
      <c r="BO14" s="47">
        <f t="shared" si="60"/>
        <v>6.243914855706513E-2</v>
      </c>
      <c r="BP14" s="46">
        <f>_xlfn.XLOOKUP($D14, 'MASTER_S&amp;P'!$D:$D, 'MASTER_S&amp;P'!H:H)</f>
        <v>157959000</v>
      </c>
      <c r="BQ14" s="46">
        <f>IF(AND(EXCL_YRS_NEG_INC=1,_xlfn.XLOOKUP($D14,'MASTER_S&amp;P'!$D:$D,'MASTER_S&amp;P'!N:N)&lt;0),"Negative",_xlfn.XLOOKUP($D14,'MASTER_S&amp;P'!$D:$D,'MASTER_S&amp;P'!N:N))</f>
        <v>9812000</v>
      </c>
      <c r="BR14" s="65">
        <f t="shared" si="37"/>
        <v>8.4688834856360199E-4</v>
      </c>
      <c r="BS14" s="65" t="str">
        <f t="shared" si="38"/>
        <v/>
      </c>
      <c r="BT14" s="47">
        <f t="shared" si="61"/>
        <v>6.2117384891016023E-2</v>
      </c>
      <c r="BU14" s="46">
        <f>_xlfn.XLOOKUP($D14, MASTER_VL!$D:$D, MASTER_VL!H:H)</f>
        <v>158100000</v>
      </c>
      <c r="BV14" s="46">
        <f>IF(AND(EXCL_YRS_NEG_INC=1,_xlfn.XLOOKUP($D14,MASTER_VL!$D:$D,MASTER_VL!Q:Q)&lt;0),"Negative",_xlfn.XLOOKUP($D14,MASTER_VL!$D:$D,MASTER_VL!Q:Q))</f>
        <v>6324000</v>
      </c>
      <c r="BW14" s="65">
        <f t="shared" si="39"/>
        <v>8.4180044787982218E-4</v>
      </c>
      <c r="BX14" s="65" t="str">
        <f t="shared" si="40"/>
        <v/>
      </c>
      <c r="BY14" s="47">
        <f t="shared" si="62"/>
        <v>0.04</v>
      </c>
      <c r="BZ14" s="46">
        <f t="shared" si="41"/>
        <v>157145000</v>
      </c>
      <c r="CA14" s="46">
        <f>_xlfn.XLOOKUP($D14, MASTER_YH!$D:$D, MASTER_YH!K:K)</f>
        <v>147492000</v>
      </c>
      <c r="CB14" s="49">
        <f t="shared" si="42"/>
        <v>1.0654476174978982</v>
      </c>
      <c r="CC14" s="46">
        <f t="shared" si="63"/>
        <v>157959000</v>
      </c>
      <c r="CD14" s="46">
        <f>_xlfn.XLOOKUP($D14, 'MASTER_S&amp;P'!$D:$D, 'MASTER_S&amp;P'!K:K)</f>
        <v>147492000</v>
      </c>
      <c r="CE14" s="49">
        <f t="shared" si="64"/>
        <v>1.0709665608982182</v>
      </c>
      <c r="CF14" s="51">
        <f t="shared" si="43"/>
        <v>147492000</v>
      </c>
      <c r="CG14" s="65">
        <f t="shared" si="44"/>
        <v>7.9313080025116261E-4</v>
      </c>
      <c r="CH14" s="65" t="str">
        <f t="shared" si="45"/>
        <v/>
      </c>
      <c r="CI14" s="50">
        <f t="shared" si="65"/>
        <v>1.0682070891980582</v>
      </c>
      <c r="CJ14" s="44">
        <f t="shared" si="46"/>
        <v>0</v>
      </c>
    </row>
    <row r="15" spans="2:88" x14ac:dyDescent="0.3">
      <c r="B15" s="7" t="str">
        <f t="shared" si="47"/>
        <v>Restaurants</v>
      </c>
      <c r="C15" s="7" t="str">
        <v>BJs Restaurants Inc</v>
      </c>
      <c r="D15" s="7" t="str">
        <v>BJRI</v>
      </c>
      <c r="G15" s="46">
        <f>_xlfn.XLOOKUP($D15,MASTER_YH!$D:$D,MASTER_YH!F:F)</f>
        <v>1357302000</v>
      </c>
      <c r="H15" s="46">
        <f>IF(AND(EXCL_YRS_NEG_INC=1,_xlfn.XLOOKUP($D15,MASTER_YH!$D:$D,MASTER_YH!L:L)&lt;0), "Negative", _xlfn.XLOOKUP($D15,MASTER_YH!$D:$D,MASTER_YH!L:L))</f>
        <v>8265000</v>
      </c>
      <c r="I15" s="65">
        <f t="shared" si="11"/>
        <v>5.7854500184120186E-3</v>
      </c>
      <c r="J15" s="65" t="str">
        <f t="shared" si="12"/>
        <v/>
      </c>
      <c r="K15" s="47">
        <f t="shared" si="48"/>
        <v>6.0892859511000501E-3</v>
      </c>
      <c r="L15" s="46">
        <f>_xlfn.XLOOKUP($D15, 'MASTER_S&amp;P'!$D:$D, 'MASTER_S&amp;P'!F:F)</f>
        <v>1357302000</v>
      </c>
      <c r="M15" s="46">
        <f>IF(AND(EXCL_YRS_NEG_INC=1,_xlfn.XLOOKUP($D15,'MASTER_S&amp;P'!$D:$D,'MASTER_S&amp;P'!L:L)&lt;0),"Negative",_xlfn.XLOOKUP($D15,'MASTER_S&amp;P'!$D:$D,'MASTER_S&amp;P'!L:L))</f>
        <v>8265000</v>
      </c>
      <c r="N15" s="65">
        <f t="shared" si="13"/>
        <v>5.3908789371252125E-3</v>
      </c>
      <c r="O15" s="65" t="str">
        <f t="shared" si="14"/>
        <v/>
      </c>
      <c r="P15" s="47">
        <f t="shared" si="49"/>
        <v>6.0892859511000501E-3</v>
      </c>
      <c r="Q15" s="46" t="str">
        <f>_xlfn.XLOOKUP($D15, MASTER_VL!$D:$D, MASTER_VL!F:F)</f>
        <v>NA</v>
      </c>
      <c r="R15" s="46" t="str">
        <f>IF(AND(EXCL_YRS_NEG_INC=1,_xlfn.XLOOKUP($D15,MASTER_VL!$D:$D,MASTER_VL!O:O)&lt;0),"Negative",_xlfn.XLOOKUP($D15,MASTER_VL!$D:$D,MASTER_VL!O:O))</f>
        <v>NA</v>
      </c>
      <c r="S15" s="65" t="str">
        <f t="shared" si="15"/>
        <v/>
      </c>
      <c r="T15" s="65" t="str">
        <f t="shared" si="16"/>
        <v/>
      </c>
      <c r="U15" s="47" t="str">
        <f t="shared" si="50"/>
        <v>n/a</v>
      </c>
      <c r="V15" s="46">
        <f t="shared" si="17"/>
        <v>1357302000</v>
      </c>
      <c r="W15" s="46">
        <f>_xlfn.XLOOKUP($D15, MASTER_YH!$D:$D, MASTER_YH!I:I)</f>
        <v>1041064000</v>
      </c>
      <c r="X15" s="49">
        <f t="shared" si="18"/>
        <v>1.3037642258304964</v>
      </c>
      <c r="Y15" s="46">
        <f t="shared" si="51"/>
        <v>1357302000</v>
      </c>
      <c r="Z15" s="46">
        <f>_xlfn.XLOOKUP($D15, 'MASTER_S&amp;P'!$D:$D, 'MASTER_S&amp;P'!I:I)</f>
        <v>1041064000</v>
      </c>
      <c r="AA15" s="49">
        <f t="shared" si="52"/>
        <v>1.3037642258304964</v>
      </c>
      <c r="AB15" s="51">
        <f t="shared" si="19"/>
        <v>1041064000</v>
      </c>
      <c r="AC15" s="65">
        <f t="shared" si="20"/>
        <v>5.083565306118084E-3</v>
      </c>
      <c r="AD15" s="65" t="str">
        <f t="shared" si="21"/>
        <v/>
      </c>
      <c r="AE15" s="50">
        <f t="shared" si="53"/>
        <v>1.3037642258304964</v>
      </c>
      <c r="AF15" s="44">
        <f t="shared" si="22"/>
        <v>0</v>
      </c>
      <c r="AI15" s="46">
        <f>_xlfn.XLOOKUP($D15,MASTER_YH!$D:$D,MASTER_YH!G:G)</f>
        <v>1333229000</v>
      </c>
      <c r="AJ15" s="46">
        <f>IF(AND(EXCL_YRS_NEG_INC=1,_xlfn.XLOOKUP($D15,MASTER_YH!$D:$D,MASTER_YH!M:M)&lt;0), "Negative", _xlfn.XLOOKUP($D15,MASTER_YH!$D:$D,MASTER_YH!M:M))</f>
        <v>10100000</v>
      </c>
      <c r="AK15" s="65">
        <f t="shared" si="23"/>
        <v>5.5119184530697408E-3</v>
      </c>
      <c r="AL15" s="65" t="str">
        <f t="shared" si="24"/>
        <v/>
      </c>
      <c r="AM15" s="47">
        <f t="shared" si="54"/>
        <v>7.5755927901358282E-3</v>
      </c>
      <c r="AN15" s="46">
        <f>_xlfn.XLOOKUP($D15, 'MASTER_S&amp;P'!$D:$D, 'MASTER_S&amp;P'!G:G)</f>
        <v>1333229000</v>
      </c>
      <c r="AO15" s="46">
        <f>IF(AND(EXCL_YRS_NEG_INC=1,_xlfn.XLOOKUP($D15,'MASTER_S&amp;P'!$D:$D,'MASTER_S&amp;P'!M:M)&lt;0),"Negative",_xlfn.XLOOKUP($D15,'MASTER_S&amp;P'!$D:$D,'MASTER_S&amp;P'!M:M))</f>
        <v>10100000</v>
      </c>
      <c r="AP15" s="65">
        <f t="shared" si="25"/>
        <v>5.5119184530697408E-3</v>
      </c>
      <c r="AQ15" s="65" t="str">
        <f t="shared" si="26"/>
        <v/>
      </c>
      <c r="AR15" s="47">
        <f t="shared" si="55"/>
        <v>7.5755927901358282E-3</v>
      </c>
      <c r="AS15" s="46">
        <f>_xlfn.XLOOKUP($D15, MASTER_VL!$D:$D, MASTER_VL!G:G)</f>
        <v>1333200000</v>
      </c>
      <c r="AT15" s="46">
        <f>IF(AND(EXCL_YRS_NEG_INC=1,_xlfn.XLOOKUP($D15,MASTER_VL!$D:$D,MASTER_VL!P:P)&lt;0),"Negative",_xlfn.XLOOKUP($D15,MASTER_VL!$D:$D,MASTER_VL!P:P))</f>
        <v>19007600</v>
      </c>
      <c r="AU15" s="65">
        <f t="shared" si="27"/>
        <v>5.5477306819412819E-3</v>
      </c>
      <c r="AV15" s="65" t="str">
        <f t="shared" si="28"/>
        <v/>
      </c>
      <c r="AW15" s="47">
        <f t="shared" si="56"/>
        <v>1.4257125712571258E-2</v>
      </c>
      <c r="AX15" s="46">
        <f t="shared" si="29"/>
        <v>1333229000</v>
      </c>
      <c r="AY15" s="46">
        <f>_xlfn.XLOOKUP($D15, MASTER_YH!$D:$D, MASTER_YH!J:J)</f>
        <v>1058454000</v>
      </c>
      <c r="AZ15" s="49">
        <f t="shared" si="30"/>
        <v>1.2596003227348567</v>
      </c>
      <c r="BA15" s="46">
        <f t="shared" si="57"/>
        <v>1333229000</v>
      </c>
      <c r="BB15" s="46">
        <f>_xlfn.XLOOKUP($D15, 'MASTER_S&amp;P'!$D:$D, 'MASTER_S&amp;P'!J:J)</f>
        <v>1058454000</v>
      </c>
      <c r="BC15" s="49">
        <f t="shared" si="58"/>
        <v>1.2596003227348567</v>
      </c>
      <c r="BD15" s="51">
        <f t="shared" si="31"/>
        <v>1058454000</v>
      </c>
      <c r="BE15" s="65">
        <f t="shared" si="32"/>
        <v>5.3195905566151055E-3</v>
      </c>
      <c r="BF15" s="65" t="str">
        <f t="shared" si="33"/>
        <v/>
      </c>
      <c r="BG15" s="50">
        <f t="shared" si="59"/>
        <v>1.2596003227348567</v>
      </c>
      <c r="BH15" s="44">
        <f t="shared" si="34"/>
        <v>0</v>
      </c>
      <c r="BK15" s="46">
        <f>_xlfn.XLOOKUP($D15,MASTER_YH!$D:$D,MASTER_YH!H:H)</f>
        <v>1283926000</v>
      </c>
      <c r="BL15" s="46" t="str">
        <f>IF(AND(EXCL_YRS_NEG_INC=1,_xlfn.XLOOKUP($D15,MASTER_YH!$D:$D,MASTER_YH!N:N)&lt;0), "Negative", _xlfn.XLOOKUP($D15,MASTER_YH!$D:$D,MASTER_YH!N:N))</f>
        <v>Negative</v>
      </c>
      <c r="BM15" s="65" t="str">
        <f t="shared" si="35"/>
        <v/>
      </c>
      <c r="BN15" s="65" t="str">
        <f t="shared" si="36"/>
        <v/>
      </c>
      <c r="BO15" s="47" t="str">
        <f t="shared" si="60"/>
        <v>n/a</v>
      </c>
      <c r="BP15" s="46">
        <f>_xlfn.XLOOKUP($D15, 'MASTER_S&amp;P'!$D:$D, 'MASTER_S&amp;P'!H:H)</f>
        <v>1283926000</v>
      </c>
      <c r="BQ15" s="46" t="str">
        <f>IF(AND(EXCL_YRS_NEG_INC=1,_xlfn.XLOOKUP($D15,'MASTER_S&amp;P'!$D:$D,'MASTER_S&amp;P'!N:N)&lt;0),"Negative",_xlfn.XLOOKUP($D15,'MASTER_S&amp;P'!$D:$D,'MASTER_S&amp;P'!N:N))</f>
        <v>Negative</v>
      </c>
      <c r="BR15" s="65" t="str">
        <f t="shared" si="37"/>
        <v/>
      </c>
      <c r="BS15" s="65" t="str">
        <f t="shared" si="38"/>
        <v/>
      </c>
      <c r="BT15" s="47" t="str">
        <f t="shared" si="61"/>
        <v>n/a</v>
      </c>
      <c r="BU15" s="46">
        <f>_xlfn.XLOOKUP($D15, MASTER_VL!$D:$D, MASTER_VL!H:H)</f>
        <v>1283900000</v>
      </c>
      <c r="BV15" s="46">
        <f>IF(AND(EXCL_YRS_NEG_INC=1,_xlfn.XLOOKUP($D15,MASTER_VL!$D:$D,MASTER_VL!Q:Q)&lt;0),"Negative",_xlfn.XLOOKUP($D15,MASTER_VL!$D:$D,MASTER_VL!Q:Q))</f>
        <v>3976300.0000000005</v>
      </c>
      <c r="BW15" s="65">
        <f t="shared" si="39"/>
        <v>5.9695278933593644E-3</v>
      </c>
      <c r="BX15" s="65" t="str">
        <f t="shared" si="40"/>
        <v/>
      </c>
      <c r="BY15" s="47">
        <f t="shared" si="62"/>
        <v>3.0970480567022356E-3</v>
      </c>
      <c r="BZ15" s="46">
        <f t="shared" si="41"/>
        <v>1283926000</v>
      </c>
      <c r="CA15" s="46">
        <f>_xlfn.XLOOKUP($D15, MASTER_YH!$D:$D, MASTER_YH!K:K)</f>
        <v>1045922000</v>
      </c>
      <c r="CB15" s="49">
        <f t="shared" si="42"/>
        <v>1.2275542535676656</v>
      </c>
      <c r="CC15" s="46">
        <f t="shared" si="63"/>
        <v>1283926000</v>
      </c>
      <c r="CD15" s="46">
        <f>_xlfn.XLOOKUP($D15, 'MASTER_S&amp;P'!$D:$D, 'MASTER_S&amp;P'!K:K)</f>
        <v>1045922000</v>
      </c>
      <c r="CE15" s="49">
        <f t="shared" si="64"/>
        <v>1.2275542535676656</v>
      </c>
      <c r="CF15" s="51">
        <f t="shared" si="43"/>
        <v>1045922000</v>
      </c>
      <c r="CG15" s="65">
        <f t="shared" si="44"/>
        <v>5.6243928678185702E-3</v>
      </c>
      <c r="CH15" s="65" t="str">
        <f t="shared" si="45"/>
        <v/>
      </c>
      <c r="CI15" s="50">
        <f t="shared" si="65"/>
        <v>1.2275542535676656</v>
      </c>
      <c r="CJ15" s="44">
        <f t="shared" si="46"/>
        <v>0</v>
      </c>
    </row>
    <row r="16" spans="2:88" x14ac:dyDescent="0.3">
      <c r="B16" s="7" t="str">
        <f t="shared" si="47"/>
        <v>Restaurants</v>
      </c>
      <c r="C16" s="7" t="str">
        <v>Bloomin Brands Inc</v>
      </c>
      <c r="D16" s="7" t="str">
        <v>BLMN</v>
      </c>
      <c r="G16" s="46">
        <f>_xlfn.XLOOKUP($D16,MASTER_YH!$D:$D,MASTER_YH!F:F)</f>
        <v>3950475000</v>
      </c>
      <c r="H16" s="46" t="str">
        <f>IF(AND(EXCL_YRS_NEG_INC=1,_xlfn.XLOOKUP($D16,MASTER_YH!$D:$D,MASTER_YH!L:L)&lt;0), "Negative", _xlfn.XLOOKUP($D16,MASTER_YH!$D:$D,MASTER_YH!L:L))</f>
        <v>Negative</v>
      </c>
      <c r="I16" s="65" t="str">
        <f t="shared" si="11"/>
        <v/>
      </c>
      <c r="J16" s="65" t="str">
        <f t="shared" si="12"/>
        <v/>
      </c>
      <c r="K16" s="47" t="str">
        <f t="shared" si="48"/>
        <v>n/a</v>
      </c>
      <c r="L16" s="46">
        <f>_xlfn.XLOOKUP($D16, 'MASTER_S&amp;P'!$D:$D, 'MASTER_S&amp;P'!F:F)</f>
        <v>3950475000</v>
      </c>
      <c r="M16" s="46" t="str">
        <f>IF(AND(EXCL_YRS_NEG_INC=1,_xlfn.XLOOKUP($D16,'MASTER_S&amp;P'!$D:$D,'MASTER_S&amp;P'!L:L)&lt;0),"Negative",_xlfn.XLOOKUP($D16,'MASTER_S&amp;P'!$D:$D,'MASTER_S&amp;P'!L:L))</f>
        <v>Negative</v>
      </c>
      <c r="N16" s="65" t="str">
        <f t="shared" si="13"/>
        <v/>
      </c>
      <c r="O16" s="65" t="str">
        <f t="shared" si="14"/>
        <v/>
      </c>
      <c r="P16" s="47" t="str">
        <f t="shared" si="49"/>
        <v>n/a</v>
      </c>
      <c r="Q16" s="46" t="str">
        <f>_xlfn.XLOOKUP($D16, MASTER_VL!$D:$D, MASTER_VL!F:F)</f>
        <v>NA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>
        <f t="shared" si="17"/>
        <v>3950475000</v>
      </c>
      <c r="W16" s="46">
        <f>_xlfn.XLOOKUP($D16, MASTER_YH!$D:$D, MASTER_YH!I:I)</f>
        <v>3384805000</v>
      </c>
      <c r="X16" s="49">
        <f t="shared" si="18"/>
        <v>1.1671204101861112</v>
      </c>
      <c r="Y16" s="46">
        <f t="shared" si="51"/>
        <v>3950475000</v>
      </c>
      <c r="Z16" s="46">
        <f>_xlfn.XLOOKUP($D16, 'MASTER_S&amp;P'!$D:$D, 'MASTER_S&amp;P'!I:I)</f>
        <v>3384805000</v>
      </c>
      <c r="AA16" s="49">
        <f t="shared" si="52"/>
        <v>1.1671204101861112</v>
      </c>
      <c r="AB16" s="51">
        <f t="shared" si="19"/>
        <v>3384805000</v>
      </c>
      <c r="AC16" s="65">
        <f t="shared" si="20"/>
        <v>1.6528164710310819E-2</v>
      </c>
      <c r="AD16" s="65" t="str">
        <f t="shared" si="21"/>
        <v/>
      </c>
      <c r="AE16" s="50">
        <f t="shared" si="53"/>
        <v>1.1671204101861112</v>
      </c>
      <c r="AF16" s="44">
        <f t="shared" si="22"/>
        <v>0</v>
      </c>
      <c r="AI16" s="46">
        <f>_xlfn.XLOOKUP($D16,MASTER_YH!$D:$D,MASTER_YH!G:G)</f>
        <v>4168160000</v>
      </c>
      <c r="AJ16" s="46">
        <f>IF(AND(EXCL_YRS_NEG_INC=1,_xlfn.XLOOKUP($D16,MASTER_YH!$D:$D,MASTER_YH!M:M)&lt;0), "Negative", _xlfn.XLOOKUP($D16,MASTER_YH!$D:$D,MASTER_YH!M:M))</f>
        <v>231187000</v>
      </c>
      <c r="AK16" s="65">
        <f t="shared" si="23"/>
        <v>1.7830964074683917E-2</v>
      </c>
      <c r="AL16" s="65" t="str">
        <f t="shared" si="24"/>
        <v/>
      </c>
      <c r="AM16" s="47">
        <f t="shared" si="54"/>
        <v>5.5465001343518484E-2</v>
      </c>
      <c r="AN16" s="46">
        <f>_xlfn.XLOOKUP($D16, 'MASTER_S&amp;P'!$D:$D, 'MASTER_S&amp;P'!G:G)</f>
        <v>4168160000</v>
      </c>
      <c r="AO16" s="46">
        <f>IF(AND(EXCL_YRS_NEG_INC=1,_xlfn.XLOOKUP($D16,'MASTER_S&amp;P'!$D:$D,'MASTER_S&amp;P'!M:M)&lt;0),"Negative",_xlfn.XLOOKUP($D16,'MASTER_S&amp;P'!$D:$D,'MASTER_S&amp;P'!M:M))</f>
        <v>231187000</v>
      </c>
      <c r="AP16" s="65">
        <f t="shared" si="25"/>
        <v>1.7830964074683917E-2</v>
      </c>
      <c r="AQ16" s="65" t="str">
        <f t="shared" si="26"/>
        <v/>
      </c>
      <c r="AR16" s="47">
        <f t="shared" si="55"/>
        <v>5.5465001343518484E-2</v>
      </c>
      <c r="AS16" s="46">
        <f>_xlfn.XLOOKUP($D16, MASTER_VL!$D:$D, MASTER_VL!G:G)</f>
        <v>4671500000</v>
      </c>
      <c r="AT16" s="46">
        <f>IF(AND(EXCL_YRS_NEG_INC=1,_xlfn.XLOOKUP($D16,MASTER_VL!$D:$D,MASTER_VL!P:P)&lt;0),"Negative",_xlfn.XLOOKUP($D16,MASTER_VL!$D:$D,MASTER_VL!P:P))</f>
        <v>254822100</v>
      </c>
      <c r="AU16" s="65">
        <f t="shared" si="27"/>
        <v>1.7946816036551599E-2</v>
      </c>
      <c r="AV16" s="65" t="str">
        <f t="shared" si="28"/>
        <v/>
      </c>
      <c r="AW16" s="47">
        <f t="shared" si="56"/>
        <v>5.4548239323557741E-2</v>
      </c>
      <c r="AX16" s="46">
        <f t="shared" si="29"/>
        <v>4168160000</v>
      </c>
      <c r="AY16" s="46">
        <f>_xlfn.XLOOKUP($D16, MASTER_YH!$D:$D, MASTER_YH!J:J)</f>
        <v>3424081000</v>
      </c>
      <c r="AZ16" s="49">
        <f t="shared" si="30"/>
        <v>1.2173076513084824</v>
      </c>
      <c r="BA16" s="46">
        <f t="shared" si="57"/>
        <v>4168160000</v>
      </c>
      <c r="BB16" s="46">
        <f>_xlfn.XLOOKUP($D16, 'MASTER_S&amp;P'!$D:$D, 'MASTER_S&amp;P'!J:J)</f>
        <v>3424081000</v>
      </c>
      <c r="BC16" s="49">
        <f t="shared" si="58"/>
        <v>1.2173076513084824</v>
      </c>
      <c r="BD16" s="51">
        <f t="shared" si="31"/>
        <v>3424081000</v>
      </c>
      <c r="BE16" s="65">
        <f t="shared" si="32"/>
        <v>1.72087865440399E-2</v>
      </c>
      <c r="BF16" s="65" t="str">
        <f t="shared" si="33"/>
        <v/>
      </c>
      <c r="BG16" s="50">
        <f t="shared" si="59"/>
        <v>1.2173076513084824</v>
      </c>
      <c r="BH16" s="44">
        <f t="shared" si="34"/>
        <v>0</v>
      </c>
      <c r="BK16" s="46">
        <f>_xlfn.XLOOKUP($D16,MASTER_YH!$D:$D,MASTER_YH!H:H)</f>
        <v>4009250000</v>
      </c>
      <c r="BL16" s="46">
        <f>IF(AND(EXCL_YRS_NEG_INC=1,_xlfn.XLOOKUP($D16,MASTER_YH!$D:$D,MASTER_YH!N:N)&lt;0), "Negative", _xlfn.XLOOKUP($D16,MASTER_YH!$D:$D,MASTER_YH!N:N))</f>
        <v>127403000</v>
      </c>
      <c r="BM16" s="65">
        <f t="shared" si="35"/>
        <v>1.9065639117913501E-2</v>
      </c>
      <c r="BN16" s="65" t="str">
        <f t="shared" si="36"/>
        <v/>
      </c>
      <c r="BO16" s="47">
        <f t="shared" si="60"/>
        <v>3.1777265074515185E-2</v>
      </c>
      <c r="BP16" s="46">
        <f>_xlfn.XLOOKUP($D16, 'MASTER_S&amp;P'!$D:$D, 'MASTER_S&amp;P'!H:H)</f>
        <v>4009250000</v>
      </c>
      <c r="BQ16" s="46">
        <f>IF(AND(EXCL_YRS_NEG_INC=1,_xlfn.XLOOKUP($D16,'MASTER_S&amp;P'!$D:$D,'MASTER_S&amp;P'!N:N)&lt;0),"Negative",_xlfn.XLOOKUP($D16,'MASTER_S&amp;P'!$D:$D,'MASTER_S&amp;P'!N:N))</f>
        <v>127403000</v>
      </c>
      <c r="BR16" s="65">
        <f t="shared" si="37"/>
        <v>1.9065639117913501E-2</v>
      </c>
      <c r="BS16" s="65" t="str">
        <f t="shared" si="38"/>
        <v/>
      </c>
      <c r="BT16" s="47">
        <f t="shared" si="61"/>
        <v>3.1777265074515185E-2</v>
      </c>
      <c r="BU16" s="46">
        <f>_xlfn.XLOOKUP($D16, MASTER_VL!$D:$D, MASTER_VL!H:H)</f>
        <v>4416500000</v>
      </c>
      <c r="BV16" s="46">
        <f>IF(AND(EXCL_YRS_NEG_INC=1,_xlfn.XLOOKUP($D16,MASTER_VL!$D:$D,MASTER_VL!Q:Q)&lt;0),"Negative",_xlfn.XLOOKUP($D16,MASTER_VL!$D:$D,MASTER_VL!Q:Q))</f>
        <v>213988000</v>
      </c>
      <c r="BW16" s="65">
        <f t="shared" si="39"/>
        <v>1.8951097362239027E-2</v>
      </c>
      <c r="BX16" s="65" t="str">
        <f t="shared" si="40"/>
        <v/>
      </c>
      <c r="BY16" s="47">
        <f t="shared" si="62"/>
        <v>4.8451941582701233E-2</v>
      </c>
      <c r="BZ16" s="46">
        <f t="shared" si="41"/>
        <v>4009250000</v>
      </c>
      <c r="CA16" s="46">
        <f>_xlfn.XLOOKUP($D16, MASTER_YH!$D:$D, MASTER_YH!K:K)</f>
        <v>3320425000</v>
      </c>
      <c r="CB16" s="49">
        <f t="shared" si="42"/>
        <v>1.2074508534299073</v>
      </c>
      <c r="CC16" s="46">
        <f t="shared" si="63"/>
        <v>4009250000</v>
      </c>
      <c r="CD16" s="46">
        <f>_xlfn.XLOOKUP($D16, 'MASTER_S&amp;P'!$D:$D, 'MASTER_S&amp;P'!K:K)</f>
        <v>3320425000</v>
      </c>
      <c r="CE16" s="49">
        <f t="shared" si="64"/>
        <v>1.2074508534299073</v>
      </c>
      <c r="CF16" s="51">
        <f t="shared" si="43"/>
        <v>3320425000</v>
      </c>
      <c r="CG16" s="65">
        <f t="shared" si="44"/>
        <v>1.7855418174707555E-2</v>
      </c>
      <c r="CH16" s="65" t="str">
        <f t="shared" si="45"/>
        <v/>
      </c>
      <c r="CI16" s="50">
        <f t="shared" si="65"/>
        <v>1.2074508534299073</v>
      </c>
      <c r="CJ16" s="44">
        <f t="shared" si="46"/>
        <v>0</v>
      </c>
    </row>
    <row r="17" spans="2:88" x14ac:dyDescent="0.3">
      <c r="B17" s="7" t="str">
        <f t="shared" si="47"/>
        <v>Restaurants</v>
      </c>
      <c r="C17" s="7" t="str">
        <v>Dutch Bros Inc</v>
      </c>
      <c r="D17" s="7" t="str">
        <v>BROS</v>
      </c>
      <c r="G17" s="46">
        <f>_xlfn.XLOOKUP($D17,MASTER_YH!$D:$D,MASTER_YH!F:F)</f>
        <v>1281015000</v>
      </c>
      <c r="H17" s="46">
        <f>IF(AND(EXCL_YRS_NEG_INC=1,_xlfn.XLOOKUP($D17,MASTER_YH!$D:$D,MASTER_YH!L:L)&lt;0), "Negative", _xlfn.XLOOKUP($D17,MASTER_YH!$D:$D,MASTER_YH!L:L))</f>
        <v>84885000</v>
      </c>
      <c r="I17" s="65">
        <f t="shared" si="11"/>
        <v>1.3899147659798076E-2</v>
      </c>
      <c r="J17" s="65" t="str">
        <f t="shared" si="12"/>
        <v/>
      </c>
      <c r="K17" s="47">
        <f t="shared" si="48"/>
        <v>6.626386107891008E-2</v>
      </c>
      <c r="L17" s="46">
        <f>_xlfn.XLOOKUP($D17, 'MASTER_S&amp;P'!$D:$D, 'MASTER_S&amp;P'!F:F)</f>
        <v>1281015000</v>
      </c>
      <c r="M17" s="46">
        <f>IF(AND(EXCL_YRS_NEG_INC=1,_xlfn.XLOOKUP($D17,'MASTER_S&amp;P'!$D:$D,'MASTER_S&amp;P'!L:L)&lt;0),"Negative",_xlfn.XLOOKUP($D17,'MASTER_S&amp;P'!$D:$D,'MASTER_S&amp;P'!L:L))</f>
        <v>84885000</v>
      </c>
      <c r="N17" s="65">
        <f t="shared" si="13"/>
        <v>1.2951217645082159E-2</v>
      </c>
      <c r="O17" s="65" t="str">
        <f t="shared" si="14"/>
        <v/>
      </c>
      <c r="P17" s="47">
        <f t="shared" si="49"/>
        <v>6.626386107891008E-2</v>
      </c>
      <c r="Q17" s="46" t="str">
        <f>_xlfn.XLOOKUP($D17, MASTER_VL!$D:$D, MASTER_VL!F:F)</f>
        <v>NA</v>
      </c>
      <c r="R17" s="46" t="str">
        <f>IF(AND(EXCL_YRS_NEG_INC=1,_xlfn.XLOOKUP($D17,MASTER_VL!$D:$D,MASTER_VL!O:O)&lt;0),"Negative",_xlfn.XLOOKUP($D17,MASTER_VL!$D:$D,MASTER_VL!O:O))</f>
        <v>NA</v>
      </c>
      <c r="S17" s="65" t="str">
        <f t="shared" si="15"/>
        <v/>
      </c>
      <c r="T17" s="65" t="str">
        <f t="shared" si="16"/>
        <v/>
      </c>
      <c r="U17" s="47" t="str">
        <f t="shared" si="50"/>
        <v>n/a</v>
      </c>
      <c r="V17" s="46">
        <f t="shared" si="17"/>
        <v>1281015000</v>
      </c>
      <c r="W17" s="46">
        <f>_xlfn.XLOOKUP($D17, MASTER_YH!$D:$D, MASTER_YH!I:I)</f>
        <v>2501085000</v>
      </c>
      <c r="X17" s="49">
        <f t="shared" si="18"/>
        <v>0.51218371226887527</v>
      </c>
      <c r="Y17" s="46">
        <f t="shared" si="51"/>
        <v>1281015000</v>
      </c>
      <c r="Z17" s="46">
        <f>_xlfn.XLOOKUP($D17, 'MASTER_S&amp;P'!$D:$D, 'MASTER_S&amp;P'!I:I)</f>
        <v>2501085000</v>
      </c>
      <c r="AA17" s="49">
        <f t="shared" si="52"/>
        <v>0.51218371226887527</v>
      </c>
      <c r="AB17" s="51">
        <f t="shared" si="19"/>
        <v>2501085000</v>
      </c>
      <c r="AC17" s="65">
        <f t="shared" si="20"/>
        <v>1.221291768196033E-2</v>
      </c>
      <c r="AD17" s="65" t="str">
        <f t="shared" si="21"/>
        <v/>
      </c>
      <c r="AE17" s="50">
        <f t="shared" si="53"/>
        <v>0.51218371226887527</v>
      </c>
      <c r="AF17" s="44">
        <f t="shared" si="22"/>
        <v>0</v>
      </c>
      <c r="AI17" s="46">
        <f>_xlfn.XLOOKUP($D17,MASTER_YH!$D:$D,MASTER_YH!G:G)</f>
        <v>965776000</v>
      </c>
      <c r="AJ17" s="46">
        <f>IF(AND(EXCL_YRS_NEG_INC=1,_xlfn.XLOOKUP($D17,MASTER_YH!$D:$D,MASTER_YH!M:M)&lt;0), "Negative", _xlfn.XLOOKUP($D17,MASTER_YH!$D:$D,MASTER_YH!M:M))</f>
        <v>16919000</v>
      </c>
      <c r="AK17" s="65">
        <f t="shared" si="23"/>
        <v>9.1861141536614295E-3</v>
      </c>
      <c r="AL17" s="65" t="str">
        <f t="shared" si="24"/>
        <v/>
      </c>
      <c r="AM17" s="47">
        <f t="shared" si="54"/>
        <v>1.7518555027252695E-2</v>
      </c>
      <c r="AN17" s="46">
        <f>_xlfn.XLOOKUP($D17, 'MASTER_S&amp;P'!$D:$D, 'MASTER_S&amp;P'!G:G)</f>
        <v>965776000</v>
      </c>
      <c r="AO17" s="46">
        <f>IF(AND(EXCL_YRS_NEG_INC=1,_xlfn.XLOOKUP($D17,'MASTER_S&amp;P'!$D:$D,'MASTER_S&amp;P'!M:M)&lt;0),"Negative",_xlfn.XLOOKUP($D17,'MASTER_S&amp;P'!$D:$D,'MASTER_S&amp;P'!M:M))</f>
        <v>16919000</v>
      </c>
      <c r="AP17" s="65">
        <f t="shared" si="25"/>
        <v>9.1861141536614295E-3</v>
      </c>
      <c r="AQ17" s="65" t="str">
        <f t="shared" si="26"/>
        <v/>
      </c>
      <c r="AR17" s="47">
        <f t="shared" si="55"/>
        <v>1.7518555027252695E-2</v>
      </c>
      <c r="AS17" s="46">
        <f>_xlfn.XLOOKUP($D17, MASTER_VL!$D:$D, MASTER_VL!G:G)</f>
        <v>965800000</v>
      </c>
      <c r="AT17" s="46">
        <f>IF(AND(EXCL_YRS_NEG_INC=1,_xlfn.XLOOKUP($D17,MASTER_VL!$D:$D,MASTER_VL!P:P)&lt;0),"Negative",_xlfn.XLOOKUP($D17,MASTER_VL!$D:$D,MASTER_VL!P:P))</f>
        <v>53136000</v>
      </c>
      <c r="AU17" s="65">
        <f t="shared" si="27"/>
        <v>9.2457984950231574E-3</v>
      </c>
      <c r="AV17" s="65" t="str">
        <f t="shared" si="28"/>
        <v/>
      </c>
      <c r="AW17" s="47">
        <f t="shared" si="56"/>
        <v>5.5017601987989231E-2</v>
      </c>
      <c r="AX17" s="46">
        <f t="shared" si="29"/>
        <v>965776000</v>
      </c>
      <c r="AY17" s="46">
        <f>_xlfn.XLOOKUP($D17, MASTER_YH!$D:$D, MASTER_YH!J:J)</f>
        <v>1764010000</v>
      </c>
      <c r="AZ17" s="49">
        <f t="shared" si="30"/>
        <v>0.54748895981315293</v>
      </c>
      <c r="BA17" s="46">
        <f t="shared" si="57"/>
        <v>965776000</v>
      </c>
      <c r="BB17" s="46">
        <f>_xlfn.XLOOKUP($D17, 'MASTER_S&amp;P'!$D:$D, 'MASTER_S&amp;P'!J:J)</f>
        <v>1764010000</v>
      </c>
      <c r="BC17" s="49">
        <f t="shared" si="58"/>
        <v>0.54748895981315293</v>
      </c>
      <c r="BD17" s="51">
        <f t="shared" si="31"/>
        <v>1764010000</v>
      </c>
      <c r="BE17" s="65">
        <f t="shared" si="32"/>
        <v>8.8655821960846783E-3</v>
      </c>
      <c r="BF17" s="65" t="str">
        <f t="shared" si="33"/>
        <v/>
      </c>
      <c r="BG17" s="50">
        <f t="shared" si="59"/>
        <v>0.54748895981315293</v>
      </c>
      <c r="BH17" s="44">
        <f t="shared" si="34"/>
        <v>0</v>
      </c>
      <c r="BK17" s="46">
        <f>_xlfn.XLOOKUP($D17,MASTER_YH!$D:$D,MASTER_YH!H:H)</f>
        <v>739012000</v>
      </c>
      <c r="BL17" s="46" t="str">
        <f>IF(AND(EXCL_YRS_NEG_INC=1,_xlfn.XLOOKUP($D17,MASTER_YH!$D:$D,MASTER_YH!N:N)&lt;0), "Negative", _xlfn.XLOOKUP($D17,MASTER_YH!$D:$D,MASTER_YH!N:N))</f>
        <v>Negative</v>
      </c>
      <c r="BM17" s="65" t="str">
        <f t="shared" si="35"/>
        <v/>
      </c>
      <c r="BN17" s="65" t="str">
        <f t="shared" si="36"/>
        <v/>
      </c>
      <c r="BO17" s="47" t="str">
        <f t="shared" si="60"/>
        <v>n/a</v>
      </c>
      <c r="BP17" s="46">
        <f>_xlfn.XLOOKUP($D17, 'MASTER_S&amp;P'!$D:$D, 'MASTER_S&amp;P'!H:H)</f>
        <v>739012000</v>
      </c>
      <c r="BQ17" s="46" t="str">
        <f>IF(AND(EXCL_YRS_NEG_INC=1,_xlfn.XLOOKUP($D17,'MASTER_S&amp;P'!$D:$D,'MASTER_S&amp;P'!N:N)&lt;0),"Negative",_xlfn.XLOOKUP($D17,'MASTER_S&amp;P'!$D:$D,'MASTER_S&amp;P'!N:N))</f>
        <v>Negative</v>
      </c>
      <c r="BR17" s="65" t="str">
        <f t="shared" si="37"/>
        <v/>
      </c>
      <c r="BS17" s="65" t="str">
        <f t="shared" si="38"/>
        <v/>
      </c>
      <c r="BT17" s="47" t="str">
        <f t="shared" si="61"/>
        <v>n/a</v>
      </c>
      <c r="BU17" s="46">
        <f>_xlfn.XLOOKUP($D17, MASTER_VL!$D:$D, MASTER_VL!H:H)</f>
        <v>739000000</v>
      </c>
      <c r="BV17" s="46">
        <f>IF(AND(EXCL_YRS_NEG_INC=1,_xlfn.XLOOKUP($D17,MASTER_VL!$D:$D,MASTER_VL!Q:Q)&lt;0),"Negative",_xlfn.XLOOKUP($D17,MASTER_VL!$D:$D,MASTER_VL!Q:Q))</f>
        <v>26193600</v>
      </c>
      <c r="BW17" s="65">
        <f t="shared" si="39"/>
        <v>6.7710681212994998E-3</v>
      </c>
      <c r="BX17" s="65" t="str">
        <f t="shared" si="40"/>
        <v/>
      </c>
      <c r="BY17" s="47">
        <f t="shared" si="62"/>
        <v>3.5444654939106902E-2</v>
      </c>
      <c r="BZ17" s="46">
        <f t="shared" si="41"/>
        <v>739012000</v>
      </c>
      <c r="CA17" s="46">
        <f>_xlfn.XLOOKUP($D17, MASTER_YH!$D:$D, MASTER_YH!K:K)</f>
        <v>1186360000</v>
      </c>
      <c r="CB17" s="49">
        <f t="shared" si="42"/>
        <v>0.62292390168245726</v>
      </c>
      <c r="CC17" s="46">
        <f t="shared" si="63"/>
        <v>739012000</v>
      </c>
      <c r="CD17" s="46">
        <f>_xlfn.XLOOKUP($D17, 'MASTER_S&amp;P'!$D:$D, 'MASTER_S&amp;P'!K:K)</f>
        <v>1186360000</v>
      </c>
      <c r="CE17" s="49">
        <f t="shared" si="64"/>
        <v>0.62292390168245726</v>
      </c>
      <c r="CF17" s="51">
        <f t="shared" si="43"/>
        <v>1186360000</v>
      </c>
      <c r="CG17" s="65">
        <f t="shared" si="44"/>
        <v>6.3795911384072991E-3</v>
      </c>
      <c r="CH17" s="65" t="str">
        <f t="shared" si="45"/>
        <v/>
      </c>
      <c r="CI17" s="50">
        <f t="shared" si="65"/>
        <v>0.62292390168245726</v>
      </c>
      <c r="CJ17" s="44">
        <f t="shared" si="46"/>
        <v>0</v>
      </c>
    </row>
    <row r="18" spans="2:88" x14ac:dyDescent="0.3">
      <c r="B18" s="7" t="str">
        <f t="shared" si="47"/>
        <v>Restaurants</v>
      </c>
      <c r="C18" s="7" t="str">
        <v>Cheesecake Factory Inc</v>
      </c>
      <c r="D18" s="7" t="str">
        <v>CAKE</v>
      </c>
      <c r="G18" s="46">
        <f>_xlfn.XLOOKUP($D18,MASTER_YH!$D:$D,MASTER_YH!F:F)</f>
        <v>3581699000</v>
      </c>
      <c r="H18" s="46">
        <f>IF(AND(EXCL_YRS_NEG_INC=1,_xlfn.XLOOKUP($D18,MASTER_YH!$D:$D,MASTER_YH!L:L)&lt;0), "Negative", _xlfn.XLOOKUP($D18,MASTER_YH!$D:$D,MASTER_YH!L:L))</f>
        <v>171047000</v>
      </c>
      <c r="I18" s="65">
        <f t="shared" si="11"/>
        <v>1.6903812299728874E-2</v>
      </c>
      <c r="J18" s="65" t="str">
        <f t="shared" si="12"/>
        <v/>
      </c>
      <c r="K18" s="47">
        <f t="shared" si="48"/>
        <v>4.7755827611421282E-2</v>
      </c>
      <c r="L18" s="46">
        <f>_xlfn.XLOOKUP($D18, 'MASTER_S&amp;P'!$D:$D, 'MASTER_S&amp;P'!F:F)</f>
        <v>3581699000</v>
      </c>
      <c r="M18" s="46">
        <f>IF(AND(EXCL_YRS_NEG_INC=1,_xlfn.XLOOKUP($D18,'MASTER_S&amp;P'!$D:$D,'MASTER_S&amp;P'!L:L)&lt;0),"Negative",_xlfn.XLOOKUP($D18,'MASTER_S&amp;P'!$D:$D,'MASTER_S&amp;P'!L:L))</f>
        <v>171047000</v>
      </c>
      <c r="N18" s="65">
        <f t="shared" si="13"/>
        <v>1.5750962395962194E-2</v>
      </c>
      <c r="O18" s="65" t="str">
        <f t="shared" si="14"/>
        <v/>
      </c>
      <c r="P18" s="47">
        <f t="shared" si="49"/>
        <v>4.7755827611421282E-2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50"/>
        <v>n/a</v>
      </c>
      <c r="V18" s="46">
        <f t="shared" si="17"/>
        <v>3581699000</v>
      </c>
      <c r="W18" s="46">
        <f>_xlfn.XLOOKUP($D18, MASTER_YH!$D:$D, MASTER_YH!I:I)</f>
        <v>3041760000</v>
      </c>
      <c r="X18" s="49">
        <f t="shared" si="18"/>
        <v>1.1775087449371417</v>
      </c>
      <c r="Y18" s="46">
        <f t="shared" si="51"/>
        <v>3581699000</v>
      </c>
      <c r="Z18" s="46">
        <f>_xlfn.XLOOKUP($D18, 'MASTER_S&amp;P'!$D:$D, 'MASTER_S&amp;P'!I:I)</f>
        <v>3041760000</v>
      </c>
      <c r="AA18" s="49">
        <f t="shared" si="52"/>
        <v>1.1775087449371417</v>
      </c>
      <c r="AB18" s="51">
        <f t="shared" si="19"/>
        <v>3041760000</v>
      </c>
      <c r="AC18" s="65">
        <f t="shared" si="20"/>
        <v>1.4853059567459583E-2</v>
      </c>
      <c r="AD18" s="65" t="str">
        <f t="shared" si="21"/>
        <v/>
      </c>
      <c r="AE18" s="50">
        <f t="shared" si="53"/>
        <v>1.1775087449371417</v>
      </c>
      <c r="AF18" s="44">
        <f t="shared" si="22"/>
        <v>0</v>
      </c>
      <c r="AI18" s="46">
        <f>_xlfn.XLOOKUP($D18,MASTER_YH!$D:$D,MASTER_YH!G:G)</f>
        <v>3439503000</v>
      </c>
      <c r="AJ18" s="46">
        <f>IF(AND(EXCL_YRS_NEG_INC=1,_xlfn.XLOOKUP($D18,MASTER_YH!$D:$D,MASTER_YH!M:M)&lt;0), "Negative", _xlfn.XLOOKUP($D18,MASTER_YH!$D:$D,MASTER_YH!M:M))</f>
        <v>100014000</v>
      </c>
      <c r="AK18" s="65">
        <f t="shared" si="23"/>
        <v>1.4791346125089602E-2</v>
      </c>
      <c r="AL18" s="65" t="str">
        <f t="shared" si="24"/>
        <v/>
      </c>
      <c r="AM18" s="47">
        <f t="shared" si="54"/>
        <v>2.9078038309604613E-2</v>
      </c>
      <c r="AN18" s="46">
        <f>_xlfn.XLOOKUP($D18, 'MASTER_S&amp;P'!$D:$D, 'MASTER_S&amp;P'!G:G)</f>
        <v>3439503000</v>
      </c>
      <c r="AO18" s="46">
        <f>IF(AND(EXCL_YRS_NEG_INC=1,_xlfn.XLOOKUP($D18,'MASTER_S&amp;P'!$D:$D,'MASTER_S&amp;P'!M:M)&lt;0),"Negative",_xlfn.XLOOKUP($D18,'MASTER_S&amp;P'!$D:$D,'MASTER_S&amp;P'!M:M))</f>
        <v>100014000</v>
      </c>
      <c r="AP18" s="65">
        <f t="shared" si="25"/>
        <v>1.4791346125089602E-2</v>
      </c>
      <c r="AQ18" s="65" t="str">
        <f t="shared" si="26"/>
        <v/>
      </c>
      <c r="AR18" s="47">
        <f t="shared" si="55"/>
        <v>2.9078038309604613E-2</v>
      </c>
      <c r="AS18" s="46">
        <f>_xlfn.XLOOKUP($D18, MASTER_VL!$D:$D, MASTER_VL!G:G)</f>
        <v>3439500000</v>
      </c>
      <c r="AT18" s="46">
        <f>IF(AND(EXCL_YRS_NEG_INC=1,_xlfn.XLOOKUP($D18,MASTER_VL!$D:$D,MASTER_VL!P:P)&lt;0),"Negative",_xlfn.XLOOKUP($D18,MASTER_VL!$D:$D,MASTER_VL!P:P))</f>
        <v>104339000</v>
      </c>
      <c r="AU18" s="65">
        <f t="shared" si="27"/>
        <v>1.4887448975169847E-2</v>
      </c>
      <c r="AV18" s="65" t="str">
        <f t="shared" si="28"/>
        <v/>
      </c>
      <c r="AW18" s="47">
        <f t="shared" si="56"/>
        <v>3.0335513882831806E-2</v>
      </c>
      <c r="AX18" s="46">
        <f t="shared" si="29"/>
        <v>3439503000</v>
      </c>
      <c r="AY18" s="46">
        <f>_xlfn.XLOOKUP($D18, MASTER_YH!$D:$D, MASTER_YH!J:J)</f>
        <v>2840383000</v>
      </c>
      <c r="AZ18" s="49">
        <f t="shared" si="30"/>
        <v>1.2109293007316266</v>
      </c>
      <c r="BA18" s="46">
        <f t="shared" si="57"/>
        <v>3439503000</v>
      </c>
      <c r="BB18" s="46">
        <f>_xlfn.XLOOKUP($D18, 'MASTER_S&amp;P'!$D:$D, 'MASTER_S&amp;P'!J:J)</f>
        <v>2840383000</v>
      </c>
      <c r="BC18" s="49">
        <f t="shared" si="58"/>
        <v>1.2109293007316266</v>
      </c>
      <c r="BD18" s="51">
        <f t="shared" si="31"/>
        <v>2840383000</v>
      </c>
      <c r="BE18" s="65">
        <f t="shared" si="32"/>
        <v>1.4275230273559441E-2</v>
      </c>
      <c r="BF18" s="65" t="str">
        <f t="shared" si="33"/>
        <v/>
      </c>
      <c r="BG18" s="50">
        <f t="shared" si="59"/>
        <v>1.2109293007316266</v>
      </c>
      <c r="BH18" s="44">
        <f t="shared" si="34"/>
        <v>0</v>
      </c>
      <c r="BK18" s="46">
        <f>_xlfn.XLOOKUP($D18,MASTER_YH!$D:$D,MASTER_YH!H:H)</f>
        <v>3303156000</v>
      </c>
      <c r="BL18" s="46">
        <f>IF(AND(EXCL_YRS_NEG_INC=1,_xlfn.XLOOKUP($D18,MASTER_YH!$D:$D,MASTER_YH!N:N)&lt;0), "Negative", _xlfn.XLOOKUP($D18,MASTER_YH!$D:$D,MASTER_YH!N:N))</f>
        <v>32892000</v>
      </c>
      <c r="BM18" s="65">
        <f t="shared" si="35"/>
        <v>1.5935111617583868E-2</v>
      </c>
      <c r="BN18" s="65" t="str">
        <f t="shared" si="36"/>
        <v/>
      </c>
      <c r="BO18" s="47">
        <f t="shared" si="60"/>
        <v>9.9577494977530576E-3</v>
      </c>
      <c r="BP18" s="46">
        <f>_xlfn.XLOOKUP($D18, 'MASTER_S&amp;P'!$D:$D, 'MASTER_S&amp;P'!H:H)</f>
        <v>3303156000</v>
      </c>
      <c r="BQ18" s="46">
        <f>IF(AND(EXCL_YRS_NEG_INC=1,_xlfn.XLOOKUP($D18,'MASTER_S&amp;P'!$D:$D,'MASTER_S&amp;P'!N:N)&lt;0),"Negative",_xlfn.XLOOKUP($D18,'MASTER_S&amp;P'!$D:$D,'MASTER_S&amp;P'!N:N))</f>
        <v>32892000</v>
      </c>
      <c r="BR18" s="65">
        <f t="shared" si="37"/>
        <v>1.5935111617583868E-2</v>
      </c>
      <c r="BS18" s="65" t="str">
        <f t="shared" si="38"/>
        <v/>
      </c>
      <c r="BT18" s="47">
        <f t="shared" si="61"/>
        <v>9.9577494977530576E-3</v>
      </c>
      <c r="BU18" s="46">
        <f>_xlfn.XLOOKUP($D18, MASTER_VL!$D:$D, MASTER_VL!H:H)</f>
        <v>3303200000</v>
      </c>
      <c r="BV18" s="46">
        <f>IF(AND(EXCL_YRS_NEG_INC=1,_xlfn.XLOOKUP($D18,MASTER_VL!$D:$D,MASTER_VL!Q:Q)&lt;0),"Negative",_xlfn.XLOOKUP($D18,MASTER_VL!$D:$D,MASTER_VL!Q:Q))</f>
        <v>77266700</v>
      </c>
      <c r="BW18" s="65">
        <f t="shared" si="39"/>
        <v>1.5839377315142789E-2</v>
      </c>
      <c r="BX18" s="65" t="str">
        <f t="shared" si="40"/>
        <v/>
      </c>
      <c r="BY18" s="47">
        <f t="shared" si="62"/>
        <v>2.3391468878663113E-2</v>
      </c>
      <c r="BZ18" s="46">
        <f t="shared" si="41"/>
        <v>3303156000</v>
      </c>
      <c r="CA18" s="46">
        <f>_xlfn.XLOOKUP($D18, MASTER_YH!$D:$D, MASTER_YH!K:K)</f>
        <v>2775220000</v>
      </c>
      <c r="CB18" s="49">
        <f t="shared" si="42"/>
        <v>1.1902321257413826</v>
      </c>
      <c r="CC18" s="46">
        <f t="shared" si="63"/>
        <v>3303156000</v>
      </c>
      <c r="CD18" s="46">
        <f>_xlfn.XLOOKUP($D18, 'MASTER_S&amp;P'!$D:$D, 'MASTER_S&amp;P'!K:K)</f>
        <v>2775220000</v>
      </c>
      <c r="CE18" s="49">
        <f t="shared" si="64"/>
        <v>1.1902321257413826</v>
      </c>
      <c r="CF18" s="51">
        <f t="shared" si="43"/>
        <v>2775220000</v>
      </c>
      <c r="CG18" s="65">
        <f t="shared" si="44"/>
        <v>1.4923605751315541E-2</v>
      </c>
      <c r="CH18" s="65" t="str">
        <f t="shared" si="45"/>
        <v/>
      </c>
      <c r="CI18" s="50">
        <f t="shared" si="65"/>
        <v>1.1902321257413826</v>
      </c>
      <c r="CJ18" s="44">
        <f t="shared" si="46"/>
        <v>0</v>
      </c>
    </row>
    <row r="19" spans="2:88" x14ac:dyDescent="0.3">
      <c r="B19" s="7" t="str">
        <f t="shared" si="47"/>
        <v>Restaurants</v>
      </c>
      <c r="C19" s="7" t="str">
        <v>CAVA Group Inc</v>
      </c>
      <c r="D19" s="7" t="str">
        <v>CAVA</v>
      </c>
      <c r="G19" s="46">
        <f>_xlfn.XLOOKUP($D19,MASTER_YH!$D:$D,MASTER_YH!F:F)</f>
        <v>963713000</v>
      </c>
      <c r="H19" s="46">
        <f>IF(AND(EXCL_YRS_NEG_INC=1,_xlfn.XLOOKUP($D19,MASTER_YH!$D:$D,MASTER_YH!L:L)&lt;0), "Negative", _xlfn.XLOOKUP($D19,MASTER_YH!$D:$D,MASTER_YH!L:L))</f>
        <v>59910000</v>
      </c>
      <c r="I19" s="65">
        <f t="shared" si="11"/>
        <v>6.5001397969634599E-3</v>
      </c>
      <c r="J19" s="65" t="str">
        <f t="shared" si="12"/>
        <v/>
      </c>
      <c r="K19" s="47">
        <f t="shared" si="48"/>
        <v>6.2165810775614734E-2</v>
      </c>
      <c r="L19" s="46">
        <f>_xlfn.XLOOKUP($D19, 'MASTER_S&amp;P'!$D:$D, 'MASTER_S&amp;P'!F:F)</f>
        <v>963713000</v>
      </c>
      <c r="M19" s="46">
        <f>IF(AND(EXCL_YRS_NEG_INC=1,_xlfn.XLOOKUP($D19,'MASTER_S&amp;P'!$D:$D,'MASTER_S&amp;P'!L:L)&lt;0),"Negative",_xlfn.XLOOKUP($D19,'MASTER_S&amp;P'!$D:$D,'MASTER_S&amp;P'!L:L))</f>
        <v>59910000</v>
      </c>
      <c r="N19" s="65">
        <f t="shared" si="13"/>
        <v>6.0568264540012051E-3</v>
      </c>
      <c r="O19" s="65" t="str">
        <f t="shared" si="14"/>
        <v/>
      </c>
      <c r="P19" s="47">
        <f t="shared" si="49"/>
        <v>6.2165810775614734E-2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50"/>
        <v>n/a</v>
      </c>
      <c r="V19" s="46">
        <f t="shared" si="17"/>
        <v>963713000</v>
      </c>
      <c r="W19" s="46">
        <f>_xlfn.XLOOKUP($D19, MASTER_YH!$D:$D, MASTER_YH!I:I)</f>
        <v>1169669000</v>
      </c>
      <c r="X19" s="49">
        <f t="shared" si="18"/>
        <v>0.82391941651869038</v>
      </c>
      <c r="Y19" s="46">
        <f t="shared" si="51"/>
        <v>963713000</v>
      </c>
      <c r="Z19" s="46">
        <f>_xlfn.XLOOKUP($D19, 'MASTER_S&amp;P'!$D:$D, 'MASTER_S&amp;P'!I:I)</f>
        <v>1169669000</v>
      </c>
      <c r="AA19" s="49">
        <f t="shared" si="52"/>
        <v>0.82391941651869038</v>
      </c>
      <c r="AB19" s="51">
        <f t="shared" si="19"/>
        <v>1169669000</v>
      </c>
      <c r="AC19" s="65">
        <f t="shared" si="20"/>
        <v>5.7115496722985656E-3</v>
      </c>
      <c r="AD19" s="65" t="str">
        <f t="shared" si="21"/>
        <v/>
      </c>
      <c r="AE19" s="50">
        <f t="shared" si="53"/>
        <v>0.82391941651869038</v>
      </c>
      <c r="AF19" s="44">
        <f t="shared" si="22"/>
        <v>0</v>
      </c>
      <c r="AI19" s="46">
        <f>_xlfn.XLOOKUP($D19,MASTER_YH!$D:$D,MASTER_YH!G:G)</f>
        <v>728700000</v>
      </c>
      <c r="AJ19" s="46">
        <f>IF(AND(EXCL_YRS_NEG_INC=1,_xlfn.XLOOKUP($D19,MASTER_YH!$D:$D,MASTER_YH!M:M)&lt;0), "Negative", _xlfn.XLOOKUP($D19,MASTER_YH!$D:$D,MASTER_YH!M:M))</f>
        <v>14048000</v>
      </c>
      <c r="AK19" s="65">
        <f t="shared" si="23"/>
        <v>5.1229324671988857E-3</v>
      </c>
      <c r="AL19" s="65" t="str">
        <f t="shared" si="24"/>
        <v/>
      </c>
      <c r="AM19" s="47">
        <f t="shared" si="54"/>
        <v>1.9278166598051323E-2</v>
      </c>
      <c r="AN19" s="46">
        <f>_xlfn.XLOOKUP($D19, 'MASTER_S&amp;P'!$D:$D, 'MASTER_S&amp;P'!G:G)</f>
        <v>728700000</v>
      </c>
      <c r="AO19" s="46">
        <f>IF(AND(EXCL_YRS_NEG_INC=1,_xlfn.XLOOKUP($D19,'MASTER_S&amp;P'!$D:$D,'MASTER_S&amp;P'!M:M)&lt;0),"Negative",_xlfn.XLOOKUP($D19,'MASTER_S&amp;P'!$D:$D,'MASTER_S&amp;P'!M:M))</f>
        <v>14048000</v>
      </c>
      <c r="AP19" s="65">
        <f t="shared" si="25"/>
        <v>5.1229324671988857E-3</v>
      </c>
      <c r="AQ19" s="65" t="str">
        <f t="shared" si="26"/>
        <v/>
      </c>
      <c r="AR19" s="47">
        <f t="shared" si="55"/>
        <v>1.9278166598051323E-2</v>
      </c>
      <c r="AS19" s="46">
        <f>_xlfn.XLOOKUP($D19, MASTER_VL!$D:$D, MASTER_VL!G:G)</f>
        <v>728700000</v>
      </c>
      <c r="AT19" s="46">
        <f>IF(AND(EXCL_YRS_NEG_INC=1,_xlfn.XLOOKUP($D19,MASTER_VL!$D:$D,MASTER_VL!P:P)&lt;0),"Negative",_xlfn.XLOOKUP($D19,MASTER_VL!$D:$D,MASTER_VL!P:P))</f>
        <v>12508100</v>
      </c>
      <c r="AU19" s="65">
        <f t="shared" si="27"/>
        <v>5.1562173627521931E-3</v>
      </c>
      <c r="AV19" s="65" t="str">
        <f t="shared" si="28"/>
        <v/>
      </c>
      <c r="AW19" s="47">
        <f t="shared" si="56"/>
        <v>1.7164951283106904E-2</v>
      </c>
      <c r="AX19" s="46">
        <f t="shared" si="29"/>
        <v>728700000</v>
      </c>
      <c r="AY19" s="46">
        <f>_xlfn.XLOOKUP($D19, MASTER_YH!$D:$D, MASTER_YH!J:J)</f>
        <v>983757000</v>
      </c>
      <c r="AZ19" s="49">
        <f t="shared" si="30"/>
        <v>0.74073170508570718</v>
      </c>
      <c r="BA19" s="46">
        <f t="shared" si="57"/>
        <v>728700000</v>
      </c>
      <c r="BB19" s="46">
        <f>_xlfn.XLOOKUP($D19, 'MASTER_S&amp;P'!$D:$D, 'MASTER_S&amp;P'!J:J)</f>
        <v>983757000</v>
      </c>
      <c r="BC19" s="49">
        <f t="shared" si="58"/>
        <v>0.74073170508570718</v>
      </c>
      <c r="BD19" s="51">
        <f t="shared" si="31"/>
        <v>983757000</v>
      </c>
      <c r="BE19" s="65">
        <f t="shared" si="32"/>
        <v>4.9441774958609505E-3</v>
      </c>
      <c r="BF19" s="65" t="str">
        <f t="shared" si="33"/>
        <v/>
      </c>
      <c r="BG19" s="50">
        <f t="shared" si="59"/>
        <v>0.74073170508570718</v>
      </c>
      <c r="BH19" s="44">
        <f t="shared" si="34"/>
        <v>0</v>
      </c>
      <c r="BK19" s="46">
        <f>_xlfn.XLOOKUP($D19,MASTER_YH!$D:$D,MASTER_YH!H:H)</f>
        <v>564119000</v>
      </c>
      <c r="BL19" s="46" t="str">
        <f>IF(AND(EXCL_YRS_NEG_INC=1,_xlfn.XLOOKUP($D19,MASTER_YH!$D:$D,MASTER_YH!N:N)&lt;0), "Negative", _xlfn.XLOOKUP($D19,MASTER_YH!$D:$D,MASTER_YH!N:N))</f>
        <v>Negative</v>
      </c>
      <c r="BM19" s="65" t="str">
        <f t="shared" si="35"/>
        <v/>
      </c>
      <c r="BN19" s="65" t="str">
        <f t="shared" si="36"/>
        <v/>
      </c>
      <c r="BO19" s="47" t="str">
        <f t="shared" si="60"/>
        <v>n/a</v>
      </c>
      <c r="BP19" s="46">
        <f>_xlfn.XLOOKUP($D19, 'MASTER_S&amp;P'!$D:$D, 'MASTER_S&amp;P'!H:H)</f>
        <v>564119000</v>
      </c>
      <c r="BQ19" s="46" t="str">
        <f>IF(AND(EXCL_YRS_NEG_INC=1,_xlfn.XLOOKUP($D19,'MASTER_S&amp;P'!$D:$D,'MASTER_S&amp;P'!N:N)&lt;0),"Negative",_xlfn.XLOOKUP($D19,'MASTER_S&amp;P'!$D:$D,'MASTER_S&amp;P'!N:N))</f>
        <v>Negative</v>
      </c>
      <c r="BR19" s="65" t="str">
        <f t="shared" si="37"/>
        <v/>
      </c>
      <c r="BS19" s="65" t="str">
        <f t="shared" si="38"/>
        <v/>
      </c>
      <c r="BT19" s="47" t="str">
        <f t="shared" si="61"/>
        <v>n/a</v>
      </c>
      <c r="BU19" s="46" t="str">
        <f>_xlfn.XLOOKUP($D19, MASTER_VL!$D:$D, MASTER_VL!H:H)</f>
        <v>NA</v>
      </c>
      <c r="BV19" s="46" t="str">
        <f>IF(AND(EXCL_YRS_NEG_INC=1,_xlfn.XLOOKUP($D19,MASTER_VL!$D:$D,MASTER_VL!Q:Q)&lt;0),"Negative",_xlfn.XLOOKUP($D19,MASTER_VL!$D:$D,MASTER_VL!Q:Q))</f>
        <v>NA</v>
      </c>
      <c r="BW19" s="65" t="str">
        <f t="shared" si="39"/>
        <v/>
      </c>
      <c r="BX19" s="65" t="str">
        <f t="shared" si="40"/>
        <v/>
      </c>
      <c r="BY19" s="47" t="str">
        <f t="shared" si="62"/>
        <v>n/a</v>
      </c>
      <c r="BZ19" s="46">
        <f t="shared" si="41"/>
        <v>564119000</v>
      </c>
      <c r="CA19" s="46">
        <f>_xlfn.XLOOKUP($D19, MASTER_YH!$D:$D, MASTER_YH!K:K)</f>
        <v>583883000</v>
      </c>
      <c r="CB19" s="49">
        <f t="shared" si="42"/>
        <v>0.96615075280492835</v>
      </c>
      <c r="CC19" s="46">
        <f t="shared" si="63"/>
        <v>564119000</v>
      </c>
      <c r="CD19" s="46">
        <f>_xlfn.XLOOKUP($D19, 'MASTER_S&amp;P'!$D:$D, 'MASTER_S&amp;P'!K:K)</f>
        <v>583883000</v>
      </c>
      <c r="CE19" s="49">
        <f t="shared" si="64"/>
        <v>0.96615075280492835</v>
      </c>
      <c r="CF19" s="51">
        <f t="shared" si="43"/>
        <v>583883000</v>
      </c>
      <c r="CG19" s="65">
        <f t="shared" si="44"/>
        <v>3.1398014200298974E-3</v>
      </c>
      <c r="CH19" s="65" t="str">
        <f t="shared" si="45"/>
        <v/>
      </c>
      <c r="CI19" s="50">
        <f t="shared" si="65"/>
        <v>0.96615075280492835</v>
      </c>
      <c r="CJ19" s="44">
        <f t="shared" si="46"/>
        <v>0</v>
      </c>
    </row>
    <row r="20" spans="2:88" x14ac:dyDescent="0.3">
      <c r="B20" s="7" t="str">
        <f t="shared" si="47"/>
        <v>Restaurants</v>
      </c>
      <c r="C20" s="7" t="str">
        <v>Cracker Barrel Old Country Store Inc</v>
      </c>
      <c r="D20" s="7" t="str">
        <v>CBRL</v>
      </c>
      <c r="G20" s="46">
        <f>_xlfn.XLOOKUP($D20,MASTER_YH!$D:$D,MASTER_YH!F:F)</f>
        <v>3470762000</v>
      </c>
      <c r="H20" s="46">
        <f>IF(AND(EXCL_YRS_NEG_INC=1,_xlfn.XLOOKUP($D20,MASTER_YH!$D:$D,MASTER_YH!L:L)&lt;0), "Negative", _xlfn.XLOOKUP($D20,MASTER_YH!$D:$D,MASTER_YH!L:L))</f>
        <v>24186000</v>
      </c>
      <c r="I20" s="65">
        <f t="shared" si="11"/>
        <v>1.2011956519577536E-2</v>
      </c>
      <c r="J20" s="65" t="str">
        <f t="shared" si="12"/>
        <v/>
      </c>
      <c r="K20" s="47">
        <f t="shared" si="48"/>
        <v>6.9684985602585254E-3</v>
      </c>
      <c r="L20" s="46">
        <f>_xlfn.XLOOKUP($D20, 'MASTER_S&amp;P'!$D:$D, 'MASTER_S&amp;P'!F:F)</f>
        <v>3470762000</v>
      </c>
      <c r="M20" s="46">
        <f>IF(AND(EXCL_YRS_NEG_INC=1,_xlfn.XLOOKUP($D20,'MASTER_S&amp;P'!$D:$D,'MASTER_S&amp;P'!L:L)&lt;0),"Negative",_xlfn.XLOOKUP($D20,'MASTER_S&amp;P'!$D:$D,'MASTER_S&amp;P'!L:L))</f>
        <v>24186000</v>
      </c>
      <c r="N20" s="65">
        <f t="shared" si="13"/>
        <v>1.119273404643953E-2</v>
      </c>
      <c r="O20" s="65" t="str">
        <f t="shared" si="14"/>
        <v/>
      </c>
      <c r="P20" s="47">
        <f t="shared" si="49"/>
        <v>6.9684985602585254E-3</v>
      </c>
      <c r="Q20" s="46">
        <f>_xlfn.XLOOKUP($D20, MASTER_VL!$D:$D, MASTER_VL!F:F)</f>
        <v>3470800000</v>
      </c>
      <c r="R20" s="46">
        <f>IF(AND(EXCL_YRS_NEG_INC=1,_xlfn.XLOOKUP($D20,MASTER_VL!$D:$D,MASTER_VL!O:O)&lt;0),"Negative",_xlfn.XLOOKUP($D20,MASTER_VL!$D:$D,MASTER_VL!O:O))</f>
        <v>78144000</v>
      </c>
      <c r="S20" s="65">
        <f t="shared" si="15"/>
        <v>3.5913400861458791E-2</v>
      </c>
      <c r="T20" s="65" t="str">
        <f t="shared" si="16"/>
        <v/>
      </c>
      <c r="U20" s="47">
        <f t="shared" si="50"/>
        <v>2.2514694018670046E-2</v>
      </c>
      <c r="V20" s="46">
        <f t="shared" si="17"/>
        <v>3470762000</v>
      </c>
      <c r="W20" s="46">
        <f>_xlfn.XLOOKUP($D20, MASTER_YH!$D:$D, MASTER_YH!I:I)</f>
        <v>2161494000</v>
      </c>
      <c r="X20" s="49">
        <f t="shared" si="18"/>
        <v>1.6057236337459184</v>
      </c>
      <c r="Y20" s="46">
        <f t="shared" si="51"/>
        <v>3470762000</v>
      </c>
      <c r="Z20" s="46">
        <f>_xlfn.XLOOKUP($D20, 'MASTER_S&amp;P'!$D:$D, 'MASTER_S&amp;P'!I:I)</f>
        <v>2161494000</v>
      </c>
      <c r="AA20" s="49">
        <f t="shared" si="52"/>
        <v>1.6057236337459184</v>
      </c>
      <c r="AB20" s="51">
        <f t="shared" si="19"/>
        <v>2161494000</v>
      </c>
      <c r="AC20" s="65">
        <f t="shared" si="20"/>
        <v>1.0554678586314004E-2</v>
      </c>
      <c r="AD20" s="65" t="str">
        <f t="shared" si="21"/>
        <v/>
      </c>
      <c r="AE20" s="50">
        <f t="shared" si="53"/>
        <v>1.6057236337459184</v>
      </c>
      <c r="AF20" s="44">
        <f t="shared" si="22"/>
        <v>0</v>
      </c>
      <c r="AI20" s="46">
        <f>_xlfn.XLOOKUP($D20,MASTER_YH!$D:$D,MASTER_YH!G:G)</f>
        <v>3442808000</v>
      </c>
      <c r="AJ20" s="46">
        <f>IF(AND(EXCL_YRS_NEG_INC=1,_xlfn.XLOOKUP($D20,MASTER_YH!$D:$D,MASTER_YH!M:M)&lt;0), "Negative", _xlfn.XLOOKUP($D20,MASTER_YH!$D:$D,MASTER_YH!M:M))</f>
        <v>103611000</v>
      </c>
      <c r="AK20" s="65">
        <f t="shared" si="23"/>
        <v>1.1550764841214898E-2</v>
      </c>
      <c r="AL20" s="65" t="str">
        <f t="shared" si="24"/>
        <v/>
      </c>
      <c r="AM20" s="47">
        <f t="shared" si="54"/>
        <v>3.0094910898313239E-2</v>
      </c>
      <c r="AN20" s="46">
        <f>_xlfn.XLOOKUP($D20, 'MASTER_S&amp;P'!$D:$D, 'MASTER_S&amp;P'!G:G)</f>
        <v>3442808000</v>
      </c>
      <c r="AO20" s="46">
        <f>IF(AND(EXCL_YRS_NEG_INC=1,_xlfn.XLOOKUP($D20,'MASTER_S&amp;P'!$D:$D,'MASTER_S&amp;P'!M:M)&lt;0),"Negative",_xlfn.XLOOKUP($D20,'MASTER_S&amp;P'!$D:$D,'MASTER_S&amp;P'!M:M))</f>
        <v>103611000</v>
      </c>
      <c r="AP20" s="65">
        <f t="shared" si="25"/>
        <v>1.1550764841214898E-2</v>
      </c>
      <c r="AQ20" s="65" t="str">
        <f t="shared" si="26"/>
        <v/>
      </c>
      <c r="AR20" s="47">
        <f t="shared" si="55"/>
        <v>3.0094910898313239E-2</v>
      </c>
      <c r="AS20" s="46">
        <f>_xlfn.XLOOKUP($D20, MASTER_VL!$D:$D, MASTER_VL!G:G)</f>
        <v>3442800000</v>
      </c>
      <c r="AT20" s="46">
        <f>IF(AND(EXCL_YRS_NEG_INC=1,_xlfn.XLOOKUP($D20,MASTER_VL!$D:$D,MASTER_VL!P:P)&lt;0),"Negative",_xlfn.XLOOKUP($D20,MASTER_VL!$D:$D,MASTER_VL!P:P))</f>
        <v>121160500</v>
      </c>
      <c r="AU20" s="65">
        <f t="shared" si="27"/>
        <v>1.1625812873521066E-2</v>
      </c>
      <c r="AV20" s="65" t="str">
        <f t="shared" si="28"/>
        <v/>
      </c>
      <c r="AW20" s="47">
        <f t="shared" si="56"/>
        <v>3.519243057976066E-2</v>
      </c>
      <c r="AX20" s="46">
        <f t="shared" si="29"/>
        <v>3442808000</v>
      </c>
      <c r="AY20" s="46">
        <f>_xlfn.XLOOKUP($D20, MASTER_YH!$D:$D, MASTER_YH!J:J)</f>
        <v>2218094000</v>
      </c>
      <c r="AZ20" s="49">
        <f t="shared" si="30"/>
        <v>1.5521470235256034</v>
      </c>
      <c r="BA20" s="46">
        <f t="shared" si="57"/>
        <v>3442808000</v>
      </c>
      <c r="BB20" s="46">
        <f>_xlfn.XLOOKUP($D20, 'MASTER_S&amp;P'!$D:$D, 'MASTER_S&amp;P'!J:J)</f>
        <v>2218094000</v>
      </c>
      <c r="BC20" s="49">
        <f t="shared" si="58"/>
        <v>1.5521470235256034</v>
      </c>
      <c r="BD20" s="51">
        <f t="shared" si="31"/>
        <v>2218094000</v>
      </c>
      <c r="BE20" s="65">
        <f t="shared" si="32"/>
        <v>1.1147722901594803E-2</v>
      </c>
      <c r="BF20" s="65" t="str">
        <f t="shared" si="33"/>
        <v/>
      </c>
      <c r="BG20" s="50">
        <f t="shared" si="59"/>
        <v>1.5521470235256034</v>
      </c>
      <c r="BH20" s="44">
        <f t="shared" si="34"/>
        <v>0</v>
      </c>
      <c r="BK20" s="46">
        <f>_xlfn.XLOOKUP($D20,MASTER_YH!$D:$D,MASTER_YH!H:H)</f>
        <v>3267786000</v>
      </c>
      <c r="BL20" s="46">
        <f>IF(AND(EXCL_YRS_NEG_INC=1,_xlfn.XLOOKUP($D20,MASTER_YH!$D:$D,MASTER_YH!N:N)&lt;0), "Negative", _xlfn.XLOOKUP($D20,MASTER_YH!$D:$D,MASTER_YH!N:N))</f>
        <v>143383000</v>
      </c>
      <c r="BM20" s="65">
        <f t="shared" si="35"/>
        <v>1.3177212234497087E-2</v>
      </c>
      <c r="BN20" s="65" t="str">
        <f t="shared" si="36"/>
        <v/>
      </c>
      <c r="BO20" s="47">
        <f t="shared" si="60"/>
        <v>4.3877720266871818E-2</v>
      </c>
      <c r="BP20" s="46">
        <f>_xlfn.XLOOKUP($D20, 'MASTER_S&amp;P'!$D:$D, 'MASTER_S&amp;P'!H:H)</f>
        <v>3267786000</v>
      </c>
      <c r="BQ20" s="46">
        <f>IF(AND(EXCL_YRS_NEG_INC=1,_xlfn.XLOOKUP($D20,'MASTER_S&amp;P'!$D:$D,'MASTER_S&amp;P'!N:N)&lt;0),"Negative",_xlfn.XLOOKUP($D20,'MASTER_S&amp;P'!$D:$D,'MASTER_S&amp;P'!N:N))</f>
        <v>143383000</v>
      </c>
      <c r="BR20" s="65">
        <f t="shared" si="37"/>
        <v>1.3177212234497087E-2</v>
      </c>
      <c r="BS20" s="65" t="str">
        <f t="shared" si="38"/>
        <v/>
      </c>
      <c r="BT20" s="47">
        <f t="shared" si="61"/>
        <v>4.3877720266871818E-2</v>
      </c>
      <c r="BU20" s="46">
        <f>_xlfn.XLOOKUP($D20, MASTER_VL!$D:$D, MASTER_VL!H:H)</f>
        <v>3267800000</v>
      </c>
      <c r="BV20" s="46">
        <f>IF(AND(EXCL_YRS_NEG_INC=1,_xlfn.XLOOKUP($D20,MASTER_VL!$D:$D,MASTER_VL!Q:Q)&lt;0),"Negative",_xlfn.XLOOKUP($D20,MASTER_VL!$D:$D,MASTER_VL!Q:Q))</f>
        <v>135685200</v>
      </c>
      <c r="BW20" s="65">
        <f t="shared" si="39"/>
        <v>1.3098046725546677E-2</v>
      </c>
      <c r="BX20" s="65" t="str">
        <f t="shared" si="40"/>
        <v/>
      </c>
      <c r="BY20" s="47">
        <f t="shared" si="62"/>
        <v>4.1521880164024728E-2</v>
      </c>
      <c r="BZ20" s="46">
        <f t="shared" si="41"/>
        <v>3267786000</v>
      </c>
      <c r="CA20" s="46">
        <f>_xlfn.XLOOKUP($D20, MASTER_YH!$D:$D, MASTER_YH!K:K)</f>
        <v>2294911000</v>
      </c>
      <c r="CB20" s="49">
        <f t="shared" si="42"/>
        <v>1.4239271152563215</v>
      </c>
      <c r="CC20" s="46">
        <f t="shared" si="63"/>
        <v>3267786000</v>
      </c>
      <c r="CD20" s="46">
        <f>_xlfn.XLOOKUP($D20, 'MASTER_S&amp;P'!$D:$D, 'MASTER_S&amp;P'!K:K)</f>
        <v>2294911000</v>
      </c>
      <c r="CE20" s="49">
        <f t="shared" si="64"/>
        <v>1.4239271152563215</v>
      </c>
      <c r="CF20" s="51">
        <f t="shared" si="43"/>
        <v>2294911000</v>
      </c>
      <c r="CG20" s="65">
        <f t="shared" si="44"/>
        <v>1.2340768298858216E-2</v>
      </c>
      <c r="CH20" s="65" t="str">
        <f t="shared" si="45"/>
        <v/>
      </c>
      <c r="CI20" s="50">
        <f t="shared" si="65"/>
        <v>1.4239271152563215</v>
      </c>
      <c r="CJ20" s="44">
        <f t="shared" si="46"/>
        <v>0</v>
      </c>
    </row>
    <row r="21" spans="2:88" x14ac:dyDescent="0.3">
      <c r="B21" s="7" t="str">
        <f t="shared" si="47"/>
        <v>Restaurants</v>
      </c>
      <c r="C21" s="7" t="str">
        <v>Chipotle Mexican Grill Inc</v>
      </c>
      <c r="D21" s="7" t="str">
        <v>CMG</v>
      </c>
      <c r="G21" s="46">
        <f>_xlfn.XLOOKUP($D21,MASTER_YH!$D:$D,MASTER_YH!F:F)</f>
        <v>11313853000</v>
      </c>
      <c r="H21" s="46">
        <f>IF(AND(EXCL_YRS_NEG_INC=1,_xlfn.XLOOKUP($D21,MASTER_YH!$D:$D,MASTER_YH!L:L)&lt;0), "Negative", _xlfn.XLOOKUP($D21,MASTER_YH!$D:$D,MASTER_YH!L:L))</f>
        <v>2010230000</v>
      </c>
      <c r="I21" s="65">
        <f t="shared" si="11"/>
        <v>5.1150981810696661E-2</v>
      </c>
      <c r="J21" s="65" t="str">
        <f t="shared" si="12"/>
        <v/>
      </c>
      <c r="K21" s="47">
        <f t="shared" si="48"/>
        <v>0.17767863874490855</v>
      </c>
      <c r="L21" s="46">
        <f>_xlfn.XLOOKUP($D21, 'MASTER_S&amp;P'!$D:$D, 'MASTER_S&amp;P'!F:F)</f>
        <v>11313853000</v>
      </c>
      <c r="M21" s="46">
        <f>IF(AND(EXCL_YRS_NEG_INC=1,_xlfn.XLOOKUP($D21,'MASTER_S&amp;P'!$D:$D,'MASTER_S&amp;P'!L:L)&lt;0),"Negative",_xlfn.XLOOKUP($D21,'MASTER_S&amp;P'!$D:$D,'MASTER_S&amp;P'!L:L))</f>
        <v>2010230000</v>
      </c>
      <c r="N21" s="65">
        <f t="shared" si="13"/>
        <v>4.7662454878876742E-2</v>
      </c>
      <c r="O21" s="65" t="str">
        <f t="shared" si="14"/>
        <v/>
      </c>
      <c r="P21" s="47">
        <f t="shared" si="49"/>
        <v>0.17767863874490855</v>
      </c>
      <c r="Q21" s="46">
        <f>_xlfn.XLOOKUP($D21, MASTER_VL!$D:$D, MASTER_VL!F:F)</f>
        <v>11313900000</v>
      </c>
      <c r="R21" s="46">
        <f>IF(AND(EXCL_YRS_NEG_INC=1,_xlfn.XLOOKUP($D21,MASTER_VL!$D:$D,MASTER_VL!O:O)&lt;0),"Negative",_xlfn.XLOOKUP($D21,MASTER_VL!$D:$D,MASTER_VL!O:O))</f>
        <v>1521856000.0000002</v>
      </c>
      <c r="S21" s="65">
        <f t="shared" si="15"/>
        <v>0.15293143221345462</v>
      </c>
      <c r="T21" s="65" t="str">
        <f t="shared" si="16"/>
        <v/>
      </c>
      <c r="U21" s="47">
        <f t="shared" si="50"/>
        <v>0.13451206038589703</v>
      </c>
      <c r="V21" s="46">
        <f t="shared" si="17"/>
        <v>11313853000</v>
      </c>
      <c r="W21" s="46">
        <f>_xlfn.XLOOKUP($D21, MASTER_YH!$D:$D, MASTER_YH!I:I)</f>
        <v>9204374000</v>
      </c>
      <c r="X21" s="49">
        <f t="shared" si="18"/>
        <v>1.2291822344463621</v>
      </c>
      <c r="Y21" s="46">
        <f t="shared" si="51"/>
        <v>11313853000</v>
      </c>
      <c r="Z21" s="46">
        <f>_xlfn.XLOOKUP($D21, 'MASTER_S&amp;P'!$D:$D, 'MASTER_S&amp;P'!I:I)</f>
        <v>9204374000</v>
      </c>
      <c r="AA21" s="49">
        <f t="shared" si="52"/>
        <v>1.2291822344463621</v>
      </c>
      <c r="AB21" s="51">
        <f t="shared" si="19"/>
        <v>9204374000</v>
      </c>
      <c r="AC21" s="65">
        <f t="shared" si="20"/>
        <v>4.4945398487446817E-2</v>
      </c>
      <c r="AD21" s="65" t="str">
        <f t="shared" si="21"/>
        <v/>
      </c>
      <c r="AE21" s="50">
        <f t="shared" si="53"/>
        <v>1.2291822344463621</v>
      </c>
      <c r="AF21" s="44">
        <f t="shared" si="22"/>
        <v>0</v>
      </c>
      <c r="AI21" s="46">
        <f>_xlfn.XLOOKUP($D21,MASTER_YH!$D:$D,MASTER_YH!G:G)</f>
        <v>9871649000</v>
      </c>
      <c r="AJ21" s="46">
        <f>IF(AND(EXCL_YRS_NEG_INC=1,_xlfn.XLOOKUP($D21,MASTER_YH!$D:$D,MASTER_YH!M:M)&lt;0), "Negative", _xlfn.XLOOKUP($D21,MASTER_YH!$D:$D,MASTER_YH!M:M))</f>
        <v>1620506000</v>
      </c>
      <c r="AK21" s="65">
        <f t="shared" si="23"/>
        <v>4.1891161402359489E-2</v>
      </c>
      <c r="AL21" s="65" t="str">
        <f t="shared" si="24"/>
        <v/>
      </c>
      <c r="AM21" s="47">
        <f t="shared" si="54"/>
        <v>0.16415757894147168</v>
      </c>
      <c r="AN21" s="46">
        <f>_xlfn.XLOOKUP($D21, 'MASTER_S&amp;P'!$D:$D, 'MASTER_S&amp;P'!G:G)</f>
        <v>9871649000</v>
      </c>
      <c r="AO21" s="46">
        <f>IF(AND(EXCL_YRS_NEG_INC=1,_xlfn.XLOOKUP($D21,'MASTER_S&amp;P'!$D:$D,'MASTER_S&amp;P'!M:M)&lt;0),"Negative",_xlfn.XLOOKUP($D21,'MASTER_S&amp;P'!$D:$D,'MASTER_S&amp;P'!M:M))</f>
        <v>1620506000</v>
      </c>
      <c r="AP21" s="65">
        <f t="shared" si="25"/>
        <v>4.1891161402359489E-2</v>
      </c>
      <c r="AQ21" s="65" t="str">
        <f t="shared" si="26"/>
        <v/>
      </c>
      <c r="AR21" s="47">
        <f t="shared" si="55"/>
        <v>0.16415757894147168</v>
      </c>
      <c r="AS21" s="46">
        <f>_xlfn.XLOOKUP($D21, MASTER_VL!$D:$D, MASTER_VL!G:G)</f>
        <v>9871600000</v>
      </c>
      <c r="AT21" s="46">
        <f>IF(AND(EXCL_YRS_NEG_INC=1,_xlfn.XLOOKUP($D21,MASTER_VL!$D:$D,MASTER_VL!P:P)&lt;0),"Negative",_xlfn.XLOOKUP($D21,MASTER_VL!$D:$D,MASTER_VL!P:P))</f>
        <v>1234170000</v>
      </c>
      <c r="AU21" s="65">
        <f t="shared" si="27"/>
        <v>4.216333811770992E-2</v>
      </c>
      <c r="AV21" s="65" t="str">
        <f t="shared" si="28"/>
        <v/>
      </c>
      <c r="AW21" s="47">
        <f t="shared" si="56"/>
        <v>0.12502228615422017</v>
      </c>
      <c r="AX21" s="46">
        <f t="shared" si="29"/>
        <v>9871649000</v>
      </c>
      <c r="AY21" s="46">
        <f>_xlfn.XLOOKUP($D21, MASTER_YH!$D:$D, MASTER_YH!J:J)</f>
        <v>8044362000</v>
      </c>
      <c r="AZ21" s="49">
        <f t="shared" si="30"/>
        <v>1.2271512644508042</v>
      </c>
      <c r="BA21" s="46">
        <f t="shared" si="57"/>
        <v>9871649000</v>
      </c>
      <c r="BB21" s="46">
        <f>_xlfn.XLOOKUP($D21, 'MASTER_S&amp;P'!$D:$D, 'MASTER_S&amp;P'!J:J)</f>
        <v>8044362000</v>
      </c>
      <c r="BC21" s="49">
        <f t="shared" si="58"/>
        <v>1.2271512644508042</v>
      </c>
      <c r="BD21" s="51">
        <f t="shared" si="31"/>
        <v>8044362000</v>
      </c>
      <c r="BE21" s="65">
        <f t="shared" si="32"/>
        <v>4.0429449110866794E-2</v>
      </c>
      <c r="BF21" s="65" t="str">
        <f t="shared" si="33"/>
        <v/>
      </c>
      <c r="BG21" s="50">
        <f t="shared" si="59"/>
        <v>1.2271512644508042</v>
      </c>
      <c r="BH21" s="44">
        <f t="shared" si="34"/>
        <v>0</v>
      </c>
      <c r="BK21" s="46">
        <f>_xlfn.XLOOKUP($D21,MASTER_YH!$D:$D,MASTER_YH!H:H)</f>
        <v>8634652000</v>
      </c>
      <c r="BL21" s="46">
        <f>IF(AND(EXCL_YRS_NEG_INC=1,_xlfn.XLOOKUP($D21,MASTER_YH!$D:$D,MASTER_YH!N:N)&lt;0), "Negative", _xlfn.XLOOKUP($D21,MASTER_YH!$D:$D,MASTER_YH!N:N))</f>
        <v>1181531000</v>
      </c>
      <c r="BM21" s="65">
        <f t="shared" si="35"/>
        <v>3.9777224678136762E-2</v>
      </c>
      <c r="BN21" s="65" t="str">
        <f t="shared" si="36"/>
        <v/>
      </c>
      <c r="BO21" s="47">
        <f t="shared" si="60"/>
        <v>0.13683597208086673</v>
      </c>
      <c r="BP21" s="46">
        <f>_xlfn.XLOOKUP($D21, 'MASTER_S&amp;P'!$D:$D, 'MASTER_S&amp;P'!H:H)</f>
        <v>8634652000</v>
      </c>
      <c r="BQ21" s="46">
        <f>IF(AND(EXCL_YRS_NEG_INC=1,_xlfn.XLOOKUP($D21,'MASTER_S&amp;P'!$D:$D,'MASTER_S&amp;P'!N:N)&lt;0),"Negative",_xlfn.XLOOKUP($D21,'MASTER_S&amp;P'!$D:$D,'MASTER_S&amp;P'!N:N))</f>
        <v>1181531000</v>
      </c>
      <c r="BR21" s="65">
        <f t="shared" si="37"/>
        <v>3.9777224678136762E-2</v>
      </c>
      <c r="BS21" s="65" t="str">
        <f t="shared" si="38"/>
        <v/>
      </c>
      <c r="BT21" s="47">
        <f t="shared" si="61"/>
        <v>0.13683597208086673</v>
      </c>
      <c r="BU21" s="46">
        <f>_xlfn.XLOOKUP($D21, MASTER_VL!$D:$D, MASTER_VL!H:H)</f>
        <v>8634700000</v>
      </c>
      <c r="BV21" s="46">
        <f>IF(AND(EXCL_YRS_NEG_INC=1,_xlfn.XLOOKUP($D21,MASTER_VL!$D:$D,MASTER_VL!Q:Q)&lt;0),"Negative",_xlfn.XLOOKUP($D21,MASTER_VL!$D:$D,MASTER_VL!Q:Q))</f>
        <v>884096000</v>
      </c>
      <c r="BW21" s="65">
        <f t="shared" si="39"/>
        <v>3.9538252718040706E-2</v>
      </c>
      <c r="BX21" s="65" t="str">
        <f t="shared" si="40"/>
        <v/>
      </c>
      <c r="BY21" s="47">
        <f t="shared" si="62"/>
        <v>0.10238873382977984</v>
      </c>
      <c r="BZ21" s="46">
        <f t="shared" si="41"/>
        <v>8634652000</v>
      </c>
      <c r="CA21" s="46">
        <f>_xlfn.XLOOKUP($D21, MASTER_YH!$D:$D, MASTER_YH!K:K)</f>
        <v>6927504000</v>
      </c>
      <c r="CB21" s="49">
        <f t="shared" si="42"/>
        <v>1.2464304603793805</v>
      </c>
      <c r="CC21" s="46">
        <f t="shared" si="63"/>
        <v>8634652000</v>
      </c>
      <c r="CD21" s="46">
        <f>_xlfn.XLOOKUP($D21, 'MASTER_S&amp;P'!$D:$D, 'MASTER_S&amp;P'!K:K)</f>
        <v>6927504000</v>
      </c>
      <c r="CE21" s="49">
        <f t="shared" si="64"/>
        <v>1.2464304603793805</v>
      </c>
      <c r="CF21" s="51">
        <f t="shared" si="43"/>
        <v>6927504000</v>
      </c>
      <c r="CG21" s="65">
        <f t="shared" si="44"/>
        <v>3.7252303794532114E-2</v>
      </c>
      <c r="CH21" s="65" t="str">
        <f t="shared" si="45"/>
        <v/>
      </c>
      <c r="CI21" s="50">
        <f t="shared" si="65"/>
        <v>1.2464304603793805</v>
      </c>
      <c r="CJ21" s="44">
        <f t="shared" si="46"/>
        <v>0</v>
      </c>
    </row>
    <row r="22" spans="2:88" x14ac:dyDescent="0.3">
      <c r="B22" s="7" t="str">
        <f t="shared" si="47"/>
        <v>Restaurants</v>
      </c>
      <c r="C22" s="7" t="str">
        <v>Denny's Corp.</v>
      </c>
      <c r="D22" s="7" t="str">
        <v>DENN</v>
      </c>
      <c r="G22" s="46">
        <f>_xlfn.XLOOKUP($D22,MASTER_YH!$D:$D,MASTER_YH!F:F)</f>
        <v>452334000</v>
      </c>
      <c r="H22" s="46">
        <f>IF(AND(EXCL_YRS_NEG_INC=1,_xlfn.XLOOKUP($D22,MASTER_YH!$D:$D,MASTER_YH!L:L)&lt;0), "Negative", _xlfn.XLOOKUP($D22,MASTER_YH!$D:$D,MASTER_YH!L:L))</f>
        <v>29249000</v>
      </c>
      <c r="I22" s="65">
        <f t="shared" si="11"/>
        <v>2.7579173061765714E-3</v>
      </c>
      <c r="J22" s="65" t="str">
        <f t="shared" si="12"/>
        <v/>
      </c>
      <c r="K22" s="47">
        <f t="shared" si="48"/>
        <v>6.4662395486521015E-2</v>
      </c>
      <c r="L22" s="46">
        <f>_xlfn.XLOOKUP($D22, 'MASTER_S&amp;P'!$D:$D, 'MASTER_S&amp;P'!F:F)</f>
        <v>452334000</v>
      </c>
      <c r="M22" s="46">
        <f>IF(AND(EXCL_YRS_NEG_INC=1,_xlfn.XLOOKUP($D22,'MASTER_S&amp;P'!$D:$D,'MASTER_S&amp;P'!L:L)&lt;0),"Negative",_xlfn.XLOOKUP($D22,'MASTER_S&amp;P'!$D:$D,'MASTER_S&amp;P'!L:L))</f>
        <v>29249000</v>
      </c>
      <c r="N22" s="65">
        <f t="shared" si="13"/>
        <v>2.5698257298714371E-3</v>
      </c>
      <c r="O22" s="65" t="str">
        <f t="shared" si="14"/>
        <v/>
      </c>
      <c r="P22" s="47">
        <f t="shared" si="49"/>
        <v>6.4662395486521015E-2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50"/>
        <v>n/a</v>
      </c>
      <c r="V22" s="46">
        <f t="shared" si="17"/>
        <v>452334000</v>
      </c>
      <c r="W22" s="46">
        <f>_xlfn.XLOOKUP($D22, MASTER_YH!$D:$D, MASTER_YH!I:I)</f>
        <v>496274000</v>
      </c>
      <c r="X22" s="49">
        <f t="shared" si="18"/>
        <v>0.91146020142098916</v>
      </c>
      <c r="Y22" s="46">
        <f t="shared" si="51"/>
        <v>452334000</v>
      </c>
      <c r="Z22" s="46">
        <f>_xlfn.XLOOKUP($D22, 'MASTER_S&amp;P'!$D:$D, 'MASTER_S&amp;P'!I:I)</f>
        <v>496274000</v>
      </c>
      <c r="AA22" s="49">
        <f t="shared" si="52"/>
        <v>0.91146020142098916</v>
      </c>
      <c r="AB22" s="51">
        <f t="shared" si="19"/>
        <v>496274000</v>
      </c>
      <c r="AC22" s="65">
        <f t="shared" si="20"/>
        <v>2.4233296787982738E-3</v>
      </c>
      <c r="AD22" s="65" t="str">
        <f t="shared" si="21"/>
        <v/>
      </c>
      <c r="AE22" s="50">
        <f t="shared" si="53"/>
        <v>0.91146020142098916</v>
      </c>
      <c r="AF22" s="44">
        <f t="shared" si="22"/>
        <v>0</v>
      </c>
      <c r="AI22" s="46">
        <f>_xlfn.XLOOKUP($D22,MASTER_YH!$D:$D,MASTER_YH!G:G)</f>
        <v>463922000</v>
      </c>
      <c r="AJ22" s="46">
        <f>IF(AND(EXCL_YRS_NEG_INC=1,_xlfn.XLOOKUP($D22,MASTER_YH!$D:$D,MASTER_YH!M:M)&lt;0), "Negative", _xlfn.XLOOKUP($D22,MASTER_YH!$D:$D,MASTER_YH!M:M))</f>
        <v>26938000</v>
      </c>
      <c r="AK22" s="65">
        <f t="shared" si="23"/>
        <v>2.4205481877521092E-3</v>
      </c>
      <c r="AL22" s="65" t="str">
        <f t="shared" si="24"/>
        <v/>
      </c>
      <c r="AM22" s="47">
        <f t="shared" si="54"/>
        <v>5.8065795543216316E-2</v>
      </c>
      <c r="AN22" s="46">
        <f>_xlfn.XLOOKUP($D22, 'MASTER_S&amp;P'!$D:$D, 'MASTER_S&amp;P'!G:G)</f>
        <v>463922000</v>
      </c>
      <c r="AO22" s="46">
        <f>IF(AND(EXCL_YRS_NEG_INC=1,_xlfn.XLOOKUP($D22,'MASTER_S&amp;P'!$D:$D,'MASTER_S&amp;P'!M:M)&lt;0),"Negative",_xlfn.XLOOKUP($D22,'MASTER_S&amp;P'!$D:$D,'MASTER_S&amp;P'!M:M))</f>
        <v>26938000</v>
      </c>
      <c r="AP22" s="65">
        <f t="shared" si="25"/>
        <v>2.4205481877521092E-3</v>
      </c>
      <c r="AQ22" s="65" t="str">
        <f t="shared" si="26"/>
        <v/>
      </c>
      <c r="AR22" s="47">
        <f t="shared" si="55"/>
        <v>5.8065795543216316E-2</v>
      </c>
      <c r="AS22" s="46">
        <f>_xlfn.XLOOKUP($D22, MASTER_VL!$D:$D, MASTER_VL!G:G)</f>
        <v>464000000</v>
      </c>
      <c r="AT22" s="46">
        <f>IF(AND(EXCL_YRS_NEG_INC=1,_xlfn.XLOOKUP($D22,MASTER_VL!$D:$D,MASTER_VL!P:P)&lt;0),"Negative",_xlfn.XLOOKUP($D22,MASTER_VL!$D:$D,MASTER_VL!P:P))</f>
        <v>31344000</v>
      </c>
      <c r="AU22" s="65">
        <f t="shared" si="27"/>
        <v>2.4362750578849745E-3</v>
      </c>
      <c r="AV22" s="65" t="str">
        <f t="shared" si="28"/>
        <v/>
      </c>
      <c r="AW22" s="47">
        <f t="shared" si="56"/>
        <v>6.7551724137931035E-2</v>
      </c>
      <c r="AX22" s="46">
        <f t="shared" si="29"/>
        <v>463922000</v>
      </c>
      <c r="AY22" s="46">
        <f>_xlfn.XLOOKUP($D22, MASTER_YH!$D:$D, MASTER_YH!J:J)</f>
        <v>464818000</v>
      </c>
      <c r="AZ22" s="49">
        <f t="shared" si="30"/>
        <v>0.99807236380690934</v>
      </c>
      <c r="BA22" s="46">
        <f t="shared" si="57"/>
        <v>463922000</v>
      </c>
      <c r="BB22" s="46">
        <f>_xlfn.XLOOKUP($D22, 'MASTER_S&amp;P'!$D:$D, 'MASTER_S&amp;P'!J:J)</f>
        <v>464818000</v>
      </c>
      <c r="BC22" s="49">
        <f t="shared" si="58"/>
        <v>0.99807236380690934</v>
      </c>
      <c r="BD22" s="51">
        <f t="shared" si="31"/>
        <v>464818000</v>
      </c>
      <c r="BE22" s="65">
        <f t="shared" si="32"/>
        <v>2.3360877689013603E-3</v>
      </c>
      <c r="BF22" s="65" t="str">
        <f t="shared" si="33"/>
        <v/>
      </c>
      <c r="BG22" s="50">
        <f t="shared" si="59"/>
        <v>0.99807236380690934</v>
      </c>
      <c r="BH22" s="44">
        <f t="shared" si="34"/>
        <v>0</v>
      </c>
      <c r="BK22" s="46">
        <f>_xlfn.XLOOKUP($D22,MASTER_YH!$D:$D,MASTER_YH!H:H)</f>
        <v>456429000</v>
      </c>
      <c r="BL22" s="46">
        <f>IF(AND(EXCL_YRS_NEG_INC=1,_xlfn.XLOOKUP($D22,MASTER_YH!$D:$D,MASTER_YH!N:N)&lt;0), "Negative", _xlfn.XLOOKUP($D22,MASTER_YH!$D:$D,MASTER_YH!N:N))</f>
        <v>99430000</v>
      </c>
      <c r="BM22" s="65">
        <f t="shared" si="35"/>
        <v>2.8614033654804504E-3</v>
      </c>
      <c r="BN22" s="65" t="str">
        <f t="shared" si="36"/>
        <v/>
      </c>
      <c r="BO22" s="47">
        <f t="shared" si="60"/>
        <v>0.21784330092960788</v>
      </c>
      <c r="BP22" s="46">
        <f>_xlfn.XLOOKUP($D22, 'MASTER_S&amp;P'!$D:$D, 'MASTER_S&amp;P'!H:H)</f>
        <v>456429000</v>
      </c>
      <c r="BQ22" s="46">
        <f>IF(AND(EXCL_YRS_NEG_INC=1,_xlfn.XLOOKUP($D22,'MASTER_S&amp;P'!$D:$D,'MASTER_S&amp;P'!N:N)&lt;0),"Negative",_xlfn.XLOOKUP($D22,'MASTER_S&amp;P'!$D:$D,'MASTER_S&amp;P'!N:N))</f>
        <v>99430000</v>
      </c>
      <c r="BR22" s="65">
        <f t="shared" si="37"/>
        <v>2.8614033654804504E-3</v>
      </c>
      <c r="BS22" s="65" t="str">
        <f t="shared" si="38"/>
        <v/>
      </c>
      <c r="BT22" s="47">
        <f t="shared" si="61"/>
        <v>0.21784330092960788</v>
      </c>
      <c r="BU22" s="46">
        <f>_xlfn.XLOOKUP($D22, MASTER_VL!$D:$D, MASTER_VL!H:H)</f>
        <v>456400000</v>
      </c>
      <c r="BV22" s="46">
        <f>IF(AND(EXCL_YRS_NEG_INC=1,_xlfn.XLOOKUP($D22,MASTER_VL!$D:$D,MASTER_VL!Q:Q)&lt;0),"Negative",_xlfn.XLOOKUP($D22,MASTER_VL!$D:$D,MASTER_VL!Q:Q))</f>
        <v>29499600</v>
      </c>
      <c r="BW22" s="65">
        <f t="shared" si="39"/>
        <v>2.844212745058655E-3</v>
      </c>
      <c r="BX22" s="65" t="str">
        <f t="shared" si="40"/>
        <v/>
      </c>
      <c r="BY22" s="47">
        <f t="shared" si="62"/>
        <v>6.463540753724803E-2</v>
      </c>
      <c r="BZ22" s="46">
        <f t="shared" si="41"/>
        <v>456429000</v>
      </c>
      <c r="CA22" s="46">
        <f>_xlfn.XLOOKUP($D22, MASTER_YH!$D:$D, MASTER_YH!K:K)</f>
        <v>498335000</v>
      </c>
      <c r="CB22" s="49">
        <f t="shared" si="42"/>
        <v>0.91590797355192788</v>
      </c>
      <c r="CC22" s="46">
        <f t="shared" si="63"/>
        <v>456429000</v>
      </c>
      <c r="CD22" s="46">
        <f>_xlfn.XLOOKUP($D22, 'MASTER_S&amp;P'!$D:$D, 'MASTER_S&amp;P'!K:K)</f>
        <v>498335000</v>
      </c>
      <c r="CE22" s="49">
        <f t="shared" si="64"/>
        <v>0.91590797355192788</v>
      </c>
      <c r="CF22" s="51">
        <f t="shared" si="43"/>
        <v>498335000</v>
      </c>
      <c r="CG22" s="65">
        <f t="shared" si="44"/>
        <v>2.67977135941721E-3</v>
      </c>
      <c r="CH22" s="65" t="str">
        <f t="shared" si="45"/>
        <v/>
      </c>
      <c r="CI22" s="50">
        <f t="shared" si="65"/>
        <v>0.91590797355192788</v>
      </c>
      <c r="CJ22" s="44">
        <f t="shared" si="46"/>
        <v>0</v>
      </c>
    </row>
    <row r="23" spans="2:88" x14ac:dyDescent="0.3">
      <c r="B23" s="7" t="str">
        <f t="shared" si="47"/>
        <v>Restaurants</v>
      </c>
      <c r="C23" s="7" t="str">
        <v>Dine Brands Global</v>
      </c>
      <c r="D23" s="7" t="str">
        <v>DIN</v>
      </c>
      <c r="G23" s="46">
        <f>_xlfn.XLOOKUP($D23,MASTER_YH!$D:$D,MASTER_YH!F:F)</f>
        <v>812306000</v>
      </c>
      <c r="H23" s="46">
        <f>IF(AND(EXCL_YRS_NEG_INC=1,_xlfn.XLOOKUP($D23,MASTER_YH!$D:$D,MASTER_YH!L:L)&lt;0), "Negative", _xlfn.XLOOKUP($D23,MASTER_YH!$D:$D,MASTER_YH!L:L))</f>
        <v>89543000</v>
      </c>
      <c r="I23" s="65">
        <f t="shared" si="11"/>
        <v>9.9507179537168377E-3</v>
      </c>
      <c r="J23" s="65" t="str">
        <f t="shared" si="12"/>
        <v/>
      </c>
      <c r="K23" s="47">
        <f t="shared" si="48"/>
        <v>0.11023308950075464</v>
      </c>
      <c r="L23" s="46">
        <f>_xlfn.XLOOKUP($D23, 'MASTER_S&amp;P'!$D:$D, 'MASTER_S&amp;P'!F:F)</f>
        <v>812306000</v>
      </c>
      <c r="M23" s="46">
        <f>IF(AND(EXCL_YRS_NEG_INC=1,_xlfn.XLOOKUP($D23,'MASTER_S&amp;P'!$D:$D,'MASTER_S&amp;P'!L:L)&lt;0),"Negative",_xlfn.XLOOKUP($D23,'MASTER_S&amp;P'!$D:$D,'MASTER_S&amp;P'!L:L))</f>
        <v>89543000</v>
      </c>
      <c r="N23" s="65">
        <f t="shared" si="13"/>
        <v>9.2720731585698973E-3</v>
      </c>
      <c r="O23" s="65" t="str">
        <f t="shared" si="14"/>
        <v/>
      </c>
      <c r="P23" s="47">
        <f t="shared" si="49"/>
        <v>0.11023308950075464</v>
      </c>
      <c r="Q23" s="46" t="str">
        <f>_xlfn.XLOOKUP($D23, MASTER_VL!$D:$D, MASTER_VL!F:F)</f>
        <v>N/A</v>
      </c>
      <c r="R23" s="46" t="str">
        <f>IF(AND(EXCL_YRS_NEG_INC=1,_xlfn.XLOOKUP($D23,MASTER_VL!$D:$D,MASTER_VL!O:O)&lt;0),"Negative",_xlfn.XLOOKUP($D23,MASTER_VL!$D:$D,MASTER_VL!O:O))</f>
        <v>NA</v>
      </c>
      <c r="S23" s="65" t="str">
        <f t="shared" si="15"/>
        <v/>
      </c>
      <c r="T23" s="65" t="str">
        <f t="shared" si="16"/>
        <v/>
      </c>
      <c r="U23" s="47" t="str">
        <f t="shared" si="50"/>
        <v>n/a</v>
      </c>
      <c r="V23" s="46">
        <f t="shared" si="17"/>
        <v>812306000</v>
      </c>
      <c r="W23" s="46">
        <f>_xlfn.XLOOKUP($D23, MASTER_YH!$D:$D, MASTER_YH!I:I)</f>
        <v>1790584000</v>
      </c>
      <c r="X23" s="49">
        <f t="shared" si="18"/>
        <v>0.45365422677740891</v>
      </c>
      <c r="Y23" s="46">
        <f t="shared" si="51"/>
        <v>812306000</v>
      </c>
      <c r="Z23" s="46">
        <f>_xlfn.XLOOKUP($D23, 'MASTER_S&amp;P'!$D:$D, 'MASTER_S&amp;P'!I:I)</f>
        <v>1790584000</v>
      </c>
      <c r="AA23" s="49">
        <f t="shared" si="52"/>
        <v>0.45365422677740891</v>
      </c>
      <c r="AB23" s="51">
        <f t="shared" si="19"/>
        <v>1790584000</v>
      </c>
      <c r="AC23" s="65">
        <f t="shared" si="20"/>
        <v>8.7435073156790968E-3</v>
      </c>
      <c r="AD23" s="65" t="str">
        <f t="shared" si="21"/>
        <v/>
      </c>
      <c r="AE23" s="50">
        <f t="shared" si="53"/>
        <v>0.45365422677740891</v>
      </c>
      <c r="AF23" s="44">
        <f t="shared" si="22"/>
        <v>0</v>
      </c>
      <c r="AI23" s="46">
        <f>_xlfn.XLOOKUP($D23,MASTER_YH!$D:$D,MASTER_YH!G:G)</f>
        <v>831068000</v>
      </c>
      <c r="AJ23" s="46">
        <f>IF(AND(EXCL_YRS_NEG_INC=1,_xlfn.XLOOKUP($D23,MASTER_YH!$D:$D,MASTER_YH!M:M)&lt;0), "Negative", _xlfn.XLOOKUP($D23,MASTER_YH!$D:$D,MASTER_YH!M:M))</f>
        <v>111703000</v>
      </c>
      <c r="AK23" s="65">
        <f t="shared" si="23"/>
        <v>9.0625761997567972E-3</v>
      </c>
      <c r="AL23" s="65" t="str">
        <f t="shared" si="24"/>
        <v/>
      </c>
      <c r="AM23" s="47">
        <f t="shared" si="54"/>
        <v>0.13440897736406648</v>
      </c>
      <c r="AN23" s="46">
        <f>_xlfn.XLOOKUP($D23, 'MASTER_S&amp;P'!$D:$D, 'MASTER_S&amp;P'!G:G)</f>
        <v>831068000</v>
      </c>
      <c r="AO23" s="46">
        <f>IF(AND(EXCL_YRS_NEG_INC=1,_xlfn.XLOOKUP($D23,'MASTER_S&amp;P'!$D:$D,'MASTER_S&amp;P'!M:M)&lt;0),"Negative",_xlfn.XLOOKUP($D23,'MASTER_S&amp;P'!$D:$D,'MASTER_S&amp;P'!M:M))</f>
        <v>111703000</v>
      </c>
      <c r="AP23" s="65">
        <f t="shared" si="25"/>
        <v>9.0625761997567972E-3</v>
      </c>
      <c r="AQ23" s="65" t="str">
        <f t="shared" si="26"/>
        <v/>
      </c>
      <c r="AR23" s="47">
        <f t="shared" si="55"/>
        <v>0.13440897736406648</v>
      </c>
      <c r="AS23" s="46">
        <f>_xlfn.XLOOKUP($D23, MASTER_VL!$D:$D, MASTER_VL!G:G)</f>
        <v>831100000</v>
      </c>
      <c r="AT23" s="46">
        <f>IF(AND(EXCL_YRS_NEG_INC=1,_xlfn.XLOOKUP($D23,MASTER_VL!$D:$D,MASTER_VL!P:P)&lt;0),"Negative",_xlfn.XLOOKUP($D23,MASTER_VL!$D:$D,MASTER_VL!P:P))</f>
        <v>95414800</v>
      </c>
      <c r="AU23" s="65">
        <f t="shared" si="27"/>
        <v>9.1214578860144592E-3</v>
      </c>
      <c r="AV23" s="65" t="str">
        <f t="shared" si="28"/>
        <v/>
      </c>
      <c r="AW23" s="47">
        <f t="shared" si="56"/>
        <v>0.11480543857538203</v>
      </c>
      <c r="AX23" s="46">
        <f t="shared" si="29"/>
        <v>831068000</v>
      </c>
      <c r="AY23" s="46">
        <f>_xlfn.XLOOKUP($D23, MASTER_YH!$D:$D, MASTER_YH!J:J)</f>
        <v>1740287000</v>
      </c>
      <c r="AZ23" s="49">
        <f t="shared" si="30"/>
        <v>0.47754651962578587</v>
      </c>
      <c r="BA23" s="46">
        <f t="shared" si="57"/>
        <v>831068000</v>
      </c>
      <c r="BB23" s="46">
        <f>_xlfn.XLOOKUP($D23, 'MASTER_S&amp;P'!$D:$D, 'MASTER_S&amp;P'!J:J)</f>
        <v>1740287000</v>
      </c>
      <c r="BC23" s="49">
        <f t="shared" si="58"/>
        <v>0.47754651962578587</v>
      </c>
      <c r="BD23" s="51">
        <f t="shared" si="31"/>
        <v>1740287000</v>
      </c>
      <c r="BE23" s="65">
        <f t="shared" si="32"/>
        <v>8.7463548637919386E-3</v>
      </c>
      <c r="BF23" s="65" t="str">
        <f t="shared" si="33"/>
        <v/>
      </c>
      <c r="BG23" s="50">
        <f t="shared" si="59"/>
        <v>0.47754651962578587</v>
      </c>
      <c r="BH23" s="44">
        <f t="shared" si="34"/>
        <v>0</v>
      </c>
      <c r="BK23" s="46">
        <f>_xlfn.XLOOKUP($D23,MASTER_YH!$D:$D,MASTER_YH!H:H)</f>
        <v>909402000</v>
      </c>
      <c r="BL23" s="46">
        <f>IF(AND(EXCL_YRS_NEG_INC=1,_xlfn.XLOOKUP($D23,MASTER_YH!$D:$D,MASTER_YH!N:N)&lt;0), "Negative", _xlfn.XLOOKUP($D23,MASTER_YH!$D:$D,MASTER_YH!N:N))</f>
        <v>114785000</v>
      </c>
      <c r="BM23" s="65">
        <f t="shared" si="35"/>
        <v>1.080338462985979E-2</v>
      </c>
      <c r="BN23" s="65" t="str">
        <f t="shared" si="36"/>
        <v/>
      </c>
      <c r="BO23" s="47">
        <f t="shared" si="60"/>
        <v>0.12622030741080403</v>
      </c>
      <c r="BP23" s="46">
        <f>_xlfn.XLOOKUP($D23, 'MASTER_S&amp;P'!$D:$D, 'MASTER_S&amp;P'!H:H)</f>
        <v>909402000</v>
      </c>
      <c r="BQ23" s="46">
        <f>IF(AND(EXCL_YRS_NEG_INC=1,_xlfn.XLOOKUP($D23,'MASTER_S&amp;P'!$D:$D,'MASTER_S&amp;P'!N:N)&lt;0),"Negative",_xlfn.XLOOKUP($D23,'MASTER_S&amp;P'!$D:$D,'MASTER_S&amp;P'!N:N))</f>
        <v>114785000</v>
      </c>
      <c r="BR23" s="65">
        <f t="shared" si="37"/>
        <v>1.080338462985979E-2</v>
      </c>
      <c r="BS23" s="65" t="str">
        <f t="shared" si="38"/>
        <v/>
      </c>
      <c r="BT23" s="47">
        <f t="shared" si="61"/>
        <v>0.12622030741080403</v>
      </c>
      <c r="BU23" s="46">
        <f>_xlfn.XLOOKUP($D23, MASTER_VL!$D:$D, MASTER_VL!H:H)</f>
        <v>909400000</v>
      </c>
      <c r="BV23" s="46">
        <f>IF(AND(EXCL_YRS_NEG_INC=1,_xlfn.XLOOKUP($D23,MASTER_VL!$D:$D,MASTER_VL!Q:Q)&lt;0),"Negative",_xlfn.XLOOKUP($D23,MASTER_VL!$D:$D,MASTER_VL!Q:Q))</f>
        <v>77376000</v>
      </c>
      <c r="BW23" s="65">
        <f t="shared" si="39"/>
        <v>1.0738480503904309E-2</v>
      </c>
      <c r="BX23" s="65" t="str">
        <f t="shared" si="40"/>
        <v/>
      </c>
      <c r="BY23" s="47">
        <f t="shared" si="62"/>
        <v>8.5084671211787991E-2</v>
      </c>
      <c r="BZ23" s="46">
        <f t="shared" si="41"/>
        <v>909402000</v>
      </c>
      <c r="CA23" s="46">
        <f>_xlfn.XLOOKUP($D23, MASTER_YH!$D:$D, MASTER_YH!K:K)</f>
        <v>1881491000</v>
      </c>
      <c r="CB23" s="49">
        <f t="shared" si="42"/>
        <v>0.48334113742771023</v>
      </c>
      <c r="CC23" s="46">
        <f t="shared" si="63"/>
        <v>909402000</v>
      </c>
      <c r="CD23" s="46">
        <f>_xlfn.XLOOKUP($D23, 'MASTER_S&amp;P'!$D:$D, 'MASTER_S&amp;P'!K:K)</f>
        <v>1881491000</v>
      </c>
      <c r="CE23" s="49">
        <f t="shared" si="64"/>
        <v>0.48334113742771023</v>
      </c>
      <c r="CF23" s="51">
        <f t="shared" si="43"/>
        <v>1881491000</v>
      </c>
      <c r="CG23" s="65">
        <f t="shared" si="44"/>
        <v>1.0117623074440378E-2</v>
      </c>
      <c r="CH23" s="65" t="str">
        <f t="shared" si="45"/>
        <v/>
      </c>
      <c r="CI23" s="50">
        <f t="shared" si="65"/>
        <v>0.48334113742771023</v>
      </c>
      <c r="CJ23" s="44">
        <f t="shared" si="46"/>
        <v>0</v>
      </c>
    </row>
    <row r="24" spans="2:88" x14ac:dyDescent="0.3">
      <c r="B24" s="7" t="str">
        <f t="shared" si="47"/>
        <v>Restaurants</v>
      </c>
      <c r="C24" s="7" t="str">
        <v>Krispy Kreme Inc</v>
      </c>
      <c r="D24" s="7" t="str">
        <v>DNUT</v>
      </c>
      <c r="G24" s="46">
        <f>_xlfn.XLOOKUP($D24,MASTER_YH!$D:$D,MASTER_YH!F:F)</f>
        <v>1665397000</v>
      </c>
      <c r="H24" s="46">
        <f>IF(AND(EXCL_YRS_NEG_INC=1,_xlfn.XLOOKUP($D24,MASTER_YH!$D:$D,MASTER_YH!L:L)&lt;0), "Negative", _xlfn.XLOOKUP($D24,MASTER_YH!$D:$D,MASTER_YH!L:L))</f>
        <v>19769000</v>
      </c>
      <c r="I24" s="65">
        <f t="shared" si="11"/>
        <v>1.7072030173036695E-2</v>
      </c>
      <c r="J24" s="65" t="str">
        <f t="shared" si="12"/>
        <v/>
      </c>
      <c r="K24" s="47">
        <f t="shared" si="48"/>
        <v>1.1870442903403814E-2</v>
      </c>
      <c r="L24" s="46">
        <f>_xlfn.XLOOKUP($D24, 'MASTER_S&amp;P'!$D:$D, 'MASTER_S&amp;P'!F:F)</f>
        <v>1665397000</v>
      </c>
      <c r="M24" s="46">
        <f>IF(AND(EXCL_YRS_NEG_INC=1,_xlfn.XLOOKUP($D24,'MASTER_S&amp;P'!$D:$D,'MASTER_S&amp;P'!L:L)&lt;0),"Negative",_xlfn.XLOOKUP($D24,'MASTER_S&amp;P'!$D:$D,'MASTER_S&amp;P'!L:L))</f>
        <v>19769000</v>
      </c>
      <c r="N24" s="65">
        <f t="shared" si="13"/>
        <v>1.5907707711741801E-2</v>
      </c>
      <c r="O24" s="65" t="str">
        <f t="shared" si="14"/>
        <v/>
      </c>
      <c r="P24" s="47">
        <f t="shared" si="49"/>
        <v>1.1870442903403814E-2</v>
      </c>
      <c r="Q24" s="46" t="str">
        <f>_xlfn.XLOOKUP($D24, MASTER_VL!$D:$D, MASTER_VL!F:F)</f>
        <v>NA</v>
      </c>
      <c r="R24" s="46" t="str">
        <f>IF(AND(EXCL_YRS_NEG_INC=1,_xlfn.XLOOKUP($D24,MASTER_VL!$D:$D,MASTER_VL!O:O)&lt;0),"Negative",_xlfn.XLOOKUP($D24,MASTER_VL!$D:$D,MASTER_VL!O:O))</f>
        <v>NA</v>
      </c>
      <c r="S24" s="65" t="str">
        <f t="shared" si="15"/>
        <v/>
      </c>
      <c r="T24" s="65" t="str">
        <f t="shared" si="16"/>
        <v/>
      </c>
      <c r="U24" s="47" t="str">
        <f t="shared" si="50"/>
        <v>n/a</v>
      </c>
      <c r="V24" s="46">
        <f t="shared" si="17"/>
        <v>1665397000</v>
      </c>
      <c r="W24" s="46">
        <f>_xlfn.XLOOKUP($D24, MASTER_YH!$D:$D, MASTER_YH!I:I)</f>
        <v>3072030000</v>
      </c>
      <c r="X24" s="49">
        <f t="shared" si="18"/>
        <v>0.54211612516804852</v>
      </c>
      <c r="Y24" s="46">
        <f t="shared" si="51"/>
        <v>1665397000</v>
      </c>
      <c r="Z24" s="46">
        <f>_xlfn.XLOOKUP($D24, 'MASTER_S&amp;P'!$D:$D, 'MASTER_S&amp;P'!I:I)</f>
        <v>3072030000</v>
      </c>
      <c r="AA24" s="49">
        <f t="shared" si="52"/>
        <v>0.54211612516804852</v>
      </c>
      <c r="AB24" s="51">
        <f t="shared" si="19"/>
        <v>3072030000</v>
      </c>
      <c r="AC24" s="65">
        <f t="shared" si="20"/>
        <v>1.5000869425274467E-2</v>
      </c>
      <c r="AD24" s="65" t="str">
        <f t="shared" si="21"/>
        <v/>
      </c>
      <c r="AE24" s="50">
        <f t="shared" si="53"/>
        <v>0.54211612516804852</v>
      </c>
      <c r="AF24" s="44">
        <f t="shared" si="22"/>
        <v>0</v>
      </c>
      <c r="AI24" s="46">
        <f>_xlfn.XLOOKUP($D24,MASTER_YH!$D:$D,MASTER_YH!G:G)</f>
        <v>1686104000</v>
      </c>
      <c r="AJ24" s="46" t="str">
        <f>IF(AND(EXCL_YRS_NEG_INC=1,_xlfn.XLOOKUP($D24,MASTER_YH!$D:$D,MASTER_YH!M:M)&lt;0), "Negative", _xlfn.XLOOKUP($D24,MASTER_YH!$D:$D,MASTER_YH!M:M))</f>
        <v>Negative</v>
      </c>
      <c r="AK24" s="65" t="str">
        <f t="shared" si="23"/>
        <v/>
      </c>
      <c r="AL24" s="65" t="str">
        <f t="shared" si="24"/>
        <v/>
      </c>
      <c r="AM24" s="47" t="str">
        <f t="shared" si="54"/>
        <v>n/a</v>
      </c>
      <c r="AN24" s="46">
        <f>_xlfn.XLOOKUP($D24, 'MASTER_S&amp;P'!$D:$D, 'MASTER_S&amp;P'!G:G)</f>
        <v>1686104000</v>
      </c>
      <c r="AO24" s="46" t="str">
        <f>IF(AND(EXCL_YRS_NEG_INC=1,_xlfn.XLOOKUP($D24,'MASTER_S&amp;P'!$D:$D,'MASTER_S&amp;P'!M:M)&lt;0),"Negative",_xlfn.XLOOKUP($D24,'MASTER_S&amp;P'!$D:$D,'MASTER_S&amp;P'!M:M))</f>
        <v>Negative</v>
      </c>
      <c r="AP24" s="65" t="str">
        <f t="shared" si="25"/>
        <v/>
      </c>
      <c r="AQ24" s="65" t="str">
        <f t="shared" si="26"/>
        <v/>
      </c>
      <c r="AR24" s="47" t="str">
        <f t="shared" si="55"/>
        <v>n/a</v>
      </c>
      <c r="AS24" s="46">
        <f>_xlfn.XLOOKUP($D24, MASTER_VL!$D:$D, MASTER_VL!G:G)</f>
        <v>1686100000</v>
      </c>
      <c r="AT24" s="46" t="str">
        <f>IF(AND(EXCL_YRS_NEG_INC=1,_xlfn.XLOOKUP($D24,MASTER_VL!$D:$D,MASTER_VL!P:P)&lt;0),"Negative",_xlfn.XLOOKUP($D24,MASTER_VL!$D:$D,MASTER_VL!P:P))</f>
        <v>Negative</v>
      </c>
      <c r="AU24" s="65" t="str">
        <f t="shared" si="27"/>
        <v/>
      </c>
      <c r="AV24" s="65" t="str">
        <f t="shared" si="28"/>
        <v/>
      </c>
      <c r="AW24" s="47" t="str">
        <f t="shared" si="56"/>
        <v>n/a</v>
      </c>
      <c r="AX24" s="46">
        <f t="shared" si="29"/>
        <v>1686104000</v>
      </c>
      <c r="AY24" s="46">
        <f>_xlfn.XLOOKUP($D24, MASTER_YH!$D:$D, MASTER_YH!J:J)</f>
        <v>3240592000</v>
      </c>
      <c r="AZ24" s="49">
        <f t="shared" si="30"/>
        <v>0.52030740062309599</v>
      </c>
      <c r="BA24" s="46">
        <f t="shared" si="57"/>
        <v>1686104000</v>
      </c>
      <c r="BB24" s="46">
        <f>_xlfn.XLOOKUP($D24, 'MASTER_S&amp;P'!$D:$D, 'MASTER_S&amp;P'!J:J)</f>
        <v>3240592000</v>
      </c>
      <c r="BC24" s="49">
        <f t="shared" si="58"/>
        <v>0.52030740062309599</v>
      </c>
      <c r="BD24" s="51">
        <f t="shared" si="31"/>
        <v>3240592000</v>
      </c>
      <c r="BE24" s="65">
        <f t="shared" si="32"/>
        <v>1.6286605370703363E-2</v>
      </c>
      <c r="BF24" s="65" t="str">
        <f t="shared" si="33"/>
        <v/>
      </c>
      <c r="BG24" s="50">
        <f t="shared" si="59"/>
        <v>0.52030740062309599</v>
      </c>
      <c r="BH24" s="44">
        <f t="shared" si="34"/>
        <v>0</v>
      </c>
      <c r="BK24" s="46">
        <f>_xlfn.XLOOKUP($D24,MASTER_YH!$D:$D,MASTER_YH!H:H)</f>
        <v>1529898000</v>
      </c>
      <c r="BL24" s="46" t="str">
        <f>IF(AND(EXCL_YRS_NEG_INC=1,_xlfn.XLOOKUP($D24,MASTER_YH!$D:$D,MASTER_YH!N:N)&lt;0), "Negative", _xlfn.XLOOKUP($D24,MASTER_YH!$D:$D,MASTER_YH!N:N))</f>
        <v>Negative</v>
      </c>
      <c r="BM24" s="65" t="str">
        <f t="shared" si="35"/>
        <v/>
      </c>
      <c r="BN24" s="65" t="str">
        <f t="shared" si="36"/>
        <v/>
      </c>
      <c r="BO24" s="47" t="str">
        <f t="shared" si="60"/>
        <v>n/a</v>
      </c>
      <c r="BP24" s="46">
        <f>_xlfn.XLOOKUP($D24, 'MASTER_S&amp;P'!$D:$D, 'MASTER_S&amp;P'!H:H)</f>
        <v>1529898000</v>
      </c>
      <c r="BQ24" s="46" t="str">
        <f>IF(AND(EXCL_YRS_NEG_INC=1,_xlfn.XLOOKUP($D24,'MASTER_S&amp;P'!$D:$D,'MASTER_S&amp;P'!N:N)&lt;0),"Negative",_xlfn.XLOOKUP($D24,'MASTER_S&amp;P'!$D:$D,'MASTER_S&amp;P'!N:N))</f>
        <v>Negative</v>
      </c>
      <c r="BR24" s="65" t="str">
        <f t="shared" si="37"/>
        <v/>
      </c>
      <c r="BS24" s="65" t="str">
        <f t="shared" si="38"/>
        <v/>
      </c>
      <c r="BT24" s="47" t="str">
        <f t="shared" si="61"/>
        <v>n/a</v>
      </c>
      <c r="BU24" s="46">
        <f>_xlfn.XLOOKUP($D24, MASTER_VL!$D:$D, MASTER_VL!H:H)</f>
        <v>1529900000</v>
      </c>
      <c r="BV24" s="46" t="str">
        <f>IF(AND(EXCL_YRS_NEG_INC=1,_xlfn.XLOOKUP($D24,MASTER_VL!$D:$D,MASTER_VL!Q:Q)&lt;0),"Negative",_xlfn.XLOOKUP($D24,MASTER_VL!$D:$D,MASTER_VL!Q:Q))</f>
        <v>Negative</v>
      </c>
      <c r="BW24" s="65" t="str">
        <f t="shared" si="39"/>
        <v/>
      </c>
      <c r="BX24" s="65" t="str">
        <f t="shared" si="40"/>
        <v/>
      </c>
      <c r="BY24" s="47" t="str">
        <f t="shared" si="62"/>
        <v>n/a</v>
      </c>
      <c r="BZ24" s="46">
        <f t="shared" si="41"/>
        <v>1529898000</v>
      </c>
      <c r="CA24" s="46">
        <f>_xlfn.XLOOKUP($D24, MASTER_YH!$D:$D, MASTER_YH!K:K)</f>
        <v>3148537000</v>
      </c>
      <c r="CB24" s="49">
        <f t="shared" si="42"/>
        <v>0.48590758183880323</v>
      </c>
      <c r="CC24" s="46">
        <f t="shared" si="63"/>
        <v>1529898000</v>
      </c>
      <c r="CD24" s="46">
        <f>_xlfn.XLOOKUP($D24, 'MASTER_S&amp;P'!$D:$D, 'MASTER_S&amp;P'!K:K)</f>
        <v>3148537000</v>
      </c>
      <c r="CE24" s="49">
        <f t="shared" si="64"/>
        <v>0.48590758183880323</v>
      </c>
      <c r="CF24" s="51">
        <f t="shared" si="43"/>
        <v>3148537000</v>
      </c>
      <c r="CG24" s="65">
        <f t="shared" si="44"/>
        <v>1.6931099113378319E-2</v>
      </c>
      <c r="CH24" s="65" t="str">
        <f t="shared" si="45"/>
        <v/>
      </c>
      <c r="CI24" s="50">
        <f t="shared" si="65"/>
        <v>0.48590758183880323</v>
      </c>
      <c r="CJ24" s="44">
        <f t="shared" si="46"/>
        <v>0</v>
      </c>
    </row>
    <row r="25" spans="2:88" x14ac:dyDescent="0.3">
      <c r="B25" s="7" t="str">
        <f t="shared" si="47"/>
        <v>Restaurants</v>
      </c>
      <c r="C25" s="7" t="str">
        <v>Dominos Pizza Inc</v>
      </c>
      <c r="D25" s="7" t="str">
        <v>DPZ</v>
      </c>
      <c r="G25" s="46">
        <f>_xlfn.XLOOKUP($D25,MASTER_YH!$D:$D,MASTER_YH!F:F)</f>
        <v>4706416000</v>
      </c>
      <c r="H25" s="46">
        <f>IF(AND(EXCL_YRS_NEG_INC=1,_xlfn.XLOOKUP($D25,MASTER_YH!$D:$D,MASTER_YH!L:L)&lt;0), "Negative", _xlfn.XLOOKUP($D25,MASTER_YH!$D:$D,MASTER_YH!L:L))</f>
        <v>722215000</v>
      </c>
      <c r="I25" s="65">
        <f t="shared" si="11"/>
        <v>9.6530106629678057E-3</v>
      </c>
      <c r="J25" s="65">
        <f t="shared" si="12"/>
        <v>0.66147606689350391</v>
      </c>
      <c r="K25" s="47">
        <f t="shared" si="48"/>
        <v>0.15345328589737925</v>
      </c>
      <c r="L25" s="46">
        <f>_xlfn.XLOOKUP($D25, 'MASTER_S&amp;P'!$D:$D, 'MASTER_S&amp;P'!F:F)</f>
        <v>4706416000</v>
      </c>
      <c r="M25" s="46">
        <f>IF(AND(EXCL_YRS_NEG_INC=1,_xlfn.XLOOKUP($D25,'MASTER_S&amp;P'!$D:$D,'MASTER_S&amp;P'!L:L)&lt;0),"Negative",_xlfn.XLOOKUP($D25,'MASTER_S&amp;P'!$D:$D,'MASTER_S&amp;P'!L:L))</f>
        <v>722215000</v>
      </c>
      <c r="N25" s="65">
        <f t="shared" si="13"/>
        <v>8.9946696794939371E-3</v>
      </c>
      <c r="O25" s="65">
        <f t="shared" si="14"/>
        <v>0.6493936234285409</v>
      </c>
      <c r="P25" s="47">
        <f t="shared" si="49"/>
        <v>0.15345328589737925</v>
      </c>
      <c r="Q25" s="46" t="str">
        <f>_xlfn.XLOOKUP($D25, MASTER_VL!$D:$D, MASTER_VL!F:F)</f>
        <v>N/A</v>
      </c>
      <c r="R25" s="46" t="str">
        <f>IF(AND(EXCL_YRS_NEG_INC=1,_xlfn.XLOOKUP($D25,MASTER_VL!$D:$D,MASTER_VL!O:O)&lt;0),"Negative",_xlfn.XLOOKUP($D25,MASTER_VL!$D:$D,MASTER_VL!O:O))</f>
        <v>NA</v>
      </c>
      <c r="S25" s="65" t="str">
        <f t="shared" si="15"/>
        <v/>
      </c>
      <c r="T25" s="65" t="str">
        <f t="shared" si="16"/>
        <v/>
      </c>
      <c r="U25" s="47" t="str">
        <f t="shared" si="50"/>
        <v>n/a</v>
      </c>
      <c r="V25" s="46">
        <f t="shared" si="17"/>
        <v>4706416000</v>
      </c>
      <c r="W25" s="46">
        <f>_xlfn.XLOOKUP($D25, MASTER_YH!$D:$D, MASTER_YH!I:I)</f>
        <v>1737013000</v>
      </c>
      <c r="X25" s="49">
        <f t="shared" si="18"/>
        <v>2.7094880694617713</v>
      </c>
      <c r="Y25" s="46">
        <f t="shared" si="51"/>
        <v>4706416000</v>
      </c>
      <c r="Z25" s="46">
        <f>_xlfn.XLOOKUP($D25, 'MASTER_S&amp;P'!$D:$D, 'MASTER_S&amp;P'!I:I)</f>
        <v>1737013000</v>
      </c>
      <c r="AA25" s="49">
        <f t="shared" si="52"/>
        <v>2.7094880694617713</v>
      </c>
      <c r="AB25" s="51">
        <f t="shared" si="19"/>
        <v>1737013000</v>
      </c>
      <c r="AC25" s="65">
        <f t="shared" si="20"/>
        <v>8.48191756037678E-3</v>
      </c>
      <c r="AD25" s="65">
        <f t="shared" si="21"/>
        <v>0.6493936234285409</v>
      </c>
      <c r="AE25" s="50">
        <f t="shared" si="53"/>
        <v>2.7094880694617713</v>
      </c>
      <c r="AF25" s="44">
        <f t="shared" si="22"/>
        <v>1</v>
      </c>
      <c r="AI25" s="46">
        <f>_xlfn.XLOOKUP($D25,MASTER_YH!$D:$D,MASTER_YH!G:G)</f>
        <v>4479358000</v>
      </c>
      <c r="AJ25" s="46">
        <f>IF(AND(EXCL_YRS_NEG_INC=1,_xlfn.XLOOKUP($D25,MASTER_YH!$D:$D,MASTER_YH!M:M)&lt;0), "Negative", _xlfn.XLOOKUP($D25,MASTER_YH!$D:$D,MASTER_YH!M:M))</f>
        <v>652440000</v>
      </c>
      <c r="AK25" s="65">
        <f t="shared" si="23"/>
        <v>8.7220670006708419E-3</v>
      </c>
      <c r="AL25" s="65">
        <f t="shared" si="24"/>
        <v>0.64329180938363939</v>
      </c>
      <c r="AM25" s="47">
        <f t="shared" si="54"/>
        <v>0.14565480142466844</v>
      </c>
      <c r="AN25" s="46">
        <f>_xlfn.XLOOKUP($D25, 'MASTER_S&amp;P'!$D:$D, 'MASTER_S&amp;P'!G:G)</f>
        <v>4479358000</v>
      </c>
      <c r="AO25" s="46">
        <f>IF(AND(EXCL_YRS_NEG_INC=1,_xlfn.XLOOKUP($D25,'MASTER_S&amp;P'!$D:$D,'MASTER_S&amp;P'!M:M)&lt;0),"Negative",_xlfn.XLOOKUP($D25,'MASTER_S&amp;P'!$D:$D,'MASTER_S&amp;P'!M:M))</f>
        <v>652440000</v>
      </c>
      <c r="AP25" s="65">
        <f t="shared" si="25"/>
        <v>8.7220670006708419E-3</v>
      </c>
      <c r="AQ25" s="65">
        <f t="shared" si="26"/>
        <v>0.64329180938363939</v>
      </c>
      <c r="AR25" s="47">
        <f t="shared" si="55"/>
        <v>0.14565480142466844</v>
      </c>
      <c r="AS25" s="46">
        <f>_xlfn.XLOOKUP($D25, MASTER_VL!$D:$D, MASTER_VL!G:G)</f>
        <v>4479400000</v>
      </c>
      <c r="AT25" s="46">
        <f>IF(AND(EXCL_YRS_NEG_INC=1,_xlfn.XLOOKUP($D25,MASTER_VL!$D:$D,MASTER_VL!P:P)&lt;0),"Negative",_xlfn.XLOOKUP($D25,MASTER_VL!$D:$D,MASTER_VL!P:P))</f>
        <v>509141800</v>
      </c>
      <c r="AU25" s="65">
        <f t="shared" si="27"/>
        <v>8.7787363186806154E-3</v>
      </c>
      <c r="AV25" s="65">
        <f t="shared" si="28"/>
        <v>0.64329180938363939</v>
      </c>
      <c r="AW25" s="47">
        <f t="shared" si="56"/>
        <v>0.11366294593025851</v>
      </c>
      <c r="AX25" s="46">
        <f t="shared" si="29"/>
        <v>4479358000</v>
      </c>
      <c r="AY25" s="46">
        <f>_xlfn.XLOOKUP($D25, MASTER_YH!$D:$D, MASTER_YH!J:J)</f>
        <v>1674899000</v>
      </c>
      <c r="AZ25" s="49">
        <f t="shared" si="30"/>
        <v>2.6744048447100393</v>
      </c>
      <c r="BA25" s="46">
        <f t="shared" si="57"/>
        <v>4479358000</v>
      </c>
      <c r="BB25" s="46">
        <f>_xlfn.XLOOKUP($D25, 'MASTER_S&amp;P'!$D:$D, 'MASTER_S&amp;P'!J:J)</f>
        <v>1674899000</v>
      </c>
      <c r="BC25" s="49">
        <f t="shared" si="58"/>
        <v>2.6744048447100393</v>
      </c>
      <c r="BD25" s="51">
        <f t="shared" si="31"/>
        <v>1674899000</v>
      </c>
      <c r="BE25" s="65">
        <f t="shared" si="32"/>
        <v>8.4177270846764098E-3</v>
      </c>
      <c r="BF25" s="65">
        <f t="shared" si="33"/>
        <v>0.64329180938363939</v>
      </c>
      <c r="BG25" s="50">
        <f t="shared" si="59"/>
        <v>2.6744048447100393</v>
      </c>
      <c r="BH25" s="44">
        <f t="shared" si="34"/>
        <v>1</v>
      </c>
      <c r="BK25" s="46">
        <f>_xlfn.XLOOKUP($D25,MASTER_YH!$D:$D,MASTER_YH!H:H)</f>
        <v>4537158000</v>
      </c>
      <c r="BL25" s="46">
        <f>IF(AND(EXCL_YRS_NEG_INC=1,_xlfn.XLOOKUP($D25,MASTER_YH!$D:$D,MASTER_YH!N:N)&lt;0), "Negative", _xlfn.XLOOKUP($D25,MASTER_YH!$D:$D,MASTER_YH!N:N))</f>
        <v>572833000</v>
      </c>
      <c r="BM25" s="65">
        <f t="shared" si="35"/>
        <v>9.1998365790952937E-3</v>
      </c>
      <c r="BN25" s="65">
        <f t="shared" si="36"/>
        <v>0.64960664080491459</v>
      </c>
      <c r="BO25" s="47">
        <f t="shared" si="60"/>
        <v>0.12625370330942851</v>
      </c>
      <c r="BP25" s="46">
        <f>_xlfn.XLOOKUP($D25, 'MASTER_S&amp;P'!$D:$D, 'MASTER_S&amp;P'!H:H)</f>
        <v>4537158000</v>
      </c>
      <c r="BQ25" s="46">
        <f>IF(AND(EXCL_YRS_NEG_INC=1,_xlfn.XLOOKUP($D25,'MASTER_S&amp;P'!$D:$D,'MASTER_S&amp;P'!N:N)&lt;0),"Negative",_xlfn.XLOOKUP($D25,'MASTER_S&amp;P'!$D:$D,'MASTER_S&amp;P'!N:N))</f>
        <v>572833000</v>
      </c>
      <c r="BR25" s="65">
        <f t="shared" si="37"/>
        <v>9.1998365790952937E-3</v>
      </c>
      <c r="BS25" s="65">
        <f t="shared" si="38"/>
        <v>0.64960664080491459</v>
      </c>
      <c r="BT25" s="47">
        <f t="shared" si="61"/>
        <v>0.12625370330942851</v>
      </c>
      <c r="BU25" s="46">
        <f>_xlfn.XLOOKUP($D25, MASTER_VL!$D:$D, MASTER_VL!H:H)</f>
        <v>4537400000</v>
      </c>
      <c r="BV25" s="46">
        <f>IF(AND(EXCL_YRS_NEG_INC=1,_xlfn.XLOOKUP($D25,MASTER_VL!$D:$D,MASTER_VL!Q:Q)&lt;0),"Negative",_xlfn.XLOOKUP($D25,MASTER_VL!$D:$D,MASTER_VL!Q:Q))</f>
        <v>443812600</v>
      </c>
      <c r="BW25" s="65">
        <f t="shared" si="39"/>
        <v>9.1445661825892699E-3</v>
      </c>
      <c r="BX25" s="65">
        <f t="shared" si="40"/>
        <v>0.64960664080491459</v>
      </c>
      <c r="BY25" s="47">
        <f t="shared" si="62"/>
        <v>9.7812095032397406E-2</v>
      </c>
      <c r="BZ25" s="46">
        <f t="shared" si="41"/>
        <v>4537158000</v>
      </c>
      <c r="CA25" s="46">
        <f>_xlfn.XLOOKUP($D25, MASTER_YH!$D:$D, MASTER_YH!K:K)</f>
        <v>1602221000</v>
      </c>
      <c r="CB25" s="49">
        <f t="shared" si="42"/>
        <v>2.831792867525766</v>
      </c>
      <c r="CC25" s="46">
        <f t="shared" si="63"/>
        <v>4537158000</v>
      </c>
      <c r="CD25" s="46">
        <f>_xlfn.XLOOKUP($D25, 'MASTER_S&amp;P'!$D:$D, 'MASTER_S&amp;P'!K:K)</f>
        <v>1602221000</v>
      </c>
      <c r="CE25" s="49">
        <f t="shared" si="64"/>
        <v>2.831792867525766</v>
      </c>
      <c r="CF25" s="51">
        <f t="shared" si="43"/>
        <v>1602221000</v>
      </c>
      <c r="CG25" s="65">
        <f t="shared" si="44"/>
        <v>8.6158627173624196E-3</v>
      </c>
      <c r="CH25" s="65">
        <f t="shared" si="45"/>
        <v>0.64960664080491459</v>
      </c>
      <c r="CI25" s="50">
        <f t="shared" si="65"/>
        <v>2.831792867525766</v>
      </c>
      <c r="CJ25" s="44">
        <f t="shared" si="46"/>
        <v>1</v>
      </c>
    </row>
    <row r="26" spans="2:88" x14ac:dyDescent="0.3">
      <c r="B26" s="7" t="str">
        <f t="shared" si="47"/>
        <v>Restaurants</v>
      </c>
      <c r="C26" s="7" t="str">
        <v>Darden Restaurants Inc</v>
      </c>
      <c r="D26" s="7" t="str">
        <v>DRI</v>
      </c>
      <c r="G26" s="46" t="str">
        <f>_xlfn.XLOOKUP($D26,MASTER_YH!$D:$D,MASTER_YH!F:F)</f>
        <v>n/a</v>
      </c>
      <c r="H26" s="46" t="str">
        <f>IF(AND(EXCL_YRS_NEG_INC=1,_xlfn.XLOOKUP($D26,MASTER_YH!$D:$D,MASTER_YH!L:L)&lt;0), "Negative", _xlfn.XLOOKUP($D26,MASTER_YH!$D:$D,MASTER_YH!L:L))</f>
        <v>n/a</v>
      </c>
      <c r="I26" s="65" t="str">
        <f t="shared" si="11"/>
        <v/>
      </c>
      <c r="J26" s="65" t="str">
        <f t="shared" si="12"/>
        <v/>
      </c>
      <c r="K26" s="47" t="str">
        <f t="shared" si="48"/>
        <v>n/a</v>
      </c>
      <c r="L26" s="46">
        <f>_xlfn.XLOOKUP($D26, 'MASTER_S&amp;P'!$D:$D, 'MASTER_S&amp;P'!F:F)</f>
        <v>11390000000</v>
      </c>
      <c r="M26" s="46">
        <f>IF(AND(EXCL_YRS_NEG_INC=1,_xlfn.XLOOKUP($D26,'MASTER_S&amp;P'!$D:$D,'MASTER_S&amp;P'!L:L)&lt;0),"Negative",_xlfn.XLOOKUP($D26,'MASTER_S&amp;P'!$D:$D,'MASTER_S&amp;P'!L:L))</f>
        <v>1175500000</v>
      </c>
      <c r="N26" s="65">
        <f t="shared" si="13"/>
        <v>5.8633208145770846E-2</v>
      </c>
      <c r="O26" s="65" t="str">
        <f t="shared" si="14"/>
        <v/>
      </c>
      <c r="P26" s="47">
        <f t="shared" si="49"/>
        <v>0.10320456540825286</v>
      </c>
      <c r="Q26" s="46">
        <f>_xlfn.XLOOKUP($D26, MASTER_VL!$D:$D, MASTER_VL!F:F)</f>
        <v>11390000000</v>
      </c>
      <c r="R26" s="46">
        <f>IF(AND(EXCL_YRS_NEG_INC=1,_xlfn.XLOOKUP($D26,MASTER_VL!$D:$D,MASTER_VL!O:O)&lt;0),"Negative",_xlfn.XLOOKUP($D26,MASTER_VL!$D:$D,MASTER_VL!O:O))</f>
        <v>1055832000.0000001</v>
      </c>
      <c r="S26" s="65">
        <f t="shared" si="15"/>
        <v>0.18813257772369385</v>
      </c>
      <c r="T26" s="65" t="str">
        <f t="shared" si="16"/>
        <v/>
      </c>
      <c r="U26" s="47">
        <f t="shared" si="50"/>
        <v>9.2698156277436355E-2</v>
      </c>
      <c r="V26" s="46" t="str">
        <f t="shared" si="17"/>
        <v>n/a</v>
      </c>
      <c r="W26" s="46" t="str">
        <f>_xlfn.XLOOKUP($D26, MASTER_YH!$D:$D, MASTER_YH!I:I)</f>
        <v>n/a</v>
      </c>
      <c r="X26" s="49" t="str">
        <f t="shared" si="18"/>
        <v>n/a</v>
      </c>
      <c r="Y26" s="46">
        <f t="shared" si="51"/>
        <v>11390000000</v>
      </c>
      <c r="Z26" s="46">
        <f>_xlfn.XLOOKUP($D26, 'MASTER_S&amp;P'!$D:$D, 'MASTER_S&amp;P'!I:I)</f>
        <v>11323000000</v>
      </c>
      <c r="AA26" s="49">
        <f t="shared" si="52"/>
        <v>1.0059171597633136</v>
      </c>
      <c r="AB26" s="51">
        <f t="shared" si="19"/>
        <v>11323000000</v>
      </c>
      <c r="AC26" s="65">
        <f t="shared" si="20"/>
        <v>5.529075057938327E-2</v>
      </c>
      <c r="AD26" s="65" t="str">
        <f t="shared" si="21"/>
        <v/>
      </c>
      <c r="AE26" s="50">
        <f t="shared" si="53"/>
        <v>1.0059171597633136</v>
      </c>
      <c r="AF26" s="44">
        <f t="shared" si="22"/>
        <v>0</v>
      </c>
      <c r="AI26" s="46">
        <f>_xlfn.XLOOKUP($D26,MASTER_YH!$D:$D,MASTER_YH!G:G)</f>
        <v>11390000000</v>
      </c>
      <c r="AJ26" s="46">
        <f>IF(AND(EXCL_YRS_NEG_INC=1,_xlfn.XLOOKUP($D26,MASTER_YH!$D:$D,MASTER_YH!M:M)&lt;0), "Negative", _xlfn.XLOOKUP($D26,MASTER_YH!$D:$D,MASTER_YH!M:M))</f>
        <v>1175500000</v>
      </c>
      <c r="AK26" s="65">
        <f t="shared" si="23"/>
        <v>5.6148762951069402E-2</v>
      </c>
      <c r="AL26" s="65" t="str">
        <f t="shared" si="24"/>
        <v/>
      </c>
      <c r="AM26" s="47">
        <f t="shared" si="54"/>
        <v>0.10320456540825286</v>
      </c>
      <c r="AN26" s="46">
        <f>_xlfn.XLOOKUP($D26, 'MASTER_S&amp;P'!$D:$D, 'MASTER_S&amp;P'!G:G)</f>
        <v>10487800000</v>
      </c>
      <c r="AO26" s="46">
        <f>IF(AND(EXCL_YRS_NEG_INC=1,_xlfn.XLOOKUP($D26,'MASTER_S&amp;P'!$D:$D,'MASTER_S&amp;P'!M:M)&lt;0),"Negative",_xlfn.XLOOKUP($D26,'MASTER_S&amp;P'!$D:$D,'MASTER_S&amp;P'!M:M))</f>
        <v>1120500000</v>
      </c>
      <c r="AP26" s="65">
        <f t="shared" si="25"/>
        <v>5.6148762951069402E-2</v>
      </c>
      <c r="AQ26" s="65" t="str">
        <f t="shared" si="26"/>
        <v/>
      </c>
      <c r="AR26" s="47">
        <f t="shared" si="55"/>
        <v>0.10683842178531246</v>
      </c>
      <c r="AS26" s="46">
        <f>_xlfn.XLOOKUP($D26, MASTER_VL!$D:$D, MASTER_VL!G:G)</f>
        <v>10488000000</v>
      </c>
      <c r="AT26" s="46">
        <f>IF(AND(EXCL_YRS_NEG_INC=1,_xlfn.XLOOKUP($D26,MASTER_VL!$D:$D,MASTER_VL!P:P)&lt;0),"Negative",_xlfn.XLOOKUP($D26,MASTER_VL!$D:$D,MASTER_VL!P:P))</f>
        <v>968800000</v>
      </c>
      <c r="AU26" s="65">
        <f t="shared" si="27"/>
        <v>5.6513574652617297E-2</v>
      </c>
      <c r="AV26" s="65" t="str">
        <f t="shared" si="28"/>
        <v/>
      </c>
      <c r="AW26" s="47">
        <f t="shared" si="56"/>
        <v>9.2372234935163999E-2</v>
      </c>
      <c r="AX26" s="46">
        <f t="shared" si="29"/>
        <v>11390000000</v>
      </c>
      <c r="AY26" s="46">
        <f>_xlfn.XLOOKUP($D26, MASTER_YH!$D:$D, MASTER_YH!J:J)</f>
        <v>11323000000</v>
      </c>
      <c r="AZ26" s="49">
        <f t="shared" si="30"/>
        <v>1.0059171597633136</v>
      </c>
      <c r="BA26" s="46">
        <f t="shared" si="57"/>
        <v>10487800000</v>
      </c>
      <c r="BB26" s="46">
        <f>_xlfn.XLOOKUP($D26, 'MASTER_S&amp;P'!$D:$D, 'MASTER_S&amp;P'!J:J)</f>
        <v>10241500000</v>
      </c>
      <c r="BC26" s="49">
        <f t="shared" si="58"/>
        <v>1.024049211541278</v>
      </c>
      <c r="BD26" s="51">
        <f t="shared" si="31"/>
        <v>10782250000</v>
      </c>
      <c r="BE26" s="65">
        <f t="shared" si="32"/>
        <v>5.418955880847276E-2</v>
      </c>
      <c r="BF26" s="65" t="str">
        <f t="shared" si="33"/>
        <v/>
      </c>
      <c r="BG26" s="50">
        <f t="shared" si="59"/>
        <v>1.0149831856522957</v>
      </c>
      <c r="BH26" s="44">
        <f t="shared" si="34"/>
        <v>0</v>
      </c>
      <c r="BK26" s="46">
        <f>_xlfn.XLOOKUP($D26,MASTER_YH!$D:$D,MASTER_YH!H:H)</f>
        <v>10487800000</v>
      </c>
      <c r="BL26" s="46">
        <f>IF(AND(EXCL_YRS_NEG_INC=1,_xlfn.XLOOKUP($D26,MASTER_YH!$D:$D,MASTER_YH!N:N)&lt;0), "Negative", _xlfn.XLOOKUP($D26,MASTER_YH!$D:$D,MASTER_YH!N:N))</f>
        <v>1120500000</v>
      </c>
      <c r="BM26" s="65">
        <f t="shared" si="35"/>
        <v>5.8502488084726925E-2</v>
      </c>
      <c r="BN26" s="65" t="str">
        <f t="shared" si="36"/>
        <v/>
      </c>
      <c r="BO26" s="47">
        <f t="shared" si="60"/>
        <v>0.10683842178531246</v>
      </c>
      <c r="BP26" s="46">
        <f>_xlfn.XLOOKUP($D26, 'MASTER_S&amp;P'!$D:$D, 'MASTER_S&amp;P'!H:H)</f>
        <v>9630000000</v>
      </c>
      <c r="BQ26" s="46">
        <f>IF(AND(EXCL_YRS_NEG_INC=1,_xlfn.XLOOKUP($D26,'MASTER_S&amp;P'!$D:$D,'MASTER_S&amp;P'!N:N)&lt;0),"Negative",_xlfn.XLOOKUP($D26,'MASTER_S&amp;P'!$D:$D,'MASTER_S&amp;P'!N:N))</f>
        <v>1093500000</v>
      </c>
      <c r="BR26" s="65">
        <f t="shared" si="37"/>
        <v>5.8502488084726925E-2</v>
      </c>
      <c r="BS26" s="65" t="str">
        <f t="shared" si="38"/>
        <v/>
      </c>
      <c r="BT26" s="47">
        <f t="shared" si="61"/>
        <v>0.11355140186915888</v>
      </c>
      <c r="BU26" s="46">
        <f>_xlfn.XLOOKUP($D26, MASTER_VL!$D:$D, MASTER_VL!H:H)</f>
        <v>9630000000</v>
      </c>
      <c r="BV26" s="46">
        <f>IF(AND(EXCL_YRS_NEG_INC=1,_xlfn.XLOOKUP($D26,MASTER_VL!$D:$D,MASTER_VL!Q:Q)&lt;0),"Negative",_xlfn.XLOOKUP($D26,MASTER_VL!$D:$D,MASTER_VL!Q:Q))</f>
        <v>917230000</v>
      </c>
      <c r="BW26" s="65">
        <f t="shared" si="39"/>
        <v>5.815101926403296E-2</v>
      </c>
      <c r="BX26" s="65" t="str">
        <f t="shared" si="40"/>
        <v/>
      </c>
      <c r="BY26" s="47">
        <f t="shared" si="62"/>
        <v>9.5247144340602288E-2</v>
      </c>
      <c r="BZ26" s="46">
        <f t="shared" si="41"/>
        <v>10487800000</v>
      </c>
      <c r="CA26" s="46">
        <f>_xlfn.XLOOKUP($D26, MASTER_YH!$D:$D, MASTER_YH!K:K)</f>
        <v>10241500000</v>
      </c>
      <c r="CB26" s="49">
        <f t="shared" si="42"/>
        <v>1.024049211541278</v>
      </c>
      <c r="CC26" s="46">
        <f t="shared" si="63"/>
        <v>9630000000</v>
      </c>
      <c r="CD26" s="46">
        <f>_xlfn.XLOOKUP($D26, 'MASTER_S&amp;P'!$D:$D, 'MASTER_S&amp;P'!K:K)</f>
        <v>10135800000</v>
      </c>
      <c r="CE26" s="49">
        <f t="shared" si="64"/>
        <v>0.95009767359261232</v>
      </c>
      <c r="CF26" s="51">
        <f t="shared" si="43"/>
        <v>10188650000</v>
      </c>
      <c r="CG26" s="65">
        <f t="shared" si="44"/>
        <v>5.4788952132854722E-2</v>
      </c>
      <c r="CH26" s="65" t="str">
        <f t="shared" si="45"/>
        <v/>
      </c>
      <c r="CI26" s="50">
        <f t="shared" si="65"/>
        <v>0.98707344256694518</v>
      </c>
      <c r="CJ26" s="44">
        <f t="shared" si="46"/>
        <v>0</v>
      </c>
    </row>
    <row r="27" spans="2:88" x14ac:dyDescent="0.3">
      <c r="B27" s="7" t="str">
        <f t="shared" si="47"/>
        <v>Restaurants</v>
      </c>
      <c r="C27" s="7" t="str">
        <v>Brinker International Inc</v>
      </c>
      <c r="D27" s="7" t="str">
        <v>EAT</v>
      </c>
      <c r="G27" s="46" t="str">
        <f>_xlfn.XLOOKUP($D27,MASTER_YH!$D:$D,MASTER_YH!F:F)</f>
        <v>n/a</v>
      </c>
      <c r="H27" s="46" t="str">
        <f>IF(AND(EXCL_YRS_NEG_INC=1,_xlfn.XLOOKUP($D27,MASTER_YH!$D:$D,MASTER_YH!L:L)&lt;0), "Negative", _xlfn.XLOOKUP($D27,MASTER_YH!$D:$D,MASTER_YH!L:L))</f>
        <v>n/a</v>
      </c>
      <c r="I27" s="65" t="str">
        <f t="shared" si="11"/>
        <v/>
      </c>
      <c r="J27" s="65" t="str">
        <f t="shared" si="12"/>
        <v/>
      </c>
      <c r="K27" s="47" t="str">
        <f t="shared" si="48"/>
        <v>n/a</v>
      </c>
      <c r="L27" s="46">
        <f>_xlfn.XLOOKUP($D27, 'MASTER_S&amp;P'!$D:$D, 'MASTER_S&amp;P'!F:F)</f>
        <v>4415100000</v>
      </c>
      <c r="M27" s="46">
        <f>IF(AND(EXCL_YRS_NEG_INC=1,_xlfn.XLOOKUP($D27,'MASTER_S&amp;P'!$D:$D,'MASTER_S&amp;P'!L:L)&lt;0),"Negative",_xlfn.XLOOKUP($D27,'MASTER_S&amp;P'!$D:$D,'MASTER_S&amp;P'!L:L))</f>
        <v>164900000</v>
      </c>
      <c r="N27" s="65">
        <f t="shared" si="13"/>
        <v>1.342769337126189E-2</v>
      </c>
      <c r="O27" s="65" t="str">
        <f t="shared" si="14"/>
        <v/>
      </c>
      <c r="P27" s="47">
        <f t="shared" si="49"/>
        <v>3.7349097415687073E-2</v>
      </c>
      <c r="Q27" s="46">
        <f>_xlfn.XLOOKUP($D27, MASTER_VL!$D:$D, MASTER_VL!F:F)</f>
        <v>4415100000</v>
      </c>
      <c r="R27" s="46">
        <f>IF(AND(EXCL_YRS_NEG_INC=1,_xlfn.XLOOKUP($D27,MASTER_VL!$D:$D,MASTER_VL!O:O)&lt;0),"Negative",_xlfn.XLOOKUP($D27,MASTER_VL!$D:$D,MASTER_VL!O:O))</f>
        <v>184499999.99999997</v>
      </c>
      <c r="S27" s="65">
        <f t="shared" si="15"/>
        <v>4.3084570104681662E-2</v>
      </c>
      <c r="T27" s="65" t="str">
        <f t="shared" si="16"/>
        <v/>
      </c>
      <c r="U27" s="47">
        <f t="shared" si="50"/>
        <v>4.1788407963579528E-2</v>
      </c>
      <c r="V27" s="46" t="str">
        <f t="shared" si="17"/>
        <v>n/a</v>
      </c>
      <c r="W27" s="46" t="str">
        <f>_xlfn.XLOOKUP($D27, MASTER_YH!$D:$D, MASTER_YH!I:I)</f>
        <v>n/a</v>
      </c>
      <c r="X27" s="49" t="str">
        <f t="shared" si="18"/>
        <v>n/a</v>
      </c>
      <c r="Y27" s="46">
        <f t="shared" si="51"/>
        <v>4415100000</v>
      </c>
      <c r="Z27" s="46">
        <f>_xlfn.XLOOKUP($D27, 'MASTER_S&amp;P'!$D:$D, 'MASTER_S&amp;P'!I:I)</f>
        <v>2593100000</v>
      </c>
      <c r="AA27" s="49">
        <f t="shared" si="52"/>
        <v>1.7026339130770121</v>
      </c>
      <c r="AB27" s="51">
        <f t="shared" si="19"/>
        <v>2593100000</v>
      </c>
      <c r="AC27" s="65">
        <f t="shared" si="20"/>
        <v>1.2662231328040162E-2</v>
      </c>
      <c r="AD27" s="65" t="str">
        <f t="shared" si="21"/>
        <v/>
      </c>
      <c r="AE27" s="50">
        <f t="shared" si="53"/>
        <v>1.7026339130770121</v>
      </c>
      <c r="AF27" s="44">
        <f t="shared" si="22"/>
        <v>0</v>
      </c>
      <c r="AI27" s="46">
        <f>_xlfn.XLOOKUP($D27,MASTER_YH!$D:$D,MASTER_YH!G:G)</f>
        <v>4415100000</v>
      </c>
      <c r="AJ27" s="46">
        <f>IF(AND(EXCL_YRS_NEG_INC=1,_xlfn.XLOOKUP($D27,MASTER_YH!$D:$D,MASTER_YH!M:M)&lt;0), "Negative", _xlfn.XLOOKUP($D27,MASTER_YH!$D:$D,MASTER_YH!M:M))</f>
        <v>164900000</v>
      </c>
      <c r="AK27" s="65">
        <f t="shared" si="23"/>
        <v>1.3227356566010233E-2</v>
      </c>
      <c r="AL27" s="65" t="str">
        <f t="shared" si="24"/>
        <v/>
      </c>
      <c r="AM27" s="47">
        <f t="shared" si="54"/>
        <v>3.7349097415687073E-2</v>
      </c>
      <c r="AN27" s="46">
        <f>_xlfn.XLOOKUP($D27, 'MASTER_S&amp;P'!$D:$D, 'MASTER_S&amp;P'!G:G)</f>
        <v>4133200000</v>
      </c>
      <c r="AO27" s="46">
        <f>IF(AND(EXCL_YRS_NEG_INC=1,_xlfn.XLOOKUP($D27,'MASTER_S&amp;P'!$D:$D,'MASTER_S&amp;P'!M:M)&lt;0),"Negative",_xlfn.XLOOKUP($D27,'MASTER_S&amp;P'!$D:$D,'MASTER_S&amp;P'!M:M))</f>
        <v>90800000</v>
      </c>
      <c r="AP27" s="65">
        <f t="shared" si="25"/>
        <v>1.3227356566010233E-2</v>
      </c>
      <c r="AQ27" s="65" t="str">
        <f t="shared" si="26"/>
        <v/>
      </c>
      <c r="AR27" s="47">
        <f t="shared" si="55"/>
        <v>2.1968450595180489E-2</v>
      </c>
      <c r="AS27" s="46">
        <f>_xlfn.XLOOKUP($D27, MASTER_VL!$D:$D, MASTER_VL!G:G)</f>
        <v>4133200000</v>
      </c>
      <c r="AT27" s="46">
        <f>IF(AND(EXCL_YRS_NEG_INC=1,_xlfn.XLOOKUP($D27,MASTER_VL!$D:$D,MASTER_VL!P:P)&lt;0),"Negative",_xlfn.XLOOKUP($D27,MASTER_VL!$D:$D,MASTER_VL!P:P))</f>
        <v>126218000</v>
      </c>
      <c r="AU27" s="65">
        <f t="shared" si="27"/>
        <v>1.3313297808563201E-2</v>
      </c>
      <c r="AV27" s="65" t="str">
        <f t="shared" si="28"/>
        <v/>
      </c>
      <c r="AW27" s="47">
        <f t="shared" si="56"/>
        <v>3.0537597987031841E-2</v>
      </c>
      <c r="AX27" s="46">
        <f t="shared" si="29"/>
        <v>4415100000</v>
      </c>
      <c r="AY27" s="46">
        <f>_xlfn.XLOOKUP($D27, MASTER_YH!$D:$D, MASTER_YH!J:J)</f>
        <v>2593100000</v>
      </c>
      <c r="AZ27" s="49">
        <f t="shared" si="30"/>
        <v>1.7026339130770121</v>
      </c>
      <c r="BA27" s="46">
        <f t="shared" si="57"/>
        <v>4133200000</v>
      </c>
      <c r="BB27" s="46">
        <f>_xlfn.XLOOKUP($D27, 'MASTER_S&amp;P'!$D:$D, 'MASTER_S&amp;P'!J:J)</f>
        <v>2487000000</v>
      </c>
      <c r="BC27" s="49">
        <f t="shared" si="58"/>
        <v>1.6619219943707277</v>
      </c>
      <c r="BD27" s="51">
        <f t="shared" si="31"/>
        <v>2540050000</v>
      </c>
      <c r="BE27" s="65">
        <f t="shared" si="32"/>
        <v>1.2765813151379464E-2</v>
      </c>
      <c r="BF27" s="65" t="str">
        <f t="shared" si="33"/>
        <v/>
      </c>
      <c r="BG27" s="50">
        <f t="shared" si="59"/>
        <v>1.6822779537238699</v>
      </c>
      <c r="BH27" s="44">
        <f t="shared" si="34"/>
        <v>0</v>
      </c>
      <c r="BK27" s="46">
        <f>_xlfn.XLOOKUP($D27,MASTER_YH!$D:$D,MASTER_YH!H:H)</f>
        <v>4133200000</v>
      </c>
      <c r="BL27" s="46">
        <f>IF(AND(EXCL_YRS_NEG_INC=1,_xlfn.XLOOKUP($D27,MASTER_YH!$D:$D,MASTER_YH!N:N)&lt;0), "Negative", _xlfn.XLOOKUP($D27,MASTER_YH!$D:$D,MASTER_YH!N:N))</f>
        <v>90800000</v>
      </c>
      <c r="BM27" s="65">
        <f t="shared" si="35"/>
        <v>1.427270881149178E-2</v>
      </c>
      <c r="BN27" s="65" t="str">
        <f t="shared" si="36"/>
        <v/>
      </c>
      <c r="BO27" s="47">
        <f t="shared" si="60"/>
        <v>2.1968450595180489E-2</v>
      </c>
      <c r="BP27" s="46">
        <f>_xlfn.XLOOKUP($D27, 'MASTER_S&amp;P'!$D:$D, 'MASTER_S&amp;P'!H:H)</f>
        <v>3804100000</v>
      </c>
      <c r="BQ27" s="46">
        <f>IF(AND(EXCL_YRS_NEG_INC=1,_xlfn.XLOOKUP($D27,'MASTER_S&amp;P'!$D:$D,'MASTER_S&amp;P'!N:N)&lt;0),"Negative",_xlfn.XLOOKUP($D27,'MASTER_S&amp;P'!$D:$D,'MASTER_S&amp;P'!N:N))</f>
        <v>115200000</v>
      </c>
      <c r="BR27" s="65">
        <f t="shared" si="37"/>
        <v>1.427270881149178E-2</v>
      </c>
      <c r="BS27" s="65" t="str">
        <f t="shared" si="38"/>
        <v/>
      </c>
      <c r="BT27" s="47">
        <f t="shared" si="61"/>
        <v>3.0283115585815305E-2</v>
      </c>
      <c r="BU27" s="46">
        <f>_xlfn.XLOOKUP($D27, MASTER_VL!$D:$D, MASTER_VL!H:H)</f>
        <v>3804100000</v>
      </c>
      <c r="BV27" s="46">
        <f>IF(AND(EXCL_YRS_NEG_INC=1,_xlfn.XLOOKUP($D27,MASTER_VL!$D:$D,MASTER_VL!Q:Q)&lt;0),"Negative",_xlfn.XLOOKUP($D27,MASTER_VL!$D:$D,MASTER_VL!Q:Q))</f>
        <v>135342000</v>
      </c>
      <c r="BW27" s="65">
        <f t="shared" si="39"/>
        <v>1.4186961823657378E-2</v>
      </c>
      <c r="BX27" s="65" t="str">
        <f t="shared" si="40"/>
        <v/>
      </c>
      <c r="BY27" s="47">
        <f t="shared" si="62"/>
        <v>3.5577929076522699E-2</v>
      </c>
      <c r="BZ27" s="46">
        <f t="shared" si="41"/>
        <v>4133200000</v>
      </c>
      <c r="CA27" s="46">
        <f>_xlfn.XLOOKUP($D27, MASTER_YH!$D:$D, MASTER_YH!K:K)</f>
        <v>2487000000</v>
      </c>
      <c r="CB27" s="49">
        <f t="shared" si="42"/>
        <v>1.6619219943707277</v>
      </c>
      <c r="CC27" s="46">
        <f t="shared" si="63"/>
        <v>3804100000</v>
      </c>
      <c r="CD27" s="46">
        <f>_xlfn.XLOOKUP($D27, 'MASTER_S&amp;P'!$D:$D, 'MASTER_S&amp;P'!K:K)</f>
        <v>2484400000</v>
      </c>
      <c r="CE27" s="49">
        <f t="shared" si="64"/>
        <v>1.5311946546449846</v>
      </c>
      <c r="CF27" s="51">
        <f t="shared" si="43"/>
        <v>2485700000</v>
      </c>
      <c r="CG27" s="65">
        <f t="shared" si="44"/>
        <v>1.3366726535570167E-2</v>
      </c>
      <c r="CH27" s="65" t="str">
        <f t="shared" si="45"/>
        <v/>
      </c>
      <c r="CI27" s="50">
        <f t="shared" si="65"/>
        <v>1.5965583245078561</v>
      </c>
      <c r="CJ27" s="44">
        <f t="shared" si="46"/>
        <v>0</v>
      </c>
    </row>
    <row r="28" spans="2:88" x14ac:dyDescent="0.3">
      <c r="B28" s="7" t="str">
        <f t="shared" si="47"/>
        <v>Restaurants</v>
      </c>
      <c r="C28" s="7" t="str">
        <v>FAT Brands Inc</v>
      </c>
      <c r="D28" s="7" t="str">
        <v>FAT</v>
      </c>
      <c r="G28" s="46">
        <f>_xlfn.XLOOKUP($D28,MASTER_YH!$D:$D,MASTER_YH!F:F)</f>
        <v>587424000</v>
      </c>
      <c r="H28" s="46" t="str">
        <f>IF(AND(EXCL_YRS_NEG_INC=1,_xlfn.XLOOKUP($D28,MASTER_YH!$D:$D,MASTER_YH!L:L)&lt;0), "Negative", _xlfn.XLOOKUP($D28,MASTER_YH!$D:$D,MASTER_YH!L:L))</f>
        <v>Negative</v>
      </c>
      <c r="I28" s="65" t="str">
        <f t="shared" si="11"/>
        <v/>
      </c>
      <c r="J28" s="65" t="str">
        <f t="shared" si="12"/>
        <v/>
      </c>
      <c r="K28" s="47" t="str">
        <f t="shared" si="48"/>
        <v>n/a</v>
      </c>
      <c r="L28" s="46">
        <f>_xlfn.XLOOKUP($D28, 'MASTER_S&amp;P'!$D:$D, 'MASTER_S&amp;P'!F:F)</f>
        <v>592652000</v>
      </c>
      <c r="M28" s="46" t="str">
        <f>IF(AND(EXCL_YRS_NEG_INC=1,_xlfn.XLOOKUP($D28,'MASTER_S&amp;P'!$D:$D,'MASTER_S&amp;P'!L:L)&lt;0),"Negative",_xlfn.XLOOKUP($D28,'MASTER_S&amp;P'!$D:$D,'MASTER_S&amp;P'!L:L))</f>
        <v>Negative</v>
      </c>
      <c r="N28" s="65" t="str">
        <f t="shared" si="13"/>
        <v/>
      </c>
      <c r="O28" s="65" t="str">
        <f t="shared" si="14"/>
        <v/>
      </c>
      <c r="P28" s="47" t="str">
        <f t="shared" si="49"/>
        <v>n/a</v>
      </c>
      <c r="Q28" s="46" t="str">
        <f>_xlfn.XLOOKUP($D28, MASTER_VL!$D:$D, MASTER_VL!F:F)</f>
        <v>NA</v>
      </c>
      <c r="R28" s="46" t="str">
        <f>IF(AND(EXCL_YRS_NEG_INC=1,_xlfn.XLOOKUP($D28,MASTER_VL!$D:$D,MASTER_VL!O:O)&lt;0),"Negative",_xlfn.XLOOKUP($D28,MASTER_VL!$D:$D,MASTER_VL!O:O))</f>
        <v>NA</v>
      </c>
      <c r="S28" s="65" t="str">
        <f t="shared" si="15"/>
        <v/>
      </c>
      <c r="T28" s="65" t="str">
        <f t="shared" si="16"/>
        <v/>
      </c>
      <c r="U28" s="47" t="str">
        <f t="shared" si="50"/>
        <v>n/a</v>
      </c>
      <c r="V28" s="46">
        <f t="shared" si="17"/>
        <v>587424000</v>
      </c>
      <c r="W28" s="46">
        <f>_xlfn.XLOOKUP($D28, MASTER_YH!$D:$D, MASTER_YH!I:I)</f>
        <v>1289178000</v>
      </c>
      <c r="X28" s="49">
        <f t="shared" si="18"/>
        <v>0.45565779124372274</v>
      </c>
      <c r="Y28" s="46">
        <f t="shared" si="51"/>
        <v>592652000</v>
      </c>
      <c r="Z28" s="46">
        <f>_xlfn.XLOOKUP($D28, 'MASTER_S&amp;P'!$D:$D, 'MASTER_S&amp;P'!I:I)</f>
        <v>1289178000</v>
      </c>
      <c r="AA28" s="49">
        <f t="shared" si="52"/>
        <v>0.45971308849514964</v>
      </c>
      <c r="AB28" s="51">
        <f t="shared" si="19"/>
        <v>1289178000</v>
      </c>
      <c r="AC28" s="65">
        <f t="shared" si="20"/>
        <v>6.2951178354171307E-3</v>
      </c>
      <c r="AD28" s="65" t="str">
        <f t="shared" si="21"/>
        <v/>
      </c>
      <c r="AE28" s="50">
        <f t="shared" si="53"/>
        <v>0.45768543986943622</v>
      </c>
      <c r="AF28" s="44">
        <f t="shared" si="22"/>
        <v>0</v>
      </c>
      <c r="AI28" s="46">
        <f>_xlfn.XLOOKUP($D28,MASTER_YH!$D:$D,MASTER_YH!G:G)</f>
        <v>475517000</v>
      </c>
      <c r="AJ28" s="46" t="str">
        <f>IF(AND(EXCL_YRS_NEG_INC=1,_xlfn.XLOOKUP($D28,MASTER_YH!$D:$D,MASTER_YH!M:M)&lt;0), "Negative", _xlfn.XLOOKUP($D28,MASTER_YH!$D:$D,MASTER_YH!M:M))</f>
        <v>Negative</v>
      </c>
      <c r="AK28" s="65" t="str">
        <f t="shared" si="23"/>
        <v/>
      </c>
      <c r="AL28" s="65" t="str">
        <f t="shared" si="24"/>
        <v/>
      </c>
      <c r="AM28" s="47" t="str">
        <f t="shared" si="54"/>
        <v>n/a</v>
      </c>
      <c r="AN28" s="46">
        <f>_xlfn.XLOOKUP($D28, 'MASTER_S&amp;P'!$D:$D, 'MASTER_S&amp;P'!G:G)</f>
        <v>480457000</v>
      </c>
      <c r="AO28" s="46" t="str">
        <f>IF(AND(EXCL_YRS_NEG_INC=1,_xlfn.XLOOKUP($D28,'MASTER_S&amp;P'!$D:$D,'MASTER_S&amp;P'!M:M)&lt;0),"Negative",_xlfn.XLOOKUP($D28,'MASTER_S&amp;P'!$D:$D,'MASTER_S&amp;P'!M:M))</f>
        <v>Negative</v>
      </c>
      <c r="AP28" s="65" t="str">
        <f t="shared" si="25"/>
        <v/>
      </c>
      <c r="AQ28" s="65" t="str">
        <f t="shared" si="26"/>
        <v/>
      </c>
      <c r="AR28" s="47" t="str">
        <f t="shared" si="55"/>
        <v>n/a</v>
      </c>
      <c r="AS28" s="46">
        <f>_xlfn.XLOOKUP($D28, MASTER_VL!$D:$D, MASTER_VL!G:G)</f>
        <v>480500000</v>
      </c>
      <c r="AT28" s="46" t="str">
        <f>IF(AND(EXCL_YRS_NEG_INC=1,_xlfn.XLOOKUP($D28,MASTER_VL!$D:$D,MASTER_VL!P:P)&lt;0),"Negative",_xlfn.XLOOKUP($D28,MASTER_VL!$D:$D,MASTER_VL!P:P))</f>
        <v>Negative</v>
      </c>
      <c r="AU28" s="65" t="str">
        <f t="shared" si="27"/>
        <v/>
      </c>
      <c r="AV28" s="65" t="str">
        <f t="shared" si="28"/>
        <v/>
      </c>
      <c r="AW28" s="47" t="str">
        <f t="shared" si="56"/>
        <v>n/a</v>
      </c>
      <c r="AX28" s="46">
        <f t="shared" si="29"/>
        <v>475517000</v>
      </c>
      <c r="AY28" s="46">
        <f>_xlfn.XLOOKUP($D28, MASTER_YH!$D:$D, MASTER_YH!J:J)</f>
        <v>1388238000</v>
      </c>
      <c r="AZ28" s="49">
        <f t="shared" si="30"/>
        <v>0.34253276455478093</v>
      </c>
      <c r="BA28" s="46">
        <f t="shared" si="57"/>
        <v>480457000</v>
      </c>
      <c r="BB28" s="46">
        <f>_xlfn.XLOOKUP($D28, 'MASTER_S&amp;P'!$D:$D, 'MASTER_S&amp;P'!J:J)</f>
        <v>1388238000</v>
      </c>
      <c r="BC28" s="49">
        <f t="shared" si="58"/>
        <v>0.34609123219505589</v>
      </c>
      <c r="BD28" s="51">
        <f t="shared" si="31"/>
        <v>1388238000</v>
      </c>
      <c r="BE28" s="65">
        <f t="shared" si="32"/>
        <v>6.9770228608274339E-3</v>
      </c>
      <c r="BF28" s="65" t="str">
        <f t="shared" si="33"/>
        <v/>
      </c>
      <c r="BG28" s="50">
        <f t="shared" si="59"/>
        <v>0.34431199837491844</v>
      </c>
      <c r="BH28" s="44">
        <f t="shared" si="34"/>
        <v>0</v>
      </c>
      <c r="BK28" s="46">
        <f>_xlfn.XLOOKUP($D28,MASTER_YH!$D:$D,MASTER_YH!H:H)</f>
        <v>404129000</v>
      </c>
      <c r="BL28" s="46" t="str">
        <f>IF(AND(EXCL_YRS_NEG_INC=1,_xlfn.XLOOKUP($D28,MASTER_YH!$D:$D,MASTER_YH!N:N)&lt;0), "Negative", _xlfn.XLOOKUP($D28,MASTER_YH!$D:$D,MASTER_YH!N:N))</f>
        <v>Negative</v>
      </c>
      <c r="BM28" s="65" t="str">
        <f t="shared" si="35"/>
        <v/>
      </c>
      <c r="BN28" s="65" t="str">
        <f t="shared" si="36"/>
        <v/>
      </c>
      <c r="BO28" s="47" t="str">
        <f t="shared" si="60"/>
        <v>n/a</v>
      </c>
      <c r="BP28" s="46">
        <f>_xlfn.XLOOKUP($D28, 'MASTER_S&amp;P'!$D:$D, 'MASTER_S&amp;P'!H:H)</f>
        <v>407224000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1"/>
        <v>n/a</v>
      </c>
      <c r="BU28" s="46">
        <f>_xlfn.XLOOKUP($D28, MASTER_VL!$D:$D, MASTER_VL!H:H)</f>
        <v>407200000</v>
      </c>
      <c r="BV28" s="46" t="str">
        <f>IF(AND(EXCL_YRS_NEG_INC=1,_xlfn.XLOOKUP($D28,MASTER_VL!$D:$D,MASTER_VL!Q:Q)&lt;0),"Negative",_xlfn.XLOOKUP($D28,MASTER_VL!$D:$D,MASTER_VL!Q:Q))</f>
        <v>Negative</v>
      </c>
      <c r="BW28" s="65" t="str">
        <f t="shared" si="39"/>
        <v/>
      </c>
      <c r="BX28" s="65" t="str">
        <f t="shared" si="40"/>
        <v/>
      </c>
      <c r="BY28" s="47" t="str">
        <f t="shared" si="62"/>
        <v>n/a</v>
      </c>
      <c r="BZ28" s="46">
        <f t="shared" si="41"/>
        <v>404129000</v>
      </c>
      <c r="CA28" s="46">
        <f>_xlfn.XLOOKUP($D28, MASTER_YH!$D:$D, MASTER_YH!K:K)</f>
        <v>1213303000</v>
      </c>
      <c r="CB28" s="49">
        <f t="shared" si="42"/>
        <v>0.33308167869031891</v>
      </c>
      <c r="CC28" s="46">
        <f t="shared" si="63"/>
        <v>407224000</v>
      </c>
      <c r="CD28" s="46">
        <f>_xlfn.XLOOKUP($D28, 'MASTER_S&amp;P'!$D:$D, 'MASTER_S&amp;P'!K:K)</f>
        <v>1213303000</v>
      </c>
      <c r="CE28" s="49">
        <f t="shared" si="64"/>
        <v>0.33563256663834179</v>
      </c>
      <c r="CF28" s="51">
        <f t="shared" si="43"/>
        <v>1213303000</v>
      </c>
      <c r="CG28" s="65">
        <f t="shared" si="44"/>
        <v>6.5244757636830231E-3</v>
      </c>
      <c r="CH28" s="65" t="str">
        <f t="shared" si="45"/>
        <v/>
      </c>
      <c r="CI28" s="50">
        <f t="shared" si="65"/>
        <v>0.33435712266433038</v>
      </c>
      <c r="CJ28" s="44">
        <f t="shared" si="46"/>
        <v>0</v>
      </c>
    </row>
    <row r="29" spans="2:88" x14ac:dyDescent="0.3">
      <c r="B29" s="7" t="str">
        <f t="shared" si="47"/>
        <v>Restaurants</v>
      </c>
      <c r="C29" s="7" t="str">
        <v>First Watch Restaurant Group</v>
      </c>
      <c r="D29" s="7" t="str">
        <v>FWRG</v>
      </c>
      <c r="G29" s="46">
        <f>_xlfn.XLOOKUP($D29,MASTER_YH!$D:$D,MASTER_YH!F:F)</f>
        <v>1015910000</v>
      </c>
      <c r="H29" s="46">
        <f>IF(AND(EXCL_YRS_NEG_INC=1,_xlfn.XLOOKUP($D29,MASTER_YH!$D:$D,MASTER_YH!L:L)&lt;0), "Negative", _xlfn.XLOOKUP($D29,MASTER_YH!$D:$D,MASTER_YH!L:L))</f>
        <v>28026000</v>
      </c>
      <c r="I29" s="65">
        <f t="shared" si="11"/>
        <v>8.4156506690101201E-3</v>
      </c>
      <c r="J29" s="65" t="str">
        <f t="shared" si="12"/>
        <v/>
      </c>
      <c r="K29" s="47">
        <f t="shared" si="48"/>
        <v>2.7587089407526258E-2</v>
      </c>
      <c r="L29" s="46">
        <f>_xlfn.XLOOKUP($D29, 'MASTER_S&amp;P'!$D:$D, 'MASTER_S&amp;P'!F:F)</f>
        <v>1015910000</v>
      </c>
      <c r="M29" s="46">
        <f>IF(AND(EXCL_YRS_NEG_INC=1,_xlfn.XLOOKUP($D29,'MASTER_S&amp;P'!$D:$D,'MASTER_S&amp;P'!L:L)&lt;0),"Negative",_xlfn.XLOOKUP($D29,'MASTER_S&amp;P'!$D:$D,'MASTER_S&amp;P'!L:L))</f>
        <v>28026000</v>
      </c>
      <c r="N29" s="65">
        <f t="shared" si="13"/>
        <v>7.8416983621652347E-3</v>
      </c>
      <c r="O29" s="65" t="str">
        <f t="shared" si="14"/>
        <v/>
      </c>
      <c r="P29" s="47">
        <f t="shared" si="49"/>
        <v>2.7587089407526258E-2</v>
      </c>
      <c r="Q29" s="46" t="str">
        <f>_xlfn.XLOOKUP($D29, MASTER_VL!$D:$D, MASTER_VL!F:F)</f>
        <v>N/A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15"/>
        <v/>
      </c>
      <c r="T29" s="65" t="str">
        <f t="shared" si="16"/>
        <v/>
      </c>
      <c r="U29" s="47" t="str">
        <f t="shared" si="50"/>
        <v>n/a</v>
      </c>
      <c r="V29" s="46">
        <f t="shared" si="17"/>
        <v>1015910000</v>
      </c>
      <c r="W29" s="46">
        <f>_xlfn.XLOOKUP($D29, MASTER_YH!$D:$D, MASTER_YH!I:I)</f>
        <v>1514356000</v>
      </c>
      <c r="X29" s="49">
        <f t="shared" si="18"/>
        <v>0.67085282456701067</v>
      </c>
      <c r="Y29" s="46">
        <f t="shared" si="51"/>
        <v>1015910000</v>
      </c>
      <c r="Z29" s="46">
        <f>_xlfn.XLOOKUP($D29, 'MASTER_S&amp;P'!$D:$D, 'MASTER_S&amp;P'!I:I)</f>
        <v>1514356000</v>
      </c>
      <c r="AA29" s="49">
        <f t="shared" si="52"/>
        <v>0.67085282456701067</v>
      </c>
      <c r="AB29" s="51">
        <f t="shared" si="19"/>
        <v>1514356000</v>
      </c>
      <c r="AC29" s="65">
        <f t="shared" si="20"/>
        <v>7.3946727796867029E-3</v>
      </c>
      <c r="AD29" s="65" t="str">
        <f t="shared" si="21"/>
        <v/>
      </c>
      <c r="AE29" s="50">
        <f t="shared" si="53"/>
        <v>0.67085282456701067</v>
      </c>
      <c r="AF29" s="44">
        <f t="shared" si="22"/>
        <v>0</v>
      </c>
      <c r="AI29" s="46">
        <f>_xlfn.XLOOKUP($D29,MASTER_YH!$D:$D,MASTER_YH!G:G)</f>
        <v>891551000</v>
      </c>
      <c r="AJ29" s="46">
        <f>IF(AND(EXCL_YRS_NEG_INC=1,_xlfn.XLOOKUP($D29,MASTER_YH!$D:$D,MASTER_YH!M:M)&lt;0), "Negative", _xlfn.XLOOKUP($D29,MASTER_YH!$D:$D,MASTER_YH!M:M))</f>
        <v>36075000</v>
      </c>
      <c r="AK29" s="65">
        <f t="shared" si="23"/>
        <v>6.5981598788135811E-3</v>
      </c>
      <c r="AL29" s="65" t="str">
        <f t="shared" si="24"/>
        <v/>
      </c>
      <c r="AM29" s="47">
        <f t="shared" si="54"/>
        <v>4.0463192795476645E-2</v>
      </c>
      <c r="AN29" s="46">
        <f>_xlfn.XLOOKUP($D29, 'MASTER_S&amp;P'!$D:$D, 'MASTER_S&amp;P'!G:G)</f>
        <v>891551000</v>
      </c>
      <c r="AO29" s="46">
        <f>IF(AND(EXCL_YRS_NEG_INC=1,_xlfn.XLOOKUP($D29,'MASTER_S&amp;P'!$D:$D,'MASTER_S&amp;P'!M:M)&lt;0),"Negative",_xlfn.XLOOKUP($D29,'MASTER_S&amp;P'!$D:$D,'MASTER_S&amp;P'!M:M))</f>
        <v>36075000</v>
      </c>
      <c r="AP29" s="65">
        <f t="shared" si="25"/>
        <v>6.5981598788135811E-3</v>
      </c>
      <c r="AQ29" s="65" t="str">
        <f t="shared" si="26"/>
        <v/>
      </c>
      <c r="AR29" s="47">
        <f t="shared" si="55"/>
        <v>4.0463192795476645E-2</v>
      </c>
      <c r="AS29" s="46">
        <f>_xlfn.XLOOKUP($D29, MASTER_VL!$D:$D, MASTER_VL!G:G)</f>
        <v>891600000</v>
      </c>
      <c r="AT29" s="46">
        <f>IF(AND(EXCL_YRS_NEG_INC=1,_xlfn.XLOOKUP($D29,MASTER_VL!$D:$D,MASTER_VL!P:P)&lt;0),"Negative",_xlfn.XLOOKUP($D29,MASTER_VL!$D:$D,MASTER_VL!P:P))</f>
        <v>24554900</v>
      </c>
      <c r="AU29" s="65">
        <f t="shared" si="27"/>
        <v>6.6410296733729491E-3</v>
      </c>
      <c r="AV29" s="65" t="str">
        <f t="shared" si="28"/>
        <v/>
      </c>
      <c r="AW29" s="47">
        <f t="shared" si="56"/>
        <v>2.7540264692687305E-2</v>
      </c>
      <c r="AX29" s="46">
        <f t="shared" si="29"/>
        <v>891551000</v>
      </c>
      <c r="AY29" s="46">
        <f>_xlfn.XLOOKUP($D29, MASTER_YH!$D:$D, MASTER_YH!J:J)</f>
        <v>1267045000</v>
      </c>
      <c r="AZ29" s="49">
        <f t="shared" si="30"/>
        <v>0.70364588471601242</v>
      </c>
      <c r="BA29" s="46">
        <f t="shared" si="57"/>
        <v>891551000</v>
      </c>
      <c r="BB29" s="46">
        <f>_xlfn.XLOOKUP($D29, 'MASTER_S&amp;P'!$D:$D, 'MASTER_S&amp;P'!J:J)</f>
        <v>1267045000</v>
      </c>
      <c r="BC29" s="49">
        <f t="shared" si="58"/>
        <v>0.70364588471601242</v>
      </c>
      <c r="BD29" s="51">
        <f t="shared" si="31"/>
        <v>1267045000</v>
      </c>
      <c r="BE29" s="65">
        <f t="shared" si="32"/>
        <v>6.3679296566562047E-3</v>
      </c>
      <c r="BF29" s="65" t="str">
        <f t="shared" si="33"/>
        <v/>
      </c>
      <c r="BG29" s="50">
        <f t="shared" si="59"/>
        <v>0.70364588471601242</v>
      </c>
      <c r="BH29" s="44">
        <f t="shared" si="34"/>
        <v>0</v>
      </c>
      <c r="BK29" s="46">
        <f>_xlfn.XLOOKUP($D29,MASTER_YH!$D:$D,MASTER_YH!H:H)</f>
        <v>730162000</v>
      </c>
      <c r="BL29" s="46">
        <f>IF(AND(EXCL_YRS_NEG_INC=1,_xlfn.XLOOKUP($D29,MASTER_YH!$D:$D,MASTER_YH!N:N)&lt;0), "Negative", _xlfn.XLOOKUP($D29,MASTER_YH!$D:$D,MASTER_YH!N:N))</f>
        <v>12591000</v>
      </c>
      <c r="BM29" s="65">
        <f t="shared" si="35"/>
        <v>6.3416486929303009E-3</v>
      </c>
      <c r="BN29" s="65" t="str">
        <f t="shared" si="36"/>
        <v/>
      </c>
      <c r="BO29" s="47">
        <f t="shared" si="60"/>
        <v>1.7244118428513124E-2</v>
      </c>
      <c r="BP29" s="46">
        <f>_xlfn.XLOOKUP($D29, 'MASTER_S&amp;P'!$D:$D, 'MASTER_S&amp;P'!H:H)</f>
        <v>730162000</v>
      </c>
      <c r="BQ29" s="46">
        <f>IF(AND(EXCL_YRS_NEG_INC=1,_xlfn.XLOOKUP($D29,'MASTER_S&amp;P'!$D:$D,'MASTER_S&amp;P'!N:N)&lt;0),"Negative",_xlfn.XLOOKUP($D29,'MASTER_S&amp;P'!$D:$D,'MASTER_S&amp;P'!N:N))</f>
        <v>12591000</v>
      </c>
      <c r="BR29" s="65">
        <f t="shared" si="37"/>
        <v>6.3416486929303009E-3</v>
      </c>
      <c r="BS29" s="65" t="str">
        <f t="shared" si="38"/>
        <v/>
      </c>
      <c r="BT29" s="47">
        <f t="shared" si="61"/>
        <v>1.7244118428513124E-2</v>
      </c>
      <c r="BU29" s="46">
        <f>_xlfn.XLOOKUP($D29, MASTER_VL!$D:$D, MASTER_VL!H:H)</f>
        <v>730200000</v>
      </c>
      <c r="BV29" s="46">
        <f>IF(AND(EXCL_YRS_NEG_INC=1,_xlfn.XLOOKUP($D29,MASTER_VL!$D:$D,MASTER_VL!Q:Q)&lt;0),"Negative",_xlfn.XLOOKUP($D29,MASTER_VL!$D:$D,MASTER_VL!Q:Q))</f>
        <v>6513100</v>
      </c>
      <c r="BW29" s="65">
        <f t="shared" si="39"/>
        <v>6.303549599022849E-3</v>
      </c>
      <c r="BX29" s="65" t="str">
        <f t="shared" si="40"/>
        <v/>
      </c>
      <c r="BY29" s="47">
        <f t="shared" si="62"/>
        <v>8.9196110654615173E-3</v>
      </c>
      <c r="BZ29" s="46">
        <f t="shared" si="41"/>
        <v>730162000</v>
      </c>
      <c r="CA29" s="46">
        <f>_xlfn.XLOOKUP($D29, MASTER_YH!$D:$D, MASTER_YH!K:K)</f>
        <v>1104446000</v>
      </c>
      <c r="CB29" s="49">
        <f t="shared" si="42"/>
        <v>0.66111154370607528</v>
      </c>
      <c r="CC29" s="46">
        <f t="shared" si="63"/>
        <v>730162000</v>
      </c>
      <c r="CD29" s="46">
        <f>_xlfn.XLOOKUP($D29, 'MASTER_S&amp;P'!$D:$D, 'MASTER_S&amp;P'!K:K)</f>
        <v>1104446000</v>
      </c>
      <c r="CE29" s="49">
        <f t="shared" si="64"/>
        <v>0.66111154370607528</v>
      </c>
      <c r="CF29" s="51">
        <f t="shared" si="43"/>
        <v>1104446000</v>
      </c>
      <c r="CG29" s="65">
        <f t="shared" si="44"/>
        <v>5.9391027297358203E-3</v>
      </c>
      <c r="CH29" s="65" t="str">
        <f t="shared" si="45"/>
        <v/>
      </c>
      <c r="CI29" s="50">
        <f t="shared" si="65"/>
        <v>0.66111154370607528</v>
      </c>
      <c r="CJ29" s="44">
        <f t="shared" si="46"/>
        <v>0</v>
      </c>
    </row>
    <row r="30" spans="2:88" x14ac:dyDescent="0.3">
      <c r="B30" s="7" t="str">
        <f t="shared" si="47"/>
        <v>Restaurants</v>
      </c>
      <c r="C30" s="7" t="str">
        <v>GEN Restaurant Group Inc</v>
      </c>
      <c r="D30" s="7" t="str">
        <v>GENK</v>
      </c>
      <c r="G30" s="46">
        <f>_xlfn.XLOOKUP($D30,MASTER_YH!$D:$D,MASTER_YH!F:F)</f>
        <v>208380000</v>
      </c>
      <c r="H30" s="46">
        <f>IF(AND(EXCL_YRS_NEG_INC=1,_xlfn.XLOOKUP($D30,MASTER_YH!$D:$D,MASTER_YH!L:L)&lt;0), "Negative", _xlfn.XLOOKUP($D30,MASTER_YH!$D:$D,MASTER_YH!L:L))</f>
        <v>4889000</v>
      </c>
      <c r="I30" s="65">
        <f t="shared" si="11"/>
        <v>1.3360455900660532E-3</v>
      </c>
      <c r="J30" s="65" t="str">
        <f t="shared" si="12"/>
        <v/>
      </c>
      <c r="K30" s="47">
        <f t="shared" si="48"/>
        <v>2.3461944524426528E-2</v>
      </c>
      <c r="L30" s="46">
        <f>_xlfn.XLOOKUP($D30, 'MASTER_S&amp;P'!$D:$D, 'MASTER_S&amp;P'!F:F)</f>
        <v>208380000</v>
      </c>
      <c r="M30" s="46">
        <f>IF(AND(EXCL_YRS_NEG_INC=1,_xlfn.XLOOKUP($D30,'MASTER_S&amp;P'!$D:$D,'MASTER_S&amp;P'!L:L)&lt;0),"Negative",_xlfn.XLOOKUP($D30,'MASTER_S&amp;P'!$D:$D,'MASTER_S&amp;P'!L:L))</f>
        <v>4889000</v>
      </c>
      <c r="N30" s="65">
        <f t="shared" si="13"/>
        <v>1.2449264979568575E-3</v>
      </c>
      <c r="O30" s="65" t="str">
        <f t="shared" si="14"/>
        <v/>
      </c>
      <c r="P30" s="47">
        <f t="shared" si="49"/>
        <v>2.3461944524426528E-2</v>
      </c>
      <c r="Q30" s="46" t="str">
        <f>_xlfn.XLOOKUP($D30, MASTER_VL!$D:$D, MASTER_VL!F:F)</f>
        <v>NA</v>
      </c>
      <c r="R30" s="46" t="str">
        <f>IF(AND(EXCL_YRS_NEG_INC=1,_xlfn.XLOOKUP($D30,MASTER_VL!$D:$D,MASTER_VL!O:O)&lt;0),"Negative",_xlfn.XLOOKUP($D30,MASTER_VL!$D:$D,MASTER_VL!O:O))</f>
        <v>NA</v>
      </c>
      <c r="S30" s="65" t="str">
        <f t="shared" si="15"/>
        <v/>
      </c>
      <c r="T30" s="65" t="str">
        <f t="shared" si="16"/>
        <v/>
      </c>
      <c r="U30" s="47" t="str">
        <f t="shared" si="50"/>
        <v>n/a</v>
      </c>
      <c r="V30" s="46">
        <f t="shared" si="17"/>
        <v>208380000</v>
      </c>
      <c r="W30" s="46">
        <f>_xlfn.XLOOKUP($D30, MASTER_YH!$D:$D, MASTER_YH!I:I)</f>
        <v>240415000</v>
      </c>
      <c r="X30" s="49">
        <f t="shared" si="18"/>
        <v>0.86675124264292991</v>
      </c>
      <c r="Y30" s="46">
        <f t="shared" si="51"/>
        <v>208380000</v>
      </c>
      <c r="Z30" s="46">
        <f>_xlfn.XLOOKUP($D30, 'MASTER_S&amp;P'!$D:$D, 'MASTER_S&amp;P'!I:I)</f>
        <v>240415000</v>
      </c>
      <c r="AA30" s="49">
        <f t="shared" si="52"/>
        <v>0.86675124264292991</v>
      </c>
      <c r="AB30" s="51">
        <f t="shared" si="19"/>
        <v>240415000</v>
      </c>
      <c r="AC30" s="65">
        <f t="shared" si="20"/>
        <v>1.1739579440556769E-3</v>
      </c>
      <c r="AD30" s="65" t="str">
        <f t="shared" si="21"/>
        <v/>
      </c>
      <c r="AE30" s="50">
        <f t="shared" si="53"/>
        <v>0.86675124264292991</v>
      </c>
      <c r="AF30" s="44">
        <f t="shared" si="22"/>
        <v>0</v>
      </c>
      <c r="AI30" s="46">
        <f>_xlfn.XLOOKUP($D30,MASTER_YH!$D:$D,MASTER_YH!G:G)</f>
        <v>181007000</v>
      </c>
      <c r="AJ30" s="46">
        <f>IF(AND(EXCL_YRS_NEG_INC=1,_xlfn.XLOOKUP($D30,MASTER_YH!$D:$D,MASTER_YH!M:M)&lt;0), "Negative", _xlfn.XLOOKUP($D30,MASTER_YH!$D:$D,MASTER_YH!M:M))</f>
        <v>11455000</v>
      </c>
      <c r="AK30" s="65">
        <f t="shared" si="23"/>
        <v>9.5750636869049882E-4</v>
      </c>
      <c r="AL30" s="65" t="str">
        <f t="shared" si="24"/>
        <v/>
      </c>
      <c r="AM30" s="47">
        <f t="shared" si="54"/>
        <v>6.3284845337473139E-2</v>
      </c>
      <c r="AN30" s="46">
        <f>_xlfn.XLOOKUP($D30, 'MASTER_S&amp;P'!$D:$D, 'MASTER_S&amp;P'!G:G)</f>
        <v>181007000</v>
      </c>
      <c r="AO30" s="46">
        <f>IF(AND(EXCL_YRS_NEG_INC=1,_xlfn.XLOOKUP($D30,'MASTER_S&amp;P'!$D:$D,'MASTER_S&amp;P'!M:M)&lt;0),"Negative",_xlfn.XLOOKUP($D30,'MASTER_S&amp;P'!$D:$D,'MASTER_S&amp;P'!M:M))</f>
        <v>11455000</v>
      </c>
      <c r="AP30" s="65">
        <f t="shared" si="25"/>
        <v>9.5750636869049882E-4</v>
      </c>
      <c r="AQ30" s="65" t="str">
        <f t="shared" si="26"/>
        <v/>
      </c>
      <c r="AR30" s="47">
        <f t="shared" si="55"/>
        <v>6.3284845337473139E-2</v>
      </c>
      <c r="AS30" s="46">
        <f>_xlfn.XLOOKUP($D30, MASTER_VL!$D:$D, MASTER_VL!G:G)</f>
        <v>181000000</v>
      </c>
      <c r="AT30" s="46">
        <f>IF(AND(EXCL_YRS_NEG_INC=1,_xlfn.XLOOKUP($D30,MASTER_VL!$D:$D,MASTER_VL!P:P)&lt;0),"Negative",_xlfn.XLOOKUP($D30,MASTER_VL!$D:$D,MASTER_VL!P:P))</f>
        <v>18076800</v>
      </c>
      <c r="AU30" s="65">
        <f t="shared" si="27"/>
        <v>9.6372751247436692E-4</v>
      </c>
      <c r="AV30" s="65" t="str">
        <f t="shared" si="28"/>
        <v/>
      </c>
      <c r="AW30" s="47">
        <f t="shared" si="56"/>
        <v>9.9871823204419896E-2</v>
      </c>
      <c r="AX30" s="46">
        <f t="shared" si="29"/>
        <v>181007000</v>
      </c>
      <c r="AY30" s="46">
        <f>_xlfn.XLOOKUP($D30, MASTER_YH!$D:$D, MASTER_YH!J:J)</f>
        <v>183870000</v>
      </c>
      <c r="AZ30" s="49">
        <f t="shared" si="30"/>
        <v>0.98442921629412083</v>
      </c>
      <c r="BA30" s="46">
        <f t="shared" si="57"/>
        <v>181007000</v>
      </c>
      <c r="BB30" s="46">
        <f>_xlfn.XLOOKUP($D30, 'MASTER_S&amp;P'!$D:$D, 'MASTER_S&amp;P'!J:J)</f>
        <v>183870000</v>
      </c>
      <c r="BC30" s="49">
        <f t="shared" si="58"/>
        <v>0.98442921629412083</v>
      </c>
      <c r="BD30" s="51">
        <f t="shared" si="31"/>
        <v>183870000</v>
      </c>
      <c r="BE30" s="65">
        <f t="shared" si="32"/>
        <v>9.2409600761565399E-4</v>
      </c>
      <c r="BF30" s="65" t="str">
        <f t="shared" si="33"/>
        <v/>
      </c>
      <c r="BG30" s="50">
        <f t="shared" si="59"/>
        <v>0.98442921629412083</v>
      </c>
      <c r="BH30" s="44">
        <f t="shared" si="34"/>
        <v>0</v>
      </c>
      <c r="BK30" s="46">
        <f>_xlfn.XLOOKUP($D30,MASTER_YH!$D:$D,MASTER_YH!H:H)</f>
        <v>163729000</v>
      </c>
      <c r="BL30" s="46">
        <f>IF(AND(EXCL_YRS_NEG_INC=1,_xlfn.XLOOKUP($D30,MASTER_YH!$D:$D,MASTER_YH!N:N)&lt;0), "Negative", _xlfn.XLOOKUP($D30,MASTER_YH!$D:$D,MASTER_YH!N:N))</f>
        <v>11732000</v>
      </c>
      <c r="BM30" s="65">
        <f t="shared" si="35"/>
        <v>7.9742738637903019E-4</v>
      </c>
      <c r="BN30" s="65" t="str">
        <f t="shared" si="36"/>
        <v/>
      </c>
      <c r="BO30" s="47">
        <f t="shared" si="60"/>
        <v>7.1654990869058022E-2</v>
      </c>
      <c r="BP30" s="46">
        <f>_xlfn.XLOOKUP($D30, 'MASTER_S&amp;P'!$D:$D, 'MASTER_S&amp;P'!H:H)</f>
        <v>163729000</v>
      </c>
      <c r="BQ30" s="46">
        <f>IF(AND(EXCL_YRS_NEG_INC=1,_xlfn.XLOOKUP($D30,'MASTER_S&amp;P'!$D:$D,'MASTER_S&amp;P'!N:N)&lt;0),"Negative",_xlfn.XLOOKUP($D30,'MASTER_S&amp;P'!$D:$D,'MASTER_S&amp;P'!N:N))</f>
        <v>11732000</v>
      </c>
      <c r="BR30" s="65">
        <f t="shared" si="37"/>
        <v>7.9742738637903019E-4</v>
      </c>
      <c r="BS30" s="65" t="str">
        <f t="shared" si="38"/>
        <v/>
      </c>
      <c r="BT30" s="47">
        <f t="shared" si="61"/>
        <v>7.1654990869058022E-2</v>
      </c>
      <c r="BU30" s="46" t="str">
        <f>_xlfn.XLOOKUP($D30, MASTER_VL!$D:$D, MASTER_VL!H:H)</f>
        <v>NA</v>
      </c>
      <c r="BV30" s="46" t="str">
        <f>IF(AND(EXCL_YRS_NEG_INC=1,_xlfn.XLOOKUP($D30,MASTER_VL!$D:$D,MASTER_VL!Q:Q)&lt;0),"Negative",_xlfn.XLOOKUP($D30,MASTER_VL!$D:$D,MASTER_VL!Q:Q))</f>
        <v>NA</v>
      </c>
      <c r="BW30" s="65" t="str">
        <f t="shared" si="39"/>
        <v/>
      </c>
      <c r="BX30" s="65" t="str">
        <f t="shared" si="40"/>
        <v/>
      </c>
      <c r="BY30" s="47" t="str">
        <f t="shared" si="62"/>
        <v>n/a</v>
      </c>
      <c r="BZ30" s="46">
        <f t="shared" si="41"/>
        <v>163729000</v>
      </c>
      <c r="CA30" s="46">
        <f>_xlfn.XLOOKUP($D30, MASTER_YH!$D:$D, MASTER_YH!K:K)</f>
        <v>138878000</v>
      </c>
      <c r="CB30" s="49">
        <f t="shared" si="42"/>
        <v>1.1789412289923531</v>
      </c>
      <c r="CC30" s="46">
        <f t="shared" si="63"/>
        <v>163729000</v>
      </c>
      <c r="CD30" s="46">
        <f>_xlfn.XLOOKUP($D30, 'MASTER_S&amp;P'!$D:$D, 'MASTER_S&amp;P'!K:K)</f>
        <v>138878000</v>
      </c>
      <c r="CE30" s="49">
        <f t="shared" si="64"/>
        <v>1.1789412289923531</v>
      </c>
      <c r="CF30" s="51">
        <f t="shared" si="43"/>
        <v>138878000</v>
      </c>
      <c r="CG30" s="65">
        <f t="shared" si="44"/>
        <v>7.468094491720294E-4</v>
      </c>
      <c r="CH30" s="65" t="str">
        <f t="shared" si="45"/>
        <v/>
      </c>
      <c r="CI30" s="50">
        <f t="shared" si="65"/>
        <v>1.1789412289923531</v>
      </c>
      <c r="CJ30" s="44">
        <f t="shared" si="46"/>
        <v>0</v>
      </c>
    </row>
    <row r="31" spans="2:88" x14ac:dyDescent="0.3">
      <c r="B31" s="7" t="str">
        <f t="shared" si="47"/>
        <v>Restaurants</v>
      </c>
      <c r="C31" s="7" t="str">
        <v>Good Times Restaurants Inc</v>
      </c>
      <c r="D31" s="7" t="str">
        <v>GTIM</v>
      </c>
      <c r="G31" s="46">
        <f>_xlfn.XLOOKUP($D31,MASTER_YH!$D:$D,MASTER_YH!F:F)</f>
        <v>142315000</v>
      </c>
      <c r="H31" s="46">
        <f>IF(AND(EXCL_YRS_NEG_INC=1,_xlfn.XLOOKUP($D31,MASTER_YH!$D:$D,MASTER_YH!L:L)&lt;0), "Negative", _xlfn.XLOOKUP($D31,MASTER_YH!$D:$D,MASTER_YH!L:L))</f>
        <v>1255000</v>
      </c>
      <c r="I31" s="65">
        <f t="shared" si="11"/>
        <v>4.8413626319229004E-4</v>
      </c>
      <c r="J31" s="65" t="str">
        <f t="shared" si="12"/>
        <v/>
      </c>
      <c r="K31" s="47">
        <f t="shared" si="48"/>
        <v>8.8184660787689276E-3</v>
      </c>
      <c r="L31" s="46">
        <f>_xlfn.XLOOKUP($D31, 'MASTER_S&amp;P'!$D:$D, 'MASTER_S&amp;P'!F:F)</f>
        <v>142315000</v>
      </c>
      <c r="M31" s="46">
        <f>IF(AND(EXCL_YRS_NEG_INC=1,_xlfn.XLOOKUP($D31,'MASTER_S&amp;P'!$D:$D,'MASTER_S&amp;P'!L:L)&lt;0),"Negative",_xlfn.XLOOKUP($D31,'MASTER_S&amp;P'!$D:$D,'MASTER_S&amp;P'!L:L))</f>
        <v>1255000</v>
      </c>
      <c r="N31" s="65">
        <f t="shared" si="13"/>
        <v>4.5111788635902715E-4</v>
      </c>
      <c r="O31" s="65" t="str">
        <f t="shared" si="14"/>
        <v/>
      </c>
      <c r="P31" s="47">
        <f t="shared" si="49"/>
        <v>8.8184660787689276E-3</v>
      </c>
      <c r="Q31" s="46">
        <f>_xlfn.XLOOKUP($D31, MASTER_VL!$D:$D, MASTER_VL!F:F)</f>
        <v>142300000</v>
      </c>
      <c r="R31" s="46">
        <f>IF(AND(EXCL_YRS_NEG_INC=1,_xlfn.XLOOKUP($D31,MASTER_VL!$D:$D,MASTER_VL!O:O)&lt;0),"Negative",_xlfn.XLOOKUP($D31,MASTER_VL!$D:$D,MASTER_VL!O:O))</f>
        <v>1499400.0000000002</v>
      </c>
      <c r="S31" s="65">
        <f t="shared" si="15"/>
        <v>1.4474727462803815E-3</v>
      </c>
      <c r="T31" s="65" t="str">
        <f t="shared" si="16"/>
        <v/>
      </c>
      <c r="U31" s="47">
        <f t="shared" si="50"/>
        <v>1.053689388615601E-2</v>
      </c>
      <c r="V31" s="46">
        <f t="shared" si="17"/>
        <v>142315000</v>
      </c>
      <c r="W31" s="46">
        <f>_xlfn.XLOOKUP($D31, MASTER_YH!$D:$D, MASTER_YH!I:I)</f>
        <v>87118000</v>
      </c>
      <c r="X31" s="49">
        <f t="shared" si="18"/>
        <v>1.6335889253655962</v>
      </c>
      <c r="Y31" s="46">
        <f t="shared" si="51"/>
        <v>142315000</v>
      </c>
      <c r="Z31" s="46">
        <f>_xlfn.XLOOKUP($D31, 'MASTER_S&amp;P'!$D:$D, 'MASTER_S&amp;P'!I:I)</f>
        <v>87118000</v>
      </c>
      <c r="AA31" s="49">
        <f t="shared" si="52"/>
        <v>1.6335889253655962</v>
      </c>
      <c r="AB31" s="51">
        <f t="shared" si="19"/>
        <v>87118000</v>
      </c>
      <c r="AC31" s="65">
        <f t="shared" si="20"/>
        <v>4.2540136085619643E-4</v>
      </c>
      <c r="AD31" s="65" t="str">
        <f t="shared" si="21"/>
        <v/>
      </c>
      <c r="AE31" s="50">
        <f t="shared" si="53"/>
        <v>1.6335889253655962</v>
      </c>
      <c r="AF31" s="44">
        <f t="shared" si="22"/>
        <v>0</v>
      </c>
      <c r="AI31" s="46">
        <f>_xlfn.XLOOKUP($D31,MASTER_YH!$D:$D,MASTER_YH!G:G)</f>
        <v>138160000</v>
      </c>
      <c r="AJ31" s="46">
        <f>IF(AND(EXCL_YRS_NEG_INC=1,_xlfn.XLOOKUP($D31,MASTER_YH!$D:$D,MASTER_YH!M:M)&lt;0), "Negative", _xlfn.XLOOKUP($D31,MASTER_YH!$D:$D,MASTER_YH!M:M))</f>
        <v>885000</v>
      </c>
      <c r="AK31" s="65">
        <f t="shared" si="23"/>
        <v>4.7434241644248742E-4</v>
      </c>
      <c r="AL31" s="65" t="str">
        <f t="shared" si="24"/>
        <v/>
      </c>
      <c r="AM31" s="47">
        <f t="shared" si="54"/>
        <v>6.4056166763173132E-3</v>
      </c>
      <c r="AN31" s="46">
        <f>_xlfn.XLOOKUP($D31, 'MASTER_S&amp;P'!$D:$D, 'MASTER_S&amp;P'!G:G)</f>
        <v>138160000</v>
      </c>
      <c r="AO31" s="46">
        <f>IF(AND(EXCL_YRS_NEG_INC=1,_xlfn.XLOOKUP($D31,'MASTER_S&amp;P'!$D:$D,'MASTER_S&amp;P'!M:M)&lt;0),"Negative",_xlfn.XLOOKUP($D31,'MASTER_S&amp;P'!$D:$D,'MASTER_S&amp;P'!M:M))</f>
        <v>885000</v>
      </c>
      <c r="AP31" s="65">
        <f t="shared" si="25"/>
        <v>4.7434241644248742E-4</v>
      </c>
      <c r="AQ31" s="65" t="str">
        <f t="shared" si="26"/>
        <v/>
      </c>
      <c r="AR31" s="47">
        <f t="shared" si="55"/>
        <v>6.4056166763173132E-3</v>
      </c>
      <c r="AS31" s="46">
        <f>_xlfn.XLOOKUP($D31, MASTER_VL!$D:$D, MASTER_VL!G:G)</f>
        <v>138100000</v>
      </c>
      <c r="AT31" s="46">
        <f>IF(AND(EXCL_YRS_NEG_INC=1,_xlfn.XLOOKUP($D31,MASTER_VL!$D:$D,MASTER_VL!P:P)&lt;0),"Negative",_xlfn.XLOOKUP($D31,MASTER_VL!$D:$D,MASTER_VL!P:P))</f>
        <v>10763000</v>
      </c>
      <c r="AU31" s="65">
        <f t="shared" si="27"/>
        <v>4.7742433053932199E-4</v>
      </c>
      <c r="AV31" s="65" t="str">
        <f t="shared" si="28"/>
        <v/>
      </c>
      <c r="AW31" s="47">
        <f t="shared" si="56"/>
        <v>7.7936278059377265E-2</v>
      </c>
      <c r="AX31" s="46">
        <f t="shared" si="29"/>
        <v>138160000</v>
      </c>
      <c r="AY31" s="46">
        <f>_xlfn.XLOOKUP($D31, MASTER_YH!$D:$D, MASTER_YH!J:J)</f>
        <v>91088000</v>
      </c>
      <c r="AZ31" s="49">
        <f t="shared" si="30"/>
        <v>1.5167749868259266</v>
      </c>
      <c r="BA31" s="46">
        <f t="shared" si="57"/>
        <v>138160000</v>
      </c>
      <c r="BB31" s="46">
        <f>_xlfn.XLOOKUP($D31, 'MASTER_S&amp;P'!$D:$D, 'MASTER_S&amp;P'!J:J)</f>
        <v>91088000</v>
      </c>
      <c r="BC31" s="49">
        <f t="shared" si="58"/>
        <v>1.5167749868259266</v>
      </c>
      <c r="BD31" s="51">
        <f t="shared" si="31"/>
        <v>91088000</v>
      </c>
      <c r="BE31" s="65">
        <f t="shared" si="32"/>
        <v>4.5779114125031107E-4</v>
      </c>
      <c r="BF31" s="65" t="str">
        <f t="shared" si="33"/>
        <v/>
      </c>
      <c r="BG31" s="50">
        <f t="shared" si="59"/>
        <v>1.5167749868259266</v>
      </c>
      <c r="BH31" s="44">
        <f t="shared" si="34"/>
        <v>0</v>
      </c>
      <c r="BK31" s="46">
        <f>_xlfn.XLOOKUP($D31,MASTER_YH!$D:$D,MASTER_YH!H:H)</f>
        <v>138200000</v>
      </c>
      <c r="BL31" s="46" t="str">
        <f>IF(AND(EXCL_YRS_NEG_INC=1,_xlfn.XLOOKUP($D31,MASTER_YH!$D:$D,MASTER_YH!N:N)&lt;0), "Negative", _xlfn.XLOOKUP($D31,MASTER_YH!$D:$D,MASTER_YH!N:N))</f>
        <v>Negative</v>
      </c>
      <c r="BM31" s="65" t="str">
        <f t="shared" si="35"/>
        <v/>
      </c>
      <c r="BN31" s="65" t="str">
        <f t="shared" si="36"/>
        <v/>
      </c>
      <c r="BO31" s="47" t="str">
        <f t="shared" si="60"/>
        <v>n/a</v>
      </c>
      <c r="BP31" s="46">
        <f>_xlfn.XLOOKUP($D31, 'MASTER_S&amp;P'!$D:$D, 'MASTER_S&amp;P'!H:H)</f>
        <v>138200000</v>
      </c>
      <c r="BQ31" s="46" t="str">
        <f>IF(AND(EXCL_YRS_NEG_INC=1,_xlfn.XLOOKUP($D31,'MASTER_S&amp;P'!$D:$D,'MASTER_S&amp;P'!N:N)&lt;0),"Negative",_xlfn.XLOOKUP($D31,'MASTER_S&amp;P'!$D:$D,'MASTER_S&amp;P'!N:N))</f>
        <v>Negative</v>
      </c>
      <c r="BR31" s="65" t="str">
        <f t="shared" si="37"/>
        <v/>
      </c>
      <c r="BS31" s="65" t="str">
        <f t="shared" si="38"/>
        <v/>
      </c>
      <c r="BT31" s="47" t="str">
        <f t="shared" si="61"/>
        <v>n/a</v>
      </c>
      <c r="BU31" s="46">
        <f>_xlfn.XLOOKUP($D31, MASTER_VL!$D:$D, MASTER_VL!H:H)</f>
        <v>138200000</v>
      </c>
      <c r="BV31" s="46" t="str">
        <f>IF(AND(EXCL_YRS_NEG_INC=1,_xlfn.XLOOKUP($D31,MASTER_VL!$D:$D,MASTER_VL!Q:Q)&lt;0),"Negative",_xlfn.XLOOKUP($D31,MASTER_VL!$D:$D,MASTER_VL!Q:Q))</f>
        <v>Negative</v>
      </c>
      <c r="BW31" s="65" t="str">
        <f t="shared" si="39"/>
        <v/>
      </c>
      <c r="BX31" s="65" t="str">
        <f t="shared" si="40"/>
        <v/>
      </c>
      <c r="BY31" s="47" t="str">
        <f t="shared" si="62"/>
        <v>n/a</v>
      </c>
      <c r="BZ31" s="46">
        <f t="shared" si="41"/>
        <v>138200000</v>
      </c>
      <c r="CA31" s="46">
        <f>_xlfn.XLOOKUP($D31, MASTER_YH!$D:$D, MASTER_YH!K:K)</f>
        <v>86388000</v>
      </c>
      <c r="CB31" s="49">
        <f t="shared" si="42"/>
        <v>1.5997592258184008</v>
      </c>
      <c r="CC31" s="46">
        <f t="shared" si="63"/>
        <v>138200000</v>
      </c>
      <c r="CD31" s="46">
        <f>_xlfn.XLOOKUP($D31, 'MASTER_S&amp;P'!$D:$D, 'MASTER_S&amp;P'!K:K)</f>
        <v>86388000</v>
      </c>
      <c r="CE31" s="49">
        <f t="shared" si="64"/>
        <v>1.5997592258184008</v>
      </c>
      <c r="CF31" s="51">
        <f t="shared" si="43"/>
        <v>86388000</v>
      </c>
      <c r="CG31" s="65">
        <f t="shared" si="44"/>
        <v>4.6454711829860225E-4</v>
      </c>
      <c r="CH31" s="65" t="str">
        <f t="shared" si="45"/>
        <v/>
      </c>
      <c r="CI31" s="50">
        <f t="shared" si="65"/>
        <v>1.5997592258184008</v>
      </c>
      <c r="CJ31" s="44">
        <f t="shared" si="46"/>
        <v>0</v>
      </c>
    </row>
    <row r="32" spans="2:88" x14ac:dyDescent="0.3">
      <c r="B32" s="7" t="str">
        <f t="shared" si="47"/>
        <v>Restaurants</v>
      </c>
      <c r="C32" s="7" t="str">
        <v>Super Hi International Hldg</v>
      </c>
      <c r="D32" s="7" t="str">
        <v>HDL</v>
      </c>
      <c r="G32" s="46">
        <f>_xlfn.XLOOKUP($D32,MASTER_YH!$D:$D,MASTER_YH!F:F)</f>
        <v>758589000</v>
      </c>
      <c r="H32" s="46">
        <f>IF(AND(EXCL_YRS_NEG_INC=1,_xlfn.XLOOKUP($D32,MASTER_YH!$D:$D,MASTER_YH!L:L)&lt;0), "Negative", _xlfn.XLOOKUP($D32,MASTER_YH!$D:$D,MASTER_YH!L:L))</f>
        <v>33243000</v>
      </c>
      <c r="I32" s="65">
        <f t="shared" si="11"/>
        <v>3.8035189276083375E-3</v>
      </c>
      <c r="J32" s="65" t="str">
        <f t="shared" si="12"/>
        <v/>
      </c>
      <c r="K32" s="47">
        <f t="shared" si="48"/>
        <v>4.3822148752486523E-2</v>
      </c>
      <c r="L32" s="46">
        <f>_xlfn.XLOOKUP($D32, 'MASTER_S&amp;P'!$D:$D, 'MASTER_S&amp;P'!F:F)</f>
        <v>779630000</v>
      </c>
      <c r="M32" s="46">
        <f>IF(AND(EXCL_YRS_NEG_INC=1,_xlfn.XLOOKUP($D32,'MASTER_S&amp;P'!$D:$D,'MASTER_S&amp;P'!L:L)&lt;0),"Negative",_xlfn.XLOOKUP($D32,'MASTER_S&amp;P'!$D:$D,'MASTER_S&amp;P'!L:L))</f>
        <v>33243000</v>
      </c>
      <c r="N32" s="65">
        <f t="shared" si="13"/>
        <v>3.5441167080428517E-3</v>
      </c>
      <c r="O32" s="65" t="str">
        <f t="shared" si="14"/>
        <v/>
      </c>
      <c r="P32" s="47">
        <f t="shared" si="49"/>
        <v>4.2639457178405143E-2</v>
      </c>
      <c r="Q32" s="46" t="str">
        <f>_xlfn.XLOOKUP($D32, MASTER_VL!$D:$D, MASTER_VL!F:F)</f>
        <v>NA</v>
      </c>
      <c r="R32" s="46" t="str">
        <f>IF(AND(EXCL_YRS_NEG_INC=1,_xlfn.XLOOKUP($D32,MASTER_VL!$D:$D,MASTER_VL!O:O)&lt;0),"Negative",_xlfn.XLOOKUP($D32,MASTER_VL!$D:$D,MASTER_VL!O:O))</f>
        <v>NA</v>
      </c>
      <c r="S32" s="65" t="str">
        <f t="shared" si="15"/>
        <v/>
      </c>
      <c r="T32" s="65" t="str">
        <f t="shared" si="16"/>
        <v/>
      </c>
      <c r="U32" s="47" t="str">
        <f t="shared" si="50"/>
        <v>n/a</v>
      </c>
      <c r="V32" s="46">
        <f t="shared" si="17"/>
        <v>758589000</v>
      </c>
      <c r="W32" s="46">
        <f>_xlfn.XLOOKUP($D32, MASTER_YH!$D:$D, MASTER_YH!I:I)</f>
        <v>684425000</v>
      </c>
      <c r="X32" s="49">
        <f t="shared" si="18"/>
        <v>1.1083595719034225</v>
      </c>
      <c r="Y32" s="46">
        <f t="shared" si="51"/>
        <v>779630000</v>
      </c>
      <c r="Z32" s="46">
        <f>_xlfn.XLOOKUP($D32, 'MASTER_S&amp;P'!$D:$D, 'MASTER_S&amp;P'!I:I)</f>
        <v>684425000</v>
      </c>
      <c r="AA32" s="49">
        <f t="shared" si="52"/>
        <v>1.1391021660517953</v>
      </c>
      <c r="AB32" s="51">
        <f t="shared" si="19"/>
        <v>684425000</v>
      </c>
      <c r="AC32" s="65">
        <f t="shared" si="20"/>
        <v>3.342080011065477E-3</v>
      </c>
      <c r="AD32" s="65" t="str">
        <f t="shared" si="21"/>
        <v/>
      </c>
      <c r="AE32" s="50">
        <f t="shared" si="53"/>
        <v>1.1237308689776089</v>
      </c>
      <c r="AF32" s="44">
        <f t="shared" si="22"/>
        <v>0</v>
      </c>
      <c r="AI32" s="46">
        <f>_xlfn.XLOOKUP($D32,MASTER_YH!$D:$D,MASTER_YH!G:G)</f>
        <v>670969000</v>
      </c>
      <c r="AJ32" s="46">
        <f>IF(AND(EXCL_YRS_NEG_INC=1,_xlfn.XLOOKUP($D32,MASTER_YH!$D:$D,MASTER_YH!M:M)&lt;0), "Negative", _xlfn.XLOOKUP($D32,MASTER_YH!$D:$D,MASTER_YH!M:M))</f>
        <v>33107000</v>
      </c>
      <c r="AK32" s="65">
        <f t="shared" si="23"/>
        <v>3.0041287131630013E-3</v>
      </c>
      <c r="AL32" s="65" t="str">
        <f t="shared" si="24"/>
        <v/>
      </c>
      <c r="AM32" s="47">
        <f t="shared" si="54"/>
        <v>4.9342070945155442E-2</v>
      </c>
      <c r="AN32" s="46">
        <f>_xlfn.XLOOKUP($D32, 'MASTER_S&amp;P'!$D:$D, 'MASTER_S&amp;P'!G:G)</f>
        <v>687531000</v>
      </c>
      <c r="AO32" s="46">
        <f>IF(AND(EXCL_YRS_NEG_INC=1,_xlfn.XLOOKUP($D32,'MASTER_S&amp;P'!$D:$D,'MASTER_S&amp;P'!M:M)&lt;0),"Negative",_xlfn.XLOOKUP($D32,'MASTER_S&amp;P'!$D:$D,'MASTER_S&amp;P'!M:M))</f>
        <v>33107000</v>
      </c>
      <c r="AP32" s="65">
        <f t="shared" si="25"/>
        <v>3.0041287131630013E-3</v>
      </c>
      <c r="AQ32" s="65" t="str">
        <f t="shared" si="26"/>
        <v/>
      </c>
      <c r="AR32" s="47">
        <f t="shared" si="55"/>
        <v>4.8153465080120021E-2</v>
      </c>
      <c r="AS32" s="46" t="str">
        <f>_xlfn.XLOOKUP($D32, MASTER_VL!$D:$D, MASTER_VL!G:G)</f>
        <v>NA</v>
      </c>
      <c r="AT32" s="46" t="str">
        <f>IF(AND(EXCL_YRS_NEG_INC=1,_xlfn.XLOOKUP($D32,MASTER_VL!$D:$D,MASTER_VL!P:P)&lt;0),"Negative",_xlfn.XLOOKUP($D32,MASTER_VL!$D:$D,MASTER_VL!P:P))</f>
        <v>NA</v>
      </c>
      <c r="AU32" s="65" t="str">
        <f t="shared" si="27"/>
        <v/>
      </c>
      <c r="AV32" s="65" t="str">
        <f t="shared" si="28"/>
        <v/>
      </c>
      <c r="AW32" s="47" t="str">
        <f t="shared" si="56"/>
        <v>n/a</v>
      </c>
      <c r="AX32" s="46">
        <f t="shared" si="29"/>
        <v>670969000</v>
      </c>
      <c r="AY32" s="46">
        <f>_xlfn.XLOOKUP($D32, MASTER_YH!$D:$D, MASTER_YH!J:J)</f>
        <v>576883000</v>
      </c>
      <c r="AZ32" s="49">
        <f t="shared" si="30"/>
        <v>1.1630937295777479</v>
      </c>
      <c r="BA32" s="46">
        <f t="shared" si="57"/>
        <v>687531000</v>
      </c>
      <c r="BB32" s="46">
        <f>_xlfn.XLOOKUP($D32, 'MASTER_S&amp;P'!$D:$D, 'MASTER_S&amp;P'!J:J)</f>
        <v>576883000</v>
      </c>
      <c r="BC32" s="49">
        <f t="shared" si="58"/>
        <v>1.1918031905949733</v>
      </c>
      <c r="BD32" s="51">
        <f t="shared" si="31"/>
        <v>576883000</v>
      </c>
      <c r="BE32" s="65">
        <f t="shared" si="32"/>
        <v>2.8993053633618389E-3</v>
      </c>
      <c r="BF32" s="65" t="str">
        <f t="shared" si="33"/>
        <v/>
      </c>
      <c r="BG32" s="50">
        <f t="shared" si="59"/>
        <v>1.1774484600863606</v>
      </c>
      <c r="BH32" s="44">
        <f t="shared" si="34"/>
        <v>0</v>
      </c>
      <c r="BK32" s="46">
        <f>_xlfn.XLOOKUP($D32,MASTER_YH!$D:$D,MASTER_YH!H:H)</f>
        <v>552184000</v>
      </c>
      <c r="BL32" s="46" t="str">
        <f>IF(AND(EXCL_YRS_NEG_INC=1,_xlfn.XLOOKUP($D32,MASTER_YH!$D:$D,MASTER_YH!N:N)&lt;0), "Negative", _xlfn.XLOOKUP($D32,MASTER_YH!$D:$D,MASTER_YH!N:N))</f>
        <v>Negative</v>
      </c>
      <c r="BM32" s="65" t="str">
        <f t="shared" si="35"/>
        <v/>
      </c>
      <c r="BN32" s="65" t="str">
        <f t="shared" si="36"/>
        <v/>
      </c>
      <c r="BO32" s="47" t="str">
        <f t="shared" si="60"/>
        <v>n/a</v>
      </c>
      <c r="BP32" s="46">
        <f>_xlfn.XLOOKUP($D32, 'MASTER_S&amp;P'!$D:$D, 'MASTER_S&amp;P'!H:H)</f>
        <v>560629000</v>
      </c>
      <c r="BQ32" s="46" t="str">
        <f>IF(AND(EXCL_YRS_NEG_INC=1,_xlfn.XLOOKUP($D32,'MASTER_S&amp;P'!$D:$D,'MASTER_S&amp;P'!N:N)&lt;0),"Negative",_xlfn.XLOOKUP($D32,'MASTER_S&amp;P'!$D:$D,'MASTER_S&amp;P'!N:N))</f>
        <v>Negative</v>
      </c>
      <c r="BR32" s="65" t="str">
        <f t="shared" si="37"/>
        <v/>
      </c>
      <c r="BS32" s="65" t="str">
        <f t="shared" si="38"/>
        <v/>
      </c>
      <c r="BT32" s="47" t="str">
        <f t="shared" si="61"/>
        <v>n/a</v>
      </c>
      <c r="BU32" s="46" t="str">
        <f>_xlfn.XLOOKUP($D32, MASTER_VL!$D:$D, MASTER_VL!H:H)</f>
        <v>NA</v>
      </c>
      <c r="BV32" s="46" t="str">
        <f>IF(AND(EXCL_YRS_NEG_INC=1,_xlfn.XLOOKUP($D32,MASTER_VL!$D:$D,MASTER_VL!Q:Q)&lt;0),"Negative",_xlfn.XLOOKUP($D32,MASTER_VL!$D:$D,MASTER_VL!Q:Q))</f>
        <v>NA</v>
      </c>
      <c r="BW32" s="65" t="str">
        <f t="shared" si="39"/>
        <v/>
      </c>
      <c r="BX32" s="65" t="str">
        <f t="shared" si="40"/>
        <v/>
      </c>
      <c r="BY32" s="47" t="str">
        <f t="shared" si="62"/>
        <v>n/a</v>
      </c>
      <c r="BZ32" s="46">
        <f t="shared" si="41"/>
        <v>552184000</v>
      </c>
      <c r="CA32" s="46">
        <f>_xlfn.XLOOKUP($D32, MASTER_YH!$D:$D, MASTER_YH!K:K)</f>
        <v>576112000</v>
      </c>
      <c r="CB32" s="49">
        <f t="shared" si="42"/>
        <v>0.95846640930930094</v>
      </c>
      <c r="CC32" s="46">
        <f t="shared" si="63"/>
        <v>560629000</v>
      </c>
      <c r="CD32" s="46">
        <f>_xlfn.XLOOKUP($D32, 'MASTER_S&amp;P'!$D:$D, 'MASTER_S&amp;P'!K:K)</f>
        <v>576112000</v>
      </c>
      <c r="CE32" s="49">
        <f t="shared" si="64"/>
        <v>0.97312501735773604</v>
      </c>
      <c r="CF32" s="51">
        <f t="shared" si="43"/>
        <v>576112000</v>
      </c>
      <c r="CG32" s="65">
        <f t="shared" si="44"/>
        <v>3.0980132589855575E-3</v>
      </c>
      <c r="CH32" s="65" t="str">
        <f t="shared" si="45"/>
        <v/>
      </c>
      <c r="CI32" s="50">
        <f t="shared" si="65"/>
        <v>0.96579571333351844</v>
      </c>
      <c r="CJ32" s="44">
        <f t="shared" si="46"/>
        <v>0</v>
      </c>
    </row>
    <row r="33" spans="2:88" x14ac:dyDescent="0.3">
      <c r="B33" s="7" t="str">
        <f t="shared" si="47"/>
        <v>Restaurants</v>
      </c>
      <c r="C33" s="7" t="str">
        <v>Jack in the Box Inc</v>
      </c>
      <c r="D33" s="7" t="str">
        <v>JACK</v>
      </c>
      <c r="G33" s="46">
        <f>_xlfn.XLOOKUP($D33,MASTER_YH!$D:$D,MASTER_YH!F:F)</f>
        <v>1571306000</v>
      </c>
      <c r="H33" s="46" t="str">
        <f>IF(AND(EXCL_YRS_NEG_INC=1,_xlfn.XLOOKUP($D33,MASTER_YH!$D:$D,MASTER_YH!L:L)&lt;0), "Negative", _xlfn.XLOOKUP($D33,MASTER_YH!$D:$D,MASTER_YH!L:L))</f>
        <v>Negative</v>
      </c>
      <c r="I33" s="65" t="str">
        <f t="shared" si="11"/>
        <v/>
      </c>
      <c r="J33" s="65" t="str">
        <f t="shared" si="12"/>
        <v/>
      </c>
      <c r="K33" s="47" t="str">
        <f t="shared" si="48"/>
        <v>n/a</v>
      </c>
      <c r="L33" s="46">
        <f>_xlfn.XLOOKUP($D33, 'MASTER_S&amp;P'!$D:$D, 'MASTER_S&amp;P'!F:F)</f>
        <v>1571306000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9"/>
        <v>n/a</v>
      </c>
      <c r="Q33" s="46">
        <f>_xlfn.XLOOKUP($D33, MASTER_VL!$D:$D, MASTER_VL!F:F)</f>
        <v>1571300000</v>
      </c>
      <c r="R33" s="46">
        <f>IF(AND(EXCL_YRS_NEG_INC=1,_xlfn.XLOOKUP($D33,MASTER_VL!$D:$D,MASTER_VL!O:O)&lt;0),"Negative",_xlfn.XLOOKUP($D33,MASTER_VL!$D:$D,MASTER_VL!O:O))</f>
        <v>116746000</v>
      </c>
      <c r="S33" s="65">
        <f t="shared" si="15"/>
        <v>4.5452701180401914E-2</v>
      </c>
      <c r="T33" s="65" t="str">
        <f t="shared" si="16"/>
        <v/>
      </c>
      <c r="U33" s="47">
        <f t="shared" si="50"/>
        <v>7.4298988099026284E-2</v>
      </c>
      <c r="V33" s="46">
        <f t="shared" si="17"/>
        <v>1571306000</v>
      </c>
      <c r="W33" s="46">
        <f>_xlfn.XLOOKUP($D33, MASTER_YH!$D:$D, MASTER_YH!I:I)</f>
        <v>2735629000</v>
      </c>
      <c r="X33" s="49">
        <f t="shared" si="18"/>
        <v>0.57438563489420535</v>
      </c>
      <c r="Y33" s="46">
        <f t="shared" si="51"/>
        <v>1571306000</v>
      </c>
      <c r="Z33" s="46">
        <f>_xlfn.XLOOKUP($D33, 'MASTER_S&amp;P'!$D:$D, 'MASTER_S&amp;P'!I:I)</f>
        <v>2735629000</v>
      </c>
      <c r="AA33" s="49">
        <f t="shared" si="52"/>
        <v>0.57438563489420535</v>
      </c>
      <c r="AB33" s="51">
        <f t="shared" si="19"/>
        <v>2735629000</v>
      </c>
      <c r="AC33" s="65">
        <f t="shared" si="20"/>
        <v>1.3358207252205925E-2</v>
      </c>
      <c r="AD33" s="65" t="str">
        <f t="shared" si="21"/>
        <v/>
      </c>
      <c r="AE33" s="50">
        <f t="shared" si="53"/>
        <v>0.57438563489420535</v>
      </c>
      <c r="AF33" s="44">
        <f t="shared" si="22"/>
        <v>0</v>
      </c>
      <c r="AI33" s="46">
        <f>_xlfn.XLOOKUP($D33,MASTER_YH!$D:$D,MASTER_YH!G:G)</f>
        <v>1692306000</v>
      </c>
      <c r="AJ33" s="46">
        <f>IF(AND(EXCL_YRS_NEG_INC=1,_xlfn.XLOOKUP($D33,MASTER_YH!$D:$D,MASTER_YH!M:M)&lt;0), "Negative", _xlfn.XLOOKUP($D33,MASTER_YH!$D:$D,MASTER_YH!M:M))</f>
        <v>189340000</v>
      </c>
      <c r="AK33" s="65">
        <f t="shared" si="23"/>
        <v>1.5628241165095483E-2</v>
      </c>
      <c r="AL33" s="65" t="str">
        <f t="shared" si="24"/>
        <v/>
      </c>
      <c r="AM33" s="47">
        <f t="shared" si="54"/>
        <v>0.11188283915556643</v>
      </c>
      <c r="AN33" s="46">
        <f>_xlfn.XLOOKUP($D33, 'MASTER_S&amp;P'!$D:$D, 'MASTER_S&amp;P'!G:G)</f>
        <v>1692306000</v>
      </c>
      <c r="AO33" s="46">
        <f>IF(AND(EXCL_YRS_NEG_INC=1,_xlfn.XLOOKUP($D33,'MASTER_S&amp;P'!$D:$D,'MASTER_S&amp;P'!M:M)&lt;0),"Negative",_xlfn.XLOOKUP($D33,'MASTER_S&amp;P'!$D:$D,'MASTER_S&amp;P'!M:M))</f>
        <v>189340000</v>
      </c>
      <c r="AP33" s="65">
        <f t="shared" si="25"/>
        <v>1.5628241165095483E-2</v>
      </c>
      <c r="AQ33" s="65" t="str">
        <f t="shared" si="26"/>
        <v/>
      </c>
      <c r="AR33" s="47">
        <f t="shared" si="55"/>
        <v>0.11188283915556643</v>
      </c>
      <c r="AS33" s="46">
        <f>_xlfn.XLOOKUP($D33, MASTER_VL!$D:$D, MASTER_VL!G:G)</f>
        <v>1692300000</v>
      </c>
      <c r="AT33" s="46">
        <f>IF(AND(EXCL_YRS_NEG_INC=1,_xlfn.XLOOKUP($D33,MASTER_VL!$D:$D,MASTER_VL!P:P)&lt;0),"Negative",_xlfn.XLOOKUP($D33,MASTER_VL!$D:$D,MASTER_VL!P:P))</f>
        <v>119032200</v>
      </c>
      <c r="AU33" s="65">
        <f t="shared" si="27"/>
        <v>1.5729781518827011E-2</v>
      </c>
      <c r="AV33" s="65" t="str">
        <f t="shared" si="28"/>
        <v/>
      </c>
      <c r="AW33" s="47">
        <f t="shared" si="56"/>
        <v>7.0337528806949129E-2</v>
      </c>
      <c r="AX33" s="46">
        <f t="shared" si="29"/>
        <v>1692306000</v>
      </c>
      <c r="AY33" s="46">
        <f>_xlfn.XLOOKUP($D33, MASTER_YH!$D:$D, MASTER_YH!J:J)</f>
        <v>3001092000</v>
      </c>
      <c r="AZ33" s="49">
        <f t="shared" si="30"/>
        <v>0.56389674158606262</v>
      </c>
      <c r="BA33" s="46">
        <f t="shared" si="57"/>
        <v>1692306000</v>
      </c>
      <c r="BB33" s="46">
        <f>_xlfn.XLOOKUP($D33, 'MASTER_S&amp;P'!$D:$D, 'MASTER_S&amp;P'!J:J)</f>
        <v>3001092000</v>
      </c>
      <c r="BC33" s="49">
        <f t="shared" si="58"/>
        <v>0.56389674158606262</v>
      </c>
      <c r="BD33" s="51">
        <f t="shared" si="31"/>
        <v>3001092000</v>
      </c>
      <c r="BE33" s="65">
        <f t="shared" si="32"/>
        <v>1.5082923455089348E-2</v>
      </c>
      <c r="BF33" s="65" t="str">
        <f t="shared" si="33"/>
        <v/>
      </c>
      <c r="BG33" s="50">
        <f t="shared" si="59"/>
        <v>0.56389674158606262</v>
      </c>
      <c r="BH33" s="44">
        <f t="shared" si="34"/>
        <v>0</v>
      </c>
      <c r="BK33" s="46">
        <f>_xlfn.XLOOKUP($D33,MASTER_YH!$D:$D,MASTER_YH!H:H)</f>
        <v>1468083000</v>
      </c>
      <c r="BL33" s="46">
        <f>IF(AND(EXCL_YRS_NEG_INC=1,_xlfn.XLOOKUP($D33,MASTER_YH!$D:$D,MASTER_YH!N:N)&lt;0), "Negative", _xlfn.XLOOKUP($D33,MASTER_YH!$D:$D,MASTER_YH!N:N))</f>
        <v>161892000</v>
      </c>
      <c r="BM33" s="65">
        <f t="shared" si="35"/>
        <v>1.6780817129113567E-2</v>
      </c>
      <c r="BN33" s="65" t="str">
        <f t="shared" si="36"/>
        <v/>
      </c>
      <c r="BO33" s="47">
        <f t="shared" si="60"/>
        <v>0.11027441908938392</v>
      </c>
      <c r="BP33" s="46">
        <f>_xlfn.XLOOKUP($D33, 'MASTER_S&amp;P'!$D:$D, 'MASTER_S&amp;P'!H:H)</f>
        <v>1468083000</v>
      </c>
      <c r="BQ33" s="46">
        <f>IF(AND(EXCL_YRS_NEG_INC=1,_xlfn.XLOOKUP($D33,'MASTER_S&amp;P'!$D:$D,'MASTER_S&amp;P'!N:N)&lt;0),"Negative",_xlfn.XLOOKUP($D33,'MASTER_S&amp;P'!$D:$D,'MASTER_S&amp;P'!N:N))</f>
        <v>161892000</v>
      </c>
      <c r="BR33" s="65">
        <f t="shared" si="37"/>
        <v>1.6780817129113567E-2</v>
      </c>
      <c r="BS33" s="65" t="str">
        <f t="shared" si="38"/>
        <v/>
      </c>
      <c r="BT33" s="47">
        <f t="shared" si="61"/>
        <v>0.11027441908938392</v>
      </c>
      <c r="BU33" s="46">
        <f>_xlfn.XLOOKUP($D33, MASTER_VL!$D:$D, MASTER_VL!H:H)</f>
        <v>1468100000</v>
      </c>
      <c r="BV33" s="46">
        <f>IF(AND(EXCL_YRS_NEG_INC=1,_xlfn.XLOOKUP($D33,MASTER_VL!$D:$D,MASTER_VL!Q:Q)&lt;0),"Negative",_xlfn.XLOOKUP($D33,MASTER_VL!$D:$D,MASTER_VL!Q:Q))</f>
        <v>120939600</v>
      </c>
      <c r="BW33" s="65">
        <f t="shared" si="39"/>
        <v>1.6680002032187967E-2</v>
      </c>
      <c r="BX33" s="65" t="str">
        <f t="shared" si="40"/>
        <v/>
      </c>
      <c r="BY33" s="47">
        <f t="shared" si="62"/>
        <v>8.2378312104080101E-2</v>
      </c>
      <c r="BZ33" s="46">
        <f t="shared" si="41"/>
        <v>1468083000</v>
      </c>
      <c r="CA33" s="46">
        <f>_xlfn.XLOOKUP($D33, MASTER_YH!$D:$D, MASTER_YH!K:K)</f>
        <v>2922506000</v>
      </c>
      <c r="CB33" s="49">
        <f t="shared" si="42"/>
        <v>0.50233703540728403</v>
      </c>
      <c r="CC33" s="46">
        <f t="shared" si="63"/>
        <v>1468083000</v>
      </c>
      <c r="CD33" s="46">
        <f>_xlfn.XLOOKUP($D33, 'MASTER_S&amp;P'!$D:$D, 'MASTER_S&amp;P'!K:K)</f>
        <v>2922506000</v>
      </c>
      <c r="CE33" s="49">
        <f t="shared" si="64"/>
        <v>0.50233703540728403</v>
      </c>
      <c r="CF33" s="51">
        <f t="shared" si="43"/>
        <v>2922506000</v>
      </c>
      <c r="CG33" s="65">
        <f t="shared" si="44"/>
        <v>1.5715628796943729E-2</v>
      </c>
      <c r="CH33" s="65" t="str">
        <f t="shared" si="45"/>
        <v/>
      </c>
      <c r="CI33" s="50">
        <f t="shared" si="65"/>
        <v>0.50233703540728403</v>
      </c>
      <c r="CJ33" s="44">
        <f t="shared" si="46"/>
        <v>0</v>
      </c>
    </row>
    <row r="34" spans="2:88" x14ac:dyDescent="0.3">
      <c r="B34" s="7" t="str">
        <f t="shared" si="47"/>
        <v>Restaurants</v>
      </c>
      <c r="C34" s="7" t="str">
        <v>Kura Sushi USA Inc</v>
      </c>
      <c r="D34" s="7" t="str">
        <v>KRUS</v>
      </c>
      <c r="G34" s="46">
        <f>_xlfn.XLOOKUP($D34,MASTER_YH!$D:$D,MASTER_YH!F:F)</f>
        <v>237860000</v>
      </c>
      <c r="H34" s="46" t="str">
        <f>IF(AND(EXCL_YRS_NEG_INC=1,_xlfn.XLOOKUP($D34,MASTER_YH!$D:$D,MASTER_YH!L:L)&lt;0), "Negative", _xlfn.XLOOKUP($D34,MASTER_YH!$D:$D,MASTER_YH!L:L))</f>
        <v>Negative</v>
      </c>
      <c r="I34" s="65" t="str">
        <f t="shared" si="11"/>
        <v/>
      </c>
      <c r="J34" s="65" t="str">
        <f t="shared" si="12"/>
        <v/>
      </c>
      <c r="K34" s="47" t="str">
        <f t="shared" si="48"/>
        <v>n/a</v>
      </c>
      <c r="L34" s="46">
        <f>_xlfn.XLOOKUP($D34, 'MASTER_S&amp;P'!$D:$D, 'MASTER_S&amp;P'!F:F)</f>
        <v>237860000</v>
      </c>
      <c r="M34" s="46" t="str">
        <f>IF(AND(EXCL_YRS_NEG_INC=1,_xlfn.XLOOKUP($D34,'MASTER_S&amp;P'!$D:$D,'MASTER_S&amp;P'!L:L)&lt;0),"Negative",_xlfn.XLOOKUP($D34,'MASTER_S&amp;P'!$D:$D,'MASTER_S&amp;P'!L:L))</f>
        <v>Negative</v>
      </c>
      <c r="N34" s="65" t="str">
        <f t="shared" si="13"/>
        <v/>
      </c>
      <c r="O34" s="65" t="str">
        <f t="shared" si="14"/>
        <v/>
      </c>
      <c r="P34" s="47" t="str">
        <f t="shared" si="49"/>
        <v>n/a</v>
      </c>
      <c r="Q34" s="46">
        <f>_xlfn.XLOOKUP($D34, MASTER_VL!$D:$D, MASTER_VL!F:F)</f>
        <v>237900000</v>
      </c>
      <c r="R34" s="46" t="str">
        <f>IF(AND(EXCL_YRS_NEG_INC=1,_xlfn.XLOOKUP($D34,MASTER_VL!$D:$D,MASTER_VL!O:O)&lt;0),"Negative",_xlfn.XLOOKUP($D34,MASTER_VL!$D:$D,MASTER_VL!O:O))</f>
        <v>Negative</v>
      </c>
      <c r="S34" s="65" t="str">
        <f t="shared" si="15"/>
        <v/>
      </c>
      <c r="T34" s="65" t="str">
        <f t="shared" si="16"/>
        <v/>
      </c>
      <c r="U34" s="47" t="str">
        <f t="shared" si="50"/>
        <v>n/a</v>
      </c>
      <c r="V34" s="46">
        <f t="shared" si="17"/>
        <v>237860000</v>
      </c>
      <c r="W34" s="46">
        <f>_xlfn.XLOOKUP($D34, MASTER_YH!$D:$D, MASTER_YH!I:I)</f>
        <v>328522000</v>
      </c>
      <c r="X34" s="49">
        <f t="shared" si="18"/>
        <v>0.72403065852515203</v>
      </c>
      <c r="Y34" s="46">
        <f t="shared" si="51"/>
        <v>237860000</v>
      </c>
      <c r="Z34" s="46">
        <f>_xlfn.XLOOKUP($D34, 'MASTER_S&amp;P'!$D:$D, 'MASTER_S&amp;P'!I:I)</f>
        <v>328522000</v>
      </c>
      <c r="AA34" s="49">
        <f t="shared" si="52"/>
        <v>0.72403065852515203</v>
      </c>
      <c r="AB34" s="51">
        <f t="shared" si="19"/>
        <v>328522000</v>
      </c>
      <c r="AC34" s="65">
        <f t="shared" si="20"/>
        <v>1.604188639215769E-3</v>
      </c>
      <c r="AD34" s="65" t="str">
        <f t="shared" si="21"/>
        <v/>
      </c>
      <c r="AE34" s="50">
        <f t="shared" si="53"/>
        <v>0.72403065852515203</v>
      </c>
      <c r="AF34" s="44">
        <f t="shared" si="22"/>
        <v>0</v>
      </c>
      <c r="AI34" s="46">
        <f>_xlfn.XLOOKUP($D34,MASTER_YH!$D:$D,MASTER_YH!G:G)</f>
        <v>187429000</v>
      </c>
      <c r="AJ34" s="46">
        <f>IF(AND(EXCL_YRS_NEG_INC=1,_xlfn.XLOOKUP($D34,MASTER_YH!$D:$D,MASTER_YH!M:M)&lt;0), "Negative", _xlfn.XLOOKUP($D34,MASTER_YH!$D:$D,MASTER_YH!M:M))</f>
        <v>1735000</v>
      </c>
      <c r="AK34" s="65">
        <f t="shared" si="23"/>
        <v>1.5865172827480214E-3</v>
      </c>
      <c r="AL34" s="65" t="str">
        <f t="shared" si="24"/>
        <v/>
      </c>
      <c r="AM34" s="47">
        <f t="shared" si="54"/>
        <v>9.2568385895459085E-3</v>
      </c>
      <c r="AN34" s="46">
        <f>_xlfn.XLOOKUP($D34, 'MASTER_S&amp;P'!$D:$D, 'MASTER_S&amp;P'!G:G)</f>
        <v>187429000</v>
      </c>
      <c r="AO34" s="46">
        <f>IF(AND(EXCL_YRS_NEG_INC=1,_xlfn.XLOOKUP($D34,'MASTER_S&amp;P'!$D:$D,'MASTER_S&amp;P'!M:M)&lt;0),"Negative",_xlfn.XLOOKUP($D34,'MASTER_S&amp;P'!$D:$D,'MASTER_S&amp;P'!M:M))</f>
        <v>1735000</v>
      </c>
      <c r="AP34" s="65">
        <f t="shared" si="25"/>
        <v>1.5865172827480214E-3</v>
      </c>
      <c r="AQ34" s="65" t="str">
        <f t="shared" si="26"/>
        <v/>
      </c>
      <c r="AR34" s="47">
        <f t="shared" si="55"/>
        <v>9.2568385895459085E-3</v>
      </c>
      <c r="AS34" s="46">
        <f>_xlfn.XLOOKUP($D34, MASTER_VL!$D:$D, MASTER_VL!G:G)</f>
        <v>187400000</v>
      </c>
      <c r="AT34" s="46">
        <f>IF(AND(EXCL_YRS_NEG_INC=1,_xlfn.XLOOKUP($D34,MASTER_VL!$D:$D,MASTER_VL!P:P)&lt;0),"Negative",_xlfn.XLOOKUP($D34,MASTER_VL!$D:$D,MASTER_VL!P:P))</f>
        <v>1561000.0000000002</v>
      </c>
      <c r="AU34" s="65">
        <f t="shared" si="27"/>
        <v>1.5968252581874593E-3</v>
      </c>
      <c r="AV34" s="65" t="str">
        <f t="shared" si="28"/>
        <v/>
      </c>
      <c r="AW34" s="47">
        <f t="shared" si="56"/>
        <v>8.3297758804695855E-3</v>
      </c>
      <c r="AX34" s="46">
        <f t="shared" si="29"/>
        <v>187429000</v>
      </c>
      <c r="AY34" s="46">
        <f>_xlfn.XLOOKUP($D34, MASTER_YH!$D:$D, MASTER_YH!J:J)</f>
        <v>304659000</v>
      </c>
      <c r="AZ34" s="49">
        <f t="shared" si="30"/>
        <v>0.61520913545964506</v>
      </c>
      <c r="BA34" s="46">
        <f t="shared" si="57"/>
        <v>187429000</v>
      </c>
      <c r="BB34" s="46">
        <f>_xlfn.XLOOKUP($D34, 'MASTER_S&amp;P'!$D:$D, 'MASTER_S&amp;P'!J:J)</f>
        <v>304659000</v>
      </c>
      <c r="BC34" s="49">
        <f t="shared" si="58"/>
        <v>0.61520913545964506</v>
      </c>
      <c r="BD34" s="51">
        <f t="shared" si="31"/>
        <v>304659000</v>
      </c>
      <c r="BE34" s="65">
        <f t="shared" si="32"/>
        <v>1.5311587838373717E-3</v>
      </c>
      <c r="BF34" s="65" t="str">
        <f t="shared" si="33"/>
        <v/>
      </c>
      <c r="BG34" s="50">
        <f t="shared" si="59"/>
        <v>0.61520913545964506</v>
      </c>
      <c r="BH34" s="44">
        <f t="shared" si="34"/>
        <v>0</v>
      </c>
      <c r="BK34" s="46">
        <f>_xlfn.XLOOKUP($D34,MASTER_YH!$D:$D,MASTER_YH!H:H)</f>
        <v>141089000</v>
      </c>
      <c r="BL34" s="46" t="str">
        <f>IF(AND(EXCL_YRS_NEG_INC=1,_xlfn.XLOOKUP($D34,MASTER_YH!$D:$D,MASTER_YH!N:N)&lt;0), "Negative", _xlfn.XLOOKUP($D34,MASTER_YH!$D:$D,MASTER_YH!N:N))</f>
        <v>Negative</v>
      </c>
      <c r="BM34" s="65" t="str">
        <f t="shared" si="35"/>
        <v/>
      </c>
      <c r="BN34" s="65" t="str">
        <f t="shared" si="36"/>
        <v/>
      </c>
      <c r="BO34" s="47" t="str">
        <f t="shared" si="60"/>
        <v>n/a</v>
      </c>
      <c r="BP34" s="46">
        <f>_xlfn.XLOOKUP($D34, 'MASTER_S&amp;P'!$D:$D, 'MASTER_S&amp;P'!H:H)</f>
        <v>141089000</v>
      </c>
      <c r="BQ34" s="46" t="str">
        <f>IF(AND(EXCL_YRS_NEG_INC=1,_xlfn.XLOOKUP($D34,'MASTER_S&amp;P'!$D:$D,'MASTER_S&amp;P'!N:N)&lt;0),"Negative",_xlfn.XLOOKUP($D34,'MASTER_S&amp;P'!$D:$D,'MASTER_S&amp;P'!N:N))</f>
        <v>Negative</v>
      </c>
      <c r="BR34" s="65" t="str">
        <f t="shared" si="37"/>
        <v/>
      </c>
      <c r="BS34" s="65" t="str">
        <f t="shared" si="38"/>
        <v/>
      </c>
      <c r="BT34" s="47" t="str">
        <f t="shared" si="61"/>
        <v>n/a</v>
      </c>
      <c r="BU34" s="46">
        <f>_xlfn.XLOOKUP($D34, MASTER_VL!$D:$D, MASTER_VL!H:H)</f>
        <v>141100000</v>
      </c>
      <c r="BV34" s="46" t="str">
        <f>IF(AND(EXCL_YRS_NEG_INC=1,_xlfn.XLOOKUP($D34,MASTER_VL!$D:$D,MASTER_VL!Q:Q)&lt;0),"Negative",_xlfn.XLOOKUP($D34,MASTER_VL!$D:$D,MASTER_VL!Q:Q))</f>
        <v>Negative</v>
      </c>
      <c r="BW34" s="65" t="str">
        <f t="shared" si="39"/>
        <v/>
      </c>
      <c r="BX34" s="65" t="str">
        <f t="shared" si="40"/>
        <v/>
      </c>
      <c r="BY34" s="47" t="str">
        <f t="shared" si="62"/>
        <v>n/a</v>
      </c>
      <c r="BZ34" s="46">
        <f t="shared" si="41"/>
        <v>141089000</v>
      </c>
      <c r="CA34" s="46">
        <f>_xlfn.XLOOKUP($D34, MASTER_YH!$D:$D, MASTER_YH!K:K)</f>
        <v>201356000</v>
      </c>
      <c r="CB34" s="49">
        <f t="shared" si="42"/>
        <v>0.7006942926955243</v>
      </c>
      <c r="CC34" s="46">
        <f t="shared" si="63"/>
        <v>141089000</v>
      </c>
      <c r="CD34" s="46">
        <f>_xlfn.XLOOKUP($D34, 'MASTER_S&amp;P'!$D:$D, 'MASTER_S&amp;P'!K:K)</f>
        <v>201356000</v>
      </c>
      <c r="CE34" s="49">
        <f t="shared" si="64"/>
        <v>0.7006942926955243</v>
      </c>
      <c r="CF34" s="51">
        <f t="shared" si="43"/>
        <v>201356000</v>
      </c>
      <c r="CG34" s="65">
        <f t="shared" si="44"/>
        <v>1.0827817469108367E-3</v>
      </c>
      <c r="CH34" s="65" t="str">
        <f t="shared" si="45"/>
        <v/>
      </c>
      <c r="CI34" s="50">
        <f t="shared" si="65"/>
        <v>0.7006942926955243</v>
      </c>
      <c r="CJ34" s="44">
        <f t="shared" si="46"/>
        <v>0</v>
      </c>
    </row>
    <row r="35" spans="2:88" x14ac:dyDescent="0.3">
      <c r="B35" s="7" t="str">
        <f t="shared" si="47"/>
        <v>Restaurants</v>
      </c>
      <c r="C35" s="7" t="str">
        <v>El Pollo Loco Holdings Inc</v>
      </c>
      <c r="D35" s="7" t="str">
        <v>LOCO</v>
      </c>
      <c r="G35" s="46">
        <f>_xlfn.XLOOKUP($D35,MASTER_YH!$D:$D,MASTER_YH!F:F)</f>
        <v>473008000</v>
      </c>
      <c r="H35" s="46">
        <f>IF(AND(EXCL_YRS_NEG_INC=1,_xlfn.XLOOKUP($D35,MASTER_YH!$D:$D,MASTER_YH!L:L)&lt;0), "Negative", _xlfn.XLOOKUP($D35,MASTER_YH!$D:$D,MASTER_YH!L:L))</f>
        <v>35289000</v>
      </c>
      <c r="I35" s="65">
        <f t="shared" si="11"/>
        <v>3.2899681548878581E-3</v>
      </c>
      <c r="J35" s="65" t="str">
        <f t="shared" si="12"/>
        <v/>
      </c>
      <c r="K35" s="47">
        <f t="shared" si="48"/>
        <v>7.4605503500997872E-2</v>
      </c>
      <c r="L35" s="46">
        <f>_xlfn.XLOOKUP($D35, 'MASTER_S&amp;P'!$D:$D, 'MASTER_S&amp;P'!F:F)</f>
        <v>473008000</v>
      </c>
      <c r="M35" s="46">
        <f>IF(AND(EXCL_YRS_NEG_INC=1,_xlfn.XLOOKUP($D35,'MASTER_S&amp;P'!$D:$D,'MASTER_S&amp;P'!L:L)&lt;0),"Negative",_xlfn.XLOOKUP($D35,'MASTER_S&amp;P'!$D:$D,'MASTER_S&amp;P'!L:L))</f>
        <v>35269000</v>
      </c>
      <c r="N35" s="65">
        <f t="shared" si="13"/>
        <v>3.0655903989411271E-3</v>
      </c>
      <c r="O35" s="65" t="str">
        <f t="shared" si="14"/>
        <v/>
      </c>
      <c r="P35" s="47">
        <f t="shared" si="49"/>
        <v>7.4563220918039436E-2</v>
      </c>
      <c r="Q35" s="46" t="str">
        <f>_xlfn.XLOOKUP($D35, MASTER_VL!$D:$D, MASTER_VL!F:F)</f>
        <v>N/A</v>
      </c>
      <c r="R35" s="46" t="str">
        <f>IF(AND(EXCL_YRS_NEG_INC=1,_xlfn.XLOOKUP($D35,MASTER_VL!$D:$D,MASTER_VL!O:O)&lt;0),"Negative",_xlfn.XLOOKUP($D35,MASTER_VL!$D:$D,MASTER_VL!O:O))</f>
        <v>NA</v>
      </c>
      <c r="S35" s="65" t="str">
        <f t="shared" si="15"/>
        <v/>
      </c>
      <c r="T35" s="65" t="str">
        <f t="shared" si="16"/>
        <v/>
      </c>
      <c r="U35" s="47" t="str">
        <f t="shared" si="50"/>
        <v>n/a</v>
      </c>
      <c r="V35" s="46">
        <f t="shared" si="17"/>
        <v>473008000</v>
      </c>
      <c r="W35" s="46">
        <f>_xlfn.XLOOKUP($D35, MASTER_YH!$D:$D, MASTER_YH!I:I)</f>
        <v>592014000</v>
      </c>
      <c r="X35" s="49">
        <f t="shared" si="18"/>
        <v>0.79898110517656673</v>
      </c>
      <c r="Y35" s="46">
        <f t="shared" si="51"/>
        <v>473008000</v>
      </c>
      <c r="Z35" s="46">
        <f>_xlfn.XLOOKUP($D35, 'MASTER_S&amp;P'!$D:$D, 'MASTER_S&amp;P'!I:I)</f>
        <v>592014000</v>
      </c>
      <c r="AA35" s="49">
        <f t="shared" si="52"/>
        <v>0.79898110517656673</v>
      </c>
      <c r="AB35" s="51">
        <f t="shared" si="19"/>
        <v>592014000</v>
      </c>
      <c r="AC35" s="65">
        <f t="shared" si="20"/>
        <v>2.8908326780449534E-3</v>
      </c>
      <c r="AD35" s="65" t="str">
        <f t="shared" si="21"/>
        <v/>
      </c>
      <c r="AE35" s="50">
        <f t="shared" si="53"/>
        <v>0.79898110517656673</v>
      </c>
      <c r="AF35" s="44">
        <f t="shared" si="22"/>
        <v>0</v>
      </c>
      <c r="AI35" s="46">
        <f>_xlfn.XLOOKUP($D35,MASTER_YH!$D:$D,MASTER_YH!G:G)</f>
        <v>468664000</v>
      </c>
      <c r="AJ35" s="46">
        <f>IF(AND(EXCL_YRS_NEG_INC=1,_xlfn.XLOOKUP($D35,MASTER_YH!$D:$D,MASTER_YH!M:M)&lt;0), "Negative", _xlfn.XLOOKUP($D35,MASTER_YH!$D:$D,MASTER_YH!M:M))</f>
        <v>34878000</v>
      </c>
      <c r="AK35" s="65">
        <f t="shared" si="23"/>
        <v>3.0844182285405513E-3</v>
      </c>
      <c r="AL35" s="65" t="str">
        <f t="shared" si="24"/>
        <v/>
      </c>
      <c r="AM35" s="47">
        <f t="shared" si="54"/>
        <v>7.4420053599166994E-2</v>
      </c>
      <c r="AN35" s="46">
        <f>_xlfn.XLOOKUP($D35, 'MASTER_S&amp;P'!$D:$D, 'MASTER_S&amp;P'!G:G)</f>
        <v>468664000</v>
      </c>
      <c r="AO35" s="46">
        <f>IF(AND(EXCL_YRS_NEG_INC=1,_xlfn.XLOOKUP($D35,'MASTER_S&amp;P'!$D:$D,'MASTER_S&amp;P'!M:M)&lt;0),"Negative",_xlfn.XLOOKUP($D35,'MASTER_S&amp;P'!$D:$D,'MASTER_S&amp;P'!M:M))</f>
        <v>34981000</v>
      </c>
      <c r="AP35" s="65">
        <f t="shared" si="25"/>
        <v>3.0844182285405513E-3</v>
      </c>
      <c r="AQ35" s="65" t="str">
        <f t="shared" si="26"/>
        <v/>
      </c>
      <c r="AR35" s="47">
        <f t="shared" si="55"/>
        <v>7.4639827253640129E-2</v>
      </c>
      <c r="AS35" s="46">
        <f>_xlfn.XLOOKUP($D35, MASTER_VL!$D:$D, MASTER_VL!G:G)</f>
        <v>498700000</v>
      </c>
      <c r="AT35" s="46">
        <f>IF(AND(EXCL_YRS_NEG_INC=1,_xlfn.XLOOKUP($D35,MASTER_VL!$D:$D,MASTER_VL!P:P)&lt;0),"Negative",_xlfn.XLOOKUP($D35,MASTER_VL!$D:$D,MASTER_VL!P:P))</f>
        <v>20377500</v>
      </c>
      <c r="AU35" s="65">
        <f t="shared" si="27"/>
        <v>3.1044584182633381E-3</v>
      </c>
      <c r="AV35" s="65" t="str">
        <f t="shared" si="28"/>
        <v/>
      </c>
      <c r="AW35" s="47">
        <f t="shared" si="56"/>
        <v>4.0861239221977139E-2</v>
      </c>
      <c r="AX35" s="46">
        <f t="shared" si="29"/>
        <v>468664000</v>
      </c>
      <c r="AY35" s="46">
        <f>_xlfn.XLOOKUP($D35, MASTER_YH!$D:$D, MASTER_YH!J:J)</f>
        <v>592301000</v>
      </c>
      <c r="AZ35" s="49">
        <f t="shared" si="30"/>
        <v>0.79125984929959603</v>
      </c>
      <c r="BA35" s="46">
        <f t="shared" si="57"/>
        <v>468664000</v>
      </c>
      <c r="BB35" s="46">
        <f>_xlfn.XLOOKUP($D35, 'MASTER_S&amp;P'!$D:$D, 'MASTER_S&amp;P'!J:J)</f>
        <v>592301000</v>
      </c>
      <c r="BC35" s="49">
        <f t="shared" si="58"/>
        <v>0.79125984929959603</v>
      </c>
      <c r="BD35" s="51">
        <f t="shared" si="31"/>
        <v>592301000</v>
      </c>
      <c r="BE35" s="65">
        <f t="shared" si="32"/>
        <v>2.9767933290191957E-3</v>
      </c>
      <c r="BF35" s="65" t="str">
        <f t="shared" si="33"/>
        <v/>
      </c>
      <c r="BG35" s="50">
        <f t="shared" si="59"/>
        <v>0.79125984929959603</v>
      </c>
      <c r="BH35" s="44">
        <f t="shared" si="34"/>
        <v>0</v>
      </c>
      <c r="BK35" s="46">
        <f>_xlfn.XLOOKUP($D35,MASTER_YH!$D:$D,MASTER_YH!H:H)</f>
        <v>469959000</v>
      </c>
      <c r="BL35" s="46">
        <f>IF(AND(EXCL_YRS_NEG_INC=1,_xlfn.XLOOKUP($D35,MASTER_YH!$D:$D,MASTER_YH!N:N)&lt;0), "Negative", _xlfn.XLOOKUP($D35,MASTER_YH!$D:$D,MASTER_YH!N:N))</f>
        <v>28879000</v>
      </c>
      <c r="BM35" s="65">
        <f t="shared" si="35"/>
        <v>3.4291823675348986E-3</v>
      </c>
      <c r="BN35" s="65" t="str">
        <f t="shared" si="36"/>
        <v/>
      </c>
      <c r="BO35" s="47">
        <f t="shared" si="60"/>
        <v>6.1450041386589042E-2</v>
      </c>
      <c r="BP35" s="46">
        <f>_xlfn.XLOOKUP($D35, 'MASTER_S&amp;P'!$D:$D, 'MASTER_S&amp;P'!H:H)</f>
        <v>469959000</v>
      </c>
      <c r="BQ35" s="46">
        <f>IF(AND(EXCL_YRS_NEG_INC=1,_xlfn.XLOOKUP($D35,'MASTER_S&amp;P'!$D:$D,'MASTER_S&amp;P'!N:N)&lt;0),"Negative",_xlfn.XLOOKUP($D35,'MASTER_S&amp;P'!$D:$D,'MASTER_S&amp;P'!N:N))</f>
        <v>28443000</v>
      </c>
      <c r="BR35" s="65">
        <f t="shared" si="37"/>
        <v>3.4291823675348986E-3</v>
      </c>
      <c r="BS35" s="65" t="str">
        <f t="shared" si="38"/>
        <v/>
      </c>
      <c r="BT35" s="47">
        <f t="shared" si="61"/>
        <v>6.0522300881566266E-2</v>
      </c>
      <c r="BU35" s="46">
        <f>_xlfn.XLOOKUP($D35, MASTER_VL!$D:$D, MASTER_VL!H:H)</f>
        <v>470000000</v>
      </c>
      <c r="BV35" s="46">
        <f>IF(AND(EXCL_YRS_NEG_INC=1,_xlfn.XLOOKUP($D35,MASTER_VL!$D:$D,MASTER_VL!Q:Q)&lt;0),"Negative",_xlfn.XLOOKUP($D35,MASTER_VL!$D:$D,MASTER_VL!Q:Q))</f>
        <v>21095700</v>
      </c>
      <c r="BW35" s="65">
        <f t="shared" si="39"/>
        <v>3.4085806679812576E-3</v>
      </c>
      <c r="BX35" s="65" t="str">
        <f t="shared" si="40"/>
        <v/>
      </c>
      <c r="BY35" s="47">
        <f t="shared" si="62"/>
        <v>4.4884468085106384E-2</v>
      </c>
      <c r="BZ35" s="46">
        <f t="shared" si="41"/>
        <v>469959000</v>
      </c>
      <c r="CA35" s="46">
        <f>_xlfn.XLOOKUP($D35, MASTER_YH!$D:$D, MASTER_YH!K:K)</f>
        <v>597218000</v>
      </c>
      <c r="CB35" s="49">
        <f t="shared" si="42"/>
        <v>0.78691365631980281</v>
      </c>
      <c r="CC35" s="46">
        <f t="shared" si="63"/>
        <v>469959000</v>
      </c>
      <c r="CD35" s="46">
        <f>_xlfn.XLOOKUP($D35, 'MASTER_S&amp;P'!$D:$D, 'MASTER_S&amp;P'!K:K)</f>
        <v>597218000</v>
      </c>
      <c r="CE35" s="49">
        <f t="shared" si="64"/>
        <v>0.78691365631980281</v>
      </c>
      <c r="CF35" s="51">
        <f t="shared" si="43"/>
        <v>597218000</v>
      </c>
      <c r="CG35" s="65">
        <f t="shared" si="44"/>
        <v>3.2115097107937979E-3</v>
      </c>
      <c r="CH35" s="65" t="str">
        <f t="shared" si="45"/>
        <v/>
      </c>
      <c r="CI35" s="50">
        <f t="shared" si="65"/>
        <v>0.78691365631980281</v>
      </c>
      <c r="CJ35" s="44">
        <f t="shared" si="46"/>
        <v>0</v>
      </c>
    </row>
    <row r="36" spans="2:88" x14ac:dyDescent="0.3">
      <c r="B36" s="7" t="str">
        <f t="shared" si="47"/>
        <v>Restaurants</v>
      </c>
      <c r="C36" s="7" t="str">
        <v>McDonalds Corp</v>
      </c>
      <c r="D36" s="7" t="str">
        <v>MCD</v>
      </c>
      <c r="G36" s="46">
        <f>_xlfn.XLOOKUP($D36,MASTER_YH!$D:$D,MASTER_YH!F:F)</f>
        <v>25497000000</v>
      </c>
      <c r="H36" s="46">
        <f>IF(AND(EXCL_YRS_NEG_INC=1,_xlfn.XLOOKUP($D36,MASTER_YH!$D:$D,MASTER_YH!L:L)&lt;0), "Negative", _xlfn.XLOOKUP($D36,MASTER_YH!$D:$D,MASTER_YH!L:L))</f>
        <v>10345000000</v>
      </c>
      <c r="I36" s="65">
        <f t="shared" si="11"/>
        <v>0.30666001601823906</v>
      </c>
      <c r="J36" s="65" t="str">
        <f t="shared" si="12"/>
        <v/>
      </c>
      <c r="K36" s="47">
        <f t="shared" si="48"/>
        <v>0.40573400792250069</v>
      </c>
      <c r="L36" s="46">
        <f>_xlfn.XLOOKUP($D36, 'MASTER_S&amp;P'!$D:$D, 'MASTER_S&amp;P'!F:F)</f>
        <v>25920000000</v>
      </c>
      <c r="M36" s="46">
        <f>IF(AND(EXCL_YRS_NEG_INC=1,_xlfn.XLOOKUP($D36,'MASTER_S&amp;P'!$D:$D,'MASTER_S&amp;P'!L:L)&lt;0),"Negative",_xlfn.XLOOKUP($D36,'MASTER_S&amp;P'!$D:$D,'MASTER_S&amp;P'!L:L))</f>
        <v>10344000000</v>
      </c>
      <c r="N36" s="65">
        <f t="shared" si="13"/>
        <v>0.28574562323588509</v>
      </c>
      <c r="O36" s="65" t="str">
        <f t="shared" si="14"/>
        <v/>
      </c>
      <c r="P36" s="47">
        <f t="shared" si="49"/>
        <v>0.39907407407407408</v>
      </c>
      <c r="Q36" s="46" t="str">
        <f>_xlfn.XLOOKUP($D36, MASTER_VL!$D:$D, MASTER_VL!F:F)</f>
        <v>N/A</v>
      </c>
      <c r="R36" s="46" t="str">
        <f>IF(AND(EXCL_YRS_NEG_INC=1,_xlfn.XLOOKUP($D36,MASTER_VL!$D:$D,MASTER_VL!O:O)&lt;0),"Negative",_xlfn.XLOOKUP($D36,MASTER_VL!$D:$D,MASTER_VL!O:O))</f>
        <v>NA</v>
      </c>
      <c r="S36" s="65" t="str">
        <f t="shared" si="15"/>
        <v/>
      </c>
      <c r="T36" s="65" t="str">
        <f t="shared" si="16"/>
        <v/>
      </c>
      <c r="U36" s="47" t="str">
        <f t="shared" si="50"/>
        <v>n/a</v>
      </c>
      <c r="V36" s="46">
        <f t="shared" si="17"/>
        <v>25497000000</v>
      </c>
      <c r="W36" s="46">
        <f>_xlfn.XLOOKUP($D36, MASTER_YH!$D:$D, MASTER_YH!I:I)</f>
        <v>55182000000</v>
      </c>
      <c r="X36" s="49">
        <f t="shared" si="18"/>
        <v>0.46205284331847341</v>
      </c>
      <c r="Y36" s="46">
        <f t="shared" si="51"/>
        <v>25920000000</v>
      </c>
      <c r="Z36" s="46">
        <f>_xlfn.XLOOKUP($D36, 'MASTER_S&amp;P'!$D:$D, 'MASTER_S&amp;P'!I:I)</f>
        <v>55182000000</v>
      </c>
      <c r="AA36" s="49">
        <f t="shared" si="52"/>
        <v>0.46971838643035774</v>
      </c>
      <c r="AB36" s="51">
        <f t="shared" si="19"/>
        <v>55182000000</v>
      </c>
      <c r="AC36" s="65">
        <f t="shared" si="20"/>
        <v>0.26945634535648927</v>
      </c>
      <c r="AD36" s="65" t="str">
        <f t="shared" si="21"/>
        <v/>
      </c>
      <c r="AE36" s="50">
        <f t="shared" si="53"/>
        <v>0.4658856148744156</v>
      </c>
      <c r="AF36" s="44">
        <f t="shared" si="22"/>
        <v>0</v>
      </c>
      <c r="AI36" s="46">
        <f>_xlfn.XLOOKUP($D36,MASTER_YH!$D:$D,MASTER_YH!G:G)</f>
        <v>25179000000</v>
      </c>
      <c r="AJ36" s="46">
        <f>IF(AND(EXCL_YRS_NEG_INC=1,_xlfn.XLOOKUP($D36,MASTER_YH!$D:$D,MASTER_YH!M:M)&lt;0), "Negative", _xlfn.XLOOKUP($D36,MASTER_YH!$D:$D,MASTER_YH!M:M))</f>
        <v>10522000000</v>
      </c>
      <c r="AK36" s="65">
        <f t="shared" si="23"/>
        <v>0.29238652353763767</v>
      </c>
      <c r="AL36" s="65" t="str">
        <f t="shared" si="24"/>
        <v/>
      </c>
      <c r="AM36" s="47">
        <f t="shared" si="54"/>
        <v>0.41788792247507844</v>
      </c>
      <c r="AN36" s="46">
        <f>_xlfn.XLOOKUP($D36, 'MASTER_S&amp;P'!$D:$D, 'MASTER_S&amp;P'!G:G)</f>
        <v>25494000000</v>
      </c>
      <c r="AO36" s="46">
        <f>IF(AND(EXCL_YRS_NEG_INC=1,_xlfn.XLOOKUP($D36,'MASTER_S&amp;P'!$D:$D,'MASTER_S&amp;P'!M:M)&lt;0),"Negative",_xlfn.XLOOKUP($D36,'MASTER_S&amp;P'!$D:$D,'MASTER_S&amp;P'!M:M))</f>
        <v>10522000000</v>
      </c>
      <c r="AP36" s="65">
        <f t="shared" si="25"/>
        <v>0.29238652353763767</v>
      </c>
      <c r="AQ36" s="65" t="str">
        <f t="shared" si="26"/>
        <v/>
      </c>
      <c r="AR36" s="47">
        <f t="shared" si="55"/>
        <v>0.41272456264219032</v>
      </c>
      <c r="AS36" s="46">
        <f>_xlfn.XLOOKUP($D36, MASTER_VL!$D:$D, MASTER_VL!G:G)</f>
        <v>25494000000</v>
      </c>
      <c r="AT36" s="46">
        <f>IF(AND(EXCL_YRS_NEG_INC=1,_xlfn.XLOOKUP($D36,MASTER_VL!$D:$D,MASTER_VL!P:P)&lt;0),"Negative",_xlfn.XLOOKUP($D36,MASTER_VL!$D:$D,MASTER_VL!P:P))</f>
        <v>8629038000</v>
      </c>
      <c r="AU36" s="65">
        <f t="shared" si="27"/>
        <v>0.29428622745906496</v>
      </c>
      <c r="AV36" s="65" t="str">
        <f t="shared" si="28"/>
        <v/>
      </c>
      <c r="AW36" s="47">
        <f t="shared" si="56"/>
        <v>0.33847328783243114</v>
      </c>
      <c r="AX36" s="46">
        <f t="shared" si="29"/>
        <v>25179000000</v>
      </c>
      <c r="AY36" s="46">
        <f>_xlfn.XLOOKUP($D36, MASTER_YH!$D:$D, MASTER_YH!J:J)</f>
        <v>56147000000</v>
      </c>
      <c r="AZ36" s="49">
        <f t="shared" si="30"/>
        <v>0.4484478244607904</v>
      </c>
      <c r="BA36" s="46">
        <f t="shared" si="57"/>
        <v>25494000000</v>
      </c>
      <c r="BB36" s="46">
        <f>_xlfn.XLOOKUP($D36, 'MASTER_S&amp;P'!$D:$D, 'MASTER_S&amp;P'!J:J)</f>
        <v>56147000000</v>
      </c>
      <c r="BC36" s="49">
        <f t="shared" si="58"/>
        <v>0.45405809749407805</v>
      </c>
      <c r="BD36" s="51">
        <f t="shared" si="31"/>
        <v>56147000000</v>
      </c>
      <c r="BE36" s="65">
        <f t="shared" si="32"/>
        <v>0.28218425267632635</v>
      </c>
      <c r="BF36" s="65" t="str">
        <f t="shared" si="33"/>
        <v/>
      </c>
      <c r="BG36" s="50">
        <f t="shared" si="59"/>
        <v>0.45125296097743423</v>
      </c>
      <c r="BH36" s="44">
        <f t="shared" si="34"/>
        <v>0</v>
      </c>
      <c r="BK36" s="46">
        <f>_xlfn.XLOOKUP($D36,MASTER_YH!$D:$D,MASTER_YH!H:H)</f>
        <v>22854000000</v>
      </c>
      <c r="BL36" s="46">
        <f>IF(AND(EXCL_YRS_NEG_INC=1,_xlfn.XLOOKUP($D36,MASTER_YH!$D:$D,MASTER_YH!N:N)&lt;0), "Negative", _xlfn.XLOOKUP($D36,MASTER_YH!$D:$D,MASTER_YH!N:N))</f>
        <v>7825000000</v>
      </c>
      <c r="BM36" s="65">
        <f t="shared" si="35"/>
        <v>0.28959755100489792</v>
      </c>
      <c r="BN36" s="65" t="str">
        <f t="shared" si="36"/>
        <v/>
      </c>
      <c r="BO36" s="47">
        <f t="shared" si="60"/>
        <v>0.3423908287389516</v>
      </c>
      <c r="BP36" s="46">
        <f>_xlfn.XLOOKUP($D36, 'MASTER_S&amp;P'!$D:$D, 'MASTER_S&amp;P'!H:H)</f>
        <v>23183000000</v>
      </c>
      <c r="BQ36" s="46">
        <f>IF(AND(EXCL_YRS_NEG_INC=1,_xlfn.XLOOKUP($D36,'MASTER_S&amp;P'!$D:$D,'MASTER_S&amp;P'!N:N)&lt;0),"Negative",_xlfn.XLOOKUP($D36,'MASTER_S&amp;P'!$D:$D,'MASTER_S&amp;P'!N:N))</f>
        <v>7825000000</v>
      </c>
      <c r="BR36" s="65">
        <f t="shared" si="37"/>
        <v>0.28959755100489792</v>
      </c>
      <c r="BS36" s="65" t="str">
        <f t="shared" si="38"/>
        <v/>
      </c>
      <c r="BT36" s="47">
        <f t="shared" si="61"/>
        <v>0.33753181210369665</v>
      </c>
      <c r="BU36" s="46">
        <f>_xlfn.XLOOKUP($D36, MASTER_VL!$D:$D, MASTER_VL!H:H)</f>
        <v>23183000000</v>
      </c>
      <c r="BV36" s="46">
        <f>IF(AND(EXCL_YRS_NEG_INC=1,_xlfn.XLOOKUP($D36,MASTER_VL!$D:$D,MASTER_VL!Q:Q)&lt;0),"Negative",_xlfn.XLOOKUP($D36,MASTER_VL!$D:$D,MASTER_VL!Q:Q))</f>
        <v>7386130000</v>
      </c>
      <c r="BW36" s="65">
        <f t="shared" si="39"/>
        <v>0.2878577188531416</v>
      </c>
      <c r="BX36" s="65" t="str">
        <f t="shared" si="40"/>
        <v/>
      </c>
      <c r="BY36" s="47">
        <f t="shared" si="62"/>
        <v>0.31860113013846353</v>
      </c>
      <c r="BZ36" s="46">
        <f t="shared" si="41"/>
        <v>22854000000</v>
      </c>
      <c r="CA36" s="46">
        <f>_xlfn.XLOOKUP($D36, MASTER_YH!$D:$D, MASTER_YH!K:K)</f>
        <v>50435600000</v>
      </c>
      <c r="CB36" s="49">
        <f t="shared" si="42"/>
        <v>0.45313231130392023</v>
      </c>
      <c r="CC36" s="46">
        <f t="shared" si="63"/>
        <v>23183000000</v>
      </c>
      <c r="CD36" s="46">
        <f>_xlfn.XLOOKUP($D36, 'MASTER_S&amp;P'!$D:$D, 'MASTER_S&amp;P'!K:K)</f>
        <v>50435600000</v>
      </c>
      <c r="CE36" s="49">
        <f t="shared" si="64"/>
        <v>0.45965548144564555</v>
      </c>
      <c r="CF36" s="51">
        <f t="shared" si="43"/>
        <v>50435600000</v>
      </c>
      <c r="CG36" s="65">
        <f t="shared" si="44"/>
        <v>0.27121489836158935</v>
      </c>
      <c r="CH36" s="65" t="str">
        <f t="shared" si="45"/>
        <v/>
      </c>
      <c r="CI36" s="50">
        <f t="shared" si="65"/>
        <v>0.45639389637478289</v>
      </c>
      <c r="CJ36" s="44">
        <f t="shared" si="46"/>
        <v>0</v>
      </c>
    </row>
    <row r="37" spans="2:88" x14ac:dyDescent="0.3">
      <c r="B37" s="7" t="str">
        <f t="shared" si="47"/>
        <v>Restaurants</v>
      </c>
      <c r="C37" s="7" t="str">
        <v>Meritage Hospitality Group Inc New</v>
      </c>
      <c r="D37" s="7" t="str">
        <v>MHGU</v>
      </c>
      <c r="G37" s="46">
        <f>_xlfn.XLOOKUP($D37,MASTER_YH!$D:$D,MASTER_YH!F:F)</f>
        <v>668803000</v>
      </c>
      <c r="H37" s="46">
        <f>IF(AND(EXCL_YRS_NEG_INC=1,_xlfn.XLOOKUP($D37,MASTER_YH!$D:$D,MASTER_YH!L:L)&lt;0), "Negative", _xlfn.XLOOKUP($D37,MASTER_YH!$D:$D,MASTER_YH!L:L))</f>
        <v>9136000</v>
      </c>
      <c r="I37" s="65">
        <f t="shared" si="11"/>
        <v>4.5022871928784144E-3</v>
      </c>
      <c r="J37" s="65" t="str">
        <f t="shared" si="12"/>
        <v/>
      </c>
      <c r="K37" s="47">
        <f t="shared" si="48"/>
        <v>1.366022580640338E-2</v>
      </c>
      <c r="L37" s="46" t="str">
        <f>_xlfn.XLOOKUP($D37, 'MASTER_S&amp;P'!$D:$D, 'MASTER_S&amp;P'!F:F)</f>
        <v>n/a</v>
      </c>
      <c r="M37" s="46" t="str">
        <f>IF(AND(EXCL_YRS_NEG_INC=1,_xlfn.XLOOKUP($D37,'MASTER_S&amp;P'!$D:$D,'MASTER_S&amp;P'!L:L)&lt;0),"Negative",_xlfn.XLOOKUP($D37,'MASTER_S&amp;P'!$D:$D,'MASTER_S&amp;P'!L:L))</f>
        <v>n/a</v>
      </c>
      <c r="N37" s="65" t="str">
        <f t="shared" si="13"/>
        <v/>
      </c>
      <c r="O37" s="65" t="str">
        <f t="shared" si="14"/>
        <v/>
      </c>
      <c r="P37" s="47" t="str">
        <f t="shared" si="49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50"/>
        <v>n/a</v>
      </c>
      <c r="V37" s="46">
        <f t="shared" si="17"/>
        <v>668803000</v>
      </c>
      <c r="W37" s="46">
        <f>_xlfn.XLOOKUP($D37, MASTER_YH!$D:$D, MASTER_YH!I:I)</f>
        <v>810165000</v>
      </c>
      <c r="X37" s="49">
        <f t="shared" si="18"/>
        <v>0.82551455567693</v>
      </c>
      <c r="Y37" s="46" t="str">
        <f t="shared" si="51"/>
        <v>n/a</v>
      </c>
      <c r="Z37" s="46" t="str">
        <f>_xlfn.XLOOKUP($D37, 'MASTER_S&amp;P'!$D:$D, 'MASTER_S&amp;P'!I:I)</f>
        <v>n/a</v>
      </c>
      <c r="AA37" s="49" t="str">
        <f t="shared" si="52"/>
        <v>n/a</v>
      </c>
      <c r="AB37" s="51">
        <f t="shared" si="19"/>
        <v>810165000</v>
      </c>
      <c r="AC37" s="65">
        <f t="shared" si="20"/>
        <v>3.9560744452129338E-3</v>
      </c>
      <c r="AD37" s="65" t="str">
        <f t="shared" si="21"/>
        <v/>
      </c>
      <c r="AE37" s="50">
        <f t="shared" si="53"/>
        <v>0.82551455567693</v>
      </c>
      <c r="AF37" s="44">
        <f t="shared" si="22"/>
        <v>0</v>
      </c>
      <c r="AI37" s="46">
        <f>_xlfn.XLOOKUP($D37,MASTER_YH!$D:$D,MASTER_YH!G:G)</f>
        <v>672494000</v>
      </c>
      <c r="AJ37" s="46">
        <f>IF(AND(EXCL_YRS_NEG_INC=1,_xlfn.XLOOKUP($D37,MASTER_YH!$D:$D,MASTER_YH!M:M)&lt;0), "Negative", _xlfn.XLOOKUP($D37,MASTER_YH!$D:$D,MASTER_YH!M:M))</f>
        <v>6912000</v>
      </c>
      <c r="AK37" s="65">
        <f t="shared" si="23"/>
        <v>4.2540476429820629E-3</v>
      </c>
      <c r="AL37" s="65" t="str">
        <f t="shared" si="24"/>
        <v/>
      </c>
      <c r="AM37" s="47">
        <f t="shared" si="54"/>
        <v>1.0278158615541551E-2</v>
      </c>
      <c r="AN37" s="46">
        <f>_xlfn.XLOOKUP($D37, 'MASTER_S&amp;P'!$D:$D, 'MASTER_S&amp;P'!G:G)</f>
        <v>672494000</v>
      </c>
      <c r="AO37" s="46">
        <f>IF(AND(EXCL_YRS_NEG_INC=1,_xlfn.XLOOKUP($D37,'MASTER_S&amp;P'!$D:$D,'MASTER_S&amp;P'!M:M)&lt;0),"Negative",_xlfn.XLOOKUP($D37,'MASTER_S&amp;P'!$D:$D,'MASTER_S&amp;P'!M:M))</f>
        <v>6912000</v>
      </c>
      <c r="AP37" s="65">
        <f t="shared" si="25"/>
        <v>4.2540476429820629E-3</v>
      </c>
      <c r="AQ37" s="65" t="str">
        <f t="shared" si="26"/>
        <v/>
      </c>
      <c r="AR37" s="47">
        <f t="shared" si="55"/>
        <v>1.0278158615541551E-2</v>
      </c>
      <c r="AS37" s="46" t="str">
        <f>_xlfn.XLOOKUP($D37, MASTER_VL!$D:$D, MASTER_VL!G:G)</f>
        <v>NA</v>
      </c>
      <c r="AT37" s="46" t="str">
        <f>IF(AND(EXCL_YRS_NEG_INC=1,_xlfn.XLOOKUP($D37,MASTER_VL!$D:$D,MASTER_VL!P:P)&lt;0),"Negative",_xlfn.XLOOKUP($D37,MASTER_VL!$D:$D,MASTER_VL!P:P))</f>
        <v>NA</v>
      </c>
      <c r="AU37" s="65" t="str">
        <f t="shared" si="27"/>
        <v/>
      </c>
      <c r="AV37" s="65" t="str">
        <f t="shared" si="28"/>
        <v/>
      </c>
      <c r="AW37" s="47" t="str">
        <f t="shared" si="56"/>
        <v>n/a</v>
      </c>
      <c r="AX37" s="46">
        <f t="shared" si="29"/>
        <v>672494000</v>
      </c>
      <c r="AY37" s="46">
        <f>_xlfn.XLOOKUP($D37, MASTER_YH!$D:$D, MASTER_YH!J:J)</f>
        <v>816905000</v>
      </c>
      <c r="AZ37" s="49">
        <f t="shared" si="30"/>
        <v>0.82322179445590371</v>
      </c>
      <c r="BA37" s="46">
        <f t="shared" si="57"/>
        <v>672494000</v>
      </c>
      <c r="BB37" s="46">
        <f>_xlfn.XLOOKUP($D37, 'MASTER_S&amp;P'!$D:$D, 'MASTER_S&amp;P'!J:J)</f>
        <v>816905000</v>
      </c>
      <c r="BC37" s="49">
        <f t="shared" si="58"/>
        <v>0.82322179445590371</v>
      </c>
      <c r="BD37" s="51">
        <f t="shared" si="31"/>
        <v>816905000</v>
      </c>
      <c r="BE37" s="65">
        <f t="shared" si="32"/>
        <v>4.1056107527126006E-3</v>
      </c>
      <c r="BF37" s="65" t="str">
        <f t="shared" si="33"/>
        <v/>
      </c>
      <c r="BG37" s="50">
        <f t="shared" si="59"/>
        <v>0.82322179445590371</v>
      </c>
      <c r="BH37" s="44">
        <f t="shared" si="34"/>
        <v>0</v>
      </c>
      <c r="BK37" s="46">
        <f>_xlfn.XLOOKUP($D37,MASTER_YH!$D:$D,MASTER_YH!H:H)</f>
        <v>626043000</v>
      </c>
      <c r="BL37" s="46">
        <f>IF(AND(EXCL_YRS_NEG_INC=1,_xlfn.XLOOKUP($D37,MASTER_YH!$D:$D,MASTER_YH!N:N)&lt;0), "Negative", _xlfn.XLOOKUP($D37,MASTER_YH!$D:$D,MASTER_YH!N:N))</f>
        <v>9675000</v>
      </c>
      <c r="BM37" s="65">
        <f t="shared" si="35"/>
        <v>4.5436904659822393E-3</v>
      </c>
      <c r="BN37" s="65" t="str">
        <f t="shared" si="36"/>
        <v/>
      </c>
      <c r="BO37" s="47">
        <f t="shared" si="60"/>
        <v>1.5454210014328089E-2</v>
      </c>
      <c r="BP37" s="46">
        <f>_xlfn.XLOOKUP($D37, 'MASTER_S&amp;P'!$D:$D, 'MASTER_S&amp;P'!H:H)</f>
        <v>626043000</v>
      </c>
      <c r="BQ37" s="46">
        <f>IF(AND(EXCL_YRS_NEG_INC=1,_xlfn.XLOOKUP($D37,'MASTER_S&amp;P'!$D:$D,'MASTER_S&amp;P'!N:N)&lt;0),"Negative",_xlfn.XLOOKUP($D37,'MASTER_S&amp;P'!$D:$D,'MASTER_S&amp;P'!N:N))</f>
        <v>9675000</v>
      </c>
      <c r="BR37" s="65">
        <f t="shared" si="37"/>
        <v>4.5436904659822393E-3</v>
      </c>
      <c r="BS37" s="65" t="str">
        <f t="shared" si="38"/>
        <v/>
      </c>
      <c r="BT37" s="47">
        <f t="shared" si="61"/>
        <v>1.5454210014328089E-2</v>
      </c>
      <c r="BU37" s="46" t="str">
        <f>_xlfn.XLOOKUP($D37, MASTER_VL!$D:$D, MASTER_VL!H:H)</f>
        <v>NA</v>
      </c>
      <c r="BV37" s="46" t="str">
        <f>IF(AND(EXCL_YRS_NEG_INC=1,_xlfn.XLOOKUP($D37,MASTER_VL!$D:$D,MASTER_VL!Q:Q)&lt;0),"Negative",_xlfn.XLOOKUP($D37,MASTER_VL!$D:$D,MASTER_VL!Q:Q))</f>
        <v>NA</v>
      </c>
      <c r="BW37" s="65" t="str">
        <f t="shared" si="39"/>
        <v/>
      </c>
      <c r="BX37" s="65" t="str">
        <f t="shared" si="40"/>
        <v/>
      </c>
      <c r="BY37" s="47" t="str">
        <f t="shared" si="62"/>
        <v>n/a</v>
      </c>
      <c r="BZ37" s="46">
        <f t="shared" si="41"/>
        <v>626043000</v>
      </c>
      <c r="CA37" s="46">
        <f>_xlfn.XLOOKUP($D37, MASTER_YH!$D:$D, MASTER_YH!K:K)</f>
        <v>791318000</v>
      </c>
      <c r="CB37" s="49">
        <f t="shared" si="42"/>
        <v>0.79113959242681198</v>
      </c>
      <c r="CC37" s="46">
        <f t="shared" si="63"/>
        <v>626043000</v>
      </c>
      <c r="CD37" s="46">
        <f>_xlfn.XLOOKUP($D37, 'MASTER_S&amp;P'!$D:$D, 'MASTER_S&amp;P'!K:K)</f>
        <v>791318000</v>
      </c>
      <c r="CE37" s="49">
        <f t="shared" si="64"/>
        <v>0.79113959242681198</v>
      </c>
      <c r="CF37" s="51">
        <f t="shared" si="43"/>
        <v>791318000</v>
      </c>
      <c r="CG37" s="65">
        <f t="shared" si="44"/>
        <v>4.2552726832177307E-3</v>
      </c>
      <c r="CH37" s="65" t="str">
        <f t="shared" si="45"/>
        <v/>
      </c>
      <c r="CI37" s="50">
        <f t="shared" si="65"/>
        <v>0.79113959242681198</v>
      </c>
      <c r="CJ37" s="44">
        <f t="shared" si="46"/>
        <v>0</v>
      </c>
    </row>
    <row r="38" spans="2:88" x14ac:dyDescent="0.3">
      <c r="B38" s="7" t="str">
        <f t="shared" si="47"/>
        <v>Restaurants</v>
      </c>
      <c r="C38" s="7" t="str">
        <v>Nathans Famous Inc</v>
      </c>
      <c r="D38" s="7" t="str">
        <v>NATH</v>
      </c>
      <c r="G38" s="46" t="str">
        <f>_xlfn.XLOOKUP($D38,MASTER_YH!$D:$D,MASTER_YH!F:F)</f>
        <v>n/a</v>
      </c>
      <c r="H38" s="46" t="str">
        <f>IF(AND(EXCL_YRS_NEG_INC=1,_xlfn.XLOOKUP($D38,MASTER_YH!$D:$D,MASTER_YH!L:L)&lt;0), "Negative", _xlfn.XLOOKUP($D38,MASTER_YH!$D:$D,MASTER_YH!L:L))</f>
        <v>n/a</v>
      </c>
      <c r="I38" s="65" t="str">
        <f t="shared" si="11"/>
        <v/>
      </c>
      <c r="J38" s="65" t="str">
        <f t="shared" si="12"/>
        <v/>
      </c>
      <c r="K38" s="47" t="str">
        <f t="shared" si="48"/>
        <v>n/a</v>
      </c>
      <c r="L38" s="46">
        <f>_xlfn.XLOOKUP($D38, 'MASTER_S&amp;P'!$D:$D, 'MASTER_S&amp;P'!F:F)</f>
        <v>138610000</v>
      </c>
      <c r="M38" s="46">
        <f>IF(AND(EXCL_YRS_NEG_INC=1,_xlfn.XLOOKUP($D38,'MASTER_S&amp;P'!$D:$D,'MASTER_S&amp;P'!L:L)&lt;0),"Negative",_xlfn.XLOOKUP($D38,'MASTER_S&amp;P'!$D:$D,'MASTER_S&amp;P'!L:L))</f>
        <v>27451000</v>
      </c>
      <c r="N38" s="65">
        <f t="shared" si="13"/>
        <v>2.5299843536042321E-4</v>
      </c>
      <c r="O38" s="65">
        <f t="shared" si="14"/>
        <v>1.8265881518141576E-2</v>
      </c>
      <c r="P38" s="47">
        <f t="shared" si="49"/>
        <v>0.19804487410720728</v>
      </c>
      <c r="Q38" s="46" t="str">
        <f>_xlfn.XLOOKUP($D38, MASTER_VL!$D:$D, MASTER_VL!F:F)</f>
        <v>NA</v>
      </c>
      <c r="R38" s="46" t="str">
        <f>IF(AND(EXCL_YRS_NEG_INC=1,_xlfn.XLOOKUP($D38,MASTER_VL!$D:$D,MASTER_VL!O:O)&lt;0),"Negative",_xlfn.XLOOKUP($D38,MASTER_VL!$D:$D,MASTER_VL!O:O))</f>
        <v>NA</v>
      </c>
      <c r="S38" s="65" t="str">
        <f t="shared" si="15"/>
        <v/>
      </c>
      <c r="T38" s="65" t="str">
        <f t="shared" si="16"/>
        <v/>
      </c>
      <c r="U38" s="47" t="str">
        <f t="shared" si="50"/>
        <v>n/a</v>
      </c>
      <c r="V38" s="46" t="str">
        <f t="shared" si="17"/>
        <v>n/a</v>
      </c>
      <c r="W38" s="46" t="str">
        <f>_xlfn.XLOOKUP($D38, MASTER_YH!$D:$D, MASTER_YH!I:I)</f>
        <v>n/a</v>
      </c>
      <c r="X38" s="49" t="str">
        <f t="shared" si="18"/>
        <v>n/a</v>
      </c>
      <c r="Y38" s="46">
        <f t="shared" si="51"/>
        <v>138610000</v>
      </c>
      <c r="Z38" s="46">
        <f>_xlfn.XLOOKUP($D38, 'MASTER_S&amp;P'!$D:$D, 'MASTER_S&amp;P'!I:I)</f>
        <v>48858000</v>
      </c>
      <c r="AA38" s="49">
        <f t="shared" si="52"/>
        <v>2.8369970117483319</v>
      </c>
      <c r="AB38" s="51">
        <f t="shared" si="19"/>
        <v>48858000</v>
      </c>
      <c r="AC38" s="65">
        <f t="shared" si="20"/>
        <v>2.3857595087940545E-4</v>
      </c>
      <c r="AD38" s="65">
        <f t="shared" si="21"/>
        <v>1.8265881518141576E-2</v>
      </c>
      <c r="AE38" s="50">
        <f t="shared" si="53"/>
        <v>2.8369970117483319</v>
      </c>
      <c r="AF38" s="44">
        <f t="shared" si="22"/>
        <v>1</v>
      </c>
      <c r="AI38" s="46">
        <f>_xlfn.XLOOKUP($D38,MASTER_YH!$D:$D,MASTER_YH!G:G)</f>
        <v>138610000</v>
      </c>
      <c r="AJ38" s="46">
        <f>IF(AND(EXCL_YRS_NEG_INC=1,_xlfn.XLOOKUP($D38,MASTER_YH!$D:$D,MASTER_YH!M:M)&lt;0), "Negative", _xlfn.XLOOKUP($D38,MASTER_YH!$D:$D,MASTER_YH!M:M))</f>
        <v>27451000</v>
      </c>
      <c r="AK38" s="65">
        <f t="shared" si="23"/>
        <v>2.7982078215704173E-4</v>
      </c>
      <c r="AL38" s="65">
        <f t="shared" si="24"/>
        <v>2.0638045688379108E-2</v>
      </c>
      <c r="AM38" s="47">
        <f t="shared" si="54"/>
        <v>0.19804487410720728</v>
      </c>
      <c r="AN38" s="46">
        <f>_xlfn.XLOOKUP($D38, 'MASTER_S&amp;P'!$D:$D, 'MASTER_S&amp;P'!G:G)</f>
        <v>130785000</v>
      </c>
      <c r="AO38" s="46">
        <f>IF(AND(EXCL_YRS_NEG_INC=1,_xlfn.XLOOKUP($D38,'MASTER_S&amp;P'!$D:$D,'MASTER_S&amp;P'!M:M)&lt;0),"Negative",_xlfn.XLOOKUP($D38,'MASTER_S&amp;P'!$D:$D,'MASTER_S&amp;P'!M:M))</f>
        <v>26804000</v>
      </c>
      <c r="AP38" s="65">
        <f t="shared" si="25"/>
        <v>2.7982078215704173E-4</v>
      </c>
      <c r="AQ38" s="65">
        <f t="shared" si="26"/>
        <v>2.0638045688379108E-2</v>
      </c>
      <c r="AR38" s="47">
        <f t="shared" si="55"/>
        <v>0.20494705050273349</v>
      </c>
      <c r="AS38" s="46">
        <f>_xlfn.XLOOKUP($D38, MASTER_VL!$D:$D, MASTER_VL!G:G)</f>
        <v>138600000</v>
      </c>
      <c r="AT38" s="46">
        <f>IF(AND(EXCL_YRS_NEG_INC=1,_xlfn.XLOOKUP($D38,MASTER_VL!$D:$D,MASTER_VL!P:P)&lt;0),"Negative",_xlfn.XLOOKUP($D38,MASTER_VL!$D:$D,MASTER_VL!P:P))</f>
        <v>19632000</v>
      </c>
      <c r="AU38" s="65">
        <f t="shared" si="27"/>
        <v>2.8163884350518103E-4</v>
      </c>
      <c r="AV38" s="65">
        <f t="shared" si="28"/>
        <v>2.0638045688379108E-2</v>
      </c>
      <c r="AW38" s="47">
        <f t="shared" si="56"/>
        <v>0.14164502164502166</v>
      </c>
      <c r="AX38" s="46">
        <f t="shared" si="29"/>
        <v>138610000</v>
      </c>
      <c r="AY38" s="46">
        <f>_xlfn.XLOOKUP($D38, MASTER_YH!$D:$D, MASTER_YH!J:J)</f>
        <v>48858000</v>
      </c>
      <c r="AZ38" s="49">
        <f t="shared" si="30"/>
        <v>2.8369970117483319</v>
      </c>
      <c r="BA38" s="46">
        <f t="shared" si="57"/>
        <v>130785000</v>
      </c>
      <c r="BB38" s="46">
        <f>_xlfn.XLOOKUP($D38, 'MASTER_S&amp;P'!$D:$D, 'MASTER_S&amp;P'!J:J)</f>
        <v>58610000</v>
      </c>
      <c r="BC38" s="49">
        <f t="shared" si="58"/>
        <v>2.2314451458795426</v>
      </c>
      <c r="BD38" s="51">
        <f t="shared" si="31"/>
        <v>53734000</v>
      </c>
      <c r="BE38" s="65">
        <f t="shared" si="32"/>
        <v>2.7005696890857427E-4</v>
      </c>
      <c r="BF38" s="65">
        <f t="shared" si="33"/>
        <v>2.0638045688379108E-2</v>
      </c>
      <c r="BG38" s="50">
        <f t="shared" si="59"/>
        <v>2.5342210788139372</v>
      </c>
      <c r="BH38" s="44">
        <f t="shared" si="34"/>
        <v>1</v>
      </c>
      <c r="BK38" s="46">
        <f>_xlfn.XLOOKUP($D38,MASTER_YH!$D:$D,MASTER_YH!H:H)</f>
        <v>130785000</v>
      </c>
      <c r="BL38" s="46">
        <f>IF(AND(EXCL_YRS_NEG_INC=1,_xlfn.XLOOKUP($D38,MASTER_YH!$D:$D,MASTER_YH!N:N)&lt;0), "Negative", _xlfn.XLOOKUP($D38,MASTER_YH!$D:$D,MASTER_YH!N:N))</f>
        <v>26804000</v>
      </c>
      <c r="BM38" s="65">
        <f t="shared" si="35"/>
        <v>3.9368376483176203E-4</v>
      </c>
      <c r="BN38" s="65" t="str">
        <f t="shared" si="36"/>
        <v/>
      </c>
      <c r="BO38" s="47">
        <f t="shared" si="60"/>
        <v>0.20494705050273349</v>
      </c>
      <c r="BP38" s="46">
        <f>_xlfn.XLOOKUP($D38, 'MASTER_S&amp;P'!$D:$D, 'MASTER_S&amp;P'!H:H)</f>
        <v>114882000</v>
      </c>
      <c r="BQ38" s="46">
        <f>IF(AND(EXCL_YRS_NEG_INC=1,_xlfn.XLOOKUP($D38,'MASTER_S&amp;P'!$D:$D,'MASTER_S&amp;P'!N:N)&lt;0),"Negative",_xlfn.XLOOKUP($D38,'MASTER_S&amp;P'!$D:$D,'MASTER_S&amp;P'!N:N))</f>
        <v>18536000</v>
      </c>
      <c r="BR38" s="65">
        <f t="shared" si="37"/>
        <v>3.9368376483176203E-4</v>
      </c>
      <c r="BS38" s="65" t="str">
        <f t="shared" si="38"/>
        <v/>
      </c>
      <c r="BT38" s="47">
        <f t="shared" si="61"/>
        <v>0.16134816594418622</v>
      </c>
      <c r="BU38" s="46">
        <f>_xlfn.XLOOKUP($D38, MASTER_VL!$D:$D, MASTER_VL!H:H)</f>
        <v>130800000</v>
      </c>
      <c r="BV38" s="46">
        <f>IF(AND(EXCL_YRS_NEG_INC=1,_xlfn.XLOOKUP($D38,MASTER_VL!$D:$D,MASTER_VL!Q:Q)&lt;0),"Negative",_xlfn.XLOOKUP($D38,MASTER_VL!$D:$D,MASTER_VL!Q:Q))</f>
        <v>19584000</v>
      </c>
      <c r="BW38" s="65">
        <f t="shared" si="39"/>
        <v>3.9131860784303045E-4</v>
      </c>
      <c r="BX38" s="65" t="str">
        <f t="shared" si="40"/>
        <v/>
      </c>
      <c r="BY38" s="47">
        <f t="shared" si="62"/>
        <v>0.14972477064220183</v>
      </c>
      <c r="BZ38" s="46">
        <f t="shared" si="41"/>
        <v>130785000</v>
      </c>
      <c r="CA38" s="46">
        <f>_xlfn.XLOOKUP($D38, MASTER_YH!$D:$D, MASTER_YH!K:K)</f>
        <v>58610000</v>
      </c>
      <c r="CB38" s="49">
        <f t="shared" si="42"/>
        <v>2.2314451458795426</v>
      </c>
      <c r="CC38" s="46">
        <f t="shared" si="63"/>
        <v>114882000</v>
      </c>
      <c r="CD38" s="46">
        <f>_xlfn.XLOOKUP($D38, 'MASTER_S&amp;P'!$D:$D, 'MASTER_S&amp;P'!K:K)</f>
        <v>78516000</v>
      </c>
      <c r="CE38" s="49">
        <f t="shared" si="64"/>
        <v>1.4631667430842121</v>
      </c>
      <c r="CF38" s="51">
        <f t="shared" si="43"/>
        <v>68563000</v>
      </c>
      <c r="CG38" s="65">
        <f t="shared" si="44"/>
        <v>3.6869407871356049E-4</v>
      </c>
      <c r="CH38" s="65" t="str">
        <f t="shared" si="45"/>
        <v/>
      </c>
      <c r="CI38" s="50">
        <f t="shared" si="65"/>
        <v>1.8473059444818773</v>
      </c>
      <c r="CJ38" s="44">
        <f t="shared" si="46"/>
        <v>0</v>
      </c>
    </row>
    <row r="39" spans="2:88" x14ac:dyDescent="0.3">
      <c r="B39" s="7" t="str">
        <f t="shared" si="47"/>
        <v>Restaurants</v>
      </c>
      <c r="C39" s="7" t="str">
        <v>Noodles and Company</v>
      </c>
      <c r="D39" s="7" t="str">
        <v>NDLS</v>
      </c>
      <c r="G39" s="46">
        <f>_xlfn.XLOOKUP($D39,MASTER_YH!$D:$D,MASTER_YH!F:F)</f>
        <v>493271000</v>
      </c>
      <c r="H39" s="46" t="str">
        <f>IF(AND(EXCL_YRS_NEG_INC=1,_xlfn.XLOOKUP($D39,MASTER_YH!$D:$D,MASTER_YH!L:L)&lt;0), "Negative", _xlfn.XLOOKUP($D39,MASTER_YH!$D:$D,MASTER_YH!L:L))</f>
        <v>Negative</v>
      </c>
      <c r="I39" s="65" t="str">
        <f t="shared" si="11"/>
        <v/>
      </c>
      <c r="J39" s="65" t="str">
        <f t="shared" si="12"/>
        <v/>
      </c>
      <c r="K39" s="47" t="str">
        <f t="shared" si="48"/>
        <v>n/a</v>
      </c>
      <c r="L39" s="46">
        <f>_xlfn.XLOOKUP($D39, 'MASTER_S&amp;P'!$D:$D, 'MASTER_S&amp;P'!F:F)</f>
        <v>493271000</v>
      </c>
      <c r="M39" s="46" t="str">
        <f>IF(AND(EXCL_YRS_NEG_INC=1,_xlfn.XLOOKUP($D39,'MASTER_S&amp;P'!$D:$D,'MASTER_S&amp;P'!L:L)&lt;0),"Negative",_xlfn.XLOOKUP($D39,'MASTER_S&amp;P'!$D:$D,'MASTER_S&amp;P'!L:L))</f>
        <v>Negative</v>
      </c>
      <c r="N39" s="65" t="str">
        <f t="shared" si="13"/>
        <v/>
      </c>
      <c r="O39" s="65" t="str">
        <f t="shared" si="14"/>
        <v/>
      </c>
      <c r="P39" s="47" t="str">
        <f t="shared" si="49"/>
        <v>n/a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50"/>
        <v>n/a</v>
      </c>
      <c r="V39" s="46">
        <f t="shared" si="17"/>
        <v>493271000</v>
      </c>
      <c r="W39" s="46">
        <f>_xlfn.XLOOKUP($D39, MASTER_YH!$D:$D, MASTER_YH!I:I)</f>
        <v>324648000</v>
      </c>
      <c r="X39" s="49">
        <f t="shared" si="18"/>
        <v>1.5194025529188537</v>
      </c>
      <c r="Y39" s="46">
        <f t="shared" si="51"/>
        <v>493271000</v>
      </c>
      <c r="Z39" s="46">
        <f>_xlfn.XLOOKUP($D39, 'MASTER_S&amp;P'!$D:$D, 'MASTER_S&amp;P'!I:I)</f>
        <v>324648000</v>
      </c>
      <c r="AA39" s="49">
        <f t="shared" si="52"/>
        <v>1.5194025529188537</v>
      </c>
      <c r="AB39" s="51">
        <f t="shared" si="19"/>
        <v>324648000</v>
      </c>
      <c r="AC39" s="65">
        <f t="shared" si="20"/>
        <v>1.5852717119222487E-3</v>
      </c>
      <c r="AD39" s="65" t="str">
        <f t="shared" si="21"/>
        <v/>
      </c>
      <c r="AE39" s="50">
        <f t="shared" si="53"/>
        <v>1.5194025529188537</v>
      </c>
      <c r="AF39" s="44">
        <f t="shared" si="22"/>
        <v>0</v>
      </c>
      <c r="AI39" s="46">
        <f>_xlfn.XLOOKUP($D39,MASTER_YH!$D:$D,MASTER_YH!G:G)</f>
        <v>503405000</v>
      </c>
      <c r="AJ39" s="46" t="str">
        <f>IF(AND(EXCL_YRS_NEG_INC=1,_xlfn.XLOOKUP($D39,MASTER_YH!$D:$D,MASTER_YH!M:M)&lt;0), "Negative", _xlfn.XLOOKUP($D39,MASTER_YH!$D:$D,MASTER_YH!M:M))</f>
        <v>Negative</v>
      </c>
      <c r="AK39" s="65" t="str">
        <f t="shared" si="23"/>
        <v/>
      </c>
      <c r="AL39" s="65" t="str">
        <f t="shared" si="24"/>
        <v/>
      </c>
      <c r="AM39" s="47" t="str">
        <f t="shared" si="54"/>
        <v>n/a</v>
      </c>
      <c r="AN39" s="46">
        <f>_xlfn.XLOOKUP($D39, 'MASTER_S&amp;P'!$D:$D, 'MASTER_S&amp;P'!G:G)</f>
        <v>503405000</v>
      </c>
      <c r="AO39" s="46" t="str">
        <f>IF(AND(EXCL_YRS_NEG_INC=1,_xlfn.XLOOKUP($D39,'MASTER_S&amp;P'!$D:$D,'MASTER_S&amp;P'!M:M)&lt;0),"Negative",_xlfn.XLOOKUP($D39,'MASTER_S&amp;P'!$D:$D,'MASTER_S&amp;P'!M:M))</f>
        <v>Negative</v>
      </c>
      <c r="AP39" s="65" t="str">
        <f t="shared" si="25"/>
        <v/>
      </c>
      <c r="AQ39" s="65" t="str">
        <f t="shared" si="26"/>
        <v/>
      </c>
      <c r="AR39" s="47" t="str">
        <f t="shared" si="55"/>
        <v>n/a</v>
      </c>
      <c r="AS39" s="46">
        <f>_xlfn.XLOOKUP($D39, MASTER_VL!$D:$D, MASTER_VL!G:G)</f>
        <v>503400000</v>
      </c>
      <c r="AT39" s="46" t="str">
        <f>IF(AND(EXCL_YRS_NEG_INC=1,_xlfn.XLOOKUP($D39,MASTER_VL!$D:$D,MASTER_VL!P:P)&lt;0),"Negative",_xlfn.XLOOKUP($D39,MASTER_VL!$D:$D,MASTER_VL!P:P))</f>
        <v>Negative</v>
      </c>
      <c r="AU39" s="65" t="str">
        <f t="shared" si="27"/>
        <v/>
      </c>
      <c r="AV39" s="65" t="str">
        <f t="shared" si="28"/>
        <v/>
      </c>
      <c r="AW39" s="47" t="str">
        <f t="shared" si="56"/>
        <v>n/a</v>
      </c>
      <c r="AX39" s="46">
        <f t="shared" si="29"/>
        <v>503405000</v>
      </c>
      <c r="AY39" s="46">
        <f>_xlfn.XLOOKUP($D39, MASTER_YH!$D:$D, MASTER_YH!J:J)</f>
        <v>368095000</v>
      </c>
      <c r="AZ39" s="49">
        <f t="shared" si="30"/>
        <v>1.367595321859846</v>
      </c>
      <c r="BA39" s="46">
        <f t="shared" si="57"/>
        <v>503405000</v>
      </c>
      <c r="BB39" s="46">
        <f>_xlfn.XLOOKUP($D39, 'MASTER_S&amp;P'!$D:$D, 'MASTER_S&amp;P'!J:J)</f>
        <v>368095000</v>
      </c>
      <c r="BC39" s="49">
        <f t="shared" si="58"/>
        <v>1.367595321859846</v>
      </c>
      <c r="BD39" s="51">
        <f t="shared" si="31"/>
        <v>368095000</v>
      </c>
      <c r="BE39" s="65">
        <f t="shared" si="32"/>
        <v>1.8499761784047653E-3</v>
      </c>
      <c r="BF39" s="65" t="str">
        <f t="shared" si="33"/>
        <v/>
      </c>
      <c r="BG39" s="50">
        <f t="shared" si="59"/>
        <v>1.367595321859846</v>
      </c>
      <c r="BH39" s="44">
        <f t="shared" si="34"/>
        <v>0</v>
      </c>
      <c r="BK39" s="46">
        <f>_xlfn.XLOOKUP($D39,MASTER_YH!$D:$D,MASTER_YH!H:H)</f>
        <v>509480000</v>
      </c>
      <c r="BL39" s="46" t="str">
        <f>IF(AND(EXCL_YRS_NEG_INC=1,_xlfn.XLOOKUP($D39,MASTER_YH!$D:$D,MASTER_YH!N:N)&lt;0), "Negative", _xlfn.XLOOKUP($D39,MASTER_YH!$D:$D,MASTER_YH!N:N))</f>
        <v>Negative</v>
      </c>
      <c r="BM39" s="65" t="str">
        <f t="shared" si="35"/>
        <v/>
      </c>
      <c r="BN39" s="65" t="str">
        <f t="shared" si="36"/>
        <v/>
      </c>
      <c r="BO39" s="47" t="str">
        <f t="shared" si="60"/>
        <v>n/a</v>
      </c>
      <c r="BP39" s="46">
        <f>_xlfn.XLOOKUP($D39, 'MASTER_S&amp;P'!$D:$D, 'MASTER_S&amp;P'!H:H)</f>
        <v>509480000</v>
      </c>
      <c r="BQ39" s="46" t="str">
        <f>IF(AND(EXCL_YRS_NEG_INC=1,_xlfn.XLOOKUP($D39,'MASTER_S&amp;P'!$D:$D,'MASTER_S&amp;P'!N:N)&lt;0),"Negative",_xlfn.XLOOKUP($D39,'MASTER_S&amp;P'!$D:$D,'MASTER_S&amp;P'!N:N))</f>
        <v>Negative</v>
      </c>
      <c r="BR39" s="65" t="str">
        <f t="shared" si="37"/>
        <v/>
      </c>
      <c r="BS39" s="65" t="str">
        <f t="shared" si="38"/>
        <v/>
      </c>
      <c r="BT39" s="47" t="str">
        <f t="shared" si="61"/>
        <v>n/a</v>
      </c>
      <c r="BU39" s="46">
        <f>_xlfn.XLOOKUP($D39, MASTER_VL!$D:$D, MASTER_VL!H:H)</f>
        <v>509500000</v>
      </c>
      <c r="BV39" s="46" t="str">
        <f>IF(AND(EXCL_YRS_NEG_INC=1,_xlfn.XLOOKUP($D39,MASTER_VL!$D:$D,MASTER_VL!Q:Q)&lt;0),"Negative",_xlfn.XLOOKUP($D39,MASTER_VL!$D:$D,MASTER_VL!Q:Q))</f>
        <v>Negative</v>
      </c>
      <c r="BW39" s="65" t="str">
        <f t="shared" si="39"/>
        <v/>
      </c>
      <c r="BX39" s="65" t="str">
        <f t="shared" si="40"/>
        <v/>
      </c>
      <c r="BY39" s="47" t="str">
        <f t="shared" si="62"/>
        <v>n/a</v>
      </c>
      <c r="BZ39" s="46">
        <f t="shared" si="41"/>
        <v>509480000</v>
      </c>
      <c r="CA39" s="46">
        <f>_xlfn.XLOOKUP($D39, MASTER_YH!$D:$D, MASTER_YH!K:K)</f>
        <v>343843000</v>
      </c>
      <c r="CB39" s="49">
        <f t="shared" si="42"/>
        <v>1.4817227630052088</v>
      </c>
      <c r="CC39" s="46">
        <f t="shared" si="63"/>
        <v>509480000</v>
      </c>
      <c r="CD39" s="46">
        <f>_xlfn.XLOOKUP($D39, 'MASTER_S&amp;P'!$D:$D, 'MASTER_S&amp;P'!K:K)</f>
        <v>343843000</v>
      </c>
      <c r="CE39" s="49">
        <f t="shared" si="64"/>
        <v>1.4817227630052088</v>
      </c>
      <c r="CF39" s="51">
        <f t="shared" si="43"/>
        <v>343843000</v>
      </c>
      <c r="CG39" s="65">
        <f t="shared" si="44"/>
        <v>1.8489984117834224E-3</v>
      </c>
      <c r="CH39" s="65" t="str">
        <f t="shared" si="45"/>
        <v/>
      </c>
      <c r="CI39" s="50">
        <f t="shared" si="65"/>
        <v>1.4817227630052088</v>
      </c>
      <c r="CJ39" s="44">
        <f t="shared" si="46"/>
        <v>0</v>
      </c>
    </row>
    <row r="40" spans="2:88" x14ac:dyDescent="0.3">
      <c r="B40" s="7" t="str">
        <f t="shared" si="47"/>
        <v>Restaurants</v>
      </c>
      <c r="C40" s="7" t="str">
        <v>Noble Romans Inc</v>
      </c>
      <c r="D40" s="7" t="str">
        <v>NROM</v>
      </c>
      <c r="G40" s="46" t="str">
        <f>_xlfn.XLOOKUP($D40,MASTER_YH!$D:$D,MASTER_YH!F:F)</f>
        <v>n/a</v>
      </c>
      <c r="H40" s="46" t="str">
        <f>IF(AND(EXCL_YRS_NEG_INC=1,_xlfn.XLOOKUP($D40,MASTER_YH!$D:$D,MASTER_YH!L:L)&lt;0), "Negative", _xlfn.XLOOKUP($D40,MASTER_YH!$D:$D,MASTER_YH!L:L))</f>
        <v>n/a</v>
      </c>
      <c r="I40" s="65" t="str">
        <f t="shared" si="11"/>
        <v/>
      </c>
      <c r="J40" s="65" t="str">
        <f t="shared" si="12"/>
        <v/>
      </c>
      <c r="K40" s="47" t="str">
        <f t="shared" si="48"/>
        <v>n/a</v>
      </c>
      <c r="L40" s="46" t="str">
        <f>_xlfn.XLOOKUP($D40, 'MASTER_S&amp;P'!$D:$D, 'MASTER_S&amp;P'!F:F)</f>
        <v>n/a</v>
      </c>
      <c r="M40" s="46" t="str">
        <f>IF(AND(EXCL_YRS_NEG_INC=1,_xlfn.XLOOKUP($D40,'MASTER_S&amp;P'!$D:$D,'MASTER_S&amp;P'!L:L)&lt;0),"Negative",_xlfn.XLOOKUP($D40,'MASTER_S&amp;P'!$D:$D,'MASTER_S&amp;P'!L:L))</f>
        <v>n/a</v>
      </c>
      <c r="N40" s="65" t="str">
        <f t="shared" si="13"/>
        <v/>
      </c>
      <c r="O40" s="65" t="str">
        <f t="shared" si="14"/>
        <v/>
      </c>
      <c r="P40" s="47" t="str">
        <f t="shared" si="49"/>
        <v>n/a</v>
      </c>
      <c r="Q40" s="46" t="str">
        <f>_xlfn.XLOOKUP($D40, MASTER_VL!$D:$D, MASTER_VL!F:F)</f>
        <v>NA</v>
      </c>
      <c r="R40" s="46" t="str">
        <f>IF(AND(EXCL_YRS_NEG_INC=1,_xlfn.XLOOKUP($D40,MASTER_VL!$D:$D,MASTER_VL!O:O)&lt;0),"Negative",_xlfn.XLOOKUP($D40,MASTER_VL!$D:$D,MASTER_VL!O:O))</f>
        <v>NA</v>
      </c>
      <c r="S40" s="65" t="str">
        <f t="shared" si="15"/>
        <v/>
      </c>
      <c r="T40" s="65" t="str">
        <f t="shared" si="16"/>
        <v/>
      </c>
      <c r="U40" s="47" t="str">
        <f t="shared" si="50"/>
        <v>n/a</v>
      </c>
      <c r="V40" s="46" t="str">
        <f t="shared" si="17"/>
        <v>n/a</v>
      </c>
      <c r="W40" s="46" t="str">
        <f>_xlfn.XLOOKUP($D40, MASTER_YH!$D:$D, MASTER_YH!I:I)</f>
        <v>n/a</v>
      </c>
      <c r="X40" s="49" t="str">
        <f t="shared" si="18"/>
        <v>n/a</v>
      </c>
      <c r="Y40" s="46" t="str">
        <f t="shared" si="51"/>
        <v>n/a</v>
      </c>
      <c r="Z40" s="46" t="str">
        <f>_xlfn.XLOOKUP($D40, 'MASTER_S&amp;P'!$D:$D, 'MASTER_S&amp;P'!I:I)</f>
        <v>n/a</v>
      </c>
      <c r="AA40" s="49" t="str">
        <f t="shared" si="52"/>
        <v>n/a</v>
      </c>
      <c r="AB40" s="51" t="str">
        <f t="shared" si="19"/>
        <v>n/a</v>
      </c>
      <c r="AC40" s="65" t="str">
        <f t="shared" si="20"/>
        <v/>
      </c>
      <c r="AD40" s="65" t="str">
        <f t="shared" si="21"/>
        <v/>
      </c>
      <c r="AE40" s="50" t="str">
        <f t="shared" si="53"/>
        <v>n/a</v>
      </c>
      <c r="AF40" s="44">
        <f t="shared" si="22"/>
        <v>0</v>
      </c>
      <c r="AI40" s="46">
        <f>_xlfn.XLOOKUP($D40,MASTER_YH!$D:$D,MASTER_YH!G:G)</f>
        <v>14344007</v>
      </c>
      <c r="AJ40" s="46">
        <f>IF(AND(EXCL_YRS_NEG_INC=1,_xlfn.XLOOKUP($D40,MASTER_YH!$D:$D,MASTER_YH!M:M)&lt;0), "Negative", _xlfn.XLOOKUP($D40,MASTER_YH!$D:$D,MASTER_YH!M:M))</f>
        <v>1460284</v>
      </c>
      <c r="AK40" s="65">
        <f t="shared" si="23"/>
        <v>9.6234024744579853E-5</v>
      </c>
      <c r="AL40" s="65" t="str">
        <f t="shared" si="24"/>
        <v/>
      </c>
      <c r="AM40" s="47">
        <f t="shared" si="54"/>
        <v>0.10180446788683246</v>
      </c>
      <c r="AN40" s="46">
        <f>_xlfn.XLOOKUP($D40, 'MASTER_S&amp;P'!$D:$D, 'MASTER_S&amp;P'!G:G)</f>
        <v>14373574</v>
      </c>
      <c r="AO40" s="46">
        <f>IF(AND(EXCL_YRS_NEG_INC=1,_xlfn.XLOOKUP($D40,'MASTER_S&amp;P'!$D:$D,'MASTER_S&amp;P'!M:M)&lt;0),"Negative",_xlfn.XLOOKUP($D40,'MASTER_S&amp;P'!$D:$D,'MASTER_S&amp;P'!M:M))</f>
        <v>1460284</v>
      </c>
      <c r="AP40" s="65">
        <f t="shared" si="25"/>
        <v>9.6234024744579853E-5</v>
      </c>
      <c r="AQ40" s="65" t="str">
        <f t="shared" si="26"/>
        <v/>
      </c>
      <c r="AR40" s="47">
        <f t="shared" si="55"/>
        <v>0.10159505214221598</v>
      </c>
      <c r="AS40" s="46" t="str">
        <f>_xlfn.XLOOKUP($D40, MASTER_VL!$D:$D, MASTER_VL!G:G)</f>
        <v>NA</v>
      </c>
      <c r="AT40" s="46" t="str">
        <f>IF(AND(EXCL_YRS_NEG_INC=1,_xlfn.XLOOKUP($D40,MASTER_VL!$D:$D,MASTER_VL!P:P)&lt;0),"Negative",_xlfn.XLOOKUP($D40,MASTER_VL!$D:$D,MASTER_VL!P:P))</f>
        <v>NA</v>
      </c>
      <c r="AU40" s="65" t="str">
        <f t="shared" si="27"/>
        <v/>
      </c>
      <c r="AV40" s="65" t="str">
        <f t="shared" si="28"/>
        <v/>
      </c>
      <c r="AW40" s="47" t="str">
        <f t="shared" si="56"/>
        <v>n/a</v>
      </c>
      <c r="AX40" s="46">
        <f t="shared" si="29"/>
        <v>14344007</v>
      </c>
      <c r="AY40" s="46">
        <f>_xlfn.XLOOKUP($D40, MASTER_YH!$D:$D, MASTER_YH!J:J)</f>
        <v>18479825</v>
      </c>
      <c r="AZ40" s="49">
        <f t="shared" si="30"/>
        <v>0.77619820534014794</v>
      </c>
      <c r="BA40" s="46">
        <f t="shared" si="57"/>
        <v>14373574</v>
      </c>
      <c r="BB40" s="46">
        <f>_xlfn.XLOOKUP($D40, 'MASTER_S&amp;P'!$D:$D, 'MASTER_S&amp;P'!J:J)</f>
        <v>18479825</v>
      </c>
      <c r="BC40" s="49">
        <f t="shared" si="58"/>
        <v>0.77779816637874011</v>
      </c>
      <c r="BD40" s="51">
        <f t="shared" si="31"/>
        <v>18479825</v>
      </c>
      <c r="BE40" s="65">
        <f t="shared" si="32"/>
        <v>9.2876121737836266E-5</v>
      </c>
      <c r="BF40" s="65" t="str">
        <f t="shared" si="33"/>
        <v/>
      </c>
      <c r="BG40" s="50">
        <f t="shared" si="59"/>
        <v>0.77699818585944402</v>
      </c>
      <c r="BH40" s="44">
        <f t="shared" si="34"/>
        <v>0</v>
      </c>
      <c r="BK40" s="46">
        <f>_xlfn.XLOOKUP($D40,MASTER_YH!$D:$D,MASTER_YH!H:H)</f>
        <v>14419510</v>
      </c>
      <c r="BL40" s="46" t="str">
        <f>IF(AND(EXCL_YRS_NEG_INC=1,_xlfn.XLOOKUP($D40,MASTER_YH!$D:$D,MASTER_YH!N:N)&lt;0), "Negative", _xlfn.XLOOKUP($D40,MASTER_YH!$D:$D,MASTER_YH!N:N))</f>
        <v>Negative</v>
      </c>
      <c r="BM40" s="65" t="str">
        <f t="shared" si="35"/>
        <v/>
      </c>
      <c r="BN40" s="65" t="str">
        <f t="shared" si="36"/>
        <v/>
      </c>
      <c r="BO40" s="47" t="str">
        <f t="shared" si="60"/>
        <v>n/a</v>
      </c>
      <c r="BP40" s="46">
        <f>_xlfn.XLOOKUP($D40, 'MASTER_S&amp;P'!$D:$D, 'MASTER_S&amp;P'!H:H)</f>
        <v>14452765</v>
      </c>
      <c r="BQ40" s="46" t="str">
        <f>IF(AND(EXCL_YRS_NEG_INC=1,_xlfn.XLOOKUP($D40,'MASTER_S&amp;P'!$D:$D,'MASTER_S&amp;P'!N:N)&lt;0),"Negative",_xlfn.XLOOKUP($D40,'MASTER_S&amp;P'!$D:$D,'MASTER_S&amp;P'!N:N))</f>
        <v>Negative</v>
      </c>
      <c r="BR40" s="65" t="str">
        <f t="shared" si="37"/>
        <v/>
      </c>
      <c r="BS40" s="65" t="str">
        <f t="shared" si="38"/>
        <v/>
      </c>
      <c r="BT40" s="47" t="str">
        <f t="shared" si="61"/>
        <v>n/a</v>
      </c>
      <c r="BU40" s="46" t="str">
        <f>_xlfn.XLOOKUP($D40, MASTER_VL!$D:$D, MASTER_VL!H:H)</f>
        <v>NA</v>
      </c>
      <c r="BV40" s="46" t="str">
        <f>IF(AND(EXCL_YRS_NEG_INC=1,_xlfn.XLOOKUP($D40,MASTER_VL!$D:$D,MASTER_VL!Q:Q)&lt;0),"Negative",_xlfn.XLOOKUP($D40,MASTER_VL!$D:$D,MASTER_VL!Q:Q))</f>
        <v>NA</v>
      </c>
      <c r="BW40" s="65" t="str">
        <f t="shared" si="39"/>
        <v/>
      </c>
      <c r="BX40" s="65" t="str">
        <f t="shared" si="40"/>
        <v/>
      </c>
      <c r="BY40" s="47" t="str">
        <f t="shared" si="62"/>
        <v>n/a</v>
      </c>
      <c r="BZ40" s="46">
        <f t="shared" si="41"/>
        <v>14419510</v>
      </c>
      <c r="CA40" s="46">
        <f>_xlfn.XLOOKUP($D40, MASTER_YH!$D:$D, MASTER_YH!K:K)</f>
        <v>18343198</v>
      </c>
      <c r="CB40" s="49">
        <f t="shared" si="42"/>
        <v>0.78609575058831072</v>
      </c>
      <c r="CC40" s="46">
        <f t="shared" si="63"/>
        <v>14452765</v>
      </c>
      <c r="CD40" s="46">
        <f>_xlfn.XLOOKUP($D40, 'MASTER_S&amp;P'!$D:$D, 'MASTER_S&amp;P'!K:K)</f>
        <v>18343198</v>
      </c>
      <c r="CE40" s="49">
        <f t="shared" si="64"/>
        <v>0.78790868418909288</v>
      </c>
      <c r="CF40" s="51">
        <f t="shared" si="43"/>
        <v>18343198</v>
      </c>
      <c r="CG40" s="65">
        <f t="shared" si="44"/>
        <v>9.8639623226381949E-5</v>
      </c>
      <c r="CH40" s="65" t="str">
        <f t="shared" si="45"/>
        <v/>
      </c>
      <c r="CI40" s="50">
        <f t="shared" si="65"/>
        <v>0.7870022173887018</v>
      </c>
      <c r="CJ40" s="44">
        <f t="shared" si="46"/>
        <v>0</v>
      </c>
    </row>
    <row r="41" spans="2:88" x14ac:dyDescent="0.3">
      <c r="B41" s="7" t="str">
        <f t="shared" si="47"/>
        <v>Restaurants</v>
      </c>
      <c r="C41" s="7" t="str">
        <v>Potbelly Corporation</v>
      </c>
      <c r="D41" s="7" t="str">
        <v>PBPB</v>
      </c>
      <c r="G41" s="46">
        <f>_xlfn.XLOOKUP($D41,MASTER_YH!$D:$D,MASTER_YH!F:F)</f>
        <v>462598000</v>
      </c>
      <c r="H41" s="46">
        <f>IF(AND(EXCL_YRS_NEG_INC=1,_xlfn.XLOOKUP($D41,MASTER_YH!$D:$D,MASTER_YH!L:L)&lt;0), "Negative", _xlfn.XLOOKUP($D41,MASTER_YH!$D:$D,MASTER_YH!L:L))</f>
        <v>7787000</v>
      </c>
      <c r="I41" s="65">
        <f t="shared" si="11"/>
        <v>1.4623673765926486E-3</v>
      </c>
      <c r="J41" s="65" t="str">
        <f t="shared" si="12"/>
        <v/>
      </c>
      <c r="K41" s="47">
        <f t="shared" si="48"/>
        <v>1.6833189940293734E-2</v>
      </c>
      <c r="L41" s="46">
        <f>_xlfn.XLOOKUP($D41, 'MASTER_S&amp;P'!$D:$D, 'MASTER_S&amp;P'!F:F)</f>
        <v>462598000</v>
      </c>
      <c r="M41" s="46">
        <f>IF(AND(EXCL_YRS_NEG_INC=1,_xlfn.XLOOKUP($D41,'MASTER_S&amp;P'!$D:$D,'MASTER_S&amp;P'!L:L)&lt;0),"Negative",_xlfn.XLOOKUP($D41,'MASTER_S&amp;P'!$D:$D,'MASTER_S&amp;P'!L:L))</f>
        <v>7787000</v>
      </c>
      <c r="N41" s="65">
        <f t="shared" si="13"/>
        <v>1.3626330646230695E-3</v>
      </c>
      <c r="O41" s="65" t="str">
        <f t="shared" si="14"/>
        <v/>
      </c>
      <c r="P41" s="47">
        <f t="shared" si="49"/>
        <v>1.6833189940293734E-2</v>
      </c>
      <c r="Q41" s="46" t="str">
        <f>_xlfn.XLOOKUP($D41, MASTER_VL!$D:$D, MASTER_VL!F:F)</f>
        <v>NA</v>
      </c>
      <c r="R41" s="46" t="str">
        <f>IF(AND(EXCL_YRS_NEG_INC=1,_xlfn.XLOOKUP($D41,MASTER_VL!$D:$D,MASTER_VL!O:O)&lt;0),"Negative",_xlfn.XLOOKUP($D41,MASTER_VL!$D:$D,MASTER_VL!O:O))</f>
        <v>NA</v>
      </c>
      <c r="S41" s="65" t="str">
        <f t="shared" si="15"/>
        <v/>
      </c>
      <c r="T41" s="65" t="str">
        <f t="shared" si="16"/>
        <v/>
      </c>
      <c r="U41" s="47" t="str">
        <f t="shared" si="50"/>
        <v>n/a</v>
      </c>
      <c r="V41" s="46">
        <f t="shared" si="17"/>
        <v>462598000</v>
      </c>
      <c r="W41" s="46">
        <f>_xlfn.XLOOKUP($D41, MASTER_YH!$D:$D, MASTER_YH!I:I)</f>
        <v>263146000</v>
      </c>
      <c r="X41" s="49">
        <f t="shared" si="18"/>
        <v>1.757951859424046</v>
      </c>
      <c r="Y41" s="46">
        <f t="shared" si="51"/>
        <v>462598000</v>
      </c>
      <c r="Z41" s="46">
        <f>_xlfn.XLOOKUP($D41, 'MASTER_S&amp;P'!$D:$D, 'MASTER_S&amp;P'!I:I)</f>
        <v>263146000</v>
      </c>
      <c r="AA41" s="49">
        <f t="shared" si="52"/>
        <v>1.757951859424046</v>
      </c>
      <c r="AB41" s="51">
        <f t="shared" si="19"/>
        <v>263146000</v>
      </c>
      <c r="AC41" s="65">
        <f t="shared" si="20"/>
        <v>1.2849545042799956E-3</v>
      </c>
      <c r="AD41" s="65" t="str">
        <f t="shared" si="21"/>
        <v/>
      </c>
      <c r="AE41" s="50">
        <f t="shared" si="53"/>
        <v>1.757951859424046</v>
      </c>
      <c r="AF41" s="44">
        <f t="shared" si="22"/>
        <v>0</v>
      </c>
      <c r="AI41" s="46">
        <f>_xlfn.XLOOKUP($D41,MASTER_YH!$D:$D,MASTER_YH!G:G)</f>
        <v>491409000</v>
      </c>
      <c r="AJ41" s="46">
        <f>IF(AND(EXCL_YRS_NEG_INC=1,_xlfn.XLOOKUP($D41,MASTER_YH!$D:$D,MASTER_YH!M:M)&lt;0), "Negative", _xlfn.XLOOKUP($D41,MASTER_YH!$D:$D,MASTER_YH!M:M))</f>
        <v>6486000</v>
      </c>
      <c r="AK41" s="65">
        <f t="shared" si="23"/>
        <v>1.3146900410050762E-3</v>
      </c>
      <c r="AL41" s="65" t="str">
        <f t="shared" si="24"/>
        <v/>
      </c>
      <c r="AM41" s="47">
        <f t="shared" si="54"/>
        <v>1.3198781463098967E-2</v>
      </c>
      <c r="AN41" s="46">
        <f>_xlfn.XLOOKUP($D41, 'MASTER_S&amp;P'!$D:$D, 'MASTER_S&amp;P'!G:G)</f>
        <v>491409000</v>
      </c>
      <c r="AO41" s="46">
        <f>IF(AND(EXCL_YRS_NEG_INC=1,_xlfn.XLOOKUP($D41,'MASTER_S&amp;P'!$D:$D,'MASTER_S&amp;P'!M:M)&lt;0),"Negative",_xlfn.XLOOKUP($D41,'MASTER_S&amp;P'!$D:$D,'MASTER_S&amp;P'!M:M))</f>
        <v>6486000</v>
      </c>
      <c r="AP41" s="65">
        <f t="shared" si="25"/>
        <v>1.3146900410050762E-3</v>
      </c>
      <c r="AQ41" s="65" t="str">
        <f t="shared" si="26"/>
        <v/>
      </c>
      <c r="AR41" s="47">
        <f t="shared" si="55"/>
        <v>1.3198781463098967E-2</v>
      </c>
      <c r="AS41" s="46">
        <f>_xlfn.XLOOKUP($D41, MASTER_VL!$D:$D, MASTER_VL!G:G)</f>
        <v>491400000</v>
      </c>
      <c r="AT41" s="46">
        <f>IF(AND(EXCL_YRS_NEG_INC=1,_xlfn.XLOOKUP($D41,MASTER_VL!$D:$D,MASTER_VL!P:P)&lt;0),"Negative",_xlfn.XLOOKUP($D41,MASTER_VL!$D:$D,MASTER_VL!P:P))</f>
        <v>4991200</v>
      </c>
      <c r="AU41" s="65">
        <f t="shared" si="27"/>
        <v>1.3232318910060296E-3</v>
      </c>
      <c r="AV41" s="65" t="str">
        <f t="shared" si="28"/>
        <v/>
      </c>
      <c r="AW41" s="47">
        <f t="shared" si="56"/>
        <v>1.0157102157102157E-2</v>
      </c>
      <c r="AX41" s="46">
        <f t="shared" si="29"/>
        <v>491409000</v>
      </c>
      <c r="AY41" s="46">
        <f>_xlfn.XLOOKUP($D41, MASTER_YH!$D:$D, MASTER_YH!J:J)</f>
        <v>252460000</v>
      </c>
      <c r="AZ41" s="49">
        <f t="shared" si="30"/>
        <v>1.9464826111067099</v>
      </c>
      <c r="BA41" s="46">
        <f t="shared" si="57"/>
        <v>491409000</v>
      </c>
      <c r="BB41" s="46">
        <f>_xlfn.XLOOKUP($D41, 'MASTER_S&amp;P'!$D:$D, 'MASTER_S&amp;P'!J:J)</f>
        <v>252460000</v>
      </c>
      <c r="BC41" s="49">
        <f t="shared" si="58"/>
        <v>1.9464826111067099</v>
      </c>
      <c r="BD41" s="51">
        <f t="shared" si="31"/>
        <v>252460000</v>
      </c>
      <c r="BE41" s="65">
        <f t="shared" si="32"/>
        <v>1.2688164359745909E-3</v>
      </c>
      <c r="BF41" s="65" t="str">
        <f t="shared" si="33"/>
        <v/>
      </c>
      <c r="BG41" s="50">
        <f t="shared" si="59"/>
        <v>1.9464826111067099</v>
      </c>
      <c r="BH41" s="44">
        <f t="shared" si="34"/>
        <v>0</v>
      </c>
      <c r="BK41" s="46">
        <f>_xlfn.XLOOKUP($D41,MASTER_YH!$D:$D,MASTER_YH!H:H)</f>
        <v>451973000</v>
      </c>
      <c r="BL41" s="46">
        <f>IF(AND(EXCL_YRS_NEG_INC=1,_xlfn.XLOOKUP($D41,MASTER_YH!$D:$D,MASTER_YH!N:N)&lt;0), "Negative", _xlfn.XLOOKUP($D41,MASTER_YH!$D:$D,MASTER_YH!N:N))</f>
        <v>5038000</v>
      </c>
      <c r="BM41" s="65">
        <f t="shared" si="35"/>
        <v>1.4077540700898142E-3</v>
      </c>
      <c r="BN41" s="65" t="str">
        <f t="shared" si="36"/>
        <v/>
      </c>
      <c r="BO41" s="47">
        <f t="shared" si="60"/>
        <v>1.1146683540830978E-2</v>
      </c>
      <c r="BP41" s="46">
        <f>_xlfn.XLOOKUP($D41, 'MASTER_S&amp;P'!$D:$D, 'MASTER_S&amp;P'!H:H)</f>
        <v>451973000</v>
      </c>
      <c r="BQ41" s="46">
        <f>IF(AND(EXCL_YRS_NEG_INC=1,_xlfn.XLOOKUP($D41,'MASTER_S&amp;P'!$D:$D,'MASTER_S&amp;P'!N:N)&lt;0),"Negative",_xlfn.XLOOKUP($D41,'MASTER_S&amp;P'!$D:$D,'MASTER_S&amp;P'!N:N))</f>
        <v>5038000</v>
      </c>
      <c r="BR41" s="65">
        <f t="shared" si="37"/>
        <v>1.4077540700898142E-3</v>
      </c>
      <c r="BS41" s="65" t="str">
        <f t="shared" si="38"/>
        <v/>
      </c>
      <c r="BT41" s="47">
        <f t="shared" si="61"/>
        <v>1.1146683540830978E-2</v>
      </c>
      <c r="BU41" s="46">
        <f>_xlfn.XLOOKUP($D41, MASTER_VL!$D:$D, MASTER_VL!H:H)</f>
        <v>452000000</v>
      </c>
      <c r="BV41" s="46" t="str">
        <f>IF(AND(EXCL_YRS_NEG_INC=1,_xlfn.XLOOKUP($D41,MASTER_VL!$D:$D,MASTER_VL!Q:Q)&lt;0),"Negative",_xlfn.XLOOKUP($D41,MASTER_VL!$D:$D,MASTER_VL!Q:Q))</f>
        <v>Negative</v>
      </c>
      <c r="BW41" s="65" t="str">
        <f t="shared" si="39"/>
        <v/>
      </c>
      <c r="BX41" s="65" t="str">
        <f t="shared" si="40"/>
        <v/>
      </c>
      <c r="BY41" s="47" t="str">
        <f t="shared" si="62"/>
        <v>n/a</v>
      </c>
      <c r="BZ41" s="46">
        <f t="shared" si="41"/>
        <v>451973000</v>
      </c>
      <c r="CA41" s="46">
        <f>_xlfn.XLOOKUP($D41, MASTER_YH!$D:$D, MASTER_YH!K:K)</f>
        <v>245171000</v>
      </c>
      <c r="CB41" s="49">
        <f t="shared" si="42"/>
        <v>1.8435010666024938</v>
      </c>
      <c r="CC41" s="46">
        <f t="shared" si="63"/>
        <v>451973000</v>
      </c>
      <c r="CD41" s="46">
        <f>_xlfn.XLOOKUP($D41, 'MASTER_S&amp;P'!$D:$D, 'MASTER_S&amp;P'!K:K)</f>
        <v>245171000</v>
      </c>
      <c r="CE41" s="49">
        <f t="shared" si="64"/>
        <v>1.8435010666024938</v>
      </c>
      <c r="CF41" s="51">
        <f t="shared" si="43"/>
        <v>245171000</v>
      </c>
      <c r="CG41" s="65">
        <f t="shared" si="44"/>
        <v>1.3183947022779392E-3</v>
      </c>
      <c r="CH41" s="65" t="str">
        <f t="shared" si="45"/>
        <v/>
      </c>
      <c r="CI41" s="50">
        <f t="shared" si="65"/>
        <v>1.8435010666024938</v>
      </c>
      <c r="CJ41" s="44">
        <f t="shared" si="46"/>
        <v>0</v>
      </c>
    </row>
    <row r="42" spans="2:88" x14ac:dyDescent="0.3">
      <c r="B42" s="7" t="str">
        <f t="shared" si="47"/>
        <v>Restaurants</v>
      </c>
      <c r="C42" s="7" t="str">
        <v>Dave &amp; Buster's Ent.</v>
      </c>
      <c r="D42" s="7" t="str">
        <v>PLAY</v>
      </c>
      <c r="G42" s="46">
        <f>_xlfn.XLOOKUP($D42,MASTER_YH!$D:$D,MASTER_YH!F:F)</f>
        <v>2132700000</v>
      </c>
      <c r="H42" s="46">
        <f>IF(AND(EXCL_YRS_NEG_INC=1,_xlfn.XLOOKUP($D42,MASTER_YH!$D:$D,MASTER_YH!L:L)&lt;0), "Negative", _xlfn.XLOOKUP($D42,MASTER_YH!$D:$D,MASTER_YH!L:L))</f>
        <v>69900000</v>
      </c>
      <c r="I42" s="65">
        <f t="shared" si="11"/>
        <v>2.159046116908522E-2</v>
      </c>
      <c r="J42" s="65" t="str">
        <f t="shared" si="12"/>
        <v/>
      </c>
      <c r="K42" s="47">
        <f t="shared" si="48"/>
        <v>3.2775355183570123E-2</v>
      </c>
      <c r="L42" s="46">
        <f>_xlfn.XLOOKUP($D42, 'MASTER_S&amp;P'!$D:$D, 'MASTER_S&amp;P'!F:F)</f>
        <v>2205300000</v>
      </c>
      <c r="M42" s="46">
        <f>IF(AND(EXCL_YRS_NEG_INC=1,_xlfn.XLOOKUP($D42,'MASTER_S&amp;P'!$D:$D,'MASTER_S&amp;P'!L:L)&lt;0),"Negative",_xlfn.XLOOKUP($D42,'MASTER_S&amp;P'!$D:$D,'MASTER_S&amp;P'!L:L))</f>
        <v>163100000</v>
      </c>
      <c r="N42" s="65">
        <f t="shared" si="13"/>
        <v>2.0117979066248726E-2</v>
      </c>
      <c r="O42" s="65" t="str">
        <f t="shared" si="14"/>
        <v/>
      </c>
      <c r="P42" s="47">
        <f t="shared" si="49"/>
        <v>7.3958191629256792E-2</v>
      </c>
      <c r="Q42" s="46" t="str">
        <f>_xlfn.XLOOKUP($D42, MASTER_VL!$D:$D, MASTER_VL!F:F)</f>
        <v>N/A</v>
      </c>
      <c r="R42" s="46" t="str">
        <f>IF(AND(EXCL_YRS_NEG_INC=1,_xlfn.XLOOKUP($D42,MASTER_VL!$D:$D,MASTER_VL!O:O)&lt;0),"Negative",_xlfn.XLOOKUP($D42,MASTER_VL!$D:$D,MASTER_VL!O:O))</f>
        <v>NA</v>
      </c>
      <c r="S42" s="65" t="str">
        <f t="shared" si="15"/>
        <v/>
      </c>
      <c r="T42" s="65" t="str">
        <f t="shared" si="16"/>
        <v/>
      </c>
      <c r="U42" s="47" t="str">
        <f t="shared" si="50"/>
        <v>n/a</v>
      </c>
      <c r="V42" s="46">
        <f t="shared" si="17"/>
        <v>2132700000</v>
      </c>
      <c r="W42" s="46">
        <f>_xlfn.XLOOKUP($D42, MASTER_YH!$D:$D, MASTER_YH!I:I)</f>
        <v>4015800000</v>
      </c>
      <c r="X42" s="49">
        <f t="shared" si="18"/>
        <v>0.53107724488271324</v>
      </c>
      <c r="Y42" s="46">
        <f t="shared" si="51"/>
        <v>2205300000</v>
      </c>
      <c r="Z42" s="46">
        <f>_xlfn.XLOOKUP($D42, 'MASTER_S&amp;P'!$D:$D, 'MASTER_S&amp;P'!I:I)</f>
        <v>3754400000</v>
      </c>
      <c r="AA42" s="49">
        <f t="shared" si="52"/>
        <v>0.58739079480076706</v>
      </c>
      <c r="AB42" s="51">
        <f t="shared" si="19"/>
        <v>3885100000</v>
      </c>
      <c r="AC42" s="65">
        <f t="shared" si="20"/>
        <v>1.8971129124433626E-2</v>
      </c>
      <c r="AD42" s="65" t="str">
        <f t="shared" si="21"/>
        <v/>
      </c>
      <c r="AE42" s="50">
        <f t="shared" si="53"/>
        <v>0.55923401984174015</v>
      </c>
      <c r="AF42" s="44">
        <f t="shared" si="22"/>
        <v>0</v>
      </c>
      <c r="AI42" s="46">
        <f>_xlfn.XLOOKUP($D42,MASTER_YH!$D:$D,MASTER_YH!G:G)</f>
        <v>2205300000</v>
      </c>
      <c r="AJ42" s="46">
        <f>IF(AND(EXCL_YRS_NEG_INC=1,_xlfn.XLOOKUP($D42,MASTER_YH!$D:$D,MASTER_YH!M:M)&lt;0), "Negative", _xlfn.XLOOKUP($D42,MASTER_YH!$D:$D,MASTER_YH!M:M))</f>
        <v>163100000</v>
      </c>
      <c r="AK42" s="65">
        <f t="shared" si="23"/>
        <v>1.9568291084071831E-2</v>
      </c>
      <c r="AL42" s="65" t="str">
        <f t="shared" si="24"/>
        <v/>
      </c>
      <c r="AM42" s="47">
        <f t="shared" si="54"/>
        <v>7.3958191629256792E-2</v>
      </c>
      <c r="AN42" s="46">
        <f>_xlfn.XLOOKUP($D42, 'MASTER_S&amp;P'!$D:$D, 'MASTER_S&amp;P'!G:G)</f>
        <v>1964400000</v>
      </c>
      <c r="AO42" s="46">
        <f>IF(AND(EXCL_YRS_NEG_INC=1,_xlfn.XLOOKUP($D42,'MASTER_S&amp;P'!$D:$D,'MASTER_S&amp;P'!M:M)&lt;0),"Negative",_xlfn.XLOOKUP($D42,'MASTER_S&amp;P'!$D:$D,'MASTER_S&amp;P'!M:M))</f>
        <v>173600000</v>
      </c>
      <c r="AP42" s="65">
        <f t="shared" si="25"/>
        <v>1.9568291084071831E-2</v>
      </c>
      <c r="AQ42" s="65" t="str">
        <f t="shared" si="26"/>
        <v/>
      </c>
      <c r="AR42" s="47">
        <f t="shared" si="55"/>
        <v>8.837304011402973E-2</v>
      </c>
      <c r="AS42" s="46">
        <f>_xlfn.XLOOKUP($D42, MASTER_VL!$D:$D, MASTER_VL!G:G)</f>
        <v>2205300000</v>
      </c>
      <c r="AT42" s="46">
        <f>IF(AND(EXCL_YRS_NEG_INC=1,_xlfn.XLOOKUP($D42,MASTER_VL!$D:$D,MASTER_VL!P:P)&lt;0),"Negative",_xlfn.XLOOKUP($D42,MASTER_VL!$D:$D,MASTER_VL!P:P))</f>
        <v>115977600</v>
      </c>
      <c r="AU42" s="65">
        <f t="shared" si="27"/>
        <v>1.9695430867596283E-2</v>
      </c>
      <c r="AV42" s="65" t="str">
        <f t="shared" si="28"/>
        <v/>
      </c>
      <c r="AW42" s="47">
        <f t="shared" si="56"/>
        <v>5.2590395864508227E-2</v>
      </c>
      <c r="AX42" s="46">
        <f t="shared" si="29"/>
        <v>2205300000</v>
      </c>
      <c r="AY42" s="46">
        <f>_xlfn.XLOOKUP($D42, MASTER_YH!$D:$D, MASTER_YH!J:J)</f>
        <v>3754400000</v>
      </c>
      <c r="AZ42" s="49">
        <f t="shared" si="30"/>
        <v>0.58739079480076706</v>
      </c>
      <c r="BA42" s="46">
        <f t="shared" si="57"/>
        <v>1964400000</v>
      </c>
      <c r="BB42" s="46">
        <f>_xlfn.XLOOKUP($D42, 'MASTER_S&amp;P'!$D:$D, 'MASTER_S&amp;P'!J:J)</f>
        <v>3761000000</v>
      </c>
      <c r="BC42" s="49">
        <f t="shared" si="58"/>
        <v>0.52230789683594792</v>
      </c>
      <c r="BD42" s="51">
        <f t="shared" si="31"/>
        <v>3757700000</v>
      </c>
      <c r="BE42" s="65">
        <f t="shared" si="32"/>
        <v>1.8885492836337323E-2</v>
      </c>
      <c r="BF42" s="65" t="str">
        <f t="shared" si="33"/>
        <v/>
      </c>
      <c r="BG42" s="50">
        <f t="shared" si="59"/>
        <v>0.55484934581835743</v>
      </c>
      <c r="BH42" s="44">
        <f t="shared" si="34"/>
        <v>0</v>
      </c>
      <c r="BK42" s="46">
        <f>_xlfn.XLOOKUP($D42,MASTER_YH!$D:$D,MASTER_YH!H:H)</f>
        <v>1964400000</v>
      </c>
      <c r="BL42" s="46">
        <f>IF(AND(EXCL_YRS_NEG_INC=1,_xlfn.XLOOKUP($D42,MASTER_YH!$D:$D,MASTER_YH!N:N)&lt;0), "Negative", _xlfn.XLOOKUP($D42,MASTER_YH!$D:$D,MASTER_YH!N:N))</f>
        <v>173600000</v>
      </c>
      <c r="BM42" s="65">
        <f t="shared" si="35"/>
        <v>1.753237225790117E-2</v>
      </c>
      <c r="BN42" s="65" t="str">
        <f t="shared" si="36"/>
        <v/>
      </c>
      <c r="BO42" s="47">
        <f t="shared" si="60"/>
        <v>8.837304011402973E-2</v>
      </c>
      <c r="BP42" s="46">
        <f>_xlfn.XLOOKUP($D42, 'MASTER_S&amp;P'!$D:$D, 'MASTER_S&amp;P'!H:H)</f>
        <v>1304000000</v>
      </c>
      <c r="BQ42" s="46">
        <f>IF(AND(EXCL_YRS_NEG_INC=1,_xlfn.XLOOKUP($D42,'MASTER_S&amp;P'!$D:$D,'MASTER_S&amp;P'!N:N)&lt;0),"Negative",_xlfn.XLOOKUP($D42,'MASTER_S&amp;P'!$D:$D,'MASTER_S&amp;P'!N:N))</f>
        <v>127700000</v>
      </c>
      <c r="BR42" s="65">
        <f t="shared" si="37"/>
        <v>1.753237225790117E-2</v>
      </c>
      <c r="BS42" s="65" t="str">
        <f t="shared" si="38"/>
        <v/>
      </c>
      <c r="BT42" s="47">
        <f t="shared" si="61"/>
        <v>9.792944785276074E-2</v>
      </c>
      <c r="BU42" s="46">
        <f>_xlfn.XLOOKUP($D42, MASTER_VL!$D:$D, MASTER_VL!H:H)</f>
        <v>1964400000</v>
      </c>
      <c r="BV42" s="46">
        <f>IF(AND(EXCL_YRS_NEG_INC=1,_xlfn.XLOOKUP($D42,MASTER_VL!$D:$D,MASTER_VL!Q:Q)&lt;0),"Negative",_xlfn.XLOOKUP($D42,MASTER_VL!$D:$D,MASTER_VL!Q:Q))</f>
        <v>135063900</v>
      </c>
      <c r="BW42" s="65">
        <f t="shared" si="39"/>
        <v>1.742704199925426E-2</v>
      </c>
      <c r="BX42" s="65" t="str">
        <f t="shared" si="40"/>
        <v/>
      </c>
      <c r="BY42" s="47">
        <f t="shared" si="62"/>
        <v>6.8755803298717166E-2</v>
      </c>
      <c r="BZ42" s="46">
        <f t="shared" si="41"/>
        <v>1964400000</v>
      </c>
      <c r="CA42" s="46">
        <f>_xlfn.XLOOKUP($D42, MASTER_YH!$D:$D, MASTER_YH!K:K)</f>
        <v>3761000000</v>
      </c>
      <c r="CB42" s="49">
        <f t="shared" si="42"/>
        <v>0.52230789683594792</v>
      </c>
      <c r="CC42" s="46">
        <f t="shared" si="63"/>
        <v>1304000000</v>
      </c>
      <c r="CD42" s="46">
        <f>_xlfn.XLOOKUP($D42, 'MASTER_S&amp;P'!$D:$D, 'MASTER_S&amp;P'!K:K)</f>
        <v>2345790000</v>
      </c>
      <c r="CE42" s="49">
        <f t="shared" si="64"/>
        <v>0.55588948712374087</v>
      </c>
      <c r="CF42" s="51">
        <f t="shared" si="43"/>
        <v>3053395000</v>
      </c>
      <c r="CG42" s="65">
        <f t="shared" si="44"/>
        <v>1.6419477801052931E-2</v>
      </c>
      <c r="CH42" s="65" t="str">
        <f t="shared" si="45"/>
        <v/>
      </c>
      <c r="CI42" s="50">
        <f t="shared" si="65"/>
        <v>0.53909869197984439</v>
      </c>
      <c r="CJ42" s="44">
        <f t="shared" si="46"/>
        <v>0</v>
      </c>
    </row>
    <row r="43" spans="2:88" x14ac:dyDescent="0.3">
      <c r="B43" s="7" t="str">
        <f t="shared" si="47"/>
        <v>Restaurants</v>
      </c>
      <c r="C43" s="7" t="str">
        <v>Pinstripes Holdings Inc</v>
      </c>
      <c r="D43" s="7" t="str">
        <v>PNST</v>
      </c>
      <c r="G43" s="46" t="str">
        <f>_xlfn.XLOOKUP($D43,MASTER_YH!$D:$D,MASTER_YH!F:F)</f>
        <v>n/a</v>
      </c>
      <c r="H43" s="46" t="str">
        <f>IF(AND(EXCL_YRS_NEG_INC=1,_xlfn.XLOOKUP($D43,MASTER_YH!$D:$D,MASTER_YH!L:L)&lt;0), "Negative", _xlfn.XLOOKUP($D43,MASTER_YH!$D:$D,MASTER_YH!L:L))</f>
        <v>n/a</v>
      </c>
      <c r="I43" s="65" t="str">
        <f t="shared" ref="I43:I59" si="66">IF(AND(ISNUMBER(K43), K43&gt;0), $AB43/SUMIFS($AB$11:$AB$1000, K$11:K$1000, "&gt;0"), "")</f>
        <v/>
      </c>
      <c r="J43" s="65" t="str">
        <f t="shared" ref="J43:J59" si="67">IF(AND(ISNUMBER(K43), K43&gt;0, $AF43=1), $AB43/SUMIFS($AB$11:$AB$1000, $AF$11:$AF$1000, 1, K$11:K$1000, "&gt;0"), "")</f>
        <v/>
      </c>
      <c r="K43" s="47" t="str">
        <f t="shared" si="48"/>
        <v>n/a</v>
      </c>
      <c r="L43" s="46">
        <f>_xlfn.XLOOKUP($D43, 'MASTER_S&amp;P'!$D:$D, 'MASTER_S&amp;P'!F:F)</f>
        <v>118724000</v>
      </c>
      <c r="M43" s="46" t="str">
        <f>IF(AND(EXCL_YRS_NEG_INC=1,_xlfn.XLOOKUP($D43,'MASTER_S&amp;P'!$D:$D,'MASTER_S&amp;P'!L:L)&lt;0),"Negative",_xlfn.XLOOKUP($D43,'MASTER_S&amp;P'!$D:$D,'MASTER_S&amp;P'!L:L))</f>
        <v>Negative</v>
      </c>
      <c r="N43" s="65" t="str">
        <f t="shared" ref="N43:N59" si="68">IF(AND(ISNUMBER(P43), P43&gt;0), $AB43/SUMIFS($AB$11:$AB$1000, P$11:P$1000, "&gt;0"), "")</f>
        <v/>
      </c>
      <c r="O43" s="65" t="str">
        <f t="shared" ref="O43:O59" si="69">IF(AND(ISNUMBER(P43), P43&gt;0, $AF43=1), $AB43/SUMIFS($AB$11:$AB$1000, $AF$11:$AF$1000, 1, P$11:P$1000, "&gt;0"), "")</f>
        <v/>
      </c>
      <c r="P43" s="47" t="str">
        <f t="shared" si="49"/>
        <v>n/a</v>
      </c>
      <c r="Q43" s="46" t="str">
        <f>_xlfn.XLOOKUP($D43, MASTER_VL!$D:$D, MASTER_VL!F:F)</f>
        <v>NA</v>
      </c>
      <c r="R43" s="46" t="str">
        <f>IF(AND(EXCL_YRS_NEG_INC=1,_xlfn.XLOOKUP($D43,MASTER_VL!$D:$D,MASTER_VL!O:O)&lt;0),"Negative",_xlfn.XLOOKUP($D43,MASTER_VL!$D:$D,MASTER_VL!O:O))</f>
        <v>NA</v>
      </c>
      <c r="S43" s="65" t="str">
        <f t="shared" ref="S43:S59" si="70">IF(AND(ISNUMBER(U43), U43&gt;0), $AB43/SUMIFS($AB$11:$AB$1000, U$11:U$1000, "&gt;0"), "")</f>
        <v/>
      </c>
      <c r="T43" s="65" t="str">
        <f t="shared" ref="T43:T59" si="71">IF(AND(ISNUMBER(U43), U43&gt;0, $AF43=1), $AB43/SUMIFS($AB$11:$AB$1000, $AF$11:$AF$1000, 1, U$11:U$1000, "&gt;0"), "")</f>
        <v/>
      </c>
      <c r="U43" s="47" t="str">
        <f t="shared" si="50"/>
        <v>n/a</v>
      </c>
      <c r="V43" s="46" t="str">
        <f t="shared" ref="V43:V59" si="72">G43</f>
        <v>n/a</v>
      </c>
      <c r="W43" s="46" t="str">
        <f>_xlfn.XLOOKUP($D43, MASTER_YH!$D:$D, MASTER_YH!I:I)</f>
        <v>n/a</v>
      </c>
      <c r="X43" s="49" t="str">
        <f t="shared" ref="X43:X59" si="73">IFERROR(V43/W43, "n/a")</f>
        <v>n/a</v>
      </c>
      <c r="Y43" s="46">
        <f t="shared" si="51"/>
        <v>118724000</v>
      </c>
      <c r="Z43" s="46">
        <f>_xlfn.XLOOKUP($D43, 'MASTER_S&amp;P'!$D:$D, 'MASTER_S&amp;P'!I:I)</f>
        <v>167321000</v>
      </c>
      <c r="AA43" s="49">
        <f t="shared" si="52"/>
        <v>0.70955827421543027</v>
      </c>
      <c r="AB43" s="51">
        <f t="shared" ref="AB43:AB59" si="74">IFERROR(AVERAGE(W43, Z43), "n/a")</f>
        <v>167321000</v>
      </c>
      <c r="AC43" s="65">
        <f t="shared" ref="AC43:AC59" si="75">IF(AND(ISNUMBER(AE43), AE43&gt;0), $AB43/SUMIFS($AB$11:$AB$1000, AE$11:AE$1000, "&gt;0"), "")</f>
        <v>8.1703644596776374E-4</v>
      </c>
      <c r="AD43" s="65" t="str">
        <f t="shared" ref="AD43:AD59" si="76">IF(AND(ISNUMBER(AE43), AE43&gt;0, $AF43=1), $AB43/SUMIFS($AB$11:$AB$1000, $AF$11:$AF$1000, 1, AE$11:AE$1000, "&gt;0"), "")</f>
        <v/>
      </c>
      <c r="AE43" s="50">
        <f t="shared" si="53"/>
        <v>0.70955827421543027</v>
      </c>
      <c r="AF43" s="44">
        <f t="shared" ref="AF43:AF59" si="77">IF(OR(AE43&lt;TOR_Low, AE43&gt;TOR_High), 0, 1)</f>
        <v>0</v>
      </c>
      <c r="AI43" s="46">
        <f>_xlfn.XLOOKUP($D43,MASTER_YH!$D:$D,MASTER_YH!G:G)</f>
        <v>118724000</v>
      </c>
      <c r="AJ43" s="46" t="str">
        <f>IF(AND(EXCL_YRS_NEG_INC=1,_xlfn.XLOOKUP($D43,MASTER_YH!$D:$D,MASTER_YH!M:M)&lt;0), "Negative", _xlfn.XLOOKUP($D43,MASTER_YH!$D:$D,MASTER_YH!M:M))</f>
        <v>Negative</v>
      </c>
      <c r="AK43" s="65" t="str">
        <f t="shared" ref="AK43:AK59" si="78">IF(AND(ISNUMBER(AM43), AM43&gt;0), $BD43/SUMIFS($BD$11:$BD$1000, AM$11:AM$1000, "&gt;0"), "")</f>
        <v/>
      </c>
      <c r="AL43" s="65" t="str">
        <f t="shared" ref="AL43:AL59" si="79">IF(AND(ISNUMBER(AM43), AM43&gt;0, $BH43=1), $BD43/SUMIFS($BD$11:$BD$1000, $BH$11:$BH$1000, 1, AM$11:AM$1000, "&gt;0"), "")</f>
        <v/>
      </c>
      <c r="AM43" s="47" t="str">
        <f t="shared" si="54"/>
        <v>n/a</v>
      </c>
      <c r="AN43" s="46">
        <f>_xlfn.XLOOKUP($D43, 'MASTER_S&amp;P'!$D:$D, 'MASTER_S&amp;P'!G:G)</f>
        <v>111273000</v>
      </c>
      <c r="AO43" s="46" t="str">
        <f>IF(AND(EXCL_YRS_NEG_INC=1,_xlfn.XLOOKUP($D43,'MASTER_S&amp;P'!$D:$D,'MASTER_S&amp;P'!M:M)&lt;0),"Negative",_xlfn.XLOOKUP($D43,'MASTER_S&amp;P'!$D:$D,'MASTER_S&amp;P'!M:M))</f>
        <v>Negative</v>
      </c>
      <c r="AP43" s="65" t="str">
        <f t="shared" ref="AP43:AP59" si="80">IF(AND(ISNUMBER(AR43), AR43&gt;0), $BD43/SUMIFS($BD$11:$BD$1000, AR$11:AR$1000, "&gt;0"), "")</f>
        <v/>
      </c>
      <c r="AQ43" s="65" t="str">
        <f t="shared" ref="AQ43:AQ59" si="81">IF(AND(ISNUMBER(AR43), AR43&gt;0, $BH43=1), $BD43/SUMIFS($BD$11:$BD$1000, $BH$11:$BH$1000, 1, AR$11:AR$1000, "&gt;0"), "")</f>
        <v/>
      </c>
      <c r="AR43" s="47" t="str">
        <f t="shared" si="55"/>
        <v>n/a</v>
      </c>
      <c r="AS43" s="46" t="str">
        <f>_xlfn.XLOOKUP($D43, MASTER_VL!$D:$D, MASTER_VL!G:G)</f>
        <v>NA</v>
      </c>
      <c r="AT43" s="46" t="str">
        <f>IF(AND(EXCL_YRS_NEG_INC=1,_xlfn.XLOOKUP($D43,MASTER_VL!$D:$D,MASTER_VL!P:P)&lt;0),"Negative",_xlfn.XLOOKUP($D43,MASTER_VL!$D:$D,MASTER_VL!P:P))</f>
        <v>NA</v>
      </c>
      <c r="AU43" s="65" t="str">
        <f t="shared" ref="AU43:AU59" si="82">IF(AND(ISNUMBER(AW43), AW43&gt;0), $BD43/SUMIFS($BD$11:$BD$1000, AW$11:AW$1000, "&gt;0"), "")</f>
        <v/>
      </c>
      <c r="AV43" s="65" t="str">
        <f t="shared" ref="AV43:AV59" si="83">IF(AND(ISNUMBER(AW43), AW43&gt;0, $BH43=1), $BD43/SUMIFS($BD$11:$BD$1000, $BH$11:$BH$1000, 1, AW$11:AW$1000, "&gt;0"), "")</f>
        <v/>
      </c>
      <c r="AW43" s="47" t="str">
        <f t="shared" si="56"/>
        <v>n/a</v>
      </c>
      <c r="AX43" s="46">
        <f t="shared" ref="AX43:AX59" si="84">AI43</f>
        <v>118724000</v>
      </c>
      <c r="AY43" s="46">
        <f>_xlfn.XLOOKUP($D43, MASTER_YH!$D:$D, MASTER_YH!J:J)</f>
        <v>167321000</v>
      </c>
      <c r="AZ43" s="49">
        <f t="shared" ref="AZ43:AZ59" si="85">IFERROR(AX43/AY43, "n/a")</f>
        <v>0.70955827421543027</v>
      </c>
      <c r="BA43" s="46">
        <f t="shared" si="57"/>
        <v>111273000</v>
      </c>
      <c r="BB43" s="46">
        <f>_xlfn.XLOOKUP($D43, 'MASTER_S&amp;P'!$D:$D, 'MASTER_S&amp;P'!J:J)</f>
        <v>130927000</v>
      </c>
      <c r="BC43" s="49">
        <f t="shared" si="58"/>
        <v>0.84988581423235854</v>
      </c>
      <c r="BD43" s="51">
        <f t="shared" ref="BD43:BD59" si="86">IFERROR(AVERAGE(AY43, BB43), "n/a")</f>
        <v>149124000</v>
      </c>
      <c r="BE43" s="65">
        <f t="shared" ref="BE43:BE59" si="87">IF(AND(ISNUMBER(BG43), BG43&gt;0), $BD43/SUMIFS($BD$11:$BD$1000, BG$11:BG$1000, "&gt;0"), "")</f>
        <v>7.4946915233413164E-4</v>
      </c>
      <c r="BF43" s="65" t="str">
        <f t="shared" ref="BF43:BF59" si="88">IF(AND(ISNUMBER(BG43), BG43&gt;0, $BH43=1), $BD43/SUMIFS($BD$11:$BD$1000, $BH$11:$BH$1000, 1, BG$11:BG$1000, "&gt;0"), "")</f>
        <v/>
      </c>
      <c r="BG43" s="50">
        <f t="shared" si="59"/>
        <v>0.77972204422389435</v>
      </c>
      <c r="BH43" s="44">
        <f t="shared" ref="BH43:BH59" si="89">IF(OR(BG43&lt;TOR_Low, BG43&gt;TOR_High), 0, 1)</f>
        <v>0</v>
      </c>
      <c r="BK43" s="46">
        <f>_xlfn.XLOOKUP($D43,MASTER_YH!$D:$D,MASTER_YH!H:H)</f>
        <v>111273000</v>
      </c>
      <c r="BL43" s="46" t="str">
        <f>IF(AND(EXCL_YRS_NEG_INC=1,_xlfn.XLOOKUP($D43,MASTER_YH!$D:$D,MASTER_YH!N:N)&lt;0), "Negative", _xlfn.XLOOKUP($D43,MASTER_YH!$D:$D,MASTER_YH!N:N))</f>
        <v>Negative</v>
      </c>
      <c r="BM43" s="65" t="str">
        <f t="shared" ref="BM43:BM59" si="90">IF(AND(ISNUMBER(BO43), BO43&gt;0), $CF43/SUMIFS($CF$11:$CF$1000, BO$11:BO$1000, "&gt;0"), "")</f>
        <v/>
      </c>
      <c r="BN43" s="65" t="str">
        <f t="shared" ref="BN43:BN59" si="91">IF(AND(ISNUMBER(BO43), BO43&gt;0, $CJ43=1), $CF43/SUMIFS($CF$11:$CF$1000, $CJ$11:$CJ$1000, 1, BO$11:BO$1000, "&gt;0"), "")</f>
        <v/>
      </c>
      <c r="BO43" s="47" t="str">
        <f t="shared" si="60"/>
        <v>n/a</v>
      </c>
      <c r="BP43" s="46">
        <f>_xlfn.XLOOKUP($D43, 'MASTER_S&amp;P'!$D:$D, 'MASTER_S&amp;P'!H:H)</f>
        <v>77098000</v>
      </c>
      <c r="BQ43" s="46" t="str">
        <f>IF(AND(EXCL_YRS_NEG_INC=1,_xlfn.XLOOKUP($D43,'MASTER_S&amp;P'!$D:$D,'MASTER_S&amp;P'!N:N)&lt;0),"Negative",_xlfn.XLOOKUP($D43,'MASTER_S&amp;P'!$D:$D,'MASTER_S&amp;P'!N:N))</f>
        <v>Negative</v>
      </c>
      <c r="BR43" s="65" t="str">
        <f t="shared" ref="BR43:BR59" si="92">IF(AND(ISNUMBER(BT43), BT43&gt;0), $CF43/SUMIFS($CF$11:$CF$1000, BT$11:BT$1000, "&gt;0"), "")</f>
        <v/>
      </c>
      <c r="BS43" s="65" t="str">
        <f t="shared" ref="BS43:BS59" si="93">IF(AND(ISNUMBER(BT43), BT43&gt;0, $CJ43=1), $CF43/SUMIFS($CF$11:$CF$1000, $CJ$11:$CJ$1000, 1, BT$11:BT$1000, "&gt;0"), "")</f>
        <v/>
      </c>
      <c r="BT43" s="47" t="str">
        <f t="shared" si="61"/>
        <v>n/a</v>
      </c>
      <c r="BU43" s="46" t="str">
        <f>_xlfn.XLOOKUP($D43, MASTER_VL!$D:$D, MASTER_VL!H:H)</f>
        <v>NA</v>
      </c>
      <c r="BV43" s="46" t="str">
        <f>IF(AND(EXCL_YRS_NEG_INC=1,_xlfn.XLOOKUP($D43,MASTER_VL!$D:$D,MASTER_VL!Q:Q)&lt;0),"Negative",_xlfn.XLOOKUP($D43,MASTER_VL!$D:$D,MASTER_VL!Q:Q))</f>
        <v>NA</v>
      </c>
      <c r="BW43" s="65" t="str">
        <f t="shared" ref="BW43:BW59" si="94">IF(AND(ISNUMBER(BY43), BY43&gt;0), $CF43/SUMIFS($CF$11:$CF$1000, BY$11:BY$1000, "&gt;0"), "")</f>
        <v/>
      </c>
      <c r="BX43" s="65" t="str">
        <f t="shared" ref="BX43:BX59" si="95">IF(AND(ISNUMBER(BY43), BY43&gt;0, $CJ43=1), $CF43/SUMIFS($CF$11:$CF$1000, $CJ$11:$CJ$1000, 1, BY$11:BY$1000, "&gt;0"), "")</f>
        <v/>
      </c>
      <c r="BY43" s="47" t="str">
        <f t="shared" si="62"/>
        <v>n/a</v>
      </c>
      <c r="BZ43" s="46">
        <f t="shared" ref="BZ43:BZ59" si="96">BK43</f>
        <v>111273000</v>
      </c>
      <c r="CA43" s="46">
        <f>_xlfn.XLOOKUP($D43, MASTER_YH!$D:$D, MASTER_YH!K:K)</f>
        <v>130927000</v>
      </c>
      <c r="CB43" s="49">
        <f t="shared" ref="CB43:CB59" si="97">IFERROR(BZ43/CA43, "n/a")</f>
        <v>0.84988581423235854</v>
      </c>
      <c r="CC43" s="46">
        <f t="shared" si="63"/>
        <v>77098000</v>
      </c>
      <c r="CD43" s="46">
        <f>_xlfn.XLOOKUP($D43, 'MASTER_S&amp;P'!$D:$D, 'MASTER_S&amp;P'!K:K)</f>
        <v>114472000</v>
      </c>
      <c r="CE43" s="49">
        <f t="shared" si="64"/>
        <v>0.67350967922286675</v>
      </c>
      <c r="CF43" s="51">
        <f t="shared" ref="CF43:CF59" si="98">IFERROR(AVERAGE(CA43, CD43), "n/a")</f>
        <v>122699500</v>
      </c>
      <c r="CG43" s="65">
        <f t="shared" ref="CG43:CG59" si="99">IF(AND(ISNUMBER(CI43), CI43&gt;0), $CF43/SUMIFS($CF$11:$CF$1000, CI$11:CI$1000, "&gt;0"), "")</f>
        <v>6.5981038039634381E-4</v>
      </c>
      <c r="CH43" s="65" t="str">
        <f t="shared" ref="CH43:CH59" si="100">IF(AND(ISNUMBER(CI43), CI43&gt;0, $CJ43=1), $CF43/SUMIFS($CF$11:$CF$1000, $CJ$11:$CJ$1000, 1, CI$11:CI$1000, "&gt;0"), "")</f>
        <v/>
      </c>
      <c r="CI43" s="50">
        <f t="shared" si="65"/>
        <v>0.7616977467276127</v>
      </c>
      <c r="CJ43" s="44">
        <f t="shared" ref="CJ43:CJ59" si="101">IF(OR(CI43&lt;TOR_Low, CI43&gt;TOR_High), 0, 1)</f>
        <v>0</v>
      </c>
    </row>
    <row r="44" spans="2:88" x14ac:dyDescent="0.3">
      <c r="B44" s="7" t="str">
        <f t="shared" si="47"/>
        <v>Restaurants</v>
      </c>
      <c r="C44" s="7" t="str">
        <v>Portillo's Inc</v>
      </c>
      <c r="D44" s="7" t="str">
        <v>PTLO</v>
      </c>
      <c r="G44" s="46">
        <f>_xlfn.XLOOKUP($D44,MASTER_YH!$D:$D,MASTER_YH!F:F)</f>
        <v>710554000</v>
      </c>
      <c r="H44" s="46">
        <f>IF(AND(EXCL_YRS_NEG_INC=1,_xlfn.XLOOKUP($D44,MASTER_YH!$D:$D,MASTER_YH!L:L)&lt;0), "Negative", _xlfn.XLOOKUP($D44,MASTER_YH!$D:$D,MASTER_YH!L:L))</f>
        <v>41875000</v>
      </c>
      <c r="I44" s="65">
        <f t="shared" si="66"/>
        <v>8.3363487512003211E-3</v>
      </c>
      <c r="J44" s="65" t="str">
        <f t="shared" si="67"/>
        <v/>
      </c>
      <c r="K44" s="47">
        <f t="shared" si="48"/>
        <v>5.8932888985214357E-2</v>
      </c>
      <c r="L44" s="46">
        <f>_xlfn.XLOOKUP($D44, 'MASTER_S&amp;P'!$D:$D, 'MASTER_S&amp;P'!F:F)</f>
        <v>710554000</v>
      </c>
      <c r="M44" s="46">
        <f>IF(AND(EXCL_YRS_NEG_INC=1,_xlfn.XLOOKUP($D44,'MASTER_S&amp;P'!$D:$D,'MASTER_S&amp;P'!L:L)&lt;0),"Negative",_xlfn.XLOOKUP($D44,'MASTER_S&amp;P'!$D:$D,'MASTER_S&amp;P'!L:L))</f>
        <v>41875000</v>
      </c>
      <c r="N44" s="65">
        <f t="shared" si="68"/>
        <v>7.767804881617664E-3</v>
      </c>
      <c r="O44" s="65" t="str">
        <f t="shared" si="69"/>
        <v/>
      </c>
      <c r="P44" s="47">
        <f t="shared" si="49"/>
        <v>5.8932888985214357E-2</v>
      </c>
      <c r="Q44" s="46" t="str">
        <f>_xlfn.XLOOKUP($D44, MASTER_VL!$D:$D, MASTER_VL!F:F)</f>
        <v>N/A</v>
      </c>
      <c r="R44" s="46" t="str">
        <f>IF(AND(EXCL_YRS_NEG_INC=1,_xlfn.XLOOKUP($D44,MASTER_VL!$D:$D,MASTER_VL!O:O)&lt;0),"Negative",_xlfn.XLOOKUP($D44,MASTER_VL!$D:$D,MASTER_VL!O:O))</f>
        <v>NA</v>
      </c>
      <c r="S44" s="65" t="str">
        <f t="shared" si="70"/>
        <v/>
      </c>
      <c r="T44" s="65" t="str">
        <f t="shared" si="71"/>
        <v/>
      </c>
      <c r="U44" s="47" t="str">
        <f t="shared" si="50"/>
        <v>n/a</v>
      </c>
      <c r="V44" s="46">
        <f t="shared" si="72"/>
        <v>710554000</v>
      </c>
      <c r="W44" s="46">
        <f>_xlfn.XLOOKUP($D44, MASTER_YH!$D:$D, MASTER_YH!I:I)</f>
        <v>1500086000</v>
      </c>
      <c r="X44" s="49">
        <f t="shared" si="73"/>
        <v>0.47367550927080182</v>
      </c>
      <c r="Y44" s="46">
        <f t="shared" si="51"/>
        <v>710554000</v>
      </c>
      <c r="Z44" s="46">
        <f>_xlfn.XLOOKUP($D44, 'MASTER_S&amp;P'!$D:$D, 'MASTER_S&amp;P'!I:I)</f>
        <v>1500086000</v>
      </c>
      <c r="AA44" s="49">
        <f t="shared" si="52"/>
        <v>0.47367550927080182</v>
      </c>
      <c r="AB44" s="51">
        <f t="shared" si="74"/>
        <v>1500086000</v>
      </c>
      <c r="AC44" s="65">
        <f t="shared" si="75"/>
        <v>7.324991687152233E-3</v>
      </c>
      <c r="AD44" s="65" t="str">
        <f t="shared" si="76"/>
        <v/>
      </c>
      <c r="AE44" s="50">
        <f t="shared" si="53"/>
        <v>0.47367550927080182</v>
      </c>
      <c r="AF44" s="44">
        <f t="shared" si="77"/>
        <v>0</v>
      </c>
      <c r="AI44" s="46">
        <f>_xlfn.XLOOKUP($D44,MASTER_YH!$D:$D,MASTER_YH!G:G)</f>
        <v>679905000</v>
      </c>
      <c r="AJ44" s="46">
        <f>IF(AND(EXCL_YRS_NEG_INC=1,_xlfn.XLOOKUP($D44,MASTER_YH!$D:$D,MASTER_YH!M:M)&lt;0), "Negative", _xlfn.XLOOKUP($D44,MASTER_YH!$D:$D,MASTER_YH!M:M))</f>
        <v>28066000</v>
      </c>
      <c r="AK44" s="65">
        <f t="shared" si="78"/>
        <v>7.2152299536727173E-3</v>
      </c>
      <c r="AL44" s="65" t="str">
        <f t="shared" si="79"/>
        <v/>
      </c>
      <c r="AM44" s="47">
        <f t="shared" si="54"/>
        <v>4.1279296372287305E-2</v>
      </c>
      <c r="AN44" s="46">
        <f>_xlfn.XLOOKUP($D44, 'MASTER_S&amp;P'!$D:$D, 'MASTER_S&amp;P'!G:G)</f>
        <v>679905000</v>
      </c>
      <c r="AO44" s="46">
        <f>IF(AND(EXCL_YRS_NEG_INC=1,_xlfn.XLOOKUP($D44,'MASTER_S&amp;P'!$D:$D,'MASTER_S&amp;P'!M:M)&lt;0),"Negative",_xlfn.XLOOKUP($D44,'MASTER_S&amp;P'!$D:$D,'MASTER_S&amp;P'!M:M))</f>
        <v>28066000</v>
      </c>
      <c r="AP44" s="65">
        <f t="shared" si="80"/>
        <v>7.2152299536727173E-3</v>
      </c>
      <c r="AQ44" s="65" t="str">
        <f t="shared" si="81"/>
        <v/>
      </c>
      <c r="AR44" s="47">
        <f t="shared" si="55"/>
        <v>4.1279296372287305E-2</v>
      </c>
      <c r="AS44" s="46">
        <f>_xlfn.XLOOKUP($D44, MASTER_VL!$D:$D, MASTER_VL!G:G)</f>
        <v>679900000</v>
      </c>
      <c r="AT44" s="46">
        <f>IF(AND(EXCL_YRS_NEG_INC=1,_xlfn.XLOOKUP($D44,MASTER_VL!$D:$D,MASTER_VL!P:P)&lt;0),"Negative",_xlfn.XLOOKUP($D44,MASTER_VL!$D:$D,MASTER_VL!P:P))</f>
        <v>26272800</v>
      </c>
      <c r="AU44" s="65">
        <f t="shared" si="82"/>
        <v>7.2621089974506271E-3</v>
      </c>
      <c r="AV44" s="65" t="str">
        <f t="shared" si="83"/>
        <v/>
      </c>
      <c r="AW44" s="47">
        <f t="shared" si="56"/>
        <v>3.8642153257832032E-2</v>
      </c>
      <c r="AX44" s="46">
        <f t="shared" si="84"/>
        <v>679905000</v>
      </c>
      <c r="AY44" s="46">
        <f>_xlfn.XLOOKUP($D44, MASTER_YH!$D:$D, MASTER_YH!J:J)</f>
        <v>1385541000</v>
      </c>
      <c r="AZ44" s="49">
        <f t="shared" si="85"/>
        <v>0.49071445738523795</v>
      </c>
      <c r="BA44" s="46">
        <f t="shared" si="57"/>
        <v>679905000</v>
      </c>
      <c r="BB44" s="46">
        <f>_xlfn.XLOOKUP($D44, 'MASTER_S&amp;P'!$D:$D, 'MASTER_S&amp;P'!J:J)</f>
        <v>1385541000</v>
      </c>
      <c r="BC44" s="49">
        <f t="shared" si="58"/>
        <v>0.49071445738523795</v>
      </c>
      <c r="BD44" s="51">
        <f t="shared" si="86"/>
        <v>1385541000</v>
      </c>
      <c r="BE44" s="65">
        <f t="shared" si="87"/>
        <v>6.963468246520917E-3</v>
      </c>
      <c r="BF44" s="65" t="str">
        <f t="shared" si="88"/>
        <v/>
      </c>
      <c r="BG44" s="50">
        <f t="shared" si="59"/>
        <v>0.49071445738523795</v>
      </c>
      <c r="BH44" s="44">
        <f t="shared" si="89"/>
        <v>0</v>
      </c>
      <c r="BK44" s="46">
        <f>_xlfn.XLOOKUP($D44,MASTER_YH!$D:$D,MASTER_YH!H:H)</f>
        <v>587104000</v>
      </c>
      <c r="BL44" s="46">
        <f>IF(AND(EXCL_YRS_NEG_INC=1,_xlfn.XLOOKUP($D44,MASTER_YH!$D:$D,MASTER_YH!N:N)&lt;0), "Negative", _xlfn.XLOOKUP($D44,MASTER_YH!$D:$D,MASTER_YH!N:N))</f>
        <v>18980000</v>
      </c>
      <c r="BM44" s="65">
        <f t="shared" si="90"/>
        <v>7.3501435867324421E-3</v>
      </c>
      <c r="BN44" s="65" t="str">
        <f t="shared" si="91"/>
        <v/>
      </c>
      <c r="BO44" s="47">
        <f t="shared" si="60"/>
        <v>3.2328173543358589E-2</v>
      </c>
      <c r="BP44" s="46">
        <f>_xlfn.XLOOKUP($D44, 'MASTER_S&amp;P'!$D:$D, 'MASTER_S&amp;P'!H:H)</f>
        <v>587104000</v>
      </c>
      <c r="BQ44" s="46">
        <f>IF(AND(EXCL_YRS_NEG_INC=1,_xlfn.XLOOKUP($D44,'MASTER_S&amp;P'!$D:$D,'MASTER_S&amp;P'!N:N)&lt;0),"Negative",_xlfn.XLOOKUP($D44,'MASTER_S&amp;P'!$D:$D,'MASTER_S&amp;P'!N:N))</f>
        <v>18980000</v>
      </c>
      <c r="BR44" s="65">
        <f t="shared" si="92"/>
        <v>7.3501435867324421E-3</v>
      </c>
      <c r="BS44" s="65" t="str">
        <f t="shared" si="93"/>
        <v/>
      </c>
      <c r="BT44" s="47">
        <f t="shared" si="61"/>
        <v>3.2328173543358589E-2</v>
      </c>
      <c r="BU44" s="46">
        <f>_xlfn.XLOOKUP($D44, MASTER_VL!$D:$D, MASTER_VL!H:H)</f>
        <v>587100000</v>
      </c>
      <c r="BV44" s="46">
        <f>IF(AND(EXCL_YRS_NEG_INC=1,_xlfn.XLOOKUP($D44,MASTER_VL!$D:$D,MASTER_VL!Q:Q)&lt;0),"Negative",_xlfn.XLOOKUP($D44,MASTER_VL!$D:$D,MASTER_VL!Q:Q))</f>
        <v>18065000</v>
      </c>
      <c r="BW44" s="65">
        <f t="shared" si="94"/>
        <v>7.305985699043652E-3</v>
      </c>
      <c r="BX44" s="65" t="str">
        <f t="shared" si="95"/>
        <v/>
      </c>
      <c r="BY44" s="47">
        <f t="shared" si="62"/>
        <v>3.0769885879747914E-2</v>
      </c>
      <c r="BZ44" s="46">
        <f t="shared" si="96"/>
        <v>587104000</v>
      </c>
      <c r="CA44" s="46">
        <f>_xlfn.XLOOKUP($D44, MASTER_YH!$D:$D, MASTER_YH!K:K)</f>
        <v>1280083000</v>
      </c>
      <c r="CB44" s="49">
        <f t="shared" si="97"/>
        <v>0.45864525972143994</v>
      </c>
      <c r="CC44" s="46">
        <f t="shared" si="63"/>
        <v>587104000</v>
      </c>
      <c r="CD44" s="46">
        <f>_xlfn.XLOOKUP($D44, 'MASTER_S&amp;P'!$D:$D, 'MASTER_S&amp;P'!K:K)</f>
        <v>1280083000</v>
      </c>
      <c r="CE44" s="49">
        <f t="shared" si="64"/>
        <v>0.45864525972143994</v>
      </c>
      <c r="CF44" s="51">
        <f t="shared" si="98"/>
        <v>1280083000</v>
      </c>
      <c r="CG44" s="65">
        <f t="shared" si="99"/>
        <v>6.8835818497132665E-3</v>
      </c>
      <c r="CH44" s="65" t="str">
        <f t="shared" si="100"/>
        <v/>
      </c>
      <c r="CI44" s="50">
        <f t="shared" si="65"/>
        <v>0.45864525972143994</v>
      </c>
      <c r="CJ44" s="44">
        <f t="shared" si="101"/>
        <v>0</v>
      </c>
    </row>
    <row r="45" spans="2:88" x14ac:dyDescent="0.3">
      <c r="B45" s="7" t="str">
        <f t="shared" si="47"/>
        <v>Restaurants</v>
      </c>
      <c r="C45" s="7" t="str">
        <v>Papa Johns International Inc</v>
      </c>
      <c r="D45" s="7" t="str">
        <v>PZZA</v>
      </c>
      <c r="G45" s="46">
        <f>_xlfn.XLOOKUP($D45,MASTER_YH!$D:$D,MASTER_YH!F:F)</f>
        <v>1975705000</v>
      </c>
      <c r="H45" s="46">
        <f>IF(AND(EXCL_YRS_NEG_INC=1,_xlfn.XLOOKUP($D45,MASTER_YH!$D:$D,MASTER_YH!L:L)&lt;0), "Negative", _xlfn.XLOOKUP($D45,MASTER_YH!$D:$D,MASTER_YH!L:L))</f>
        <v>114126000</v>
      </c>
      <c r="I45" s="65">
        <f t="shared" si="66"/>
        <v>4.9401260294923283E-3</v>
      </c>
      <c r="J45" s="65">
        <f t="shared" si="67"/>
        <v>0.33852393310649609</v>
      </c>
      <c r="K45" s="47">
        <f t="shared" si="48"/>
        <v>5.7764696652587301E-2</v>
      </c>
      <c r="L45" s="46">
        <f>_xlfn.XLOOKUP($D45, 'MASTER_S&amp;P'!$D:$D, 'MASTER_S&amp;P'!F:F)</f>
        <v>2059387000</v>
      </c>
      <c r="M45" s="46">
        <f>IF(AND(EXCL_YRS_NEG_INC=1,_xlfn.XLOOKUP($D45,'MASTER_S&amp;P'!$D:$D,'MASTER_S&amp;P'!L:L)&lt;0),"Negative",_xlfn.XLOOKUP($D45,'MASTER_S&amp;P'!$D:$D,'MASTER_S&amp;P'!L:L))</f>
        <v>114126000</v>
      </c>
      <c r="N45" s="65">
        <f t="shared" si="68"/>
        <v>4.6032065395742545E-3</v>
      </c>
      <c r="O45" s="65">
        <f t="shared" si="69"/>
        <v>0.33234049505331753</v>
      </c>
      <c r="P45" s="47">
        <f t="shared" si="49"/>
        <v>5.5417461603865618E-2</v>
      </c>
      <c r="Q45" s="46" t="str">
        <f>_xlfn.XLOOKUP($D45, MASTER_VL!$D:$D, MASTER_VL!F:F)</f>
        <v>NA</v>
      </c>
      <c r="R45" s="46" t="str">
        <f>IF(AND(EXCL_YRS_NEG_INC=1,_xlfn.XLOOKUP($D45,MASTER_VL!$D:$D,MASTER_VL!O:O)&lt;0),"Negative",_xlfn.XLOOKUP($D45,MASTER_VL!$D:$D,MASTER_VL!O:O))</f>
        <v>NA</v>
      </c>
      <c r="S45" s="65" t="str">
        <f t="shared" si="70"/>
        <v/>
      </c>
      <c r="T45" s="65" t="str">
        <f t="shared" si="71"/>
        <v/>
      </c>
      <c r="U45" s="47" t="str">
        <f t="shared" si="50"/>
        <v>n/a</v>
      </c>
      <c r="V45" s="46">
        <f t="shared" si="72"/>
        <v>1975705000</v>
      </c>
      <c r="W45" s="46">
        <f>_xlfn.XLOOKUP($D45, MASTER_YH!$D:$D, MASTER_YH!I:I)</f>
        <v>888952000</v>
      </c>
      <c r="X45" s="49">
        <f t="shared" si="73"/>
        <v>2.2225103267667996</v>
      </c>
      <c r="Y45" s="46">
        <f t="shared" si="51"/>
        <v>2059387000</v>
      </c>
      <c r="Z45" s="46">
        <f>_xlfn.XLOOKUP($D45, 'MASTER_S&amp;P'!$D:$D, 'MASTER_S&amp;P'!I:I)</f>
        <v>888952000</v>
      </c>
      <c r="AA45" s="49">
        <f t="shared" si="52"/>
        <v>2.3166458931415868</v>
      </c>
      <c r="AB45" s="51">
        <f t="shared" si="74"/>
        <v>888952000</v>
      </c>
      <c r="AC45" s="65">
        <f t="shared" si="75"/>
        <v>4.3407951345971847E-3</v>
      </c>
      <c r="AD45" s="65">
        <f t="shared" si="76"/>
        <v>0.33234049505331753</v>
      </c>
      <c r="AE45" s="50">
        <f t="shared" si="53"/>
        <v>2.2695781099541934</v>
      </c>
      <c r="AF45" s="44">
        <f t="shared" si="77"/>
        <v>1</v>
      </c>
      <c r="AI45" s="46">
        <f>_xlfn.XLOOKUP($D45,MASTER_YH!$D:$D,MASTER_YH!G:G)</f>
        <v>2037676000</v>
      </c>
      <c r="AJ45" s="46">
        <f>IF(AND(EXCL_YRS_NEG_INC=1,_xlfn.XLOOKUP($D45,MASTER_YH!$D:$D,MASTER_YH!M:M)&lt;0), "Negative", _xlfn.XLOOKUP($D45,MASTER_YH!$D:$D,MASTER_YH!M:M))</f>
        <v>103673000</v>
      </c>
      <c r="AK45" s="65">
        <f t="shared" si="78"/>
        <v>4.5566044495351605E-3</v>
      </c>
      <c r="AL45" s="65">
        <f t="shared" si="79"/>
        <v>0.33607014492798154</v>
      </c>
      <c r="AM45" s="47">
        <f t="shared" si="54"/>
        <v>5.0878059122254959E-2</v>
      </c>
      <c r="AN45" s="46">
        <f>_xlfn.XLOOKUP($D45, 'MASTER_S&amp;P'!$D:$D, 'MASTER_S&amp;P'!G:G)</f>
        <v>2135713000</v>
      </c>
      <c r="AO45" s="46">
        <f>IF(AND(EXCL_YRS_NEG_INC=1,_xlfn.XLOOKUP($D45,'MASTER_S&amp;P'!$D:$D,'MASTER_S&amp;P'!M:M)&lt;0),"Negative",_xlfn.XLOOKUP($D45,'MASTER_S&amp;P'!$D:$D,'MASTER_S&amp;P'!M:M))</f>
        <v>103673000</v>
      </c>
      <c r="AP45" s="65">
        <f t="shared" si="80"/>
        <v>4.5566044495351605E-3</v>
      </c>
      <c r="AQ45" s="65">
        <f t="shared" si="81"/>
        <v>0.33607014492798154</v>
      </c>
      <c r="AR45" s="47">
        <f t="shared" si="55"/>
        <v>4.8542571028972525E-2</v>
      </c>
      <c r="AS45" s="46">
        <f>_xlfn.XLOOKUP($D45, MASTER_VL!$D:$D, MASTER_VL!G:G)</f>
        <v>2135700000</v>
      </c>
      <c r="AT45" s="46">
        <f>IF(AND(EXCL_YRS_NEG_INC=1,_xlfn.XLOOKUP($D45,MASTER_VL!$D:$D,MASTER_VL!P:P)&lt;0),"Negative",_xlfn.XLOOKUP($D45,MASTER_VL!$D:$D,MASTER_VL!P:P))</f>
        <v>88372800</v>
      </c>
      <c r="AU45" s="65">
        <f t="shared" si="82"/>
        <v>4.5862097789342113E-3</v>
      </c>
      <c r="AV45" s="65">
        <f t="shared" si="83"/>
        <v>0.33607014492798154</v>
      </c>
      <c r="AW45" s="47">
        <f t="shared" si="56"/>
        <v>4.1378845343447115E-2</v>
      </c>
      <c r="AX45" s="46">
        <f t="shared" si="84"/>
        <v>2037676000</v>
      </c>
      <c r="AY45" s="46">
        <f>_xlfn.XLOOKUP($D45, MASTER_YH!$D:$D, MASTER_YH!J:J)</f>
        <v>875005000</v>
      </c>
      <c r="AZ45" s="49">
        <f t="shared" si="85"/>
        <v>2.3287592642327759</v>
      </c>
      <c r="BA45" s="46">
        <f t="shared" si="57"/>
        <v>2135713000</v>
      </c>
      <c r="BB45" s="46">
        <f>_xlfn.XLOOKUP($D45, 'MASTER_S&amp;P'!$D:$D, 'MASTER_S&amp;P'!J:J)</f>
        <v>875005000</v>
      </c>
      <c r="BC45" s="49">
        <f t="shared" si="58"/>
        <v>2.4408009097090875</v>
      </c>
      <c r="BD45" s="51">
        <f t="shared" si="86"/>
        <v>875005000</v>
      </c>
      <c r="BE45" s="65">
        <f t="shared" si="87"/>
        <v>4.3976104157488188E-3</v>
      </c>
      <c r="BF45" s="65">
        <f t="shared" si="88"/>
        <v>0.33607014492798154</v>
      </c>
      <c r="BG45" s="50">
        <f t="shared" si="59"/>
        <v>2.3847800869709319</v>
      </c>
      <c r="BH45" s="44">
        <f t="shared" si="89"/>
        <v>1</v>
      </c>
      <c r="BK45" s="46">
        <f>_xlfn.XLOOKUP($D45,MASTER_YH!$D:$D,MASTER_YH!H:H)</f>
        <v>2000457000</v>
      </c>
      <c r="BL45" s="46">
        <f>IF(AND(EXCL_YRS_NEG_INC=1,_xlfn.XLOOKUP($D45,MASTER_YH!$D:$D,MASTER_YH!N:N)&lt;0), "Negative", _xlfn.XLOOKUP($D45,MASTER_YH!$D:$D,MASTER_YH!N:N))</f>
        <v>83769000</v>
      </c>
      <c r="BM45" s="65">
        <f t="shared" si="90"/>
        <v>4.9623286470728998E-3</v>
      </c>
      <c r="BN45" s="65">
        <f t="shared" si="91"/>
        <v>0.35039335919508541</v>
      </c>
      <c r="BO45" s="47">
        <f t="shared" si="60"/>
        <v>4.1874931578134399E-2</v>
      </c>
      <c r="BP45" s="46">
        <f>_xlfn.XLOOKUP($D45, 'MASTER_S&amp;P'!$D:$D, 'MASTER_S&amp;P'!H:H)</f>
        <v>2102103000</v>
      </c>
      <c r="BQ45" s="46">
        <f>IF(AND(EXCL_YRS_NEG_INC=1,_xlfn.XLOOKUP($D45,'MASTER_S&amp;P'!$D:$D,'MASTER_S&amp;P'!N:N)&lt;0),"Negative",_xlfn.XLOOKUP($D45,'MASTER_S&amp;P'!$D:$D,'MASTER_S&amp;P'!N:N))</f>
        <v>83769000</v>
      </c>
      <c r="BR45" s="65">
        <f t="shared" si="92"/>
        <v>4.9623286470728998E-3</v>
      </c>
      <c r="BS45" s="65">
        <f t="shared" si="93"/>
        <v>0.35039335919508541</v>
      </c>
      <c r="BT45" s="47">
        <f t="shared" si="61"/>
        <v>3.9850092978317431E-2</v>
      </c>
      <c r="BU45" s="46">
        <f>_xlfn.XLOOKUP($D45, MASTER_VL!$D:$D, MASTER_VL!H:H)</f>
        <v>2102100000</v>
      </c>
      <c r="BV45" s="46">
        <f>IF(AND(EXCL_YRS_NEG_INC=1,_xlfn.XLOOKUP($D45,MASTER_VL!$D:$D,MASTER_VL!Q:Q)&lt;0),"Negative",_xlfn.XLOOKUP($D45,MASTER_VL!$D:$D,MASTER_VL!Q:Q))</f>
        <v>102483000</v>
      </c>
      <c r="BW45" s="65">
        <f t="shared" si="94"/>
        <v>4.9325161749100635E-3</v>
      </c>
      <c r="BX45" s="65">
        <f t="shared" si="95"/>
        <v>0.35039335919508541</v>
      </c>
      <c r="BY45" s="47">
        <f t="shared" si="62"/>
        <v>4.8752675895533039E-2</v>
      </c>
      <c r="BZ45" s="46">
        <f t="shared" si="96"/>
        <v>2000457000</v>
      </c>
      <c r="CA45" s="46">
        <f>_xlfn.XLOOKUP($D45, MASTER_YH!$D:$D, MASTER_YH!K:K)</f>
        <v>864227000</v>
      </c>
      <c r="CB45" s="49">
        <f t="shared" si="97"/>
        <v>2.3147355960876022</v>
      </c>
      <c r="CC45" s="46">
        <f t="shared" si="63"/>
        <v>2102103000</v>
      </c>
      <c r="CD45" s="46">
        <f>_xlfn.XLOOKUP($D45, 'MASTER_S&amp;P'!$D:$D, 'MASTER_S&amp;P'!K:K)</f>
        <v>864227000</v>
      </c>
      <c r="CE45" s="49">
        <f t="shared" si="64"/>
        <v>2.4323505282755571</v>
      </c>
      <c r="CF45" s="51">
        <f t="shared" si="98"/>
        <v>864227000</v>
      </c>
      <c r="CG45" s="65">
        <f t="shared" si="99"/>
        <v>4.6473371580062752E-3</v>
      </c>
      <c r="CH45" s="65">
        <f t="shared" si="100"/>
        <v>0.35039335919508541</v>
      </c>
      <c r="CI45" s="50">
        <f t="shared" si="65"/>
        <v>2.3735430621815796</v>
      </c>
      <c r="CJ45" s="44">
        <f t="shared" si="101"/>
        <v>1</v>
      </c>
    </row>
    <row r="46" spans="2:88" x14ac:dyDescent="0.3">
      <c r="B46" s="7" t="str">
        <f t="shared" si="47"/>
        <v>Restaurants</v>
      </c>
      <c r="C46" s="7" t="str">
        <v>Restaurant Brands Int'l</v>
      </c>
      <c r="D46" s="7" t="str">
        <v>QSR</v>
      </c>
      <c r="G46" s="46">
        <f>_xlfn.XLOOKUP($D46,MASTER_YH!$D:$D,MASTER_YH!F:F)</f>
        <v>8406000000</v>
      </c>
      <c r="H46" s="46">
        <f>IF(AND(EXCL_YRS_NEG_INC=1,_xlfn.XLOOKUP($D46,MASTER_YH!$D:$D,MASTER_YH!L:L)&lt;0), "Negative", _xlfn.XLOOKUP($D46,MASTER_YH!$D:$D,MASTER_YH!L:L))</f>
        <v>1809000000</v>
      </c>
      <c r="I46" s="65">
        <f t="shared" si="66"/>
        <v>0.13688611348920418</v>
      </c>
      <c r="J46" s="65" t="str">
        <f t="shared" si="67"/>
        <v/>
      </c>
      <c r="K46" s="47">
        <f t="shared" si="48"/>
        <v>0.21520342612419699</v>
      </c>
      <c r="L46" s="46">
        <f>_xlfn.XLOOKUP($D46, 'MASTER_S&amp;P'!$D:$D, 'MASTER_S&amp;P'!F:F)</f>
        <v>8406000000</v>
      </c>
      <c r="M46" s="46">
        <f>IF(AND(EXCL_YRS_NEG_INC=1,_xlfn.XLOOKUP($D46,'MASTER_S&amp;P'!$D:$D,'MASTER_S&amp;P'!L:L)&lt;0),"Negative",_xlfn.XLOOKUP($D46,'MASTER_S&amp;P'!$D:$D,'MASTER_S&amp;P'!L:L))</f>
        <v>1809000000</v>
      </c>
      <c r="N46" s="65">
        <f t="shared" si="68"/>
        <v>0.12755040033971804</v>
      </c>
      <c r="O46" s="65" t="str">
        <f t="shared" si="69"/>
        <v/>
      </c>
      <c r="P46" s="47">
        <f t="shared" si="49"/>
        <v>0.21520342612419699</v>
      </c>
      <c r="Q46" s="46" t="str">
        <f>_xlfn.XLOOKUP($D46, MASTER_VL!$D:$D, MASTER_VL!F:F)</f>
        <v>NA</v>
      </c>
      <c r="R46" s="46" t="str">
        <f>IF(AND(EXCL_YRS_NEG_INC=1,_xlfn.XLOOKUP($D46,MASTER_VL!$D:$D,MASTER_VL!O:O)&lt;0),"Negative",_xlfn.XLOOKUP($D46,MASTER_VL!$D:$D,MASTER_VL!O:O))</f>
        <v>NA</v>
      </c>
      <c r="S46" s="65" t="str">
        <f t="shared" si="70"/>
        <v/>
      </c>
      <c r="T46" s="65" t="str">
        <f t="shared" si="71"/>
        <v/>
      </c>
      <c r="U46" s="47" t="str">
        <f t="shared" si="50"/>
        <v>n/a</v>
      </c>
      <c r="V46" s="46">
        <f t="shared" si="72"/>
        <v>8406000000</v>
      </c>
      <c r="W46" s="46">
        <f>_xlfn.XLOOKUP($D46, MASTER_YH!$D:$D, MASTER_YH!I:I)</f>
        <v>24632000000</v>
      </c>
      <c r="X46" s="49">
        <f t="shared" si="73"/>
        <v>0.34126339720688537</v>
      </c>
      <c r="Y46" s="46">
        <f t="shared" si="51"/>
        <v>8406000000</v>
      </c>
      <c r="Z46" s="46">
        <f>_xlfn.XLOOKUP($D46, 'MASTER_S&amp;P'!$D:$D, 'MASTER_S&amp;P'!I:I)</f>
        <v>24632000000</v>
      </c>
      <c r="AA46" s="49">
        <f t="shared" si="52"/>
        <v>0.34126339720688537</v>
      </c>
      <c r="AB46" s="51">
        <f t="shared" si="74"/>
        <v>24632000000</v>
      </c>
      <c r="AC46" s="65">
        <f t="shared" si="75"/>
        <v>0.12027923414919799</v>
      </c>
      <c r="AD46" s="65" t="str">
        <f t="shared" si="76"/>
        <v/>
      </c>
      <c r="AE46" s="50">
        <f t="shared" si="53"/>
        <v>0.34126339720688537</v>
      </c>
      <c r="AF46" s="44">
        <f t="shared" si="77"/>
        <v>0</v>
      </c>
      <c r="AI46" s="46">
        <f>_xlfn.XLOOKUP($D46,MASTER_YH!$D:$D,MASTER_YH!G:G)</f>
        <v>7022000000</v>
      </c>
      <c r="AJ46" s="46">
        <f>IF(AND(EXCL_YRS_NEG_INC=1,_xlfn.XLOOKUP($D46,MASTER_YH!$D:$D,MASTER_YH!M:M)&lt;0), "Negative", _xlfn.XLOOKUP($D46,MASTER_YH!$D:$D,MASTER_YH!M:M))</f>
        <v>1453000000</v>
      </c>
      <c r="AK46" s="65">
        <f t="shared" si="78"/>
        <v>0.12180905786718584</v>
      </c>
      <c r="AL46" s="65" t="str">
        <f t="shared" si="79"/>
        <v/>
      </c>
      <c r="AM46" s="47">
        <f t="shared" si="54"/>
        <v>0.20692110509826261</v>
      </c>
      <c r="AN46" s="46">
        <f>_xlfn.XLOOKUP($D46, 'MASTER_S&amp;P'!$D:$D, 'MASTER_S&amp;P'!G:G)</f>
        <v>7022000000</v>
      </c>
      <c r="AO46" s="46">
        <f>IF(AND(EXCL_YRS_NEG_INC=1,_xlfn.XLOOKUP($D46,'MASTER_S&amp;P'!$D:$D,'MASTER_S&amp;P'!M:M)&lt;0),"Negative",_xlfn.XLOOKUP($D46,'MASTER_S&amp;P'!$D:$D,'MASTER_S&amp;P'!M:M))</f>
        <v>1453000000</v>
      </c>
      <c r="AP46" s="65">
        <f t="shared" si="80"/>
        <v>0.12180905786718584</v>
      </c>
      <c r="AQ46" s="65" t="str">
        <f t="shared" si="81"/>
        <v/>
      </c>
      <c r="AR46" s="47">
        <f t="shared" si="55"/>
        <v>0.20692110509826261</v>
      </c>
      <c r="AS46" s="46">
        <f>_xlfn.XLOOKUP($D46, MASTER_VL!$D:$D, MASTER_VL!G:G)</f>
        <v>7022000000</v>
      </c>
      <c r="AT46" s="46">
        <f>IF(AND(EXCL_YRS_NEG_INC=1,_xlfn.XLOOKUP($D46,MASTER_VL!$D:$D,MASTER_VL!P:P)&lt;0),"Negative",_xlfn.XLOOKUP($D46,MASTER_VL!$D:$D,MASTER_VL!P:P))</f>
        <v>1015495000</v>
      </c>
      <c r="AU46" s="65">
        <f t="shared" si="82"/>
        <v>0.12260047992760056</v>
      </c>
      <c r="AV46" s="65" t="str">
        <f t="shared" si="83"/>
        <v/>
      </c>
      <c r="AW46" s="47">
        <f t="shared" si="56"/>
        <v>0.14461620620905724</v>
      </c>
      <c r="AX46" s="46">
        <f t="shared" si="84"/>
        <v>7022000000</v>
      </c>
      <c r="AY46" s="46">
        <f>_xlfn.XLOOKUP($D46, MASTER_YH!$D:$D, MASTER_YH!J:J)</f>
        <v>23391000000</v>
      </c>
      <c r="AZ46" s="49">
        <f t="shared" si="85"/>
        <v>0.3002009319823864</v>
      </c>
      <c r="BA46" s="46">
        <f t="shared" si="57"/>
        <v>7022000000</v>
      </c>
      <c r="BB46" s="46">
        <f>_xlfn.XLOOKUP($D46, 'MASTER_S&amp;P'!$D:$D, 'MASTER_S&amp;P'!J:J)</f>
        <v>23391000000</v>
      </c>
      <c r="BC46" s="49">
        <f t="shared" si="58"/>
        <v>0.3002009319823864</v>
      </c>
      <c r="BD46" s="51">
        <f t="shared" si="86"/>
        <v>23391000000</v>
      </c>
      <c r="BE46" s="65">
        <f t="shared" si="87"/>
        <v>0.11755876278967621</v>
      </c>
      <c r="BF46" s="65" t="str">
        <f t="shared" si="88"/>
        <v/>
      </c>
      <c r="BG46" s="50">
        <f t="shared" si="59"/>
        <v>0.3002009319823864</v>
      </c>
      <c r="BH46" s="44">
        <f t="shared" si="89"/>
        <v>0</v>
      </c>
      <c r="BK46" s="46">
        <f>_xlfn.XLOOKUP($D46,MASTER_YH!$D:$D,MASTER_YH!H:H)</f>
        <v>6505000000</v>
      </c>
      <c r="BL46" s="46">
        <f>IF(AND(EXCL_YRS_NEG_INC=1,_xlfn.XLOOKUP($D46,MASTER_YH!$D:$D,MASTER_YH!N:N)&lt;0), "Negative", _xlfn.XLOOKUP($D46,MASTER_YH!$D:$D,MASTER_YH!N:N))</f>
        <v>1365000000</v>
      </c>
      <c r="BM46" s="65">
        <f t="shared" si="90"/>
        <v>0.13060587948110874</v>
      </c>
      <c r="BN46" s="65" t="str">
        <f t="shared" si="91"/>
        <v/>
      </c>
      <c r="BO46" s="47">
        <f t="shared" si="60"/>
        <v>0.20983858570330516</v>
      </c>
      <c r="BP46" s="46">
        <f>_xlfn.XLOOKUP($D46, 'MASTER_S&amp;P'!$D:$D, 'MASTER_S&amp;P'!H:H)</f>
        <v>6505000000</v>
      </c>
      <c r="BQ46" s="46">
        <f>IF(AND(EXCL_YRS_NEG_INC=1,_xlfn.XLOOKUP($D46,'MASTER_S&amp;P'!$D:$D,'MASTER_S&amp;P'!N:N)&lt;0),"Negative",_xlfn.XLOOKUP($D46,'MASTER_S&amp;P'!$D:$D,'MASTER_S&amp;P'!N:N))</f>
        <v>1365000000</v>
      </c>
      <c r="BR46" s="65">
        <f t="shared" si="92"/>
        <v>0.13060587948110874</v>
      </c>
      <c r="BS46" s="65" t="str">
        <f t="shared" si="93"/>
        <v/>
      </c>
      <c r="BT46" s="47">
        <f t="shared" si="61"/>
        <v>0.20983858570330516</v>
      </c>
      <c r="BU46" s="46">
        <f>_xlfn.XLOOKUP($D46, MASTER_VL!$D:$D, MASTER_VL!H:H)</f>
        <v>6505000000</v>
      </c>
      <c r="BV46" s="46">
        <f>IF(AND(EXCL_YRS_NEG_INC=1,_xlfn.XLOOKUP($D46,MASTER_VL!$D:$D,MASTER_VL!Q:Q)&lt;0),"Negative",_xlfn.XLOOKUP($D46,MASTER_VL!$D:$D,MASTER_VL!Q:Q))</f>
        <v>964419600</v>
      </c>
      <c r="BW46" s="65">
        <f t="shared" si="94"/>
        <v>0.12982123089709566</v>
      </c>
      <c r="BX46" s="65" t="str">
        <f t="shared" si="95"/>
        <v/>
      </c>
      <c r="BY46" s="47">
        <f t="shared" si="62"/>
        <v>0.14825820138355111</v>
      </c>
      <c r="BZ46" s="46">
        <f t="shared" si="96"/>
        <v>6505000000</v>
      </c>
      <c r="CA46" s="46">
        <f>_xlfn.XLOOKUP($D46, MASTER_YH!$D:$D, MASTER_YH!K:K)</f>
        <v>22746000000</v>
      </c>
      <c r="CB46" s="49">
        <f t="shared" si="97"/>
        <v>0.28598434889650926</v>
      </c>
      <c r="CC46" s="46">
        <f t="shared" si="63"/>
        <v>6505000000</v>
      </c>
      <c r="CD46" s="46">
        <f>_xlfn.XLOOKUP($D46, 'MASTER_S&amp;P'!$D:$D, 'MASTER_S&amp;P'!K:K)</f>
        <v>22746000000</v>
      </c>
      <c r="CE46" s="49">
        <f t="shared" si="64"/>
        <v>0.28598434889650926</v>
      </c>
      <c r="CF46" s="51">
        <f t="shared" si="98"/>
        <v>22746000000</v>
      </c>
      <c r="CG46" s="65">
        <f t="shared" si="99"/>
        <v>0.12231546919502716</v>
      </c>
      <c r="CH46" s="65" t="str">
        <f t="shared" si="100"/>
        <v/>
      </c>
      <c r="CI46" s="50">
        <f t="shared" si="65"/>
        <v>0.28598434889650926</v>
      </c>
      <c r="CJ46" s="44">
        <f t="shared" si="101"/>
        <v>0</v>
      </c>
    </row>
    <row r="47" spans="2:88" x14ac:dyDescent="0.3">
      <c r="B47" s="7" t="str">
        <f t="shared" si="47"/>
        <v>Restaurants</v>
      </c>
      <c r="C47" s="7" t="str">
        <v>Rave Restaurant Group Inc.</v>
      </c>
      <c r="D47" s="7" t="str">
        <v>RAVE</v>
      </c>
      <c r="G47" s="46" t="str">
        <f>_xlfn.XLOOKUP($D47,MASTER_YH!$D:$D,MASTER_YH!F:F)</f>
        <v>n/a</v>
      </c>
      <c r="H47" s="46" t="str">
        <f>IF(AND(EXCL_YRS_NEG_INC=1,_xlfn.XLOOKUP($D47,MASTER_YH!$D:$D,MASTER_YH!L:L)&lt;0), "Negative", _xlfn.XLOOKUP($D47,MASTER_YH!$D:$D,MASTER_YH!L:L))</f>
        <v>n/a</v>
      </c>
      <c r="I47" s="65" t="str">
        <f t="shared" si="66"/>
        <v/>
      </c>
      <c r="J47" s="65" t="str">
        <f t="shared" si="67"/>
        <v/>
      </c>
      <c r="K47" s="47" t="str">
        <f t="shared" si="48"/>
        <v>n/a</v>
      </c>
      <c r="L47" s="46">
        <f>_xlfn.XLOOKUP($D47, 'MASTER_S&amp;P'!$D:$D, 'MASTER_S&amp;P'!F:F)</f>
        <v>12150000</v>
      </c>
      <c r="M47" s="46">
        <f>IF(AND(EXCL_YRS_NEG_INC=1,_xlfn.XLOOKUP($D47,'MASTER_S&amp;P'!$D:$D,'MASTER_S&amp;P'!L:L)&lt;0),"Negative",_xlfn.XLOOKUP($D47,'MASTER_S&amp;P'!$D:$D,'MASTER_S&amp;P'!L:L))</f>
        <v>3092000</v>
      </c>
      <c r="N47" s="65">
        <f t="shared" si="68"/>
        <v>8.1914573845972709E-5</v>
      </c>
      <c r="O47" s="65" t="str">
        <f t="shared" si="69"/>
        <v/>
      </c>
      <c r="P47" s="47">
        <f t="shared" si="49"/>
        <v>0.25448559670781895</v>
      </c>
      <c r="Q47" s="46">
        <f>_xlfn.XLOOKUP($D47, MASTER_VL!$D:$D, MASTER_VL!F:F)</f>
        <v>12200000</v>
      </c>
      <c r="R47" s="46">
        <f>IF(AND(EXCL_YRS_NEG_INC=1,_xlfn.XLOOKUP($D47,MASTER_VL!$D:$D,MASTER_VL!O:O)&lt;0),"Negative",_xlfn.XLOOKUP($D47,MASTER_VL!$D:$D,MASTER_VL!O:O))</f>
        <v>2480300</v>
      </c>
      <c r="S47" s="65">
        <f t="shared" si="70"/>
        <v>2.6283398807834611E-4</v>
      </c>
      <c r="T47" s="65" t="str">
        <f t="shared" si="71"/>
        <v/>
      </c>
      <c r="U47" s="47">
        <f t="shared" si="50"/>
        <v>0.2033032786885246</v>
      </c>
      <c r="V47" s="46" t="str">
        <f t="shared" si="72"/>
        <v>n/a</v>
      </c>
      <c r="W47" s="46" t="str">
        <f>_xlfn.XLOOKUP($D47, MASTER_YH!$D:$D, MASTER_YH!I:I)</f>
        <v>n/a</v>
      </c>
      <c r="X47" s="49" t="str">
        <f t="shared" si="73"/>
        <v>n/a</v>
      </c>
      <c r="Y47" s="46">
        <f t="shared" si="51"/>
        <v>12150000</v>
      </c>
      <c r="Z47" s="46">
        <f>_xlfn.XLOOKUP($D47, 'MASTER_S&amp;P'!$D:$D, 'MASTER_S&amp;P'!I:I)</f>
        <v>15819000</v>
      </c>
      <c r="AA47" s="49">
        <f t="shared" si="52"/>
        <v>0.76806372084202545</v>
      </c>
      <c r="AB47" s="51">
        <f t="shared" si="74"/>
        <v>15819000</v>
      </c>
      <c r="AC47" s="65">
        <f t="shared" si="75"/>
        <v>7.7244933623179724E-5</v>
      </c>
      <c r="AD47" s="65" t="str">
        <f t="shared" si="76"/>
        <v/>
      </c>
      <c r="AE47" s="50">
        <f t="shared" si="53"/>
        <v>0.76806372084202545</v>
      </c>
      <c r="AF47" s="44">
        <f t="shared" si="77"/>
        <v>0</v>
      </c>
      <c r="AI47" s="46">
        <f>_xlfn.XLOOKUP($D47,MASTER_YH!$D:$D,MASTER_YH!G:G)</f>
        <v>5125000</v>
      </c>
      <c r="AJ47" s="46">
        <f>IF(AND(EXCL_YRS_NEG_INC=1,_xlfn.XLOOKUP($D47,MASTER_YH!$D:$D,MASTER_YH!M:M)&lt;0), "Negative", _xlfn.XLOOKUP($D47,MASTER_YH!$D:$D,MASTER_YH!M:M))</f>
        <v>3092000</v>
      </c>
      <c r="AK47" s="65">
        <f t="shared" si="78"/>
        <v>7.8258583285369096E-5</v>
      </c>
      <c r="AL47" s="65" t="str">
        <f t="shared" si="79"/>
        <v/>
      </c>
      <c r="AM47" s="47">
        <f t="shared" si="54"/>
        <v>0.60331707317073169</v>
      </c>
      <c r="AN47" s="46">
        <f>_xlfn.XLOOKUP($D47, 'MASTER_S&amp;P'!$D:$D, 'MASTER_S&amp;P'!G:G)</f>
        <v>11889000</v>
      </c>
      <c r="AO47" s="46">
        <f>IF(AND(EXCL_YRS_NEG_INC=1,_xlfn.XLOOKUP($D47,'MASTER_S&amp;P'!$D:$D,'MASTER_S&amp;P'!M:M)&lt;0),"Negative",_xlfn.XLOOKUP($D47,'MASTER_S&amp;P'!$D:$D,'MASTER_S&amp;P'!M:M))</f>
        <v>2150000</v>
      </c>
      <c r="AP47" s="65">
        <f t="shared" si="80"/>
        <v>7.8258583285369096E-5</v>
      </c>
      <c r="AQ47" s="65" t="str">
        <f t="shared" si="81"/>
        <v/>
      </c>
      <c r="AR47" s="47">
        <f t="shared" si="55"/>
        <v>0.18083943140718312</v>
      </c>
      <c r="AS47" s="46">
        <f>_xlfn.XLOOKUP($D47, MASTER_VL!$D:$D, MASTER_VL!G:G)</f>
        <v>11900000</v>
      </c>
      <c r="AT47" s="46">
        <f>IF(AND(EXCL_YRS_NEG_INC=1,_xlfn.XLOOKUP($D47,MASTER_VL!$D:$D,MASTER_VL!P:P)&lt;0),"Negative",_xlfn.XLOOKUP($D47,MASTER_VL!$D:$D,MASTER_VL!P:P))</f>
        <v>1415000</v>
      </c>
      <c r="AU47" s="65">
        <f t="shared" si="82"/>
        <v>7.8767047682954183E-5</v>
      </c>
      <c r="AV47" s="65" t="str">
        <f t="shared" si="83"/>
        <v/>
      </c>
      <c r="AW47" s="47">
        <f t="shared" si="56"/>
        <v>0.11890756302521008</v>
      </c>
      <c r="AX47" s="46">
        <f t="shared" si="84"/>
        <v>5125000</v>
      </c>
      <c r="AY47" s="46">
        <f>_xlfn.XLOOKUP($D47, MASTER_YH!$D:$D, MASTER_YH!J:J)</f>
        <v>15819000</v>
      </c>
      <c r="AZ47" s="49">
        <f t="shared" si="85"/>
        <v>0.32397749541690374</v>
      </c>
      <c r="BA47" s="46">
        <f t="shared" si="57"/>
        <v>11889000</v>
      </c>
      <c r="BB47" s="46">
        <f>_xlfn.XLOOKUP($D47, 'MASTER_S&amp;P'!$D:$D, 'MASTER_S&amp;P'!J:J)</f>
        <v>14237000</v>
      </c>
      <c r="BC47" s="49">
        <f t="shared" si="58"/>
        <v>0.83507761466601105</v>
      </c>
      <c r="BD47" s="51">
        <f t="shared" si="86"/>
        <v>15028000</v>
      </c>
      <c r="BE47" s="65">
        <f t="shared" si="87"/>
        <v>7.5527899072431871E-5</v>
      </c>
      <c r="BF47" s="65" t="str">
        <f t="shared" si="88"/>
        <v/>
      </c>
      <c r="BG47" s="50">
        <f t="shared" si="59"/>
        <v>0.57952755504145737</v>
      </c>
      <c r="BH47" s="44">
        <f t="shared" si="89"/>
        <v>0</v>
      </c>
      <c r="BK47" s="46">
        <f>_xlfn.XLOOKUP($D47,MASTER_YH!$D:$D,MASTER_YH!H:H)</f>
        <v>5130000</v>
      </c>
      <c r="BL47" s="46">
        <f>IF(AND(EXCL_YRS_NEG_INC=1,_xlfn.XLOOKUP($D47,MASTER_YH!$D:$D,MASTER_YH!N:N)&lt;0), "Negative", _xlfn.XLOOKUP($D47,MASTER_YH!$D:$D,MASTER_YH!N:N))</f>
        <v>2150000</v>
      </c>
      <c r="BM47" s="65">
        <f t="shared" si="90"/>
        <v>9.4032673231441905E-5</v>
      </c>
      <c r="BN47" s="65" t="str">
        <f t="shared" si="91"/>
        <v/>
      </c>
      <c r="BO47" s="47">
        <f t="shared" si="60"/>
        <v>0.41910331384015592</v>
      </c>
      <c r="BP47" s="46">
        <f>_xlfn.XLOOKUP($D47, 'MASTER_S&amp;P'!$D:$D, 'MASTER_S&amp;P'!H:H)</f>
        <v>10692000</v>
      </c>
      <c r="BQ47" s="46">
        <f>IF(AND(EXCL_YRS_NEG_INC=1,_xlfn.XLOOKUP($D47,'MASTER_S&amp;P'!$D:$D,'MASTER_S&amp;P'!N:N)&lt;0),"Negative",_xlfn.XLOOKUP($D47,'MASTER_S&amp;P'!$D:$D,'MASTER_S&amp;P'!N:N))</f>
        <v>2365000</v>
      </c>
      <c r="BR47" s="65">
        <f t="shared" si="92"/>
        <v>9.4032673231441905E-5</v>
      </c>
      <c r="BS47" s="65" t="str">
        <f t="shared" si="93"/>
        <v/>
      </c>
      <c r="BT47" s="47">
        <f t="shared" si="61"/>
        <v>0.22119341563786007</v>
      </c>
      <c r="BU47" s="46">
        <f>_xlfn.XLOOKUP($D47, MASTER_VL!$D:$D, MASTER_VL!H:H)</f>
        <v>10700000</v>
      </c>
      <c r="BV47" s="46">
        <f>IF(AND(EXCL_YRS_NEG_INC=1,_xlfn.XLOOKUP($D47,MASTER_VL!$D:$D,MASTER_VL!Q:Q)&lt;0),"Negative",_xlfn.XLOOKUP($D47,MASTER_VL!$D:$D,MASTER_VL!Q:Q))</f>
        <v>7879500</v>
      </c>
      <c r="BW47" s="65">
        <f t="shared" si="94"/>
        <v>9.3467747638542484E-5</v>
      </c>
      <c r="BX47" s="65" t="str">
        <f t="shared" si="95"/>
        <v/>
      </c>
      <c r="BY47" s="47">
        <f t="shared" si="62"/>
        <v>0.73640186915887851</v>
      </c>
      <c r="BZ47" s="46">
        <f t="shared" si="96"/>
        <v>5130000</v>
      </c>
      <c r="CA47" s="46">
        <f>_xlfn.XLOOKUP($D47, MASTER_YH!$D:$D, MASTER_YH!K:K)</f>
        <v>14237000</v>
      </c>
      <c r="CB47" s="49">
        <f t="shared" si="97"/>
        <v>0.36032872093839996</v>
      </c>
      <c r="CC47" s="46">
        <f t="shared" si="63"/>
        <v>10692000</v>
      </c>
      <c r="CD47" s="46">
        <f>_xlfn.XLOOKUP($D47, 'MASTER_S&amp;P'!$D:$D, 'MASTER_S&amp;P'!K:K)</f>
        <v>18516000</v>
      </c>
      <c r="CE47" s="49">
        <f t="shared" si="64"/>
        <v>0.57744653272845103</v>
      </c>
      <c r="CF47" s="51">
        <f t="shared" si="98"/>
        <v>16376500</v>
      </c>
      <c r="CG47" s="65">
        <f t="shared" si="99"/>
        <v>8.8063803801651379E-5</v>
      </c>
      <c r="CH47" s="65" t="str">
        <f t="shared" si="100"/>
        <v/>
      </c>
      <c r="CI47" s="50">
        <f t="shared" si="65"/>
        <v>0.4688876268334255</v>
      </c>
      <c r="CJ47" s="44">
        <f t="shared" si="101"/>
        <v>0</v>
      </c>
    </row>
    <row r="48" spans="2:88" x14ac:dyDescent="0.3">
      <c r="B48" s="7" t="str">
        <f t="shared" si="47"/>
        <v>Restaurants</v>
      </c>
      <c r="C48" s="7" t="str">
        <v>RCI Hospitality Holdings Inc</v>
      </c>
      <c r="D48" s="7" t="str">
        <v>RICK</v>
      </c>
      <c r="G48" s="46">
        <f>_xlfn.XLOOKUP($D48,MASTER_YH!$D:$D,MASTER_YH!F:F)</f>
        <v>276185000</v>
      </c>
      <c r="H48" s="46">
        <f>IF(AND(EXCL_YRS_NEG_INC=1,_xlfn.XLOOKUP($D48,MASTER_YH!$D:$D,MASTER_YH!L:L)&lt;0), "Negative", _xlfn.XLOOKUP($D48,MASTER_YH!$D:$D,MASTER_YH!L:L))</f>
        <v>2608000</v>
      </c>
      <c r="I48" s="65">
        <f t="shared" si="66"/>
        <v>3.2474552136653664E-3</v>
      </c>
      <c r="J48" s="65" t="str">
        <f t="shared" si="67"/>
        <v/>
      </c>
      <c r="K48" s="47">
        <f t="shared" si="48"/>
        <v>9.4429458515125735E-3</v>
      </c>
      <c r="L48" s="46">
        <f>_xlfn.XLOOKUP($D48, 'MASTER_S&amp;P'!$D:$D, 'MASTER_S&amp;P'!F:F)</f>
        <v>295604000</v>
      </c>
      <c r="M48" s="46">
        <f>IF(AND(EXCL_YRS_NEG_INC=1,_xlfn.XLOOKUP($D48,'MASTER_S&amp;P'!$D:$D,'MASTER_S&amp;P'!L:L)&lt;0),"Negative",_xlfn.XLOOKUP($D48,'MASTER_S&amp;P'!$D:$D,'MASTER_S&amp;P'!L:L))</f>
        <v>2608000</v>
      </c>
      <c r="N48" s="65">
        <f t="shared" si="68"/>
        <v>3.0259768652208105E-3</v>
      </c>
      <c r="O48" s="65" t="str">
        <f t="shared" si="69"/>
        <v/>
      </c>
      <c r="P48" s="47">
        <f t="shared" si="49"/>
        <v>8.8226140376990846E-3</v>
      </c>
      <c r="Q48" s="46">
        <f>_xlfn.XLOOKUP($D48, MASTER_VL!$D:$D, MASTER_VL!F:F)</f>
        <v>295600000</v>
      </c>
      <c r="R48" s="46">
        <f>IF(AND(EXCL_YRS_NEG_INC=1,_xlfn.XLOOKUP($D48,MASTER_VL!$D:$D,MASTER_VL!O:O)&lt;0),"Negative",_xlfn.XLOOKUP($D48,MASTER_VL!$D:$D,MASTER_VL!O:O))</f>
        <v>25984000</v>
      </c>
      <c r="S48" s="65">
        <f t="shared" si="70"/>
        <v>9.7092559965493794E-3</v>
      </c>
      <c r="T48" s="65" t="str">
        <f t="shared" si="71"/>
        <v/>
      </c>
      <c r="U48" s="47">
        <f t="shared" si="50"/>
        <v>8.7902571041948582E-2</v>
      </c>
      <c r="V48" s="46">
        <f t="shared" si="72"/>
        <v>276185000</v>
      </c>
      <c r="W48" s="46">
        <f>_xlfn.XLOOKUP($D48, MASTER_YH!$D:$D, MASTER_YH!I:I)</f>
        <v>584364000</v>
      </c>
      <c r="X48" s="49">
        <f t="shared" si="73"/>
        <v>0.47262493925019339</v>
      </c>
      <c r="Y48" s="46">
        <f t="shared" si="51"/>
        <v>295604000</v>
      </c>
      <c r="Z48" s="46">
        <f>_xlfn.XLOOKUP($D48, 'MASTER_S&amp;P'!$D:$D, 'MASTER_S&amp;P'!I:I)</f>
        <v>584364000</v>
      </c>
      <c r="AA48" s="49">
        <f t="shared" si="52"/>
        <v>0.50585593910644733</v>
      </c>
      <c r="AB48" s="51">
        <f t="shared" si="74"/>
        <v>584364000</v>
      </c>
      <c r="AC48" s="65">
        <f t="shared" si="75"/>
        <v>2.8534773621452553E-3</v>
      </c>
      <c r="AD48" s="65" t="str">
        <f t="shared" si="76"/>
        <v/>
      </c>
      <c r="AE48" s="50">
        <f t="shared" si="53"/>
        <v>0.48924043917832039</v>
      </c>
      <c r="AF48" s="44">
        <f t="shared" si="77"/>
        <v>0</v>
      </c>
      <c r="AI48" s="46">
        <f>_xlfn.XLOOKUP($D48,MASTER_YH!$D:$D,MASTER_YH!G:G)</f>
        <v>274745000</v>
      </c>
      <c r="AJ48" s="46">
        <f>IF(AND(EXCL_YRS_NEG_INC=1,_xlfn.XLOOKUP($D48,MASTER_YH!$D:$D,MASTER_YH!M:M)&lt;0), "Negative", _xlfn.XLOOKUP($D48,MASTER_YH!$D:$D,MASTER_YH!M:M))</f>
        <v>35946000</v>
      </c>
      <c r="AK48" s="65">
        <f t="shared" si="78"/>
        <v>3.1811895389738769E-3</v>
      </c>
      <c r="AL48" s="65" t="str">
        <f t="shared" si="79"/>
        <v/>
      </c>
      <c r="AM48" s="47">
        <f t="shared" si="54"/>
        <v>0.13083404611548891</v>
      </c>
      <c r="AN48" s="46">
        <f>_xlfn.XLOOKUP($D48, 'MASTER_S&amp;P'!$D:$D, 'MASTER_S&amp;P'!G:G)</f>
        <v>293790000</v>
      </c>
      <c r="AO48" s="46">
        <f>IF(AND(EXCL_YRS_NEG_INC=1,_xlfn.XLOOKUP($D48,'MASTER_S&amp;P'!$D:$D,'MASTER_S&amp;P'!M:M)&lt;0),"Negative",_xlfn.XLOOKUP($D48,'MASTER_S&amp;P'!$D:$D,'MASTER_S&amp;P'!M:M))</f>
        <v>35946000</v>
      </c>
      <c r="AP48" s="65">
        <f t="shared" si="80"/>
        <v>3.1811895389738769E-3</v>
      </c>
      <c r="AQ48" s="65" t="str">
        <f t="shared" si="81"/>
        <v/>
      </c>
      <c r="AR48" s="47">
        <f t="shared" si="55"/>
        <v>0.12235270090881242</v>
      </c>
      <c r="AS48" s="46">
        <f>_xlfn.XLOOKUP($D48, MASTER_VL!$D:$D, MASTER_VL!G:G)</f>
        <v>293800000</v>
      </c>
      <c r="AT48" s="46">
        <f>IF(AND(EXCL_YRS_NEG_INC=1,_xlfn.XLOOKUP($D48,MASTER_VL!$D:$D,MASTER_VL!P:P)&lt;0),"Negative",_xlfn.XLOOKUP($D48,MASTER_VL!$D:$D,MASTER_VL!P:P))</f>
        <v>29422000</v>
      </c>
      <c r="AU48" s="65">
        <f t="shared" si="82"/>
        <v>3.201858474630941E-3</v>
      </c>
      <c r="AV48" s="65" t="str">
        <f t="shared" si="83"/>
        <v/>
      </c>
      <c r="AW48" s="47">
        <f t="shared" si="56"/>
        <v>0.100142954390742</v>
      </c>
      <c r="AX48" s="46">
        <f t="shared" si="84"/>
        <v>274745000</v>
      </c>
      <c r="AY48" s="46">
        <f>_xlfn.XLOOKUP($D48, MASTER_YH!$D:$D, MASTER_YH!J:J)</f>
        <v>610884000</v>
      </c>
      <c r="AZ48" s="49">
        <f t="shared" si="85"/>
        <v>0.4497498706792124</v>
      </c>
      <c r="BA48" s="46">
        <f t="shared" si="57"/>
        <v>293790000</v>
      </c>
      <c r="BB48" s="46">
        <f>_xlfn.XLOOKUP($D48, 'MASTER_S&amp;P'!$D:$D, 'MASTER_S&amp;P'!J:J)</f>
        <v>610884000</v>
      </c>
      <c r="BC48" s="49">
        <f t="shared" si="58"/>
        <v>0.48092600231795235</v>
      </c>
      <c r="BD48" s="51">
        <f t="shared" si="86"/>
        <v>610884000</v>
      </c>
      <c r="BE48" s="65">
        <f t="shared" si="87"/>
        <v>3.0701879888849798E-3</v>
      </c>
      <c r="BF48" s="65" t="str">
        <f t="shared" si="88"/>
        <v/>
      </c>
      <c r="BG48" s="50">
        <f t="shared" si="59"/>
        <v>0.46533793649858235</v>
      </c>
      <c r="BH48" s="44">
        <f t="shared" si="89"/>
        <v>0</v>
      </c>
      <c r="BK48" s="46">
        <f>_xlfn.XLOOKUP($D48,MASTER_YH!$D:$D,MASTER_YH!H:H)</f>
        <v>251498000</v>
      </c>
      <c r="BL48" s="46">
        <f>IF(AND(EXCL_YRS_NEG_INC=1,_xlfn.XLOOKUP($D48,MASTER_YH!$D:$D,MASTER_YH!N:N)&lt;0), "Negative", _xlfn.XLOOKUP($D48,MASTER_YH!$D:$D,MASTER_YH!N:N))</f>
        <v>60131000</v>
      </c>
      <c r="BM48" s="65">
        <f t="shared" si="90"/>
        <v>3.0474590373711728E-3</v>
      </c>
      <c r="BN48" s="65" t="str">
        <f t="shared" si="91"/>
        <v/>
      </c>
      <c r="BO48" s="47">
        <f t="shared" si="60"/>
        <v>0.23909136454365443</v>
      </c>
      <c r="BP48" s="46">
        <f>_xlfn.XLOOKUP($D48, 'MASTER_S&amp;P'!$D:$D, 'MASTER_S&amp;P'!H:H)</f>
        <v>267620000</v>
      </c>
      <c r="BQ48" s="46">
        <f>IF(AND(EXCL_YRS_NEG_INC=1,_xlfn.XLOOKUP($D48,'MASTER_S&amp;P'!$D:$D,'MASTER_S&amp;P'!N:N)&lt;0),"Negative",_xlfn.XLOOKUP($D48,'MASTER_S&amp;P'!$D:$D,'MASTER_S&amp;P'!N:N))</f>
        <v>60131000</v>
      </c>
      <c r="BR48" s="65">
        <f t="shared" si="92"/>
        <v>3.0474590373711728E-3</v>
      </c>
      <c r="BS48" s="65" t="str">
        <f t="shared" si="93"/>
        <v/>
      </c>
      <c r="BT48" s="47">
        <f t="shared" si="61"/>
        <v>0.22468799043419774</v>
      </c>
      <c r="BU48" s="46">
        <f>_xlfn.XLOOKUP($D48, MASTER_VL!$D:$D, MASTER_VL!H:H)</f>
        <v>267600000</v>
      </c>
      <c r="BV48" s="46">
        <f>IF(AND(EXCL_YRS_NEG_INC=1,_xlfn.XLOOKUP($D48,MASTER_VL!$D:$D,MASTER_VL!Q:Q)&lt;0),"Negative",_xlfn.XLOOKUP($D48,MASTER_VL!$D:$D,MASTER_VL!Q:Q))</f>
        <v>45319300</v>
      </c>
      <c r="BW48" s="65">
        <f t="shared" si="94"/>
        <v>3.0291506394030934E-3</v>
      </c>
      <c r="BX48" s="65" t="str">
        <f t="shared" si="95"/>
        <v/>
      </c>
      <c r="BY48" s="47">
        <f t="shared" si="62"/>
        <v>0.16935463378176382</v>
      </c>
      <c r="BZ48" s="46">
        <f t="shared" si="96"/>
        <v>251498000</v>
      </c>
      <c r="CA48" s="46">
        <f>_xlfn.XLOOKUP($D48, MASTER_YH!$D:$D, MASTER_YH!K:K)</f>
        <v>530738000</v>
      </c>
      <c r="CB48" s="49">
        <f t="shared" si="97"/>
        <v>0.47386469406750598</v>
      </c>
      <c r="CC48" s="46">
        <f t="shared" si="63"/>
        <v>267620000</v>
      </c>
      <c r="CD48" s="46">
        <f>_xlfn.XLOOKUP($D48, 'MASTER_S&amp;P'!$D:$D, 'MASTER_S&amp;P'!K:K)</f>
        <v>530738000</v>
      </c>
      <c r="CE48" s="49">
        <f t="shared" si="64"/>
        <v>0.50424126405118908</v>
      </c>
      <c r="CF48" s="51">
        <f t="shared" si="98"/>
        <v>530738000</v>
      </c>
      <c r="CG48" s="65">
        <f t="shared" si="99"/>
        <v>2.8540168596513813E-3</v>
      </c>
      <c r="CH48" s="65" t="str">
        <f t="shared" si="100"/>
        <v/>
      </c>
      <c r="CI48" s="50">
        <f t="shared" si="65"/>
        <v>0.48905297905934753</v>
      </c>
      <c r="CJ48" s="44">
        <f t="shared" si="101"/>
        <v>0</v>
      </c>
    </row>
    <row r="49" spans="2:88" x14ac:dyDescent="0.3">
      <c r="B49" s="7" t="str">
        <f t="shared" si="47"/>
        <v>Restaurants</v>
      </c>
      <c r="C49" s="7" t="str">
        <v>Rocky Mountain Chocolate Factory Inc</v>
      </c>
      <c r="D49" s="7" t="str">
        <v>RMCF</v>
      </c>
      <c r="G49" s="46" t="str">
        <f>_xlfn.XLOOKUP($D49,MASTER_YH!$D:$D,MASTER_YH!F:F)</f>
        <v>n/a</v>
      </c>
      <c r="H49" s="46" t="str">
        <f>IF(AND(EXCL_YRS_NEG_INC=1,_xlfn.XLOOKUP($D49,MASTER_YH!$D:$D,MASTER_YH!L:L)&lt;0), "Negative", _xlfn.XLOOKUP($D49,MASTER_YH!$D:$D,MASTER_YH!L:L))</f>
        <v>n/a</v>
      </c>
      <c r="I49" s="65" t="str">
        <f t="shared" si="66"/>
        <v/>
      </c>
      <c r="J49" s="65" t="str">
        <f t="shared" si="67"/>
        <v/>
      </c>
      <c r="K49" s="47" t="str">
        <f t="shared" si="48"/>
        <v>n/a</v>
      </c>
      <c r="L49" s="46">
        <f>_xlfn.XLOOKUP($D49, 'MASTER_S&amp;P'!$D:$D, 'MASTER_S&amp;P'!F:F)</f>
        <v>27950687</v>
      </c>
      <c r="M49" s="46" t="str">
        <f>IF(AND(EXCL_YRS_NEG_INC=1,_xlfn.XLOOKUP($D49,'MASTER_S&amp;P'!$D:$D,'MASTER_S&amp;P'!L:L)&lt;0),"Negative",_xlfn.XLOOKUP($D49,'MASTER_S&amp;P'!$D:$D,'MASTER_S&amp;P'!L:L))</f>
        <v>Negative</v>
      </c>
      <c r="N49" s="65" t="str">
        <f t="shared" si="68"/>
        <v/>
      </c>
      <c r="O49" s="65" t="str">
        <f t="shared" si="69"/>
        <v/>
      </c>
      <c r="P49" s="47" t="str">
        <f t="shared" si="49"/>
        <v>n/a</v>
      </c>
      <c r="Q49" s="46" t="str">
        <f>_xlfn.XLOOKUP($D49, MASTER_VL!$D:$D, MASTER_VL!F:F)</f>
        <v>NA</v>
      </c>
      <c r="R49" s="46" t="str">
        <f>IF(AND(EXCL_YRS_NEG_INC=1,_xlfn.XLOOKUP($D49,MASTER_VL!$D:$D,MASTER_VL!O:O)&lt;0),"Negative",_xlfn.XLOOKUP($D49,MASTER_VL!$D:$D,MASTER_VL!O:O))</f>
        <v>NA</v>
      </c>
      <c r="S49" s="65" t="str">
        <f t="shared" si="70"/>
        <v/>
      </c>
      <c r="T49" s="65" t="str">
        <f t="shared" si="71"/>
        <v/>
      </c>
      <c r="U49" s="47" t="str">
        <f t="shared" si="50"/>
        <v>n/a</v>
      </c>
      <c r="V49" s="46" t="str">
        <f t="shared" si="72"/>
        <v>n/a</v>
      </c>
      <c r="W49" s="46" t="str">
        <f>_xlfn.XLOOKUP($D49, MASTER_YH!$D:$D, MASTER_YH!I:I)</f>
        <v>n/a</v>
      </c>
      <c r="X49" s="49" t="str">
        <f t="shared" si="73"/>
        <v>n/a</v>
      </c>
      <c r="Y49" s="46">
        <f t="shared" si="51"/>
        <v>27950687</v>
      </c>
      <c r="Z49" s="46">
        <f>_xlfn.XLOOKUP($D49, 'MASTER_S&amp;P'!$D:$D, 'MASTER_S&amp;P'!I:I)</f>
        <v>20577218</v>
      </c>
      <c r="AA49" s="49">
        <f t="shared" si="52"/>
        <v>1.3583316753508663</v>
      </c>
      <c r="AB49" s="51">
        <f t="shared" si="74"/>
        <v>20577218</v>
      </c>
      <c r="AC49" s="65">
        <f t="shared" si="75"/>
        <v>1.004795397028699E-4</v>
      </c>
      <c r="AD49" s="65" t="str">
        <f t="shared" si="76"/>
        <v/>
      </c>
      <c r="AE49" s="50">
        <f t="shared" si="53"/>
        <v>1.3583316753508663</v>
      </c>
      <c r="AF49" s="44">
        <f t="shared" si="77"/>
        <v>0</v>
      </c>
      <c r="AI49" s="46">
        <f>_xlfn.XLOOKUP($D49,MASTER_YH!$D:$D,MASTER_YH!G:G)</f>
        <v>27950687</v>
      </c>
      <c r="AJ49" s="46" t="str">
        <f>IF(AND(EXCL_YRS_NEG_INC=1,_xlfn.XLOOKUP($D49,MASTER_YH!$D:$D,MASTER_YH!M:M)&lt;0), "Negative", _xlfn.XLOOKUP($D49,MASTER_YH!$D:$D,MASTER_YH!M:M))</f>
        <v>Negative</v>
      </c>
      <c r="AK49" s="65" t="str">
        <f t="shared" si="78"/>
        <v/>
      </c>
      <c r="AL49" s="65" t="str">
        <f t="shared" si="79"/>
        <v/>
      </c>
      <c r="AM49" s="47" t="str">
        <f t="shared" si="54"/>
        <v>n/a</v>
      </c>
      <c r="AN49" s="46">
        <f>_xlfn.XLOOKUP($D49, 'MASTER_S&amp;P'!$D:$D, 'MASTER_S&amp;P'!G:G)</f>
        <v>30432352</v>
      </c>
      <c r="AO49" s="46" t="str">
        <f>IF(AND(EXCL_YRS_NEG_INC=1,_xlfn.XLOOKUP($D49,'MASTER_S&amp;P'!$D:$D,'MASTER_S&amp;P'!M:M)&lt;0),"Negative",_xlfn.XLOOKUP($D49,'MASTER_S&amp;P'!$D:$D,'MASTER_S&amp;P'!M:M))</f>
        <v>Negative</v>
      </c>
      <c r="AP49" s="65" t="str">
        <f t="shared" si="80"/>
        <v/>
      </c>
      <c r="AQ49" s="65" t="str">
        <f t="shared" si="81"/>
        <v/>
      </c>
      <c r="AR49" s="47" t="str">
        <f t="shared" si="55"/>
        <v>n/a</v>
      </c>
      <c r="AS49" s="46">
        <f>_xlfn.XLOOKUP($D49, MASTER_VL!$D:$D, MASTER_VL!G:G)</f>
        <v>28000000</v>
      </c>
      <c r="AT49" s="46" t="str">
        <f>IF(AND(EXCL_YRS_NEG_INC=1,_xlfn.XLOOKUP($D49,MASTER_VL!$D:$D,MASTER_VL!P:P)&lt;0),"Negative",_xlfn.XLOOKUP($D49,MASTER_VL!$D:$D,MASTER_VL!P:P))</f>
        <v>Negative</v>
      </c>
      <c r="AU49" s="65" t="str">
        <f t="shared" si="82"/>
        <v/>
      </c>
      <c r="AV49" s="65" t="str">
        <f t="shared" si="83"/>
        <v/>
      </c>
      <c r="AW49" s="47" t="str">
        <f t="shared" si="56"/>
        <v>n/a</v>
      </c>
      <c r="AX49" s="46">
        <f t="shared" si="84"/>
        <v>27950687</v>
      </c>
      <c r="AY49" s="46">
        <f>_xlfn.XLOOKUP($D49, MASTER_YH!$D:$D, MASTER_YH!J:J)</f>
        <v>20577218</v>
      </c>
      <c r="AZ49" s="49">
        <f t="shared" si="85"/>
        <v>1.3583316753508663</v>
      </c>
      <c r="BA49" s="46">
        <f t="shared" si="57"/>
        <v>30432352</v>
      </c>
      <c r="BB49" s="46">
        <f>_xlfn.XLOOKUP($D49, 'MASTER_S&amp;P'!$D:$D, 'MASTER_S&amp;P'!J:J)</f>
        <v>21986827</v>
      </c>
      <c r="BC49" s="49">
        <f t="shared" si="58"/>
        <v>1.3841174990825189</v>
      </c>
      <c r="BD49" s="51">
        <f t="shared" si="86"/>
        <v>21282022.5</v>
      </c>
      <c r="BE49" s="65">
        <f t="shared" si="87"/>
        <v>1.0695943887657868E-4</v>
      </c>
      <c r="BF49" s="65" t="str">
        <f t="shared" si="88"/>
        <v/>
      </c>
      <c r="BG49" s="50">
        <f t="shared" si="59"/>
        <v>1.3712245872166926</v>
      </c>
      <c r="BH49" s="44">
        <f t="shared" si="89"/>
        <v>0</v>
      </c>
      <c r="BK49" s="46">
        <f>_xlfn.XLOOKUP($D49,MASTER_YH!$D:$D,MASTER_YH!H:H)</f>
        <v>30432352</v>
      </c>
      <c r="BL49" s="46" t="str">
        <f>IF(AND(EXCL_YRS_NEG_INC=1,_xlfn.XLOOKUP($D49,MASTER_YH!$D:$D,MASTER_YH!N:N)&lt;0), "Negative", _xlfn.XLOOKUP($D49,MASTER_YH!$D:$D,MASTER_YH!N:N))</f>
        <v>Negative</v>
      </c>
      <c r="BM49" s="65" t="str">
        <f t="shared" si="90"/>
        <v/>
      </c>
      <c r="BN49" s="65" t="str">
        <f t="shared" si="91"/>
        <v/>
      </c>
      <c r="BO49" s="47" t="str">
        <f t="shared" si="60"/>
        <v>n/a</v>
      </c>
      <c r="BP49" s="46">
        <f>_xlfn.XLOOKUP($D49, 'MASTER_S&amp;P'!$D:$D, 'MASTER_S&amp;P'!H:H)</f>
        <v>29488548</v>
      </c>
      <c r="BQ49" s="46" t="str">
        <f>IF(AND(EXCL_YRS_NEG_INC=1,_xlfn.XLOOKUP($D49,'MASTER_S&amp;P'!$D:$D,'MASTER_S&amp;P'!N:N)&lt;0),"Negative",_xlfn.XLOOKUP($D49,'MASTER_S&amp;P'!$D:$D,'MASTER_S&amp;P'!N:N))</f>
        <v>Negative</v>
      </c>
      <c r="BR49" s="65" t="str">
        <f t="shared" si="92"/>
        <v/>
      </c>
      <c r="BS49" s="65" t="str">
        <f t="shared" si="93"/>
        <v/>
      </c>
      <c r="BT49" s="47" t="str">
        <f t="shared" si="61"/>
        <v>n/a</v>
      </c>
      <c r="BU49" s="46">
        <f>_xlfn.XLOOKUP($D49, MASTER_VL!$D:$D, MASTER_VL!H:H)</f>
        <v>30400000</v>
      </c>
      <c r="BV49" s="46" t="str">
        <f>IF(AND(EXCL_YRS_NEG_INC=1,_xlfn.XLOOKUP($D49,MASTER_VL!$D:$D,MASTER_VL!Q:Q)&lt;0),"Negative",_xlfn.XLOOKUP($D49,MASTER_VL!$D:$D,MASTER_VL!Q:Q))</f>
        <v>Negative</v>
      </c>
      <c r="BW49" s="65" t="str">
        <f t="shared" si="94"/>
        <v/>
      </c>
      <c r="BX49" s="65" t="str">
        <f t="shared" si="95"/>
        <v/>
      </c>
      <c r="BY49" s="47" t="str">
        <f t="shared" si="62"/>
        <v>n/a</v>
      </c>
      <c r="BZ49" s="46">
        <f t="shared" si="96"/>
        <v>30432352</v>
      </c>
      <c r="CA49" s="46">
        <f>_xlfn.XLOOKUP($D49, MASTER_YH!$D:$D, MASTER_YH!K:K)</f>
        <v>21986827</v>
      </c>
      <c r="CB49" s="49">
        <f t="shared" si="97"/>
        <v>1.3841174990825189</v>
      </c>
      <c r="CC49" s="46">
        <f t="shared" si="63"/>
        <v>29488548</v>
      </c>
      <c r="CD49" s="46">
        <f>_xlfn.XLOOKUP($D49, 'MASTER_S&amp;P'!$D:$D, 'MASTER_S&amp;P'!K:K)</f>
        <v>26880761</v>
      </c>
      <c r="CE49" s="49">
        <f t="shared" si="64"/>
        <v>1.097013138876537</v>
      </c>
      <c r="CF49" s="51">
        <f t="shared" si="98"/>
        <v>24433794</v>
      </c>
      <c r="CG49" s="65">
        <f t="shared" si="99"/>
        <v>1.3139149640924291E-4</v>
      </c>
      <c r="CH49" s="65" t="str">
        <f t="shared" si="100"/>
        <v/>
      </c>
      <c r="CI49" s="50">
        <f t="shared" si="65"/>
        <v>1.2405653189795278</v>
      </c>
      <c r="CJ49" s="44">
        <f t="shared" si="101"/>
        <v>0</v>
      </c>
    </row>
    <row r="50" spans="2:88" x14ac:dyDescent="0.3">
      <c r="B50" s="7" t="str">
        <f t="shared" si="47"/>
        <v>Restaurants</v>
      </c>
      <c r="C50" s="7" t="str">
        <v>Red Robin Gourmet Burgers Inc</v>
      </c>
      <c r="D50" s="7" t="str">
        <v>RRGB</v>
      </c>
      <c r="G50" s="46">
        <f>_xlfn.XLOOKUP($D50,MASTER_YH!$D:$D,MASTER_YH!F:F)</f>
        <v>1239195000</v>
      </c>
      <c r="H50" s="46" t="str">
        <f>IF(AND(EXCL_YRS_NEG_INC=1,_xlfn.XLOOKUP($D50,MASTER_YH!$D:$D,MASTER_YH!L:L)&lt;0), "Negative", _xlfn.XLOOKUP($D50,MASTER_YH!$D:$D,MASTER_YH!L:L))</f>
        <v>Negative</v>
      </c>
      <c r="I50" s="65" t="str">
        <f t="shared" si="66"/>
        <v/>
      </c>
      <c r="J50" s="65" t="str">
        <f t="shared" si="67"/>
        <v/>
      </c>
      <c r="K50" s="47" t="str">
        <f t="shared" si="48"/>
        <v>n/a</v>
      </c>
      <c r="L50" s="46">
        <f>_xlfn.XLOOKUP($D50, 'MASTER_S&amp;P'!$D:$D, 'MASTER_S&amp;P'!F:F)</f>
        <v>1248560000</v>
      </c>
      <c r="M50" s="46" t="str">
        <f>IF(AND(EXCL_YRS_NEG_INC=1,_xlfn.XLOOKUP($D50,'MASTER_S&amp;P'!$D:$D,'MASTER_S&amp;P'!L:L)&lt;0),"Negative",_xlfn.XLOOKUP($D50,'MASTER_S&amp;P'!$D:$D,'MASTER_S&amp;P'!L:L))</f>
        <v>Negative</v>
      </c>
      <c r="N50" s="65" t="str">
        <f t="shared" si="68"/>
        <v/>
      </c>
      <c r="O50" s="65" t="str">
        <f t="shared" si="69"/>
        <v/>
      </c>
      <c r="P50" s="47" t="str">
        <f t="shared" si="49"/>
        <v>n/a</v>
      </c>
      <c r="Q50" s="46" t="str">
        <f>_xlfn.XLOOKUP($D50, MASTER_VL!$D:$D, MASTER_VL!F:F)</f>
        <v>N/A</v>
      </c>
      <c r="R50" s="46" t="str">
        <f>IF(AND(EXCL_YRS_NEG_INC=1,_xlfn.XLOOKUP($D50,MASTER_VL!$D:$D,MASTER_VL!O:O)&lt;0),"Negative",_xlfn.XLOOKUP($D50,MASTER_VL!$D:$D,MASTER_VL!O:O))</f>
        <v>NA</v>
      </c>
      <c r="S50" s="65" t="str">
        <f t="shared" si="70"/>
        <v/>
      </c>
      <c r="T50" s="65" t="str">
        <f t="shared" si="71"/>
        <v/>
      </c>
      <c r="U50" s="47" t="str">
        <f t="shared" si="50"/>
        <v>n/a</v>
      </c>
      <c r="V50" s="46">
        <f t="shared" si="72"/>
        <v>1239195000</v>
      </c>
      <c r="W50" s="46">
        <f>_xlfn.XLOOKUP($D50, MASTER_YH!$D:$D, MASTER_YH!I:I)</f>
        <v>641314000</v>
      </c>
      <c r="X50" s="49">
        <f t="shared" si="73"/>
        <v>1.9322749854205583</v>
      </c>
      <c r="Y50" s="46">
        <f t="shared" si="51"/>
        <v>1248560000</v>
      </c>
      <c r="Z50" s="46">
        <f>_xlfn.XLOOKUP($D50, 'MASTER_S&amp;P'!$D:$D, 'MASTER_S&amp;P'!I:I)</f>
        <v>641314000</v>
      </c>
      <c r="AA50" s="49">
        <f t="shared" si="52"/>
        <v>1.9468778164830334</v>
      </c>
      <c r="AB50" s="51">
        <f t="shared" si="74"/>
        <v>641314000</v>
      </c>
      <c r="AC50" s="65">
        <f t="shared" si="75"/>
        <v>3.1315669360652302E-3</v>
      </c>
      <c r="AD50" s="65" t="str">
        <f t="shared" si="76"/>
        <v/>
      </c>
      <c r="AE50" s="50">
        <f t="shared" si="53"/>
        <v>1.939576400951796</v>
      </c>
      <c r="AF50" s="44">
        <f t="shared" si="77"/>
        <v>0</v>
      </c>
      <c r="AI50" s="46">
        <f>_xlfn.XLOOKUP($D50,MASTER_YH!$D:$D,MASTER_YH!G:G)</f>
        <v>1290161000</v>
      </c>
      <c r="AJ50" s="46" t="str">
        <f>IF(AND(EXCL_YRS_NEG_INC=1,_xlfn.XLOOKUP($D50,MASTER_YH!$D:$D,MASTER_YH!M:M)&lt;0), "Negative", _xlfn.XLOOKUP($D50,MASTER_YH!$D:$D,MASTER_YH!M:M))</f>
        <v>Negative</v>
      </c>
      <c r="AK50" s="65" t="str">
        <f t="shared" si="78"/>
        <v/>
      </c>
      <c r="AL50" s="65" t="str">
        <f t="shared" si="79"/>
        <v/>
      </c>
      <c r="AM50" s="47" t="str">
        <f t="shared" si="54"/>
        <v>n/a</v>
      </c>
      <c r="AN50" s="46">
        <f>_xlfn.XLOOKUP($D50, 'MASTER_S&amp;P'!$D:$D, 'MASTER_S&amp;P'!G:G)</f>
        <v>1303046000</v>
      </c>
      <c r="AO50" s="46" t="str">
        <f>IF(AND(EXCL_YRS_NEG_INC=1,_xlfn.XLOOKUP($D50,'MASTER_S&amp;P'!$D:$D,'MASTER_S&amp;P'!M:M)&lt;0),"Negative",_xlfn.XLOOKUP($D50,'MASTER_S&amp;P'!$D:$D,'MASTER_S&amp;P'!M:M))</f>
        <v>Negative</v>
      </c>
      <c r="AP50" s="65" t="str">
        <f t="shared" si="80"/>
        <v/>
      </c>
      <c r="AQ50" s="65" t="str">
        <f t="shared" si="81"/>
        <v/>
      </c>
      <c r="AR50" s="47" t="str">
        <f t="shared" si="55"/>
        <v>n/a</v>
      </c>
      <c r="AS50" s="46">
        <f>_xlfn.XLOOKUP($D50, MASTER_VL!$D:$D, MASTER_VL!G:G)</f>
        <v>1303000000</v>
      </c>
      <c r="AT50" s="46" t="str">
        <f>IF(AND(EXCL_YRS_NEG_INC=1,_xlfn.XLOOKUP($D50,MASTER_VL!$D:$D,MASTER_VL!P:P)&lt;0),"Negative",_xlfn.XLOOKUP($D50,MASTER_VL!$D:$D,MASTER_VL!P:P))</f>
        <v>Negative</v>
      </c>
      <c r="AU50" s="65" t="str">
        <f t="shared" si="82"/>
        <v/>
      </c>
      <c r="AV50" s="65" t="str">
        <f t="shared" si="83"/>
        <v/>
      </c>
      <c r="AW50" s="47" t="str">
        <f t="shared" si="56"/>
        <v>n/a</v>
      </c>
      <c r="AX50" s="46">
        <f t="shared" si="84"/>
        <v>1290161000</v>
      </c>
      <c r="AY50" s="46">
        <f>_xlfn.XLOOKUP($D50, MASTER_YH!$D:$D, MASTER_YH!J:J)</f>
        <v>741934000</v>
      </c>
      <c r="AZ50" s="49">
        <f t="shared" si="85"/>
        <v>1.7389161300061731</v>
      </c>
      <c r="BA50" s="46">
        <f t="shared" si="57"/>
        <v>1303046000</v>
      </c>
      <c r="BB50" s="46">
        <f>_xlfn.XLOOKUP($D50, 'MASTER_S&amp;P'!$D:$D, 'MASTER_S&amp;P'!J:J)</f>
        <v>741934000</v>
      </c>
      <c r="BC50" s="49">
        <f t="shared" si="58"/>
        <v>1.7562829038701555</v>
      </c>
      <c r="BD50" s="51">
        <f t="shared" si="86"/>
        <v>741934000</v>
      </c>
      <c r="BE50" s="65">
        <f t="shared" si="87"/>
        <v>3.7288206195372417E-3</v>
      </c>
      <c r="BF50" s="65" t="str">
        <f t="shared" si="88"/>
        <v/>
      </c>
      <c r="BG50" s="50">
        <f t="shared" si="59"/>
        <v>1.7475995169381644</v>
      </c>
      <c r="BH50" s="44">
        <f t="shared" si="89"/>
        <v>0</v>
      </c>
      <c r="BK50" s="46">
        <f>_xlfn.XLOOKUP($D50,MASTER_YH!$D:$D,MASTER_YH!H:H)</f>
        <v>1249495000</v>
      </c>
      <c r="BL50" s="46" t="str">
        <f>IF(AND(EXCL_YRS_NEG_INC=1,_xlfn.XLOOKUP($D50,MASTER_YH!$D:$D,MASTER_YH!N:N)&lt;0), "Negative", _xlfn.XLOOKUP($D50,MASTER_YH!$D:$D,MASTER_YH!N:N))</f>
        <v>Negative</v>
      </c>
      <c r="BM50" s="65" t="str">
        <f t="shared" si="90"/>
        <v/>
      </c>
      <c r="BN50" s="65" t="str">
        <f t="shared" si="91"/>
        <v/>
      </c>
      <c r="BO50" s="47" t="str">
        <f t="shared" si="60"/>
        <v>n/a</v>
      </c>
      <c r="BP50" s="46">
        <f>_xlfn.XLOOKUP($D50, 'MASTER_S&amp;P'!$D:$D, 'MASTER_S&amp;P'!H:H)</f>
        <v>1265534000</v>
      </c>
      <c r="BQ50" s="46" t="str">
        <f>IF(AND(EXCL_YRS_NEG_INC=1,_xlfn.XLOOKUP($D50,'MASTER_S&amp;P'!$D:$D,'MASTER_S&amp;P'!N:N)&lt;0),"Negative",_xlfn.XLOOKUP($D50,'MASTER_S&amp;P'!$D:$D,'MASTER_S&amp;P'!N:N))</f>
        <v>Negative</v>
      </c>
      <c r="BR50" s="65" t="str">
        <f t="shared" si="92"/>
        <v/>
      </c>
      <c r="BS50" s="65" t="str">
        <f t="shared" si="93"/>
        <v/>
      </c>
      <c r="BT50" s="47" t="str">
        <f t="shared" si="61"/>
        <v>n/a</v>
      </c>
      <c r="BU50" s="46">
        <f>_xlfn.XLOOKUP($D50, MASTER_VL!$D:$D, MASTER_VL!H:H)</f>
        <v>1266600000</v>
      </c>
      <c r="BV50" s="46" t="str">
        <f>IF(AND(EXCL_YRS_NEG_INC=1,_xlfn.XLOOKUP($D50,MASTER_VL!$D:$D,MASTER_VL!Q:Q)&lt;0),"Negative",_xlfn.XLOOKUP($D50,MASTER_VL!$D:$D,MASTER_VL!Q:Q))</f>
        <v>Negative</v>
      </c>
      <c r="BW50" s="65" t="str">
        <f t="shared" si="94"/>
        <v/>
      </c>
      <c r="BX50" s="65" t="str">
        <f t="shared" si="95"/>
        <v/>
      </c>
      <c r="BY50" s="47" t="str">
        <f t="shared" si="62"/>
        <v>n/a</v>
      </c>
      <c r="BZ50" s="46">
        <f t="shared" si="96"/>
        <v>1249495000</v>
      </c>
      <c r="CA50" s="46">
        <f>_xlfn.XLOOKUP($D50, MASTER_YH!$D:$D, MASTER_YH!K:K)</f>
        <v>832145000</v>
      </c>
      <c r="CB50" s="49">
        <f t="shared" si="97"/>
        <v>1.5015351891797704</v>
      </c>
      <c r="CC50" s="46">
        <f t="shared" si="63"/>
        <v>1265534000</v>
      </c>
      <c r="CD50" s="46">
        <f>_xlfn.XLOOKUP($D50, 'MASTER_S&amp;P'!$D:$D, 'MASTER_S&amp;P'!K:K)</f>
        <v>832145000</v>
      </c>
      <c r="CE50" s="49">
        <f t="shared" si="64"/>
        <v>1.5208094743103666</v>
      </c>
      <c r="CF50" s="51">
        <f t="shared" si="98"/>
        <v>832145000</v>
      </c>
      <c r="CG50" s="65">
        <f t="shared" si="99"/>
        <v>4.4748178191020786E-3</v>
      </c>
      <c r="CH50" s="65" t="str">
        <f t="shared" si="100"/>
        <v/>
      </c>
      <c r="CI50" s="50">
        <f t="shared" si="65"/>
        <v>1.5111723317450685</v>
      </c>
      <c r="CJ50" s="44">
        <f t="shared" si="101"/>
        <v>0</v>
      </c>
    </row>
    <row r="51" spans="2:88" x14ac:dyDescent="0.3">
      <c r="B51" s="7" t="str">
        <f t="shared" si="47"/>
        <v>Restaurants</v>
      </c>
      <c r="C51" s="7" t="str">
        <v>Starbucks Corporation</v>
      </c>
      <c r="D51" s="7" t="str">
        <v>SBUX</v>
      </c>
      <c r="G51" s="46">
        <f>_xlfn.XLOOKUP($D51,MASTER_YH!$D:$D,MASTER_YH!F:F)</f>
        <v>34271000000</v>
      </c>
      <c r="H51" s="46">
        <f>IF(AND(EXCL_YRS_NEG_INC=1,_xlfn.XLOOKUP($D51,MASTER_YH!$D:$D,MASTER_YH!L:L)&lt;0), "Negative", _xlfn.XLOOKUP($D51,MASTER_YH!$D:$D,MASTER_YH!L:L))</f>
        <v>4969600000</v>
      </c>
      <c r="I51" s="65">
        <f t="shared" si="66"/>
        <v>0.17416023775869666</v>
      </c>
      <c r="J51" s="65" t="str">
        <f t="shared" si="67"/>
        <v/>
      </c>
      <c r="K51" s="47">
        <f t="shared" si="48"/>
        <v>0.14500889965276764</v>
      </c>
      <c r="L51" s="46">
        <f>_xlfn.XLOOKUP($D51, 'MASTER_S&amp;P'!$D:$D, 'MASTER_S&amp;P'!F:F)</f>
        <v>36176200000</v>
      </c>
      <c r="M51" s="46">
        <f>IF(AND(EXCL_YRS_NEG_INC=1,_xlfn.XLOOKUP($D51,'MASTER_S&amp;P'!$D:$D,'MASTER_S&amp;P'!L:L)&lt;0),"Negative",_xlfn.XLOOKUP($D51,'MASTER_S&amp;P'!$D:$D,'MASTER_S&amp;P'!L:L))</f>
        <v>4969600000</v>
      </c>
      <c r="N51" s="65">
        <f t="shared" si="68"/>
        <v>0.16228240749295736</v>
      </c>
      <c r="O51" s="65" t="str">
        <f t="shared" si="69"/>
        <v/>
      </c>
      <c r="P51" s="47">
        <f t="shared" si="49"/>
        <v>0.13737208440908663</v>
      </c>
      <c r="Q51" s="46">
        <f>_xlfn.XLOOKUP($D51, MASTER_VL!$D:$D, MASTER_VL!F:F)</f>
        <v>36176000000</v>
      </c>
      <c r="R51" s="46">
        <f>IF(AND(EXCL_YRS_NEG_INC=1,_xlfn.XLOOKUP($D51,MASTER_VL!$D:$D,MASTER_VL!O:O)&lt;0),"Negative",_xlfn.XLOOKUP($D51,MASTER_VL!$D:$D,MASTER_VL!O:O))</f>
        <v>3751885000</v>
      </c>
      <c r="S51" s="65">
        <f t="shared" si="70"/>
        <v>0.52070505105150211</v>
      </c>
      <c r="T51" s="65" t="str">
        <f t="shared" si="71"/>
        <v/>
      </c>
      <c r="U51" s="47">
        <f t="shared" si="50"/>
        <v>0.10371199137549757</v>
      </c>
      <c r="V51" s="46">
        <f t="shared" si="72"/>
        <v>34271000000</v>
      </c>
      <c r="W51" s="46">
        <f>_xlfn.XLOOKUP($D51, MASTER_YH!$D:$D, MASTER_YH!I:I)</f>
        <v>31339300000</v>
      </c>
      <c r="X51" s="49">
        <f t="shared" si="73"/>
        <v>1.093547079864579</v>
      </c>
      <c r="Y51" s="46">
        <f t="shared" si="51"/>
        <v>36176200000</v>
      </c>
      <c r="Z51" s="46">
        <f>_xlfn.XLOOKUP($D51, 'MASTER_S&amp;P'!$D:$D, 'MASTER_S&amp;P'!I:I)</f>
        <v>31339300000</v>
      </c>
      <c r="AA51" s="49">
        <f t="shared" si="52"/>
        <v>1.1543397587055231</v>
      </c>
      <c r="AB51" s="51">
        <f t="shared" si="74"/>
        <v>31339300000</v>
      </c>
      <c r="AC51" s="65">
        <f t="shared" si="75"/>
        <v>0.15303130085953071</v>
      </c>
      <c r="AD51" s="65" t="str">
        <f t="shared" si="76"/>
        <v/>
      </c>
      <c r="AE51" s="50">
        <f t="shared" si="53"/>
        <v>1.123943419285051</v>
      </c>
      <c r="AF51" s="44">
        <f t="shared" si="77"/>
        <v>0</v>
      </c>
      <c r="AI51" s="46">
        <f>_xlfn.XLOOKUP($D51,MASTER_YH!$D:$D,MASTER_YH!G:G)</f>
        <v>33975000000</v>
      </c>
      <c r="AJ51" s="46">
        <f>IF(AND(EXCL_YRS_NEG_INC=1,_xlfn.XLOOKUP($D51,MASTER_YH!$D:$D,MASTER_YH!M:M)&lt;0), "Negative", _xlfn.XLOOKUP($D51,MASTER_YH!$D:$D,MASTER_YH!M:M))</f>
        <v>5401900000</v>
      </c>
      <c r="AK51" s="65">
        <f t="shared" si="78"/>
        <v>0.15333797671874741</v>
      </c>
      <c r="AL51" s="65" t="str">
        <f t="shared" si="79"/>
        <v/>
      </c>
      <c r="AM51" s="47">
        <f t="shared" si="54"/>
        <v>0.1589963208241354</v>
      </c>
      <c r="AN51" s="46">
        <f>_xlfn.XLOOKUP($D51, 'MASTER_S&amp;P'!$D:$D, 'MASTER_S&amp;P'!G:G)</f>
        <v>35975600000</v>
      </c>
      <c r="AO51" s="46">
        <f>IF(AND(EXCL_YRS_NEG_INC=1,_xlfn.XLOOKUP($D51,'MASTER_S&amp;P'!$D:$D,'MASTER_S&amp;P'!M:M)&lt;0),"Negative",_xlfn.XLOOKUP($D51,'MASTER_S&amp;P'!$D:$D,'MASTER_S&amp;P'!M:M))</f>
        <v>5401900000</v>
      </c>
      <c r="AP51" s="65">
        <f t="shared" si="80"/>
        <v>0.15333797671874741</v>
      </c>
      <c r="AQ51" s="65" t="str">
        <f t="shared" si="81"/>
        <v/>
      </c>
      <c r="AR51" s="47">
        <f t="shared" si="55"/>
        <v>0.15015454919445401</v>
      </c>
      <c r="AS51" s="46">
        <f>_xlfn.XLOOKUP($D51, MASTER_VL!$D:$D, MASTER_VL!G:G)</f>
        <v>35976000000</v>
      </c>
      <c r="AT51" s="46">
        <f>IF(AND(EXCL_YRS_NEG_INC=1,_xlfn.XLOOKUP($D51,MASTER_VL!$D:$D,MASTER_VL!P:P)&lt;0),"Negative",_xlfn.XLOOKUP($D51,MASTER_VL!$D:$D,MASTER_VL!P:P))</f>
        <v>4044804000</v>
      </c>
      <c r="AU51" s="65">
        <f t="shared" si="82"/>
        <v>0.15433424957069652</v>
      </c>
      <c r="AV51" s="65" t="str">
        <f t="shared" si="83"/>
        <v/>
      </c>
      <c r="AW51" s="47">
        <f t="shared" si="56"/>
        <v>0.11243062041360907</v>
      </c>
      <c r="AX51" s="46">
        <f t="shared" si="84"/>
        <v>33975000000</v>
      </c>
      <c r="AY51" s="46">
        <f>_xlfn.XLOOKUP($D51, MASTER_YH!$D:$D, MASTER_YH!J:J)</f>
        <v>29445500000</v>
      </c>
      <c r="AZ51" s="49">
        <f t="shared" si="85"/>
        <v>1.1538265609346081</v>
      </c>
      <c r="BA51" s="46">
        <f t="shared" si="57"/>
        <v>35975600000</v>
      </c>
      <c r="BB51" s="46">
        <f>_xlfn.XLOOKUP($D51, 'MASTER_S&amp;P'!$D:$D, 'MASTER_S&amp;P'!J:J)</f>
        <v>29445500000</v>
      </c>
      <c r="BC51" s="49">
        <f t="shared" si="58"/>
        <v>1.221769030921533</v>
      </c>
      <c r="BD51" s="51">
        <f t="shared" si="86"/>
        <v>29445500000</v>
      </c>
      <c r="BE51" s="65">
        <f t="shared" si="87"/>
        <v>0.14798754006769316</v>
      </c>
      <c r="BF51" s="65" t="str">
        <f t="shared" si="88"/>
        <v/>
      </c>
      <c r="BG51" s="50">
        <f t="shared" si="59"/>
        <v>1.1877977959280706</v>
      </c>
      <c r="BH51" s="44">
        <f t="shared" si="89"/>
        <v>0</v>
      </c>
      <c r="BK51" s="46">
        <f>_xlfn.XLOOKUP($D51,MASTER_YH!$D:$D,MASTER_YH!H:H)</f>
        <v>30231600000</v>
      </c>
      <c r="BL51" s="46">
        <f>IF(AND(EXCL_YRS_NEG_INC=1,_xlfn.XLOOKUP($D51,MASTER_YH!$D:$D,MASTER_YH!N:N)&lt;0), "Negative", _xlfn.XLOOKUP($D51,MASTER_YH!$D:$D,MASTER_YH!N:N))</f>
        <v>4231900000</v>
      </c>
      <c r="BM51" s="65">
        <f t="shared" si="90"/>
        <v>0.16064994014218997</v>
      </c>
      <c r="BN51" s="65" t="str">
        <f t="shared" si="91"/>
        <v/>
      </c>
      <c r="BO51" s="47">
        <f t="shared" si="60"/>
        <v>0.13998266714298946</v>
      </c>
      <c r="BP51" s="46">
        <f>_xlfn.XLOOKUP($D51, 'MASTER_S&amp;P'!$D:$D, 'MASTER_S&amp;P'!H:H)</f>
        <v>32250300000</v>
      </c>
      <c r="BQ51" s="46">
        <f>IF(AND(EXCL_YRS_NEG_INC=1,_xlfn.XLOOKUP($D51,'MASTER_S&amp;P'!$D:$D,'MASTER_S&amp;P'!N:N)&lt;0),"Negative",_xlfn.XLOOKUP($D51,'MASTER_S&amp;P'!$D:$D,'MASTER_S&amp;P'!N:N))</f>
        <v>4231900000</v>
      </c>
      <c r="BR51" s="65">
        <f t="shared" si="92"/>
        <v>0.16064994014218997</v>
      </c>
      <c r="BS51" s="65" t="str">
        <f t="shared" si="93"/>
        <v/>
      </c>
      <c r="BT51" s="47">
        <f t="shared" si="61"/>
        <v>0.13122048477068429</v>
      </c>
      <c r="BU51" s="46">
        <f>_xlfn.XLOOKUP($D51, MASTER_VL!$D:$D, MASTER_VL!H:H)</f>
        <v>32250000000</v>
      </c>
      <c r="BV51" s="46">
        <f>IF(AND(EXCL_YRS_NEG_INC=1,_xlfn.XLOOKUP($D51,MASTER_VL!$D:$D,MASTER_VL!Q:Q)&lt;0),"Negative",_xlfn.XLOOKUP($D51,MASTER_VL!$D:$D,MASTER_VL!Q:Q))</f>
        <v>3397784000</v>
      </c>
      <c r="BW51" s="65">
        <f t="shared" si="94"/>
        <v>0.15968479409704131</v>
      </c>
      <c r="BX51" s="65" t="str">
        <f t="shared" si="95"/>
        <v/>
      </c>
      <c r="BY51" s="47">
        <f t="shared" si="62"/>
        <v>0.10535764341085271</v>
      </c>
      <c r="BZ51" s="46">
        <f t="shared" si="96"/>
        <v>30231600000</v>
      </c>
      <c r="CA51" s="46">
        <f>_xlfn.XLOOKUP($D51, MASTER_YH!$D:$D, MASTER_YH!K:K)</f>
        <v>27978400000</v>
      </c>
      <c r="CB51" s="49">
        <f t="shared" si="97"/>
        <v>1.0805335544562948</v>
      </c>
      <c r="CC51" s="46">
        <f t="shared" si="63"/>
        <v>32250300000</v>
      </c>
      <c r="CD51" s="46">
        <f>_xlfn.XLOOKUP($D51, 'MASTER_S&amp;P'!$D:$D, 'MASTER_S&amp;P'!K:K)</f>
        <v>27978400000</v>
      </c>
      <c r="CE51" s="49">
        <f t="shared" si="64"/>
        <v>1.1526856432104766</v>
      </c>
      <c r="CF51" s="51">
        <f t="shared" si="98"/>
        <v>27978400000</v>
      </c>
      <c r="CG51" s="65">
        <f t="shared" si="99"/>
        <v>0.1504524366185768</v>
      </c>
      <c r="CH51" s="65" t="str">
        <f t="shared" si="100"/>
        <v/>
      </c>
      <c r="CI51" s="50">
        <f t="shared" si="65"/>
        <v>1.1166095988333857</v>
      </c>
      <c r="CJ51" s="44">
        <f t="shared" si="101"/>
        <v>0</v>
      </c>
    </row>
    <row r="52" spans="2:88" x14ac:dyDescent="0.3">
      <c r="B52" s="7" t="str">
        <f t="shared" si="47"/>
        <v>Restaurants</v>
      </c>
      <c r="C52" s="7" t="str">
        <v>Sweetgreen Inc</v>
      </c>
      <c r="D52" s="7" t="str">
        <v>SG</v>
      </c>
      <c r="G52" s="46">
        <f>_xlfn.XLOOKUP($D52,MASTER_YH!$D:$D,MASTER_YH!F:F)</f>
        <v>676826000</v>
      </c>
      <c r="H52" s="46" t="str">
        <f>IF(AND(EXCL_YRS_NEG_INC=1,_xlfn.XLOOKUP($D52,MASTER_YH!$D:$D,MASTER_YH!L:L)&lt;0), "Negative", _xlfn.XLOOKUP($D52,MASTER_YH!$D:$D,MASTER_YH!L:L))</f>
        <v>Negative</v>
      </c>
      <c r="I52" s="65" t="str">
        <f t="shared" si="66"/>
        <v/>
      </c>
      <c r="J52" s="65" t="str">
        <f t="shared" si="67"/>
        <v/>
      </c>
      <c r="K52" s="47" t="str">
        <f t="shared" si="48"/>
        <v>n/a</v>
      </c>
      <c r="L52" s="46">
        <f>_xlfn.XLOOKUP($D52, 'MASTER_S&amp;P'!$D:$D, 'MASTER_S&amp;P'!F:F)</f>
        <v>676826000</v>
      </c>
      <c r="M52" s="46" t="str">
        <f>IF(AND(EXCL_YRS_NEG_INC=1,_xlfn.XLOOKUP($D52,'MASTER_S&amp;P'!$D:$D,'MASTER_S&amp;P'!L:L)&lt;0),"Negative",_xlfn.XLOOKUP($D52,'MASTER_S&amp;P'!$D:$D,'MASTER_S&amp;P'!L:L))</f>
        <v>Negative</v>
      </c>
      <c r="N52" s="65" t="str">
        <f t="shared" si="68"/>
        <v/>
      </c>
      <c r="O52" s="65" t="str">
        <f t="shared" si="69"/>
        <v/>
      </c>
      <c r="P52" s="47" t="str">
        <f t="shared" si="49"/>
        <v>n/a</v>
      </c>
      <c r="Q52" s="46" t="str">
        <f>_xlfn.XLOOKUP($D52, MASTER_VL!$D:$D, MASTER_VL!F:F)</f>
        <v>N/A</v>
      </c>
      <c r="R52" s="46" t="str">
        <f>IF(AND(EXCL_YRS_NEG_INC=1,_xlfn.XLOOKUP($D52,MASTER_VL!$D:$D,MASTER_VL!O:O)&lt;0),"Negative",_xlfn.XLOOKUP($D52,MASTER_VL!$D:$D,MASTER_VL!O:O))</f>
        <v>NA</v>
      </c>
      <c r="S52" s="65" t="str">
        <f t="shared" si="70"/>
        <v/>
      </c>
      <c r="T52" s="65" t="str">
        <f t="shared" si="71"/>
        <v/>
      </c>
      <c r="U52" s="47" t="str">
        <f t="shared" si="50"/>
        <v>n/a</v>
      </c>
      <c r="V52" s="46">
        <f t="shared" si="72"/>
        <v>676826000</v>
      </c>
      <c r="W52" s="46">
        <f>_xlfn.XLOOKUP($D52, MASTER_YH!$D:$D, MASTER_YH!I:I)</f>
        <v>856758000</v>
      </c>
      <c r="X52" s="49">
        <f t="shared" si="73"/>
        <v>0.78998503661477337</v>
      </c>
      <c r="Y52" s="46">
        <f t="shared" si="51"/>
        <v>676826000</v>
      </c>
      <c r="Z52" s="46">
        <f>_xlfn.XLOOKUP($D52, 'MASTER_S&amp;P'!$D:$D, 'MASTER_S&amp;P'!I:I)</f>
        <v>856758000</v>
      </c>
      <c r="AA52" s="49">
        <f t="shared" si="52"/>
        <v>0.78998503661477337</v>
      </c>
      <c r="AB52" s="51">
        <f t="shared" si="74"/>
        <v>856758000</v>
      </c>
      <c r="AC52" s="65">
        <f t="shared" si="75"/>
        <v>4.1835902927573306E-3</v>
      </c>
      <c r="AD52" s="65" t="str">
        <f t="shared" si="76"/>
        <v/>
      </c>
      <c r="AE52" s="50">
        <f t="shared" si="53"/>
        <v>0.78998503661477337</v>
      </c>
      <c r="AF52" s="44">
        <f t="shared" si="77"/>
        <v>0</v>
      </c>
      <c r="AI52" s="46">
        <f>_xlfn.XLOOKUP($D52,MASTER_YH!$D:$D,MASTER_YH!G:G)</f>
        <v>584041000</v>
      </c>
      <c r="AJ52" s="46" t="str">
        <f>IF(AND(EXCL_YRS_NEG_INC=1,_xlfn.XLOOKUP($D52,MASTER_YH!$D:$D,MASTER_YH!M:M)&lt;0), "Negative", _xlfn.XLOOKUP($D52,MASTER_YH!$D:$D,MASTER_YH!M:M))</f>
        <v>Negative</v>
      </c>
      <c r="AK52" s="65" t="str">
        <f t="shared" si="78"/>
        <v/>
      </c>
      <c r="AL52" s="65" t="str">
        <f t="shared" si="79"/>
        <v/>
      </c>
      <c r="AM52" s="47" t="str">
        <f t="shared" si="54"/>
        <v>n/a</v>
      </c>
      <c r="AN52" s="46">
        <f>_xlfn.XLOOKUP($D52, 'MASTER_S&amp;P'!$D:$D, 'MASTER_S&amp;P'!G:G)</f>
        <v>584041000</v>
      </c>
      <c r="AO52" s="46" t="str">
        <f>IF(AND(EXCL_YRS_NEG_INC=1,_xlfn.XLOOKUP($D52,'MASTER_S&amp;P'!$D:$D,'MASTER_S&amp;P'!M:M)&lt;0),"Negative",_xlfn.XLOOKUP($D52,'MASTER_S&amp;P'!$D:$D,'MASTER_S&amp;P'!M:M))</f>
        <v>Negative</v>
      </c>
      <c r="AP52" s="65" t="str">
        <f t="shared" si="80"/>
        <v/>
      </c>
      <c r="AQ52" s="65" t="str">
        <f t="shared" si="81"/>
        <v/>
      </c>
      <c r="AR52" s="47" t="str">
        <f t="shared" si="55"/>
        <v>n/a</v>
      </c>
      <c r="AS52" s="46">
        <f>_xlfn.XLOOKUP($D52, MASTER_VL!$D:$D, MASTER_VL!G:G)</f>
        <v>584000000</v>
      </c>
      <c r="AT52" s="46" t="str">
        <f>IF(AND(EXCL_YRS_NEG_INC=1,_xlfn.XLOOKUP($D52,MASTER_VL!$D:$D,MASTER_VL!P:P)&lt;0),"Negative",_xlfn.XLOOKUP($D52,MASTER_VL!$D:$D,MASTER_VL!P:P))</f>
        <v>Negative</v>
      </c>
      <c r="AU52" s="65" t="str">
        <f t="shared" si="82"/>
        <v/>
      </c>
      <c r="AV52" s="65" t="str">
        <f t="shared" si="83"/>
        <v/>
      </c>
      <c r="AW52" s="47" t="str">
        <f t="shared" si="56"/>
        <v>n/a</v>
      </c>
      <c r="AX52" s="46">
        <f t="shared" si="84"/>
        <v>584041000</v>
      </c>
      <c r="AY52" s="46">
        <f>_xlfn.XLOOKUP($D52, MASTER_YH!$D:$D, MASTER_YH!J:J)</f>
        <v>856557000</v>
      </c>
      <c r="AZ52" s="49">
        <f t="shared" si="85"/>
        <v>0.68184720923417819</v>
      </c>
      <c r="BA52" s="46">
        <f t="shared" si="57"/>
        <v>584041000</v>
      </c>
      <c r="BB52" s="46">
        <f>_xlfn.XLOOKUP($D52, 'MASTER_S&amp;P'!$D:$D, 'MASTER_S&amp;P'!J:J)</f>
        <v>856557000</v>
      </c>
      <c r="BC52" s="49">
        <f t="shared" si="58"/>
        <v>0.68184720923417819</v>
      </c>
      <c r="BD52" s="51">
        <f t="shared" si="86"/>
        <v>856557000</v>
      </c>
      <c r="BE52" s="65">
        <f t="shared" si="87"/>
        <v>4.3048942404701248E-3</v>
      </c>
      <c r="BF52" s="65" t="str">
        <f t="shared" si="88"/>
        <v/>
      </c>
      <c r="BG52" s="50">
        <f t="shared" si="59"/>
        <v>0.68184720923417819</v>
      </c>
      <c r="BH52" s="44">
        <f t="shared" si="89"/>
        <v>0</v>
      </c>
      <c r="BK52" s="46">
        <f>_xlfn.XLOOKUP($D52,MASTER_YH!$D:$D,MASTER_YH!H:H)</f>
        <v>470105000</v>
      </c>
      <c r="BL52" s="46" t="str">
        <f>IF(AND(EXCL_YRS_NEG_INC=1,_xlfn.XLOOKUP($D52,MASTER_YH!$D:$D,MASTER_YH!N:N)&lt;0), "Negative", _xlfn.XLOOKUP($D52,MASTER_YH!$D:$D,MASTER_YH!N:N))</f>
        <v>Negative</v>
      </c>
      <c r="BM52" s="65" t="str">
        <f t="shared" si="90"/>
        <v/>
      </c>
      <c r="BN52" s="65" t="str">
        <f t="shared" si="91"/>
        <v/>
      </c>
      <c r="BO52" s="47" t="str">
        <f t="shared" si="60"/>
        <v>n/a</v>
      </c>
      <c r="BP52" s="46">
        <f>_xlfn.XLOOKUP($D52, 'MASTER_S&amp;P'!$D:$D, 'MASTER_S&amp;P'!H:H)</f>
        <v>470105000</v>
      </c>
      <c r="BQ52" s="46" t="str">
        <f>IF(AND(EXCL_YRS_NEG_INC=1,_xlfn.XLOOKUP($D52,'MASTER_S&amp;P'!$D:$D,'MASTER_S&amp;P'!N:N)&lt;0),"Negative",_xlfn.XLOOKUP($D52,'MASTER_S&amp;P'!$D:$D,'MASTER_S&amp;P'!N:N))</f>
        <v>Negative</v>
      </c>
      <c r="BR52" s="65" t="str">
        <f t="shared" si="92"/>
        <v/>
      </c>
      <c r="BS52" s="65" t="str">
        <f t="shared" si="93"/>
        <v/>
      </c>
      <c r="BT52" s="47" t="str">
        <f t="shared" si="61"/>
        <v>n/a</v>
      </c>
      <c r="BU52" s="46">
        <f>_xlfn.XLOOKUP($D52, MASTER_VL!$D:$D, MASTER_VL!H:H)</f>
        <v>470100000</v>
      </c>
      <c r="BV52" s="46" t="str">
        <f>IF(AND(EXCL_YRS_NEG_INC=1,_xlfn.XLOOKUP($D52,MASTER_VL!$D:$D,MASTER_VL!Q:Q)&lt;0),"Negative",_xlfn.XLOOKUP($D52,MASTER_VL!$D:$D,MASTER_VL!Q:Q))</f>
        <v>Negative</v>
      </c>
      <c r="BW52" s="65" t="str">
        <f t="shared" si="94"/>
        <v/>
      </c>
      <c r="BX52" s="65" t="str">
        <f t="shared" si="95"/>
        <v/>
      </c>
      <c r="BY52" s="47" t="str">
        <f t="shared" si="62"/>
        <v>n/a</v>
      </c>
      <c r="BZ52" s="46">
        <f t="shared" si="96"/>
        <v>470105000</v>
      </c>
      <c r="CA52" s="46">
        <f>_xlfn.XLOOKUP($D52, MASTER_YH!$D:$D, MASTER_YH!K:K)</f>
        <v>908935000</v>
      </c>
      <c r="CB52" s="49">
        <f t="shared" si="97"/>
        <v>0.51720420052038929</v>
      </c>
      <c r="CC52" s="46">
        <f t="shared" si="63"/>
        <v>470105000</v>
      </c>
      <c r="CD52" s="46">
        <f>_xlfn.XLOOKUP($D52, 'MASTER_S&amp;P'!$D:$D, 'MASTER_S&amp;P'!K:K)</f>
        <v>908935000</v>
      </c>
      <c r="CE52" s="49">
        <f t="shared" si="64"/>
        <v>0.51720420052038929</v>
      </c>
      <c r="CF52" s="51">
        <f t="shared" si="98"/>
        <v>908935000</v>
      </c>
      <c r="CG52" s="65">
        <f t="shared" si="99"/>
        <v>4.8877521758894753E-3</v>
      </c>
      <c r="CH52" s="65" t="str">
        <f t="shared" si="100"/>
        <v/>
      </c>
      <c r="CI52" s="50">
        <f t="shared" si="65"/>
        <v>0.51720420052038929</v>
      </c>
      <c r="CJ52" s="44">
        <f t="shared" si="101"/>
        <v>0</v>
      </c>
    </row>
    <row r="53" spans="2:88" x14ac:dyDescent="0.3">
      <c r="B53" s="7" t="str">
        <f t="shared" si="47"/>
        <v>Restaurants</v>
      </c>
      <c r="C53" s="7" t="str">
        <v>Shake Shack</v>
      </c>
      <c r="D53" s="7" t="str">
        <v>SHAK</v>
      </c>
      <c r="G53" s="46">
        <f>_xlfn.XLOOKUP($D53,MASTER_YH!$D:$D,MASTER_YH!F:F)</f>
        <v>1252608000</v>
      </c>
      <c r="H53" s="46">
        <f>IF(AND(EXCL_YRS_NEG_INC=1,_xlfn.XLOOKUP($D53,MASTER_YH!$D:$D,MASTER_YH!L:L)&lt;0), "Negative", _xlfn.XLOOKUP($D53,MASTER_YH!$D:$D,MASTER_YH!L:L))</f>
        <v>14244000</v>
      </c>
      <c r="I53" s="65">
        <f t="shared" si="66"/>
        <v>9.43048736983957E-3</v>
      </c>
      <c r="J53" s="65" t="str">
        <f t="shared" si="67"/>
        <v/>
      </c>
      <c r="K53" s="47">
        <f t="shared" si="48"/>
        <v>1.1371474555487432E-2</v>
      </c>
      <c r="L53" s="46">
        <f>_xlfn.XLOOKUP($D53, 'MASTER_S&amp;P'!$D:$D, 'MASTER_S&amp;P'!F:F)</f>
        <v>1252608000</v>
      </c>
      <c r="M53" s="46">
        <f>IF(AND(EXCL_YRS_NEG_INC=1,_xlfn.XLOOKUP($D53,'MASTER_S&amp;P'!$D:$D,'MASTER_S&amp;P'!L:L)&lt;0),"Negative",_xlfn.XLOOKUP($D53,'MASTER_S&amp;P'!$D:$D,'MASTER_S&amp;P'!L:L))</f>
        <v>14244000</v>
      </c>
      <c r="N53" s="65">
        <f t="shared" si="68"/>
        <v>8.7873226053463652E-3</v>
      </c>
      <c r="O53" s="65" t="str">
        <f t="shared" si="69"/>
        <v/>
      </c>
      <c r="P53" s="47">
        <f t="shared" si="49"/>
        <v>1.1371474555487432E-2</v>
      </c>
      <c r="Q53" s="46">
        <f>_xlfn.XLOOKUP($D53, MASTER_VL!$D:$D, MASTER_VL!F:F)</f>
        <v>1252600000</v>
      </c>
      <c r="R53" s="46" t="str">
        <f>IF(AND(EXCL_YRS_NEG_INC=1,_xlfn.XLOOKUP($D53,MASTER_VL!$D:$D,MASTER_VL!O:O)&lt;0),"Negative",_xlfn.XLOOKUP($D53,MASTER_VL!$D:$D,MASTER_VL!O:O))</f>
        <v>NA</v>
      </c>
      <c r="S53" s="65" t="str">
        <f t="shared" si="70"/>
        <v/>
      </c>
      <c r="T53" s="65" t="str">
        <f t="shared" si="71"/>
        <v/>
      </c>
      <c r="U53" s="47" t="str">
        <f t="shared" si="50"/>
        <v>n/a</v>
      </c>
      <c r="V53" s="46">
        <f t="shared" si="72"/>
        <v>1252608000</v>
      </c>
      <c r="W53" s="46">
        <f>_xlfn.XLOOKUP($D53, MASTER_YH!$D:$D, MASTER_YH!I:I)</f>
        <v>1696971000</v>
      </c>
      <c r="X53" s="49">
        <f t="shared" si="73"/>
        <v>0.73814343321129239</v>
      </c>
      <c r="Y53" s="46">
        <f t="shared" si="51"/>
        <v>1252608000</v>
      </c>
      <c r="Z53" s="46">
        <f>_xlfn.XLOOKUP($D53, 'MASTER_S&amp;P'!$D:$D, 'MASTER_S&amp;P'!I:I)</f>
        <v>1696971000</v>
      </c>
      <c r="AA53" s="49">
        <f t="shared" si="52"/>
        <v>0.73814343321129239</v>
      </c>
      <c r="AB53" s="51">
        <f t="shared" si="74"/>
        <v>1696971000</v>
      </c>
      <c r="AC53" s="65">
        <f t="shared" si="75"/>
        <v>8.2863905591668823E-3</v>
      </c>
      <c r="AD53" s="65" t="str">
        <f t="shared" si="76"/>
        <v/>
      </c>
      <c r="AE53" s="50">
        <f t="shared" si="53"/>
        <v>0.73814343321129239</v>
      </c>
      <c r="AF53" s="44">
        <f t="shared" si="77"/>
        <v>0</v>
      </c>
      <c r="AI53" s="46">
        <f>_xlfn.XLOOKUP($D53,MASTER_YH!$D:$D,MASTER_YH!G:G)</f>
        <v>1087533000</v>
      </c>
      <c r="AJ53" s="46">
        <f>IF(AND(EXCL_YRS_NEG_INC=1,_xlfn.XLOOKUP($D53,MASTER_YH!$D:$D,MASTER_YH!M:M)&lt;0), "Negative", _xlfn.XLOOKUP($D53,MASTER_YH!$D:$D,MASTER_YH!M:M))</f>
        <v>16980000</v>
      </c>
      <c r="AK53" s="65">
        <f t="shared" si="78"/>
        <v>8.3625295301366104E-3</v>
      </c>
      <c r="AL53" s="65" t="str">
        <f t="shared" si="79"/>
        <v/>
      </c>
      <c r="AM53" s="47">
        <f t="shared" si="54"/>
        <v>1.5613319319965463E-2</v>
      </c>
      <c r="AN53" s="46">
        <f>_xlfn.XLOOKUP($D53, 'MASTER_S&amp;P'!$D:$D, 'MASTER_S&amp;P'!G:G)</f>
        <v>1087533000</v>
      </c>
      <c r="AO53" s="46">
        <f>IF(AND(EXCL_YRS_NEG_INC=1,_xlfn.XLOOKUP($D53,'MASTER_S&amp;P'!$D:$D,'MASTER_S&amp;P'!M:M)&lt;0),"Negative",_xlfn.XLOOKUP($D53,'MASTER_S&amp;P'!$D:$D,'MASTER_S&amp;P'!M:M))</f>
        <v>16980000</v>
      </c>
      <c r="AP53" s="65">
        <f t="shared" si="80"/>
        <v>8.3625295301366104E-3</v>
      </c>
      <c r="AQ53" s="65" t="str">
        <f t="shared" si="81"/>
        <v/>
      </c>
      <c r="AR53" s="47">
        <f t="shared" si="55"/>
        <v>1.5613319319965463E-2</v>
      </c>
      <c r="AS53" s="46">
        <f>_xlfn.XLOOKUP($D53, MASTER_VL!$D:$D, MASTER_VL!G:G)</f>
        <v>1087500000</v>
      </c>
      <c r="AT53" s="46">
        <f>IF(AND(EXCL_YRS_NEG_INC=1,_xlfn.XLOOKUP($D53,MASTER_VL!$D:$D,MASTER_VL!P:P)&lt;0),"Negative",_xlfn.XLOOKUP($D53,MASTER_VL!$D:$D,MASTER_VL!P:P))</f>
        <v>13539200</v>
      </c>
      <c r="AU53" s="65">
        <f t="shared" si="82"/>
        <v>8.4168628487493857E-3</v>
      </c>
      <c r="AV53" s="65" t="str">
        <f t="shared" si="83"/>
        <v/>
      </c>
      <c r="AW53" s="47">
        <f t="shared" si="56"/>
        <v>1.244983908045977E-2</v>
      </c>
      <c r="AX53" s="46">
        <f t="shared" si="84"/>
        <v>1087533000</v>
      </c>
      <c r="AY53" s="46">
        <f>_xlfn.XLOOKUP($D53, MASTER_YH!$D:$D, MASTER_YH!J:J)</f>
        <v>1605857000</v>
      </c>
      <c r="AZ53" s="49">
        <f t="shared" si="85"/>
        <v>0.67722904343288348</v>
      </c>
      <c r="BA53" s="46">
        <f t="shared" si="57"/>
        <v>1087533000</v>
      </c>
      <c r="BB53" s="46">
        <f>_xlfn.XLOOKUP($D53, 'MASTER_S&amp;P'!$D:$D, 'MASTER_S&amp;P'!J:J)</f>
        <v>1605857000</v>
      </c>
      <c r="BC53" s="49">
        <f t="shared" si="58"/>
        <v>0.67722904343288348</v>
      </c>
      <c r="BD53" s="51">
        <f t="shared" si="86"/>
        <v>1605857000</v>
      </c>
      <c r="BE53" s="65">
        <f t="shared" si="87"/>
        <v>8.0707349894036627E-3</v>
      </c>
      <c r="BF53" s="65" t="str">
        <f t="shared" si="88"/>
        <v/>
      </c>
      <c r="BG53" s="50">
        <f t="shared" si="59"/>
        <v>0.67722904343288348</v>
      </c>
      <c r="BH53" s="44">
        <f t="shared" si="89"/>
        <v>0</v>
      </c>
      <c r="BK53" s="46">
        <f>_xlfn.XLOOKUP($D53,MASTER_YH!$D:$D,MASTER_YH!H:H)</f>
        <v>900486000</v>
      </c>
      <c r="BL53" s="46" t="str">
        <f>IF(AND(EXCL_YRS_NEG_INC=1,_xlfn.XLOOKUP($D53,MASTER_YH!$D:$D,MASTER_YH!N:N)&lt;0), "Negative", _xlfn.XLOOKUP($D53,MASTER_YH!$D:$D,MASTER_YH!N:N))</f>
        <v>Negative</v>
      </c>
      <c r="BM53" s="65" t="str">
        <f t="shared" si="90"/>
        <v/>
      </c>
      <c r="BN53" s="65" t="str">
        <f t="shared" si="91"/>
        <v/>
      </c>
      <c r="BO53" s="47" t="str">
        <f t="shared" si="60"/>
        <v>n/a</v>
      </c>
      <c r="BP53" s="46">
        <f>_xlfn.XLOOKUP($D53, 'MASTER_S&amp;P'!$D:$D, 'MASTER_S&amp;P'!H:H)</f>
        <v>900486000</v>
      </c>
      <c r="BQ53" s="46" t="str">
        <f>IF(AND(EXCL_YRS_NEG_INC=1,_xlfn.XLOOKUP($D53,'MASTER_S&amp;P'!$D:$D,'MASTER_S&amp;P'!N:N)&lt;0),"Negative",_xlfn.XLOOKUP($D53,'MASTER_S&amp;P'!$D:$D,'MASTER_S&amp;P'!N:N))</f>
        <v>Negative</v>
      </c>
      <c r="BR53" s="65" t="str">
        <f t="shared" si="92"/>
        <v/>
      </c>
      <c r="BS53" s="65" t="str">
        <f t="shared" si="93"/>
        <v/>
      </c>
      <c r="BT53" s="47" t="str">
        <f t="shared" si="61"/>
        <v>n/a</v>
      </c>
      <c r="BU53" s="46">
        <f>_xlfn.XLOOKUP($D53, MASTER_VL!$D:$D, MASTER_VL!H:H)</f>
        <v>900500000</v>
      </c>
      <c r="BV53" s="46" t="str">
        <f>IF(AND(EXCL_YRS_NEG_INC=1,_xlfn.XLOOKUP($D53,MASTER_VL!$D:$D,MASTER_VL!Q:Q)&lt;0),"Negative",_xlfn.XLOOKUP($D53,MASTER_VL!$D:$D,MASTER_VL!Q:Q))</f>
        <v>Negative</v>
      </c>
      <c r="BW53" s="65" t="str">
        <f t="shared" si="94"/>
        <v/>
      </c>
      <c r="BX53" s="65" t="str">
        <f t="shared" si="95"/>
        <v/>
      </c>
      <c r="BY53" s="47" t="str">
        <f t="shared" si="62"/>
        <v>n/a</v>
      </c>
      <c r="BZ53" s="46">
        <f t="shared" si="96"/>
        <v>900486000</v>
      </c>
      <c r="CA53" s="46">
        <f>_xlfn.XLOOKUP($D53, MASTER_YH!$D:$D, MASTER_YH!K:K)</f>
        <v>1511950000</v>
      </c>
      <c r="CB53" s="49">
        <f t="shared" si="97"/>
        <v>0.5955792188895136</v>
      </c>
      <c r="CC53" s="46">
        <f t="shared" si="63"/>
        <v>900486000</v>
      </c>
      <c r="CD53" s="46">
        <f>_xlfn.XLOOKUP($D53, 'MASTER_S&amp;P'!$D:$D, 'MASTER_S&amp;P'!K:K)</f>
        <v>1511950000</v>
      </c>
      <c r="CE53" s="49">
        <f t="shared" si="64"/>
        <v>0.5955792188895136</v>
      </c>
      <c r="CF53" s="51">
        <f t="shared" si="98"/>
        <v>1511950000</v>
      </c>
      <c r="CG53" s="65">
        <f t="shared" si="99"/>
        <v>8.130434962165714E-3</v>
      </c>
      <c r="CH53" s="65" t="str">
        <f t="shared" si="100"/>
        <v/>
      </c>
      <c r="CI53" s="50">
        <f t="shared" si="65"/>
        <v>0.5955792188895136</v>
      </c>
      <c r="CJ53" s="44">
        <f t="shared" si="101"/>
        <v>0</v>
      </c>
    </row>
    <row r="54" spans="2:88" x14ac:dyDescent="0.3">
      <c r="B54" s="7" t="str">
        <f t="shared" si="47"/>
        <v>Restaurants</v>
      </c>
      <c r="C54" s="7" t="str">
        <v>ONE Group Hospitality Inc</v>
      </c>
      <c r="D54" s="7" t="str">
        <v>STKS</v>
      </c>
      <c r="G54" s="46">
        <f>_xlfn.XLOOKUP($D54,MASTER_YH!$D:$D,MASTER_YH!F:F)</f>
        <v>673344000</v>
      </c>
      <c r="H54" s="46" t="str">
        <f>IF(AND(EXCL_YRS_NEG_INC=1,_xlfn.XLOOKUP($D54,MASTER_YH!$D:$D,MASTER_YH!L:L)&lt;0), "Negative", _xlfn.XLOOKUP($D54,MASTER_YH!$D:$D,MASTER_YH!L:L))</f>
        <v>Negative</v>
      </c>
      <c r="I54" s="65" t="str">
        <f t="shared" si="66"/>
        <v/>
      </c>
      <c r="J54" s="65" t="str">
        <f t="shared" si="67"/>
        <v/>
      </c>
      <c r="K54" s="47" t="str">
        <f t="shared" si="48"/>
        <v>n/a</v>
      </c>
      <c r="L54" s="46">
        <f>_xlfn.XLOOKUP($D54, 'MASTER_S&amp;P'!$D:$D, 'MASTER_S&amp;P'!F:F)</f>
        <v>673344000</v>
      </c>
      <c r="M54" s="46" t="str">
        <f>IF(AND(EXCL_YRS_NEG_INC=1,_xlfn.XLOOKUP($D54,'MASTER_S&amp;P'!$D:$D,'MASTER_S&amp;P'!L:L)&lt;0),"Negative",_xlfn.XLOOKUP($D54,'MASTER_S&amp;P'!$D:$D,'MASTER_S&amp;P'!L:L))</f>
        <v>Negative</v>
      </c>
      <c r="N54" s="65" t="str">
        <f t="shared" si="68"/>
        <v/>
      </c>
      <c r="O54" s="65" t="str">
        <f t="shared" si="69"/>
        <v/>
      </c>
      <c r="P54" s="47" t="str">
        <f t="shared" si="49"/>
        <v>n/a</v>
      </c>
      <c r="Q54" s="46" t="str">
        <f>_xlfn.XLOOKUP($D54, MASTER_VL!$D:$D, MASTER_VL!F:F)</f>
        <v>NA</v>
      </c>
      <c r="R54" s="46" t="str">
        <f>IF(AND(EXCL_YRS_NEG_INC=1,_xlfn.XLOOKUP($D54,MASTER_VL!$D:$D,MASTER_VL!O:O)&lt;0),"Negative",_xlfn.XLOOKUP($D54,MASTER_VL!$D:$D,MASTER_VL!O:O))</f>
        <v>NA</v>
      </c>
      <c r="S54" s="65" t="str">
        <f t="shared" si="70"/>
        <v/>
      </c>
      <c r="T54" s="65" t="str">
        <f t="shared" si="71"/>
        <v/>
      </c>
      <c r="U54" s="47" t="str">
        <f t="shared" si="50"/>
        <v>n/a</v>
      </c>
      <c r="V54" s="46">
        <f t="shared" si="72"/>
        <v>673344000</v>
      </c>
      <c r="W54" s="46">
        <f>_xlfn.XLOOKUP($D54, MASTER_YH!$D:$D, MASTER_YH!I:I)</f>
        <v>959353000</v>
      </c>
      <c r="X54" s="49">
        <f t="shared" si="73"/>
        <v>0.70187303317965333</v>
      </c>
      <c r="Y54" s="46">
        <f t="shared" si="51"/>
        <v>673344000</v>
      </c>
      <c r="Z54" s="46">
        <f>_xlfn.XLOOKUP($D54, 'MASTER_S&amp;P'!$D:$D, 'MASTER_S&amp;P'!I:I)</f>
        <v>959353000</v>
      </c>
      <c r="AA54" s="49">
        <f t="shared" si="52"/>
        <v>0.70187303317965333</v>
      </c>
      <c r="AB54" s="51">
        <f t="shared" si="74"/>
        <v>959353000</v>
      </c>
      <c r="AC54" s="65">
        <f t="shared" si="75"/>
        <v>4.6845665848788375E-3</v>
      </c>
      <c r="AD54" s="65" t="str">
        <f t="shared" si="76"/>
        <v/>
      </c>
      <c r="AE54" s="50">
        <f t="shared" si="53"/>
        <v>0.70187303317965333</v>
      </c>
      <c r="AF54" s="44">
        <f t="shared" si="77"/>
        <v>0</v>
      </c>
      <c r="AI54" s="46">
        <f>_xlfn.XLOOKUP($D54,MASTER_YH!$D:$D,MASTER_YH!G:G)</f>
        <v>332769000</v>
      </c>
      <c r="AJ54" s="46">
        <f>IF(AND(EXCL_YRS_NEG_INC=1,_xlfn.XLOOKUP($D54,MASTER_YH!$D:$D,MASTER_YH!M:M)&lt;0), "Negative", _xlfn.XLOOKUP($D54,MASTER_YH!$D:$D,MASTER_YH!M:M))</f>
        <v>2266000</v>
      </c>
      <c r="AK54" s="65">
        <f t="shared" si="78"/>
        <v>1.6520591066254272E-3</v>
      </c>
      <c r="AL54" s="65" t="str">
        <f t="shared" si="79"/>
        <v/>
      </c>
      <c r="AM54" s="47">
        <f t="shared" si="54"/>
        <v>6.8095285318043449E-3</v>
      </c>
      <c r="AN54" s="46">
        <f>_xlfn.XLOOKUP($D54, 'MASTER_S&amp;P'!$D:$D, 'MASTER_S&amp;P'!G:G)</f>
        <v>332769000</v>
      </c>
      <c r="AO54" s="46">
        <f>IF(AND(EXCL_YRS_NEG_INC=1,_xlfn.XLOOKUP($D54,'MASTER_S&amp;P'!$D:$D,'MASTER_S&amp;P'!M:M)&lt;0),"Negative",_xlfn.XLOOKUP($D54,'MASTER_S&amp;P'!$D:$D,'MASTER_S&amp;P'!M:M))</f>
        <v>2266000</v>
      </c>
      <c r="AP54" s="65">
        <f t="shared" si="80"/>
        <v>1.6520591066254272E-3</v>
      </c>
      <c r="AQ54" s="65" t="str">
        <f t="shared" si="81"/>
        <v/>
      </c>
      <c r="AR54" s="47">
        <f t="shared" si="55"/>
        <v>6.8095285318043449E-3</v>
      </c>
      <c r="AS54" s="46">
        <f>_xlfn.XLOOKUP($D54, MASTER_VL!$D:$D, MASTER_VL!G:G)</f>
        <v>332800000</v>
      </c>
      <c r="AT54" s="46">
        <f>IF(AND(EXCL_YRS_NEG_INC=1,_xlfn.XLOOKUP($D54,MASTER_VL!$D:$D,MASTER_VL!P:P)&lt;0),"Negative",_xlfn.XLOOKUP($D54,MASTER_VL!$D:$D,MASTER_VL!P:P))</f>
        <v>4692000</v>
      </c>
      <c r="AU54" s="65">
        <f t="shared" si="82"/>
        <v>1.6627929226895662E-3</v>
      </c>
      <c r="AV54" s="65" t="str">
        <f t="shared" si="83"/>
        <v/>
      </c>
      <c r="AW54" s="47">
        <f t="shared" si="56"/>
        <v>1.4098557692307691E-2</v>
      </c>
      <c r="AX54" s="46">
        <f t="shared" si="84"/>
        <v>332769000</v>
      </c>
      <c r="AY54" s="46">
        <f>_xlfn.XLOOKUP($D54, MASTER_YH!$D:$D, MASTER_YH!J:J)</f>
        <v>317245000</v>
      </c>
      <c r="AZ54" s="49">
        <f t="shared" si="85"/>
        <v>1.0489337893426216</v>
      </c>
      <c r="BA54" s="46">
        <f t="shared" si="57"/>
        <v>332769000</v>
      </c>
      <c r="BB54" s="46">
        <f>_xlfn.XLOOKUP($D54, 'MASTER_S&amp;P'!$D:$D, 'MASTER_S&amp;P'!J:J)</f>
        <v>317245000</v>
      </c>
      <c r="BC54" s="49">
        <f t="shared" si="58"/>
        <v>1.0489337893426216</v>
      </c>
      <c r="BD54" s="51">
        <f t="shared" si="86"/>
        <v>317245000</v>
      </c>
      <c r="BE54" s="65">
        <f t="shared" si="87"/>
        <v>1.5944136506011212E-3</v>
      </c>
      <c r="BF54" s="65" t="str">
        <f t="shared" si="88"/>
        <v/>
      </c>
      <c r="BG54" s="50">
        <f t="shared" si="59"/>
        <v>1.0489337893426216</v>
      </c>
      <c r="BH54" s="44">
        <f t="shared" si="89"/>
        <v>0</v>
      </c>
      <c r="BK54" s="46">
        <f>_xlfn.XLOOKUP($D54,MASTER_YH!$D:$D,MASTER_YH!H:H)</f>
        <v>316638000</v>
      </c>
      <c r="BL54" s="46">
        <f>IF(AND(EXCL_YRS_NEG_INC=1,_xlfn.XLOOKUP($D54,MASTER_YH!$D:$D,MASTER_YH!N:N)&lt;0), "Negative", _xlfn.XLOOKUP($D54,MASTER_YH!$D:$D,MASTER_YH!N:N))</f>
        <v>14193000</v>
      </c>
      <c r="BM54" s="65">
        <f t="shared" si="90"/>
        <v>1.6710386648250326E-3</v>
      </c>
      <c r="BN54" s="65" t="str">
        <f t="shared" si="91"/>
        <v/>
      </c>
      <c r="BO54" s="47">
        <f t="shared" si="60"/>
        <v>4.4824057756807457E-2</v>
      </c>
      <c r="BP54" s="46">
        <f>_xlfn.XLOOKUP($D54, 'MASTER_S&amp;P'!$D:$D, 'MASTER_S&amp;P'!H:H)</f>
        <v>316638000</v>
      </c>
      <c r="BQ54" s="46">
        <f>IF(AND(EXCL_YRS_NEG_INC=1,_xlfn.XLOOKUP($D54,'MASTER_S&amp;P'!$D:$D,'MASTER_S&amp;P'!N:N)&lt;0),"Negative",_xlfn.XLOOKUP($D54,'MASTER_S&amp;P'!$D:$D,'MASTER_S&amp;P'!N:N))</f>
        <v>14193000</v>
      </c>
      <c r="BR54" s="65">
        <f t="shared" si="92"/>
        <v>1.6710386648250326E-3</v>
      </c>
      <c r="BS54" s="65" t="str">
        <f t="shared" si="93"/>
        <v/>
      </c>
      <c r="BT54" s="47">
        <f t="shared" si="61"/>
        <v>4.4824057756807457E-2</v>
      </c>
      <c r="BU54" s="46">
        <f>_xlfn.XLOOKUP($D54, MASTER_VL!$D:$D, MASTER_VL!H:H)</f>
        <v>316600000</v>
      </c>
      <c r="BV54" s="46">
        <f>IF(AND(EXCL_YRS_NEG_INC=1,_xlfn.XLOOKUP($D54,MASTER_VL!$D:$D,MASTER_VL!Q:Q)&lt;0),"Negative",_xlfn.XLOOKUP($D54,MASTER_VL!$D:$D,MASTER_VL!Q:Q))</f>
        <v>12696000</v>
      </c>
      <c r="BW54" s="65">
        <f t="shared" si="94"/>
        <v>1.660999468064555E-3</v>
      </c>
      <c r="BX54" s="65" t="str">
        <f t="shared" si="95"/>
        <v/>
      </c>
      <c r="BY54" s="47">
        <f t="shared" si="62"/>
        <v>4.0101073910296901E-2</v>
      </c>
      <c r="BZ54" s="46">
        <f t="shared" si="96"/>
        <v>316638000</v>
      </c>
      <c r="CA54" s="46">
        <f>_xlfn.XLOOKUP($D54, MASTER_YH!$D:$D, MASTER_YH!K:K)</f>
        <v>291024000</v>
      </c>
      <c r="CB54" s="49">
        <f t="shared" si="97"/>
        <v>1.0880133597229094</v>
      </c>
      <c r="CC54" s="46">
        <f t="shared" si="63"/>
        <v>316638000</v>
      </c>
      <c r="CD54" s="46">
        <f>_xlfn.XLOOKUP($D54, 'MASTER_S&amp;P'!$D:$D, 'MASTER_S&amp;P'!K:K)</f>
        <v>291024000</v>
      </c>
      <c r="CE54" s="49">
        <f t="shared" si="64"/>
        <v>1.0880133597229094</v>
      </c>
      <c r="CF54" s="51">
        <f t="shared" si="98"/>
        <v>291024000</v>
      </c>
      <c r="CG54" s="65">
        <f t="shared" si="99"/>
        <v>1.5649668999830116E-3</v>
      </c>
      <c r="CH54" s="65" t="str">
        <f t="shared" si="100"/>
        <v/>
      </c>
      <c r="CI54" s="50">
        <f t="shared" si="65"/>
        <v>1.0880133597229094</v>
      </c>
      <c r="CJ54" s="44">
        <f t="shared" si="101"/>
        <v>0</v>
      </c>
    </row>
    <row r="55" spans="2:88" x14ac:dyDescent="0.3">
      <c r="B55" s="7" t="str">
        <f t="shared" si="47"/>
        <v>Restaurants</v>
      </c>
      <c r="C55" s="7" t="str">
        <v>Texas Roadhouse Inc</v>
      </c>
      <c r="D55" s="7" t="str">
        <v>TXRH</v>
      </c>
      <c r="G55" s="46">
        <f>_xlfn.XLOOKUP($D55,MASTER_YH!$D:$D,MASTER_YH!F:F)</f>
        <v>5373332000</v>
      </c>
      <c r="H55" s="46">
        <f>IF(AND(EXCL_YRS_NEG_INC=1,_xlfn.XLOOKUP($D55,MASTER_YH!$D:$D,MASTER_YH!L:L)&lt;0), "Negative", _xlfn.XLOOKUP($D55,MASTER_YH!$D:$D,MASTER_YH!L:L))</f>
        <v>524490000</v>
      </c>
      <c r="I55" s="65">
        <f t="shared" si="66"/>
        <v>1.7731947723001355E-2</v>
      </c>
      <c r="J55" s="65" t="str">
        <f t="shared" si="67"/>
        <v/>
      </c>
      <c r="K55" s="47">
        <f t="shared" si="48"/>
        <v>9.7609825709634168E-2</v>
      </c>
      <c r="L55" s="46">
        <f>_xlfn.XLOOKUP($D55, 'MASTER_S&amp;P'!$D:$D, 'MASTER_S&amp;P'!F:F)</f>
        <v>5373332000</v>
      </c>
      <c r="M55" s="46">
        <f>IF(AND(EXCL_YRS_NEG_INC=1,_xlfn.XLOOKUP($D55,'MASTER_S&amp;P'!$D:$D,'MASTER_S&amp;P'!L:L)&lt;0),"Negative",_xlfn.XLOOKUP($D55,'MASTER_S&amp;P'!$D:$D,'MASTER_S&amp;P'!L:L))</f>
        <v>524490000</v>
      </c>
      <c r="N55" s="65">
        <f t="shared" si="68"/>
        <v>1.6522618498114861E-2</v>
      </c>
      <c r="O55" s="65" t="str">
        <f t="shared" si="69"/>
        <v/>
      </c>
      <c r="P55" s="47">
        <f t="shared" si="49"/>
        <v>9.7609825709634168E-2</v>
      </c>
      <c r="Q55" s="46" t="str">
        <f>_xlfn.XLOOKUP($D55, MASTER_VL!$D:$D, MASTER_VL!F:F)</f>
        <v>N/A</v>
      </c>
      <c r="R55" s="46" t="str">
        <f>IF(AND(EXCL_YRS_NEG_INC=1,_xlfn.XLOOKUP($D55,MASTER_VL!$D:$D,MASTER_VL!O:O)&lt;0),"Negative",_xlfn.XLOOKUP($D55,MASTER_VL!$D:$D,MASTER_VL!O:O))</f>
        <v>NA</v>
      </c>
      <c r="S55" s="65" t="str">
        <f t="shared" si="70"/>
        <v/>
      </c>
      <c r="T55" s="65" t="str">
        <f t="shared" si="71"/>
        <v/>
      </c>
      <c r="U55" s="47" t="str">
        <f t="shared" si="50"/>
        <v>n/a</v>
      </c>
      <c r="V55" s="46">
        <f t="shared" si="72"/>
        <v>5373332000</v>
      </c>
      <c r="W55" s="46">
        <f>_xlfn.XLOOKUP($D55, MASTER_YH!$D:$D, MASTER_YH!I:I)</f>
        <v>3190779000</v>
      </c>
      <c r="X55" s="49">
        <f t="shared" si="73"/>
        <v>1.6840188555835425</v>
      </c>
      <c r="Y55" s="46">
        <f t="shared" si="51"/>
        <v>5373332000</v>
      </c>
      <c r="Z55" s="46">
        <f>_xlfn.XLOOKUP($D55, 'MASTER_S&amp;P'!$D:$D, 'MASTER_S&amp;P'!I:I)</f>
        <v>3190779000</v>
      </c>
      <c r="AA55" s="49">
        <f t="shared" si="52"/>
        <v>1.6840188555835425</v>
      </c>
      <c r="AB55" s="51">
        <f t="shared" si="74"/>
        <v>3190779000</v>
      </c>
      <c r="AC55" s="65">
        <f t="shared" si="75"/>
        <v>1.5580726472042214E-2</v>
      </c>
      <c r="AD55" s="65" t="str">
        <f t="shared" si="76"/>
        <v/>
      </c>
      <c r="AE55" s="50">
        <f t="shared" si="53"/>
        <v>1.6840188555835425</v>
      </c>
      <c r="AF55" s="44">
        <f t="shared" si="77"/>
        <v>0</v>
      </c>
      <c r="AI55" s="46">
        <f>_xlfn.XLOOKUP($D55,MASTER_YH!$D:$D,MASTER_YH!G:G)</f>
        <v>4631672000</v>
      </c>
      <c r="AJ55" s="46">
        <f>IF(AND(EXCL_YRS_NEG_INC=1,_xlfn.XLOOKUP($D55,MASTER_YH!$D:$D,MASTER_YH!M:M)&lt;0), "Negative", _xlfn.XLOOKUP($D55,MASTER_YH!$D:$D,MASTER_YH!M:M))</f>
        <v>358324000</v>
      </c>
      <c r="AK55" s="65">
        <f t="shared" si="78"/>
        <v>1.4546556317763588E-2</v>
      </c>
      <c r="AL55" s="65" t="str">
        <f t="shared" si="79"/>
        <v/>
      </c>
      <c r="AM55" s="47">
        <f t="shared" si="54"/>
        <v>7.7363854780735763E-2</v>
      </c>
      <c r="AN55" s="46">
        <f>_xlfn.XLOOKUP($D55, 'MASTER_S&amp;P'!$D:$D, 'MASTER_S&amp;P'!G:G)</f>
        <v>4631672000</v>
      </c>
      <c r="AO55" s="46">
        <f>IF(AND(EXCL_YRS_NEG_INC=1,_xlfn.XLOOKUP($D55,'MASTER_S&amp;P'!$D:$D,'MASTER_S&amp;P'!M:M)&lt;0),"Negative",_xlfn.XLOOKUP($D55,'MASTER_S&amp;P'!$D:$D,'MASTER_S&amp;P'!M:M))</f>
        <v>358324000</v>
      </c>
      <c r="AP55" s="65">
        <f t="shared" si="80"/>
        <v>1.4546556317763588E-2</v>
      </c>
      <c r="AQ55" s="65" t="str">
        <f t="shared" si="81"/>
        <v/>
      </c>
      <c r="AR55" s="47">
        <f t="shared" si="55"/>
        <v>7.7363854780735763E-2</v>
      </c>
      <c r="AS55" s="46">
        <f>_xlfn.XLOOKUP($D55, MASTER_VL!$D:$D, MASTER_VL!G:G)</f>
        <v>4631700000</v>
      </c>
      <c r="AT55" s="46">
        <f>IF(AND(EXCL_YRS_NEG_INC=1,_xlfn.XLOOKUP($D55,MASTER_VL!$D:$D,MASTER_VL!P:P)&lt;0),"Negative",_xlfn.XLOOKUP($D55,MASTER_VL!$D:$D,MASTER_VL!P:P))</f>
        <v>303226600</v>
      </c>
      <c r="AU55" s="65">
        <f t="shared" si="82"/>
        <v>1.4641068710967516E-2</v>
      </c>
      <c r="AV55" s="65" t="str">
        <f t="shared" si="83"/>
        <v/>
      </c>
      <c r="AW55" s="47">
        <f t="shared" si="56"/>
        <v>6.5467668458665279E-2</v>
      </c>
      <c r="AX55" s="46">
        <f t="shared" si="84"/>
        <v>4631672000</v>
      </c>
      <c r="AY55" s="46">
        <f>_xlfn.XLOOKUP($D55, MASTER_YH!$D:$D, MASTER_YH!J:J)</f>
        <v>2793376000</v>
      </c>
      <c r="AZ55" s="49">
        <f t="shared" si="85"/>
        <v>1.6580911413286288</v>
      </c>
      <c r="BA55" s="46">
        <f t="shared" si="57"/>
        <v>4631672000</v>
      </c>
      <c r="BB55" s="46">
        <f>_xlfn.XLOOKUP($D55, 'MASTER_S&amp;P'!$D:$D, 'MASTER_S&amp;P'!J:J)</f>
        <v>2793376000</v>
      </c>
      <c r="BC55" s="49">
        <f t="shared" si="58"/>
        <v>1.6580911413286288</v>
      </c>
      <c r="BD55" s="51">
        <f t="shared" si="86"/>
        <v>2793376000</v>
      </c>
      <c r="BE55" s="65">
        <f t="shared" si="87"/>
        <v>1.4038981940334939E-2</v>
      </c>
      <c r="BF55" s="65" t="str">
        <f t="shared" si="88"/>
        <v/>
      </c>
      <c r="BG55" s="50">
        <f t="shared" si="59"/>
        <v>1.6580911413286288</v>
      </c>
      <c r="BH55" s="44">
        <f t="shared" si="89"/>
        <v>0</v>
      </c>
      <c r="BK55" s="46">
        <f>_xlfn.XLOOKUP($D55,MASTER_YH!$D:$D,MASTER_YH!H:H)</f>
        <v>4014919000</v>
      </c>
      <c r="BL55" s="46">
        <f>IF(AND(EXCL_YRS_NEG_INC=1,_xlfn.XLOOKUP($D55,MASTER_YH!$D:$D,MASTER_YH!N:N)&lt;0), "Negative", _xlfn.XLOOKUP($D55,MASTER_YH!$D:$D,MASTER_YH!N:N))</f>
        <v>321312000</v>
      </c>
      <c r="BM55" s="65">
        <f t="shared" si="90"/>
        <v>1.4502184937995891E-2</v>
      </c>
      <c r="BN55" s="65" t="str">
        <f t="shared" si="91"/>
        <v/>
      </c>
      <c r="BO55" s="47">
        <f t="shared" si="60"/>
        <v>8.0029509935318752E-2</v>
      </c>
      <c r="BP55" s="46">
        <f>_xlfn.XLOOKUP($D55, 'MASTER_S&amp;P'!$D:$D, 'MASTER_S&amp;P'!H:H)</f>
        <v>4014919000</v>
      </c>
      <c r="BQ55" s="46">
        <f>IF(AND(EXCL_YRS_NEG_INC=1,_xlfn.XLOOKUP($D55,'MASTER_S&amp;P'!$D:$D,'MASTER_S&amp;P'!N:N)&lt;0),"Negative",_xlfn.XLOOKUP($D55,'MASTER_S&amp;P'!$D:$D,'MASTER_S&amp;P'!N:N))</f>
        <v>321312000</v>
      </c>
      <c r="BR55" s="65">
        <f t="shared" si="92"/>
        <v>1.4502184937995891E-2</v>
      </c>
      <c r="BS55" s="65" t="str">
        <f t="shared" si="93"/>
        <v/>
      </c>
      <c r="BT55" s="47">
        <f t="shared" si="61"/>
        <v>8.0029509935318752E-2</v>
      </c>
      <c r="BU55" s="46">
        <f>_xlfn.XLOOKUP($D55, MASTER_VL!$D:$D, MASTER_VL!H:H)</f>
        <v>4014900000</v>
      </c>
      <c r="BV55" s="46">
        <f>IF(AND(EXCL_YRS_NEG_INC=1,_xlfn.XLOOKUP($D55,MASTER_VL!$D:$D,MASTER_VL!Q:Q)&lt;0),"Negative",_xlfn.XLOOKUP($D55,MASTER_VL!$D:$D,MASTER_VL!Q:Q))</f>
        <v>265870900</v>
      </c>
      <c r="BW55" s="65">
        <f t="shared" si="94"/>
        <v>1.4415059313009458E-2</v>
      </c>
      <c r="BX55" s="65" t="str">
        <f t="shared" si="95"/>
        <v/>
      </c>
      <c r="BY55" s="47">
        <f t="shared" si="62"/>
        <v>6.6221051582853865E-2</v>
      </c>
      <c r="BZ55" s="46">
        <f t="shared" si="96"/>
        <v>4014919000</v>
      </c>
      <c r="CA55" s="46">
        <f>_xlfn.XLOOKUP($D55, MASTER_YH!$D:$D, MASTER_YH!K:K)</f>
        <v>2525665000</v>
      </c>
      <c r="CB55" s="49">
        <f t="shared" si="97"/>
        <v>1.5896482708514392</v>
      </c>
      <c r="CC55" s="46">
        <f t="shared" si="63"/>
        <v>4014919000</v>
      </c>
      <c r="CD55" s="46">
        <f>_xlfn.XLOOKUP($D55, 'MASTER_S&amp;P'!$D:$D, 'MASTER_S&amp;P'!K:K)</f>
        <v>2525665000</v>
      </c>
      <c r="CE55" s="49">
        <f t="shared" si="64"/>
        <v>1.5896482708514392</v>
      </c>
      <c r="CF55" s="51">
        <f t="shared" si="98"/>
        <v>2525665000</v>
      </c>
      <c r="CG55" s="65">
        <f t="shared" si="99"/>
        <v>1.3581636309876825E-2</v>
      </c>
      <c r="CH55" s="65" t="str">
        <f t="shared" si="100"/>
        <v/>
      </c>
      <c r="CI55" s="50">
        <f t="shared" si="65"/>
        <v>1.5896482708514392</v>
      </c>
      <c r="CJ55" s="44">
        <f t="shared" si="101"/>
        <v>0</v>
      </c>
    </row>
    <row r="56" spans="2:88" x14ac:dyDescent="0.3">
      <c r="B56" s="7" t="str">
        <f t="shared" si="47"/>
        <v>Restaurants</v>
      </c>
      <c r="C56" s="7" t="str">
        <v>Wendys Company</v>
      </c>
      <c r="D56" s="7" t="str">
        <v>WEN</v>
      </c>
      <c r="G56" s="46">
        <f>_xlfn.XLOOKUP($D56,MASTER_YH!$D:$D,MASTER_YH!F:F)</f>
        <v>2246492000</v>
      </c>
      <c r="H56" s="46">
        <f>IF(AND(EXCL_YRS_NEG_INC=1,_xlfn.XLOOKUP($D56,MASTER_YH!$D:$D,MASTER_YH!L:L)&lt;0), "Negative", _xlfn.XLOOKUP($D56,MASTER_YH!$D:$D,MASTER_YH!L:L))</f>
        <v>272413000</v>
      </c>
      <c r="I56" s="65">
        <f t="shared" si="66"/>
        <v>2.7979867257970331E-2</v>
      </c>
      <c r="J56" s="65" t="str">
        <f t="shared" si="67"/>
        <v/>
      </c>
      <c r="K56" s="47">
        <f t="shared" si="48"/>
        <v>0.12126150460362201</v>
      </c>
      <c r="L56" s="46">
        <f>_xlfn.XLOOKUP($D56, 'MASTER_S&amp;P'!$D:$D, 'MASTER_S&amp;P'!F:F)</f>
        <v>2246492000</v>
      </c>
      <c r="M56" s="46">
        <f>IF(AND(EXCL_YRS_NEG_INC=1,_xlfn.XLOOKUP($D56,'MASTER_S&amp;P'!$D:$D,'MASTER_S&amp;P'!L:L)&lt;0),"Negative",_xlfn.XLOOKUP($D56,'MASTER_S&amp;P'!$D:$D,'MASTER_S&amp;P'!L:L))</f>
        <v>272413000</v>
      </c>
      <c r="N56" s="65">
        <f t="shared" si="68"/>
        <v>2.6071623915947834E-2</v>
      </c>
      <c r="O56" s="65" t="str">
        <f t="shared" si="69"/>
        <v/>
      </c>
      <c r="P56" s="47">
        <f t="shared" si="49"/>
        <v>0.12126150460362201</v>
      </c>
      <c r="Q56" s="46" t="str">
        <f>_xlfn.XLOOKUP($D56, MASTER_VL!$D:$D, MASTER_VL!F:F)</f>
        <v>NA</v>
      </c>
      <c r="R56" s="46" t="str">
        <f>IF(AND(EXCL_YRS_NEG_INC=1,_xlfn.XLOOKUP($D56,MASTER_VL!$D:$D,MASTER_VL!O:O)&lt;0),"Negative",_xlfn.XLOOKUP($D56,MASTER_VL!$D:$D,MASTER_VL!O:O))</f>
        <v>NA</v>
      </c>
      <c r="S56" s="65" t="str">
        <f t="shared" si="70"/>
        <v/>
      </c>
      <c r="T56" s="65" t="str">
        <f t="shared" si="71"/>
        <v/>
      </c>
      <c r="U56" s="47" t="str">
        <f t="shared" si="50"/>
        <v>n/a</v>
      </c>
      <c r="V56" s="46">
        <f t="shared" si="72"/>
        <v>2246492000</v>
      </c>
      <c r="W56" s="46">
        <f>_xlfn.XLOOKUP($D56, MASTER_YH!$D:$D, MASTER_YH!I:I)</f>
        <v>5034843000</v>
      </c>
      <c r="X56" s="49">
        <f t="shared" si="73"/>
        <v>0.44618908673021185</v>
      </c>
      <c r="Y56" s="46">
        <f t="shared" si="51"/>
        <v>2246492000</v>
      </c>
      <c r="Z56" s="46">
        <f>_xlfn.XLOOKUP($D56, 'MASTER_S&amp;P'!$D:$D, 'MASTER_S&amp;P'!I:I)</f>
        <v>5034843000</v>
      </c>
      <c r="AA56" s="49">
        <f t="shared" si="52"/>
        <v>0.44618908673021185</v>
      </c>
      <c r="AB56" s="51">
        <f t="shared" si="74"/>
        <v>5034843000</v>
      </c>
      <c r="AC56" s="65">
        <f t="shared" si="75"/>
        <v>2.4585379185671094E-2</v>
      </c>
      <c r="AD56" s="65" t="str">
        <f t="shared" si="76"/>
        <v/>
      </c>
      <c r="AE56" s="50">
        <f t="shared" si="53"/>
        <v>0.44618908673021185</v>
      </c>
      <c r="AF56" s="44">
        <f t="shared" si="77"/>
        <v>0</v>
      </c>
      <c r="AI56" s="46">
        <f>_xlfn.XLOOKUP($D56,MASTER_YH!$D:$D,MASTER_YH!G:G)</f>
        <v>2181578000</v>
      </c>
      <c r="AJ56" s="46">
        <f>IF(AND(EXCL_YRS_NEG_INC=1,_xlfn.XLOOKUP($D56,MASTER_YH!$D:$D,MASTER_YH!M:M)&lt;0), "Negative", _xlfn.XLOOKUP($D56,MASTER_YH!$D:$D,MASTER_YH!M:M))</f>
        <v>279418000</v>
      </c>
      <c r="AK56" s="65">
        <f t="shared" si="78"/>
        <v>2.6989660645100905E-2</v>
      </c>
      <c r="AL56" s="65" t="str">
        <f t="shared" si="79"/>
        <v/>
      </c>
      <c r="AM56" s="47">
        <f t="shared" si="54"/>
        <v>0.12808068288184057</v>
      </c>
      <c r="AN56" s="46">
        <f>_xlfn.XLOOKUP($D56, 'MASTER_S&amp;P'!$D:$D, 'MASTER_S&amp;P'!G:G)</f>
        <v>2181578000</v>
      </c>
      <c r="AO56" s="46">
        <f>IF(AND(EXCL_YRS_NEG_INC=1,_xlfn.XLOOKUP($D56,'MASTER_S&amp;P'!$D:$D,'MASTER_S&amp;P'!M:M)&lt;0),"Negative",_xlfn.XLOOKUP($D56,'MASTER_S&amp;P'!$D:$D,'MASTER_S&amp;P'!M:M))</f>
        <v>279418000</v>
      </c>
      <c r="AP56" s="65">
        <f t="shared" si="80"/>
        <v>2.6989660645100905E-2</v>
      </c>
      <c r="AQ56" s="65" t="str">
        <f t="shared" si="81"/>
        <v/>
      </c>
      <c r="AR56" s="47">
        <f t="shared" si="55"/>
        <v>0.12808068288184057</v>
      </c>
      <c r="AS56" s="46">
        <f>_xlfn.XLOOKUP($D56, MASTER_VL!$D:$D, MASTER_VL!G:G)</f>
        <v>2181600000</v>
      </c>
      <c r="AT56" s="46">
        <f>IF(AND(EXCL_YRS_NEG_INC=1,_xlfn.XLOOKUP($D56,MASTER_VL!$D:$D,MASTER_VL!P:P)&lt;0),"Negative",_xlfn.XLOOKUP($D56,MASTER_VL!$D:$D,MASTER_VL!P:P))</f>
        <v>201292000</v>
      </c>
      <c r="AU56" s="65">
        <f t="shared" si="82"/>
        <v>2.7165018809851924E-2</v>
      </c>
      <c r="AV56" s="65" t="str">
        <f t="shared" si="83"/>
        <v/>
      </c>
      <c r="AW56" s="47">
        <f t="shared" si="56"/>
        <v>9.2268060139347269E-2</v>
      </c>
      <c r="AX56" s="46">
        <f t="shared" si="84"/>
        <v>2181578000</v>
      </c>
      <c r="AY56" s="46">
        <f>_xlfn.XLOOKUP($D56, MASTER_YH!$D:$D, MASTER_YH!J:J)</f>
        <v>5182826000</v>
      </c>
      <c r="AZ56" s="49">
        <f t="shared" si="85"/>
        <v>0.420924414595435</v>
      </c>
      <c r="BA56" s="46">
        <f t="shared" si="57"/>
        <v>2181578000</v>
      </c>
      <c r="BB56" s="46">
        <f>_xlfn.XLOOKUP($D56, 'MASTER_S&amp;P'!$D:$D, 'MASTER_S&amp;P'!J:J)</f>
        <v>5182826000</v>
      </c>
      <c r="BC56" s="49">
        <f t="shared" si="58"/>
        <v>0.420924414595435</v>
      </c>
      <c r="BD56" s="51">
        <f t="shared" si="86"/>
        <v>5182826000</v>
      </c>
      <c r="BE56" s="65">
        <f t="shared" si="87"/>
        <v>2.6047907841228096E-2</v>
      </c>
      <c r="BF56" s="65" t="str">
        <f t="shared" si="88"/>
        <v/>
      </c>
      <c r="BG56" s="50">
        <f t="shared" si="59"/>
        <v>0.420924414595435</v>
      </c>
      <c r="BH56" s="44">
        <f t="shared" si="89"/>
        <v>0</v>
      </c>
      <c r="BK56" s="46">
        <f>_xlfn.XLOOKUP($D56,MASTER_YH!$D:$D,MASTER_YH!H:H)</f>
        <v>2095505000</v>
      </c>
      <c r="BL56" s="46">
        <f>IF(AND(EXCL_YRS_NEG_INC=1,_xlfn.XLOOKUP($D56,MASTER_YH!$D:$D,MASTER_YH!N:N)&lt;0), "Negative", _xlfn.XLOOKUP($D56,MASTER_YH!$D:$D,MASTER_YH!N:N))</f>
        <v>243505000</v>
      </c>
      <c r="BM56" s="65">
        <f t="shared" si="90"/>
        <v>3.1576833715341535E-2</v>
      </c>
      <c r="BN56" s="65" t="str">
        <f t="shared" si="91"/>
        <v/>
      </c>
      <c r="BO56" s="47">
        <f t="shared" si="60"/>
        <v>0.11620349271416676</v>
      </c>
      <c r="BP56" s="46">
        <f>_xlfn.XLOOKUP($D56, 'MASTER_S&amp;P'!$D:$D, 'MASTER_S&amp;P'!H:H)</f>
        <v>2095505000</v>
      </c>
      <c r="BQ56" s="46">
        <f>IF(AND(EXCL_YRS_NEG_INC=1,_xlfn.XLOOKUP($D56,'MASTER_S&amp;P'!$D:$D,'MASTER_S&amp;P'!N:N)&lt;0),"Negative",_xlfn.XLOOKUP($D56,'MASTER_S&amp;P'!$D:$D,'MASTER_S&amp;P'!N:N))</f>
        <v>243505000</v>
      </c>
      <c r="BR56" s="65">
        <f t="shared" si="92"/>
        <v>3.1576833715341535E-2</v>
      </c>
      <c r="BS56" s="65" t="str">
        <f t="shared" si="93"/>
        <v/>
      </c>
      <c r="BT56" s="47">
        <f t="shared" si="61"/>
        <v>0.11620349271416676</v>
      </c>
      <c r="BU56" s="46">
        <f>_xlfn.XLOOKUP($D56, MASTER_VL!$D:$D, MASTER_VL!H:H)</f>
        <v>2095500000</v>
      </c>
      <c r="BV56" s="46">
        <f>IF(AND(EXCL_YRS_NEG_INC=1,_xlfn.XLOOKUP($D56,MASTER_VL!$D:$D,MASTER_VL!Q:Q)&lt;0),"Negative",_xlfn.XLOOKUP($D56,MASTER_VL!$D:$D,MASTER_VL!Q:Q))</f>
        <v>185397000</v>
      </c>
      <c r="BW56" s="65">
        <f t="shared" si="94"/>
        <v>3.138712772384409E-2</v>
      </c>
      <c r="BX56" s="65" t="str">
        <f t="shared" si="95"/>
        <v/>
      </c>
      <c r="BY56" s="47">
        <f t="shared" si="62"/>
        <v>8.8473872584108798E-2</v>
      </c>
      <c r="BZ56" s="46">
        <f t="shared" si="96"/>
        <v>2095505000</v>
      </c>
      <c r="CA56" s="46">
        <f>_xlfn.XLOOKUP($D56, MASTER_YH!$D:$D, MASTER_YH!K:K)</f>
        <v>5499344000</v>
      </c>
      <c r="CB56" s="49">
        <f t="shared" si="97"/>
        <v>0.38104635752918892</v>
      </c>
      <c r="CC56" s="46">
        <f t="shared" si="63"/>
        <v>2095505000</v>
      </c>
      <c r="CD56" s="46">
        <f>_xlfn.XLOOKUP($D56, 'MASTER_S&amp;P'!$D:$D, 'MASTER_S&amp;P'!K:K)</f>
        <v>5499344000</v>
      </c>
      <c r="CE56" s="49">
        <f t="shared" si="64"/>
        <v>0.38104635752918892</v>
      </c>
      <c r="CF56" s="51">
        <f t="shared" si="98"/>
        <v>5499344000</v>
      </c>
      <c r="CG56" s="65">
        <f t="shared" si="99"/>
        <v>2.9572445336536423E-2</v>
      </c>
      <c r="CH56" s="65" t="str">
        <f t="shared" si="100"/>
        <v/>
      </c>
      <c r="CI56" s="50">
        <f t="shared" si="65"/>
        <v>0.38104635752918892</v>
      </c>
      <c r="CJ56" s="44">
        <f t="shared" si="101"/>
        <v>0</v>
      </c>
    </row>
    <row r="57" spans="2:88" x14ac:dyDescent="0.3">
      <c r="B57" s="7" t="str">
        <f t="shared" si="47"/>
        <v>Restaurants</v>
      </c>
      <c r="C57" s="7" t="str">
        <v>Wingstop Inc.</v>
      </c>
      <c r="D57" s="7" t="str">
        <v>WING</v>
      </c>
      <c r="G57" s="46">
        <f>_xlfn.XLOOKUP($D57,MASTER_YH!$D:$D,MASTER_YH!F:F)</f>
        <v>625807000</v>
      </c>
      <c r="H57" s="46">
        <f>IF(AND(EXCL_YRS_NEG_INC=1,_xlfn.XLOOKUP($D57,MASTER_YH!$D:$D,MASTER_YH!L:L)&lt;0), "Negative", _xlfn.XLOOKUP($D57,MASTER_YH!$D:$D,MASTER_YH!L:L))</f>
        <v>147190000</v>
      </c>
      <c r="I57" s="65">
        <f t="shared" si="66"/>
        <v>3.9803560913522461E-3</v>
      </c>
      <c r="J57" s="65" t="str">
        <f t="shared" si="67"/>
        <v/>
      </c>
      <c r="K57" s="47">
        <f t="shared" si="48"/>
        <v>0.23520030936055367</v>
      </c>
      <c r="L57" s="46">
        <f>_xlfn.XLOOKUP($D57, 'MASTER_S&amp;P'!$D:$D, 'MASTER_S&amp;P'!F:F)</f>
        <v>625807000</v>
      </c>
      <c r="M57" s="46">
        <f>IF(AND(EXCL_YRS_NEG_INC=1,_xlfn.XLOOKUP($D57,'MASTER_S&amp;P'!$D:$D,'MASTER_S&amp;P'!L:L)&lt;0),"Negative",_xlfn.XLOOKUP($D57,'MASTER_S&amp;P'!$D:$D,'MASTER_S&amp;P'!L:L))</f>
        <v>147190000</v>
      </c>
      <c r="N57" s="65">
        <f t="shared" si="68"/>
        <v>3.7088934736002636E-3</v>
      </c>
      <c r="O57" s="65" t="str">
        <f t="shared" si="69"/>
        <v/>
      </c>
      <c r="P57" s="47">
        <f t="shared" si="49"/>
        <v>0.23520030936055367</v>
      </c>
      <c r="Q57" s="46" t="str">
        <f>_xlfn.XLOOKUP($D57, MASTER_VL!$D:$D, MASTER_VL!F:F)</f>
        <v>NA</v>
      </c>
      <c r="R57" s="46" t="str">
        <f>IF(AND(EXCL_YRS_NEG_INC=1,_xlfn.XLOOKUP($D57,MASTER_VL!$D:$D,MASTER_VL!O:O)&lt;0),"Negative",_xlfn.XLOOKUP($D57,MASTER_VL!$D:$D,MASTER_VL!O:O))</f>
        <v>NA</v>
      </c>
      <c r="S57" s="65" t="str">
        <f t="shared" si="70"/>
        <v/>
      </c>
      <c r="T57" s="65" t="str">
        <f t="shared" si="71"/>
        <v/>
      </c>
      <c r="U57" s="47" t="str">
        <f t="shared" si="50"/>
        <v>n/a</v>
      </c>
      <c r="V57" s="46">
        <f t="shared" si="72"/>
        <v>625807000</v>
      </c>
      <c r="W57" s="46">
        <f>_xlfn.XLOOKUP($D57, MASTER_YH!$D:$D, MASTER_YH!I:I)</f>
        <v>716246000</v>
      </c>
      <c r="X57" s="49">
        <f t="shared" si="73"/>
        <v>0.8737319300910581</v>
      </c>
      <c r="Y57" s="46">
        <f t="shared" si="51"/>
        <v>625807000</v>
      </c>
      <c r="Z57" s="46">
        <f>_xlfn.XLOOKUP($D57, 'MASTER_S&amp;P'!$D:$D, 'MASTER_S&amp;P'!I:I)</f>
        <v>716246000</v>
      </c>
      <c r="AA57" s="49">
        <f t="shared" si="52"/>
        <v>0.8737319300910581</v>
      </c>
      <c r="AB57" s="51">
        <f t="shared" si="74"/>
        <v>716246000</v>
      </c>
      <c r="AC57" s="65">
        <f t="shared" si="75"/>
        <v>3.4974634760647312E-3</v>
      </c>
      <c r="AD57" s="65" t="str">
        <f t="shared" si="76"/>
        <v/>
      </c>
      <c r="AE57" s="50">
        <f t="shared" si="53"/>
        <v>0.8737319300910581</v>
      </c>
      <c r="AF57" s="44">
        <f t="shared" si="77"/>
        <v>0</v>
      </c>
      <c r="AI57" s="46">
        <f>_xlfn.XLOOKUP($D57,MASTER_YH!$D:$D,MASTER_YH!G:G)</f>
        <v>460055000</v>
      </c>
      <c r="AJ57" s="46">
        <f>IF(AND(EXCL_YRS_NEG_INC=1,_xlfn.XLOOKUP($D57,MASTER_YH!$D:$D,MASTER_YH!M:M)&lt;0), "Negative", _xlfn.XLOOKUP($D57,MASTER_YH!$D:$D,MASTER_YH!M:M))</f>
        <v>94310000</v>
      </c>
      <c r="AK57" s="65">
        <f t="shared" si="78"/>
        <v>1.9675305582775209E-3</v>
      </c>
      <c r="AL57" s="65" t="str">
        <f t="shared" si="79"/>
        <v/>
      </c>
      <c r="AM57" s="47">
        <f t="shared" si="54"/>
        <v>0.20499722859223354</v>
      </c>
      <c r="AN57" s="46">
        <f>_xlfn.XLOOKUP($D57, 'MASTER_S&amp;P'!$D:$D, 'MASTER_S&amp;P'!G:G)</f>
        <v>460055000</v>
      </c>
      <c r="AO57" s="46">
        <f>IF(AND(EXCL_YRS_NEG_INC=1,_xlfn.XLOOKUP($D57,'MASTER_S&amp;P'!$D:$D,'MASTER_S&amp;P'!M:M)&lt;0),"Negative",_xlfn.XLOOKUP($D57,'MASTER_S&amp;P'!$D:$D,'MASTER_S&amp;P'!M:M))</f>
        <v>94310000</v>
      </c>
      <c r="AP57" s="65">
        <f t="shared" si="80"/>
        <v>1.9675305582775209E-3</v>
      </c>
      <c r="AQ57" s="65" t="str">
        <f t="shared" si="81"/>
        <v/>
      </c>
      <c r="AR57" s="47">
        <f t="shared" si="55"/>
        <v>0.20499722859223354</v>
      </c>
      <c r="AS57" s="46">
        <f>_xlfn.XLOOKUP($D57, MASTER_VL!$D:$D, MASTER_VL!G:G)</f>
        <v>460100000</v>
      </c>
      <c r="AT57" s="46">
        <f>IF(AND(EXCL_YRS_NEG_INC=1,_xlfn.XLOOKUP($D57,MASTER_VL!$D:$D,MASTER_VL!P:P)&lt;0),"Negative",_xlfn.XLOOKUP($D57,MASTER_VL!$D:$D,MASTER_VL!P:P))</f>
        <v>87433200</v>
      </c>
      <c r="AU57" s="65">
        <f t="shared" si="82"/>
        <v>1.9803140664634124E-3</v>
      </c>
      <c r="AV57" s="65" t="str">
        <f t="shared" si="83"/>
        <v/>
      </c>
      <c r="AW57" s="47">
        <f t="shared" si="56"/>
        <v>0.1900308628559009</v>
      </c>
      <c r="AX57" s="46">
        <f t="shared" si="84"/>
        <v>460055000</v>
      </c>
      <c r="AY57" s="46">
        <f>_xlfn.XLOOKUP($D57, MASTER_YH!$D:$D, MASTER_YH!J:J)</f>
        <v>377825000</v>
      </c>
      <c r="AZ57" s="49">
        <f t="shared" si="85"/>
        <v>1.2176404420035731</v>
      </c>
      <c r="BA57" s="46">
        <f t="shared" si="57"/>
        <v>460055000</v>
      </c>
      <c r="BB57" s="46">
        <f>_xlfn.XLOOKUP($D57, 'MASTER_S&amp;P'!$D:$D, 'MASTER_S&amp;P'!J:J)</f>
        <v>377825000</v>
      </c>
      <c r="BC57" s="49">
        <f t="shared" si="58"/>
        <v>1.2176404420035731</v>
      </c>
      <c r="BD57" s="51">
        <f t="shared" si="86"/>
        <v>377825000</v>
      </c>
      <c r="BE57" s="65">
        <f t="shared" si="87"/>
        <v>1.8988773267927584E-3</v>
      </c>
      <c r="BF57" s="65" t="str">
        <f t="shared" si="88"/>
        <v/>
      </c>
      <c r="BG57" s="50">
        <f t="shared" si="59"/>
        <v>1.2176404420035731</v>
      </c>
      <c r="BH57" s="44">
        <f t="shared" si="89"/>
        <v>0</v>
      </c>
      <c r="BK57" s="46">
        <f>_xlfn.XLOOKUP($D57,MASTER_YH!$D:$D,MASTER_YH!H:H)</f>
        <v>357521000</v>
      </c>
      <c r="BL57" s="46">
        <f>IF(AND(EXCL_YRS_NEG_INC=1,_xlfn.XLOOKUP($D57,MASTER_YH!$D:$D,MASTER_YH!N:N)&lt;0), "Negative", _xlfn.XLOOKUP($D57,MASTER_YH!$D:$D,MASTER_YH!N:N))</f>
        <v>69316000</v>
      </c>
      <c r="BM57" s="65">
        <f t="shared" si="90"/>
        <v>2.4356681621863852E-3</v>
      </c>
      <c r="BN57" s="65" t="str">
        <f t="shared" si="91"/>
        <v/>
      </c>
      <c r="BO57" s="47">
        <f t="shared" si="60"/>
        <v>0.19387952036383876</v>
      </c>
      <c r="BP57" s="46">
        <f>_xlfn.XLOOKUP($D57, 'MASTER_S&amp;P'!$D:$D, 'MASTER_S&amp;P'!H:H)</f>
        <v>357521000</v>
      </c>
      <c r="BQ57" s="46">
        <f>IF(AND(EXCL_YRS_NEG_INC=1,_xlfn.XLOOKUP($D57,'MASTER_S&amp;P'!$D:$D,'MASTER_S&amp;P'!N:N)&lt;0),"Negative",_xlfn.XLOOKUP($D57,'MASTER_S&amp;P'!$D:$D,'MASTER_S&amp;P'!N:N))</f>
        <v>69316000</v>
      </c>
      <c r="BR57" s="65">
        <f t="shared" si="92"/>
        <v>2.4356681621863852E-3</v>
      </c>
      <c r="BS57" s="65" t="str">
        <f t="shared" si="93"/>
        <v/>
      </c>
      <c r="BT57" s="47">
        <f t="shared" si="61"/>
        <v>0.19387952036383876</v>
      </c>
      <c r="BU57" s="46">
        <f>_xlfn.XLOOKUP($D57, MASTER_VL!$D:$D, MASTER_VL!H:H)</f>
        <v>357500000</v>
      </c>
      <c r="BV57" s="46">
        <f>IF(AND(EXCL_YRS_NEG_INC=1,_xlfn.XLOOKUP($D57,MASTER_VL!$D:$D,MASTER_VL!Q:Q)&lt;0),"Negative",_xlfn.XLOOKUP($D57,MASTER_VL!$D:$D,MASTER_VL!Q:Q))</f>
        <v>55370500</v>
      </c>
      <c r="BW57" s="65">
        <f t="shared" si="94"/>
        <v>2.4210352560555268E-3</v>
      </c>
      <c r="BX57" s="65" t="str">
        <f t="shared" si="95"/>
        <v/>
      </c>
      <c r="BY57" s="47">
        <f t="shared" si="62"/>
        <v>0.1548825174825175</v>
      </c>
      <c r="BZ57" s="46">
        <f t="shared" si="96"/>
        <v>357521000</v>
      </c>
      <c r="CA57" s="46">
        <f>_xlfn.XLOOKUP($D57, MASTER_YH!$D:$D, MASTER_YH!K:K)</f>
        <v>424190000</v>
      </c>
      <c r="CB57" s="49">
        <f t="shared" si="97"/>
        <v>0.84283222141021708</v>
      </c>
      <c r="CC57" s="46">
        <f t="shared" si="63"/>
        <v>357521000</v>
      </c>
      <c r="CD57" s="46">
        <f>_xlfn.XLOOKUP($D57, 'MASTER_S&amp;P'!$D:$D, 'MASTER_S&amp;P'!K:K)</f>
        <v>424190000</v>
      </c>
      <c r="CE57" s="49">
        <f t="shared" si="64"/>
        <v>0.84283222141021708</v>
      </c>
      <c r="CF57" s="51">
        <f t="shared" si="98"/>
        <v>424190000</v>
      </c>
      <c r="CG57" s="65">
        <f t="shared" si="99"/>
        <v>2.2810603568908191E-3</v>
      </c>
      <c r="CH57" s="65" t="str">
        <f t="shared" si="100"/>
        <v/>
      </c>
      <c r="CI57" s="50">
        <f t="shared" si="65"/>
        <v>0.84283222141021708</v>
      </c>
      <c r="CJ57" s="44">
        <f t="shared" si="101"/>
        <v>0</v>
      </c>
    </row>
    <row r="58" spans="2:88" x14ac:dyDescent="0.3">
      <c r="B58" s="7" t="str">
        <f t="shared" si="47"/>
        <v>Restaurants</v>
      </c>
      <c r="C58" s="7" t="str">
        <v>Yum Brands Inc</v>
      </c>
      <c r="D58" s="7" t="str">
        <v>YUM</v>
      </c>
      <c r="G58" s="46">
        <f>_xlfn.XLOOKUP($D58,MASTER_YH!$D:$D,MASTER_YH!F:F)</f>
        <v>7549000000</v>
      </c>
      <c r="H58" s="46">
        <f>IF(AND(EXCL_YRS_NEG_INC=1,_xlfn.XLOOKUP($D58,MASTER_YH!$D:$D,MASTER_YH!L:L)&lt;0), "Negative", _xlfn.XLOOKUP($D58,MASTER_YH!$D:$D,MASTER_YH!L:L))</f>
        <v>1900000000</v>
      </c>
      <c r="I58" s="65">
        <f t="shared" si="66"/>
        <v>3.7383602039699433E-2</v>
      </c>
      <c r="J58" s="65" t="str">
        <f t="shared" si="67"/>
        <v/>
      </c>
      <c r="K58" s="47">
        <f t="shared" si="48"/>
        <v>0.2516889654258842</v>
      </c>
      <c r="L58" s="46">
        <f>_xlfn.XLOOKUP($D58, 'MASTER_S&amp;P'!$D:$D, 'MASTER_S&amp;P'!F:F)</f>
        <v>7549000000</v>
      </c>
      <c r="M58" s="46">
        <f>IF(AND(EXCL_YRS_NEG_INC=1,_xlfn.XLOOKUP($D58,'MASTER_S&amp;P'!$D:$D,'MASTER_S&amp;P'!L:L)&lt;0),"Negative",_xlfn.XLOOKUP($D58,'MASTER_S&amp;P'!$D:$D,'MASTER_S&amp;P'!L:L))</f>
        <v>1900000000</v>
      </c>
      <c r="N58" s="65">
        <f t="shared" si="68"/>
        <v>3.483401847536876E-2</v>
      </c>
      <c r="O58" s="65" t="str">
        <f t="shared" si="69"/>
        <v/>
      </c>
      <c r="P58" s="47">
        <f t="shared" si="49"/>
        <v>0.2516889654258842</v>
      </c>
      <c r="Q58" s="46" t="str">
        <f>_xlfn.XLOOKUP($D58, MASTER_VL!$D:$D, MASTER_VL!F:F)</f>
        <v>NA</v>
      </c>
      <c r="R58" s="46" t="str">
        <f>IF(AND(EXCL_YRS_NEG_INC=1,_xlfn.XLOOKUP($D58,MASTER_VL!$D:$D,MASTER_VL!O:O)&lt;0),"Negative",_xlfn.XLOOKUP($D58,MASTER_VL!$D:$D,MASTER_VL!O:O))</f>
        <v>NA</v>
      </c>
      <c r="S58" s="65" t="str">
        <f t="shared" si="70"/>
        <v/>
      </c>
      <c r="T58" s="65" t="str">
        <f t="shared" si="71"/>
        <v/>
      </c>
      <c r="U58" s="47" t="str">
        <f t="shared" si="50"/>
        <v>n/a</v>
      </c>
      <c r="V58" s="46">
        <f t="shared" si="72"/>
        <v>7549000000</v>
      </c>
      <c r="W58" s="46">
        <f>_xlfn.XLOOKUP($D58, MASTER_YH!$D:$D, MASTER_YH!I:I)</f>
        <v>6727000000</v>
      </c>
      <c r="X58" s="49">
        <f t="shared" si="73"/>
        <v>1.1221941430057976</v>
      </c>
      <c r="Y58" s="46">
        <f t="shared" si="51"/>
        <v>7549000000</v>
      </c>
      <c r="Z58" s="46">
        <f>_xlfn.XLOOKUP($D58, 'MASTER_S&amp;P'!$D:$D, 'MASTER_S&amp;P'!I:I)</f>
        <v>6727000000</v>
      </c>
      <c r="AA58" s="49">
        <f t="shared" si="52"/>
        <v>1.1221941430057976</v>
      </c>
      <c r="AB58" s="51">
        <f t="shared" si="74"/>
        <v>6727000000</v>
      </c>
      <c r="AC58" s="65">
        <f t="shared" si="75"/>
        <v>3.2848262752584234E-2</v>
      </c>
      <c r="AD58" s="65" t="str">
        <f t="shared" si="76"/>
        <v/>
      </c>
      <c r="AE58" s="50">
        <f t="shared" si="53"/>
        <v>1.1221941430057976</v>
      </c>
      <c r="AF58" s="44">
        <f t="shared" si="77"/>
        <v>0</v>
      </c>
      <c r="AI58" s="46">
        <f>_xlfn.XLOOKUP($D58,MASTER_YH!$D:$D,MASTER_YH!G:G)</f>
        <v>7076000000</v>
      </c>
      <c r="AJ58" s="46">
        <f>IF(AND(EXCL_YRS_NEG_INC=1,_xlfn.XLOOKUP($D58,MASTER_YH!$D:$D,MASTER_YH!M:M)&lt;0), "Negative", _xlfn.XLOOKUP($D58,MASTER_YH!$D:$D,MASTER_YH!M:M))</f>
        <v>1818000000</v>
      </c>
      <c r="AK58" s="65">
        <f t="shared" si="78"/>
        <v>3.2448045811228031E-2</v>
      </c>
      <c r="AL58" s="65" t="str">
        <f t="shared" si="79"/>
        <v/>
      </c>
      <c r="AM58" s="47">
        <f t="shared" si="54"/>
        <v>0.25692481628038438</v>
      </c>
      <c r="AN58" s="46">
        <f>_xlfn.XLOOKUP($D58, 'MASTER_S&amp;P'!$D:$D, 'MASTER_S&amp;P'!G:G)</f>
        <v>7076000000</v>
      </c>
      <c r="AO58" s="46">
        <f>IF(AND(EXCL_YRS_NEG_INC=1,_xlfn.XLOOKUP($D58,'MASTER_S&amp;P'!$D:$D,'MASTER_S&amp;P'!M:M)&lt;0),"Negative",_xlfn.XLOOKUP($D58,'MASTER_S&amp;P'!$D:$D,'MASTER_S&amp;P'!M:M))</f>
        <v>1818000000</v>
      </c>
      <c r="AP58" s="65">
        <f t="shared" si="80"/>
        <v>3.2448045811228031E-2</v>
      </c>
      <c r="AQ58" s="65" t="str">
        <f t="shared" si="81"/>
        <v/>
      </c>
      <c r="AR58" s="47">
        <f t="shared" si="55"/>
        <v>0.25692481628038438</v>
      </c>
      <c r="AS58" s="46">
        <f>_xlfn.XLOOKUP($D58, MASTER_VL!$D:$D, MASTER_VL!G:G)</f>
        <v>7076000000</v>
      </c>
      <c r="AT58" s="46">
        <f>IF(AND(EXCL_YRS_NEG_INC=1,_xlfn.XLOOKUP($D58,MASTER_VL!$D:$D,MASTER_VL!P:P)&lt;0),"Negative",_xlfn.XLOOKUP($D58,MASTER_VL!$D:$D,MASTER_VL!P:P))</f>
        <v>1452770000</v>
      </c>
      <c r="AU58" s="65">
        <f t="shared" si="82"/>
        <v>3.2658868386511011E-2</v>
      </c>
      <c r="AV58" s="65" t="str">
        <f t="shared" si="83"/>
        <v/>
      </c>
      <c r="AW58" s="47">
        <f t="shared" si="56"/>
        <v>0.20530949689089881</v>
      </c>
      <c r="AX58" s="46">
        <f t="shared" si="84"/>
        <v>7076000000</v>
      </c>
      <c r="AY58" s="46">
        <f>_xlfn.XLOOKUP($D58, MASTER_YH!$D:$D, MASTER_YH!J:J)</f>
        <v>6231000000</v>
      </c>
      <c r="AZ58" s="49">
        <f t="shared" si="85"/>
        <v>1.1356122612742738</v>
      </c>
      <c r="BA58" s="46">
        <f t="shared" si="57"/>
        <v>7076000000</v>
      </c>
      <c r="BB58" s="46">
        <f>_xlfn.XLOOKUP($D58, 'MASTER_S&amp;P'!$D:$D, 'MASTER_S&amp;P'!J:J)</f>
        <v>6231000000</v>
      </c>
      <c r="BC58" s="49">
        <f t="shared" si="58"/>
        <v>1.1356122612742738</v>
      </c>
      <c r="BD58" s="51">
        <f t="shared" si="86"/>
        <v>6231000000</v>
      </c>
      <c r="BE58" s="65">
        <f t="shared" si="87"/>
        <v>3.1315833052989288E-2</v>
      </c>
      <c r="BF58" s="65" t="str">
        <f t="shared" si="88"/>
        <v/>
      </c>
      <c r="BG58" s="50">
        <f t="shared" si="59"/>
        <v>1.1356122612742738</v>
      </c>
      <c r="BH58" s="44">
        <f t="shared" si="89"/>
        <v>0</v>
      </c>
      <c r="BK58" s="46">
        <f>_xlfn.XLOOKUP($D58,MASTER_YH!$D:$D,MASTER_YH!H:H)</f>
        <v>6842000000</v>
      </c>
      <c r="BL58" s="46">
        <f>IF(AND(EXCL_YRS_NEG_INC=1,_xlfn.XLOOKUP($D58,MASTER_YH!$D:$D,MASTER_YH!N:N)&lt;0), "Negative", _xlfn.XLOOKUP($D58,MASTER_YH!$D:$D,MASTER_YH!N:N))</f>
        <v>1662000000</v>
      </c>
      <c r="BM58" s="65">
        <f t="shared" si="90"/>
        <v>3.3567307282447979E-2</v>
      </c>
      <c r="BN58" s="65" t="str">
        <f t="shared" si="91"/>
        <v/>
      </c>
      <c r="BO58" s="47">
        <f t="shared" si="60"/>
        <v>0.24291142940660626</v>
      </c>
      <c r="BP58" s="46">
        <f>_xlfn.XLOOKUP($D58, 'MASTER_S&amp;P'!$D:$D, 'MASTER_S&amp;P'!H:H)</f>
        <v>6842000000</v>
      </c>
      <c r="BQ58" s="46">
        <f>IF(AND(EXCL_YRS_NEG_INC=1,_xlfn.XLOOKUP($D58,'MASTER_S&amp;P'!$D:$D,'MASTER_S&amp;P'!N:N)&lt;0),"Negative",_xlfn.XLOOKUP($D58,'MASTER_S&amp;P'!$D:$D,'MASTER_S&amp;P'!N:N))</f>
        <v>1662000000</v>
      </c>
      <c r="BR58" s="65">
        <f t="shared" si="92"/>
        <v>3.3567307282447979E-2</v>
      </c>
      <c r="BS58" s="65" t="str">
        <f t="shared" si="93"/>
        <v/>
      </c>
      <c r="BT58" s="47">
        <f t="shared" si="61"/>
        <v>0.24291142940660626</v>
      </c>
      <c r="BU58" s="46">
        <f>_xlfn.XLOOKUP($D58, MASTER_VL!$D:$D, MASTER_VL!H:H)</f>
        <v>6842000000</v>
      </c>
      <c r="BV58" s="46">
        <f>IF(AND(EXCL_YRS_NEG_INC=1,_xlfn.XLOOKUP($D58,MASTER_VL!$D:$D,MASTER_VL!Q:Q)&lt;0),"Negative",_xlfn.XLOOKUP($D58,MASTER_VL!$D:$D,MASTER_VL!Q:Q))</f>
        <v>1262800000</v>
      </c>
      <c r="BW58" s="65">
        <f t="shared" si="94"/>
        <v>3.3365643006437233E-2</v>
      </c>
      <c r="BX58" s="65" t="str">
        <f t="shared" si="95"/>
        <v/>
      </c>
      <c r="BY58" s="47">
        <f t="shared" si="62"/>
        <v>0.18456591639871384</v>
      </c>
      <c r="BZ58" s="46">
        <f t="shared" si="96"/>
        <v>6842000000</v>
      </c>
      <c r="CA58" s="46">
        <f>_xlfn.XLOOKUP($D58, MASTER_YH!$D:$D, MASTER_YH!K:K)</f>
        <v>5846000000</v>
      </c>
      <c r="CB58" s="49">
        <f t="shared" si="97"/>
        <v>1.1703729045501197</v>
      </c>
      <c r="CC58" s="46">
        <f t="shared" si="63"/>
        <v>6842000000</v>
      </c>
      <c r="CD58" s="46">
        <f>_xlfn.XLOOKUP($D58, 'MASTER_S&amp;P'!$D:$D, 'MASTER_S&amp;P'!K:K)</f>
        <v>5846000000</v>
      </c>
      <c r="CE58" s="49">
        <f t="shared" si="64"/>
        <v>1.1703729045501197</v>
      </c>
      <c r="CF58" s="51">
        <f t="shared" si="98"/>
        <v>5846000000</v>
      </c>
      <c r="CG58" s="65">
        <f t="shared" si="99"/>
        <v>3.143657051411803E-2</v>
      </c>
      <c r="CH58" s="65" t="str">
        <f t="shared" si="100"/>
        <v/>
      </c>
      <c r="CI58" s="50">
        <f t="shared" si="65"/>
        <v>1.1703729045501197</v>
      </c>
      <c r="CJ58" s="44">
        <f t="shared" si="101"/>
        <v>0</v>
      </c>
    </row>
    <row r="59" spans="2:88" x14ac:dyDescent="0.3">
      <c r="B59" s="7" t="str">
        <f t="shared" si="47"/>
        <v>Restaurants</v>
      </c>
      <c r="C59" s="7" t="str">
        <v>Yum China Holdings</v>
      </c>
      <c r="D59" s="7" t="str">
        <v>YUMC</v>
      </c>
      <c r="G59" s="46">
        <f>_xlfn.XLOOKUP($D59,MASTER_YH!$D:$D,MASTER_YH!F:F)</f>
        <v>11165000000</v>
      </c>
      <c r="H59" s="46">
        <f>IF(AND(EXCL_YRS_NEG_INC=1,_xlfn.XLOOKUP($D59,MASTER_YH!$D:$D,MASTER_YH!L:L)&lt;0), "Negative", _xlfn.XLOOKUP($D59,MASTER_YH!$D:$D,MASTER_YH!L:L))</f>
        <v>1331000000</v>
      </c>
      <c r="I59" s="65">
        <f t="shared" si="66"/>
        <v>6.1802146318343604E-2</v>
      </c>
      <c r="J59" s="65" t="str">
        <f t="shared" si="67"/>
        <v/>
      </c>
      <c r="K59" s="47">
        <f t="shared" si="48"/>
        <v>0.11921182266009853</v>
      </c>
      <c r="L59" s="46">
        <f>_xlfn.XLOOKUP($D59, 'MASTER_S&amp;P'!$D:$D, 'MASTER_S&amp;P'!F:F)</f>
        <v>11303000000</v>
      </c>
      <c r="M59" s="46">
        <f>IF(AND(EXCL_YRS_NEG_INC=1,_xlfn.XLOOKUP($D59,'MASTER_S&amp;P'!$D:$D,'MASTER_S&amp;P'!L:L)&lt;0),"Negative",_xlfn.XLOOKUP($D59,'MASTER_S&amp;P'!$D:$D,'MASTER_S&amp;P'!L:L))</f>
        <v>1336000000</v>
      </c>
      <c r="N59" s="65">
        <f t="shared" si="68"/>
        <v>5.7587203725966402E-2</v>
      </c>
      <c r="O59" s="65" t="str">
        <f t="shared" si="69"/>
        <v/>
      </c>
      <c r="P59" s="47">
        <f t="shared" si="49"/>
        <v>0.11819870830752897</v>
      </c>
      <c r="Q59" s="46" t="str">
        <f>_xlfn.XLOOKUP($D59, MASTER_VL!$D:$D, MASTER_VL!F:F)</f>
        <v>NA</v>
      </c>
      <c r="R59" s="46" t="str">
        <f>IF(AND(EXCL_YRS_NEG_INC=1,_xlfn.XLOOKUP($D59,MASTER_VL!$D:$D,MASTER_VL!O:O)&lt;0),"Negative",_xlfn.XLOOKUP($D59,MASTER_VL!$D:$D,MASTER_VL!O:O))</f>
        <v>NA</v>
      </c>
      <c r="S59" s="65" t="str">
        <f t="shared" si="70"/>
        <v/>
      </c>
      <c r="T59" s="65" t="str">
        <f t="shared" si="71"/>
        <v/>
      </c>
      <c r="U59" s="47" t="str">
        <f t="shared" si="50"/>
        <v>n/a</v>
      </c>
      <c r="V59" s="46">
        <f t="shared" si="72"/>
        <v>11165000000</v>
      </c>
      <c r="W59" s="46">
        <f>_xlfn.XLOOKUP($D59, MASTER_YH!$D:$D, MASTER_YH!I:I)</f>
        <v>11121000000</v>
      </c>
      <c r="X59" s="49">
        <f t="shared" si="73"/>
        <v>1.0039564787339268</v>
      </c>
      <c r="Y59" s="46">
        <f t="shared" si="51"/>
        <v>11303000000</v>
      </c>
      <c r="Z59" s="46">
        <f>_xlfn.XLOOKUP($D59, 'MASTER_S&amp;P'!$D:$D, 'MASTER_S&amp;P'!I:I)</f>
        <v>11121000000</v>
      </c>
      <c r="AA59" s="49">
        <f t="shared" si="52"/>
        <v>1.0163654347630608</v>
      </c>
      <c r="AB59" s="51">
        <f t="shared" si="74"/>
        <v>11121000000</v>
      </c>
      <c r="AC59" s="65">
        <f t="shared" si="75"/>
        <v>5.4304374917718043E-2</v>
      </c>
      <c r="AD59" s="65" t="str">
        <f t="shared" si="76"/>
        <v/>
      </c>
      <c r="AE59" s="50">
        <f t="shared" si="53"/>
        <v>1.0101609567484937</v>
      </c>
      <c r="AF59" s="44">
        <f t="shared" si="77"/>
        <v>0</v>
      </c>
      <c r="AI59" s="46">
        <f>_xlfn.XLOOKUP($D59,MASTER_YH!$D:$D,MASTER_YH!G:G)</f>
        <v>10852000000</v>
      </c>
      <c r="AJ59" s="46">
        <f>IF(AND(EXCL_YRS_NEG_INC=1,_xlfn.XLOOKUP($D59,MASTER_YH!$D:$D,MASTER_YH!M:M)&lt;0), "Negative", _xlfn.XLOOKUP($D59,MASTER_YH!$D:$D,MASTER_YH!M:M))</f>
        <v>1226000000</v>
      </c>
      <c r="AK59" s="65">
        <f t="shared" si="78"/>
        <v>6.2651651284686957E-2</v>
      </c>
      <c r="AL59" s="65" t="str">
        <f t="shared" si="79"/>
        <v/>
      </c>
      <c r="AM59" s="47">
        <f t="shared" si="54"/>
        <v>0.11297456690011058</v>
      </c>
      <c r="AN59" s="46">
        <f>_xlfn.XLOOKUP($D59, 'MASTER_S&amp;P'!$D:$D, 'MASTER_S&amp;P'!G:G)</f>
        <v>10978000000</v>
      </c>
      <c r="AO59" s="46">
        <f>IF(AND(EXCL_YRS_NEG_INC=1,_xlfn.XLOOKUP($D59,'MASTER_S&amp;P'!$D:$D,'MASTER_S&amp;P'!M:M)&lt;0),"Negative",_xlfn.XLOOKUP($D59,'MASTER_S&amp;P'!$D:$D,'MASTER_S&amp;P'!M:M))</f>
        <v>1230000000</v>
      </c>
      <c r="AP59" s="65">
        <f t="shared" si="80"/>
        <v>6.2651651284686957E-2</v>
      </c>
      <c r="AQ59" s="65" t="str">
        <f t="shared" si="81"/>
        <v/>
      </c>
      <c r="AR59" s="47">
        <f t="shared" si="55"/>
        <v>0.11204226635088359</v>
      </c>
      <c r="AS59" s="46">
        <f>_xlfn.XLOOKUP($D59, MASTER_VL!$D:$D, MASTER_VL!G:G)</f>
        <v>10978000000</v>
      </c>
      <c r="AT59" s="46">
        <f>IF(AND(EXCL_YRS_NEG_INC=1,_xlfn.XLOOKUP($D59,MASTER_VL!$D:$D,MASTER_VL!P:P)&lt;0),"Negative",_xlfn.XLOOKUP($D59,MASTER_VL!$D:$D,MASTER_VL!P:P))</f>
        <v>801790000</v>
      </c>
      <c r="AU59" s="65">
        <f t="shared" si="82"/>
        <v>6.3058713779186967E-2</v>
      </c>
      <c r="AV59" s="65" t="str">
        <f t="shared" si="83"/>
        <v/>
      </c>
      <c r="AW59" s="47">
        <f t="shared" si="56"/>
        <v>7.3036072144288575E-2</v>
      </c>
      <c r="AX59" s="46">
        <f t="shared" si="84"/>
        <v>10852000000</v>
      </c>
      <c r="AY59" s="46">
        <f>_xlfn.XLOOKUP($D59, MASTER_YH!$D:$D, MASTER_YH!J:J)</f>
        <v>12031000000</v>
      </c>
      <c r="AZ59" s="49">
        <f t="shared" si="85"/>
        <v>0.90200315850718971</v>
      </c>
      <c r="BA59" s="46">
        <f t="shared" si="57"/>
        <v>10978000000</v>
      </c>
      <c r="BB59" s="46">
        <f>_xlfn.XLOOKUP($D59, 'MASTER_S&amp;P'!$D:$D, 'MASTER_S&amp;P'!J:J)</f>
        <v>12031000000</v>
      </c>
      <c r="BC59" s="49">
        <f t="shared" si="58"/>
        <v>0.91247610339955121</v>
      </c>
      <c r="BD59" s="51">
        <f t="shared" si="86"/>
        <v>12031000000</v>
      </c>
      <c r="BE59" s="65">
        <f t="shared" si="87"/>
        <v>6.0465541239048966E-2</v>
      </c>
      <c r="BF59" s="65" t="str">
        <f t="shared" si="88"/>
        <v/>
      </c>
      <c r="BG59" s="50">
        <f t="shared" si="59"/>
        <v>0.90723963095337046</v>
      </c>
      <c r="BH59" s="44">
        <f t="shared" si="89"/>
        <v>0</v>
      </c>
      <c r="BK59" s="46">
        <f>_xlfn.XLOOKUP($D59,MASTER_YH!$D:$D,MASTER_YH!H:H)</f>
        <v>9478000000</v>
      </c>
      <c r="BL59" s="46">
        <f>IF(AND(EXCL_YRS_NEG_INC=1,_xlfn.XLOOKUP($D59,MASTER_YH!$D:$D,MASTER_YH!N:N)&lt;0), "Negative", _xlfn.XLOOKUP($D59,MASTER_YH!$D:$D,MASTER_YH!N:N))</f>
        <v>687000000</v>
      </c>
      <c r="BM59" s="65">
        <f t="shared" si="90"/>
        <v>6.7904032829666408E-2</v>
      </c>
      <c r="BN59" s="65" t="str">
        <f t="shared" si="91"/>
        <v/>
      </c>
      <c r="BO59" s="47">
        <f t="shared" si="60"/>
        <v>7.2483646338890068E-2</v>
      </c>
      <c r="BP59" s="46">
        <f>_xlfn.XLOOKUP($D59, 'MASTER_S&amp;P'!$D:$D, 'MASTER_S&amp;P'!H:H)</f>
        <v>9569000000</v>
      </c>
      <c r="BQ59" s="46">
        <f>IF(AND(EXCL_YRS_NEG_INC=1,_xlfn.XLOOKUP($D59,'MASTER_S&amp;P'!$D:$D,'MASTER_S&amp;P'!N:N)&lt;0),"Negative",_xlfn.XLOOKUP($D59,'MASTER_S&amp;P'!$D:$D,'MASTER_S&amp;P'!N:N))</f>
        <v>685000000</v>
      </c>
      <c r="BR59" s="65">
        <f t="shared" si="92"/>
        <v>6.7904032829666408E-2</v>
      </c>
      <c r="BS59" s="65" t="str">
        <f t="shared" si="93"/>
        <v/>
      </c>
      <c r="BT59" s="47">
        <f t="shared" si="61"/>
        <v>7.1585327620441008E-2</v>
      </c>
      <c r="BU59" s="46">
        <f>_xlfn.XLOOKUP($D59, MASTER_VL!$D:$D, MASTER_VL!H:H)</f>
        <v>9569000000</v>
      </c>
      <c r="BV59" s="46">
        <f>IF(AND(EXCL_YRS_NEG_INC=1,_xlfn.XLOOKUP($D59,MASTER_VL!$D:$D,MASTER_VL!Q:Q)&lt;0),"Negative",_xlfn.XLOOKUP($D59,MASTER_VL!$D:$D,MASTER_VL!Q:Q))</f>
        <v>435760000</v>
      </c>
      <c r="BW59" s="65">
        <f t="shared" si="94"/>
        <v>6.7496081798516377E-2</v>
      </c>
      <c r="BX59" s="65" t="str">
        <f t="shared" si="95"/>
        <v/>
      </c>
      <c r="BY59" s="47">
        <f t="shared" si="62"/>
        <v>4.5538718779391786E-2</v>
      </c>
      <c r="BZ59" s="46">
        <f t="shared" si="96"/>
        <v>9478000000</v>
      </c>
      <c r="CA59" s="46">
        <f>_xlfn.XLOOKUP($D59, MASTER_YH!$D:$D, MASTER_YH!K:K)</f>
        <v>11826000000</v>
      </c>
      <c r="CB59" s="49">
        <f t="shared" si="97"/>
        <v>0.80145442245898868</v>
      </c>
      <c r="CC59" s="46">
        <f t="shared" si="63"/>
        <v>9569000000</v>
      </c>
      <c r="CD59" s="46">
        <f>_xlfn.XLOOKUP($D59, 'MASTER_S&amp;P'!$D:$D, 'MASTER_S&amp;P'!K:K)</f>
        <v>11826000000</v>
      </c>
      <c r="CE59" s="49">
        <f t="shared" si="64"/>
        <v>0.80914933198038219</v>
      </c>
      <c r="CF59" s="51">
        <f t="shared" si="98"/>
        <v>11826000000</v>
      </c>
      <c r="CG59" s="65">
        <f t="shared" si="99"/>
        <v>6.3593719278132038E-2</v>
      </c>
      <c r="CH59" s="65" t="str">
        <f t="shared" si="100"/>
        <v/>
      </c>
      <c r="CI59" s="50">
        <f t="shared" si="65"/>
        <v>0.80530187721968538</v>
      </c>
      <c r="CJ59" s="44">
        <f t="shared" si="101"/>
        <v>0</v>
      </c>
    </row>
    <row r="61" spans="2:88" x14ac:dyDescent="0.3">
      <c r="L61" s="45"/>
      <c r="AN61" s="45"/>
      <c r="BP61" s="45"/>
    </row>
    <row r="62" spans="2:88" x14ac:dyDescent="0.3">
      <c r="L62" s="45"/>
      <c r="AN62" s="45"/>
      <c r="BP62" s="45"/>
    </row>
    <row r="63" spans="2:88" x14ac:dyDescent="0.3">
      <c r="L63" s="45"/>
      <c r="AN63" s="45"/>
      <c r="BP63" s="45"/>
    </row>
    <row r="64" spans="2:88" x14ac:dyDescent="0.3">
      <c r="L64" s="45"/>
      <c r="AN64" s="45"/>
      <c r="BP64" s="45"/>
    </row>
    <row r="65" spans="12:68" x14ac:dyDescent="0.3">
      <c r="L65" s="45"/>
      <c r="AN65" s="45"/>
      <c r="BP65" s="45"/>
    </row>
    <row r="66" spans="12:68" x14ac:dyDescent="0.3">
      <c r="L66" s="45"/>
      <c r="AN66" s="45"/>
      <c r="BP66" s="45"/>
    </row>
    <row r="67" spans="12:68" x14ac:dyDescent="0.3">
      <c r="L67" s="45"/>
      <c r="AN67" s="45"/>
      <c r="BP67" s="45"/>
    </row>
    <row r="68" spans="12:68" x14ac:dyDescent="0.3">
      <c r="L68" s="45"/>
      <c r="AN68" s="45"/>
      <c r="BP68" s="45"/>
    </row>
    <row r="69" spans="12:68" x14ac:dyDescent="0.3">
      <c r="L69" s="45"/>
      <c r="AN69" s="45"/>
      <c r="BP69" s="45"/>
    </row>
    <row r="70" spans="12:68" x14ac:dyDescent="0.3">
      <c r="L70" s="45"/>
      <c r="AN70" s="45"/>
      <c r="BP70" s="45"/>
    </row>
    <row r="71" spans="12:68" x14ac:dyDescent="0.3">
      <c r="L71" s="45"/>
      <c r="AN71" s="45"/>
      <c r="BP71" s="45"/>
    </row>
    <row r="72" spans="12:68" x14ac:dyDescent="0.3">
      <c r="L72" s="45"/>
      <c r="AN72" s="45"/>
      <c r="BP72" s="45"/>
    </row>
    <row r="73" spans="12:68" x14ac:dyDescent="0.3">
      <c r="L73" s="45"/>
      <c r="AN73" s="45"/>
      <c r="BP73" s="45"/>
    </row>
    <row r="74" spans="12:68" x14ac:dyDescent="0.3">
      <c r="L74" s="45"/>
      <c r="AN74" s="45"/>
      <c r="BP74" s="45"/>
    </row>
    <row r="75" spans="12:68" x14ac:dyDescent="0.3">
      <c r="L75" s="45"/>
      <c r="AN75" s="45"/>
      <c r="BP75" s="45"/>
    </row>
    <row r="76" spans="12:68" x14ac:dyDescent="0.3">
      <c r="L76" s="45"/>
      <c r="AN76" s="45"/>
      <c r="BP76" s="45"/>
    </row>
    <row r="77" spans="12:68" x14ac:dyDescent="0.3">
      <c r="L77" s="45"/>
      <c r="AN77" s="45"/>
      <c r="BP77" s="45"/>
    </row>
    <row r="78" spans="12:68" x14ac:dyDescent="0.3">
      <c r="L78" s="45"/>
      <c r="AN78" s="45"/>
      <c r="BP78" s="45"/>
    </row>
    <row r="79" spans="12:68" x14ac:dyDescent="0.3">
      <c r="L79" s="45"/>
      <c r="AN79" s="45"/>
      <c r="BP79" s="45"/>
    </row>
    <row r="80" spans="12:68" x14ac:dyDescent="0.3">
      <c r="L80" s="45"/>
      <c r="AN80" s="45"/>
      <c r="BP80" s="45"/>
    </row>
    <row r="81" spans="12:68" x14ac:dyDescent="0.3">
      <c r="L81" s="45"/>
      <c r="AN81" s="45"/>
      <c r="BP81" s="45"/>
    </row>
    <row r="82" spans="12:68" x14ac:dyDescent="0.3">
      <c r="L82" s="45"/>
      <c r="AN82" s="45"/>
      <c r="BP82" s="45"/>
    </row>
    <row r="83" spans="12:68" x14ac:dyDescent="0.3">
      <c r="L83" s="45"/>
      <c r="AN83" s="45"/>
      <c r="BP83" s="45"/>
    </row>
    <row r="84" spans="12:68" x14ac:dyDescent="0.3">
      <c r="L84" s="45"/>
      <c r="AN84" s="45"/>
      <c r="BP84" s="45"/>
    </row>
    <row r="85" spans="12:68" x14ac:dyDescent="0.3">
      <c r="L85" s="45"/>
      <c r="AN85" s="45"/>
      <c r="BP85" s="45"/>
    </row>
    <row r="86" spans="12:68" x14ac:dyDescent="0.3">
      <c r="L86" s="45"/>
      <c r="AN86" s="45"/>
      <c r="BP86" s="45"/>
    </row>
    <row r="87" spans="12:68" x14ac:dyDescent="0.3">
      <c r="L87" s="45"/>
      <c r="AN87" s="45"/>
      <c r="BP87" s="45"/>
    </row>
    <row r="88" spans="12:68" x14ac:dyDescent="0.3">
      <c r="L88" s="45"/>
      <c r="AN88" s="45"/>
      <c r="BP88" s="45"/>
    </row>
    <row r="89" spans="12:68" x14ac:dyDescent="0.3">
      <c r="L89" s="45"/>
      <c r="AN89" s="45"/>
      <c r="BP89" s="45"/>
    </row>
    <row r="90" spans="12:68" x14ac:dyDescent="0.3">
      <c r="L90" s="45"/>
      <c r="AN90" s="45"/>
      <c r="BP90" s="45"/>
    </row>
    <row r="91" spans="12:68" x14ac:dyDescent="0.3">
      <c r="L91" s="45"/>
      <c r="AN91" s="45"/>
      <c r="BP91" s="45"/>
    </row>
    <row r="92" spans="12:68" x14ac:dyDescent="0.3">
      <c r="L92" s="45"/>
      <c r="AN92" s="45"/>
      <c r="BP92" s="45"/>
    </row>
    <row r="93" spans="12:68" x14ac:dyDescent="0.3">
      <c r="L93" s="45"/>
      <c r="AN93" s="45"/>
      <c r="BP93" s="45"/>
    </row>
    <row r="94" spans="12:68" x14ac:dyDescent="0.3">
      <c r="L94" s="45"/>
      <c r="AN94" s="45"/>
      <c r="BP94" s="45"/>
    </row>
    <row r="95" spans="12:68" x14ac:dyDescent="0.3">
      <c r="L95" s="45"/>
      <c r="AN95" s="45"/>
      <c r="BP95" s="45"/>
    </row>
    <row r="96" spans="12:68" x14ac:dyDescent="0.3">
      <c r="L96" s="45"/>
      <c r="AN96" s="45"/>
      <c r="BP96" s="45"/>
    </row>
    <row r="97" spans="12:68" x14ac:dyDescent="0.3">
      <c r="L97" s="45"/>
      <c r="AN97" s="45"/>
      <c r="BP97" s="45"/>
    </row>
    <row r="98" spans="12:68" x14ac:dyDescent="0.3">
      <c r="L98" s="45"/>
      <c r="AN98" s="45"/>
      <c r="BP98" s="45"/>
    </row>
    <row r="99" spans="12:68" x14ac:dyDescent="0.3">
      <c r="L99" s="45"/>
      <c r="AN99" s="45"/>
      <c r="BP99" s="45"/>
    </row>
    <row r="100" spans="12:68" x14ac:dyDescent="0.3">
      <c r="L100" s="45"/>
      <c r="AN100" s="45"/>
      <c r="BP100" s="45"/>
    </row>
    <row r="101" spans="12:68" x14ac:dyDescent="0.3">
      <c r="L101" s="45"/>
      <c r="AN101" s="45"/>
      <c r="BP101" s="45"/>
    </row>
    <row r="102" spans="12:68" x14ac:dyDescent="0.3">
      <c r="L102" s="45"/>
      <c r="AN102" s="45"/>
      <c r="BP102" s="45"/>
    </row>
    <row r="103" spans="12:68" x14ac:dyDescent="0.3">
      <c r="L103" s="45"/>
      <c r="AN103" s="45"/>
      <c r="BP103" s="45"/>
    </row>
    <row r="104" spans="12:68" x14ac:dyDescent="0.3">
      <c r="L104" s="45"/>
      <c r="AN104" s="45"/>
      <c r="BP104" s="45"/>
    </row>
    <row r="105" spans="12:68" x14ac:dyDescent="0.3">
      <c r="L105" s="45"/>
      <c r="AN105" s="45"/>
      <c r="BP105" s="45"/>
    </row>
    <row r="106" spans="12:68" x14ac:dyDescent="0.3">
      <c r="L106" s="45"/>
      <c r="AN106" s="45"/>
      <c r="BP106" s="45"/>
    </row>
    <row r="107" spans="12:68" x14ac:dyDescent="0.3">
      <c r="L107" s="45"/>
      <c r="AN107" s="45"/>
      <c r="BP107" s="45"/>
    </row>
    <row r="108" spans="12:68" x14ac:dyDescent="0.3">
      <c r="L108" s="45"/>
      <c r="AN108" s="45"/>
      <c r="BP108" s="45"/>
    </row>
    <row r="109" spans="12:68" x14ac:dyDescent="0.3">
      <c r="L109" s="45"/>
      <c r="AN109" s="45"/>
      <c r="BP109" s="45"/>
    </row>
    <row r="110" spans="12:68" x14ac:dyDescent="0.3">
      <c r="L110" s="45"/>
      <c r="AN110" s="45"/>
      <c r="BP110" s="4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6378-6FD6-422F-B7D7-616F4C27BA79}">
  <sheetPr>
    <tabColor theme="1"/>
  </sheetPr>
  <dimension ref="A1"/>
  <sheetViews>
    <sheetView showGridLines="0" workbookViewId="0">
      <selection activeCell="K7" sqref="K7"/>
    </sheetView>
  </sheetViews>
  <sheetFormatPr defaultRowHeight="12.75" x14ac:dyDescent="0.3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5CD34-2443-401A-B7A5-EC90B4D7867E}">
  <sheetPr codeName="Sheet1">
    <tabColor theme="1"/>
  </sheetPr>
  <dimension ref="B2:S200"/>
  <sheetViews>
    <sheetView workbookViewId="0">
      <pane ySplit="4" topLeftCell="A5" activePane="bottomLeft" state="frozen"/>
      <selection activeCell="K182" sqref="K182"/>
      <selection pane="bottomLeft" activeCell="F1" sqref="F1:N1048576"/>
    </sheetView>
  </sheetViews>
  <sheetFormatPr defaultColWidth="9.1328125" defaultRowHeight="10.15" x14ac:dyDescent="0.3"/>
  <cols>
    <col min="1" max="1" width="2.59765625" style="7" customWidth="1"/>
    <col min="2" max="2" width="16.265625" style="4" bestFit="1" customWidth="1"/>
    <col min="3" max="3" width="31.1328125" style="4" bestFit="1" customWidth="1"/>
    <col min="4" max="4" width="12.73046875" style="5" customWidth="1"/>
    <col min="5" max="5" width="12.73046875" style="15" customWidth="1"/>
    <col min="6" max="17" width="12.73046875" style="26" customWidth="1"/>
    <col min="18" max="18" width="2.59765625" style="7" customWidth="1"/>
    <col min="19" max="19" width="46.73046875" style="7" bestFit="1" customWidth="1"/>
    <col min="20" max="16384" width="9.1328125" style="7"/>
  </cols>
  <sheetData>
    <row r="2" spans="2:19" x14ac:dyDescent="0.3">
      <c r="F2" s="26" t="s">
        <v>61</v>
      </c>
      <c r="G2" s="26" t="s">
        <v>61</v>
      </c>
      <c r="H2" s="26" t="s">
        <v>61</v>
      </c>
      <c r="I2" s="26" t="s">
        <v>62</v>
      </c>
      <c r="J2" s="26" t="s">
        <v>62</v>
      </c>
      <c r="K2" s="26" t="s">
        <v>62</v>
      </c>
      <c r="L2" s="26" t="s">
        <v>63</v>
      </c>
      <c r="M2" s="26" t="s">
        <v>63</v>
      </c>
      <c r="N2" s="26" t="s">
        <v>63</v>
      </c>
      <c r="O2" s="26" t="s">
        <v>64</v>
      </c>
      <c r="P2" s="26" t="s">
        <v>64</v>
      </c>
      <c r="Q2" s="26" t="s">
        <v>64</v>
      </c>
    </row>
    <row r="3" spans="2:19" s="3" customFormat="1" ht="20.25" x14ac:dyDescent="0.3">
      <c r="B3" s="1" t="s">
        <v>9</v>
      </c>
      <c r="C3" s="1" t="s">
        <v>52</v>
      </c>
      <c r="D3" s="2" t="s">
        <v>53</v>
      </c>
      <c r="E3" s="14" t="s">
        <v>65</v>
      </c>
      <c r="F3" s="23" t="s">
        <v>66</v>
      </c>
      <c r="G3" s="23" t="s">
        <v>66</v>
      </c>
      <c r="H3" s="23" t="s">
        <v>66</v>
      </c>
      <c r="I3" s="23" t="s">
        <v>67</v>
      </c>
      <c r="J3" s="23" t="s">
        <v>67</v>
      </c>
      <c r="K3" s="23" t="s">
        <v>67</v>
      </c>
      <c r="L3" s="23" t="s">
        <v>68</v>
      </c>
      <c r="M3" s="23" t="s">
        <v>68</v>
      </c>
      <c r="N3" s="23" t="s">
        <v>68</v>
      </c>
      <c r="O3" s="23" t="s">
        <v>69</v>
      </c>
      <c r="P3" s="23" t="s">
        <v>69</v>
      </c>
      <c r="Q3" s="23" t="s">
        <v>69</v>
      </c>
    </row>
    <row r="4" spans="2:19" s="29" customFormat="1" ht="10.5" thickBot="1" x14ac:dyDescent="0.4">
      <c r="B4" s="27"/>
      <c r="C4" s="28"/>
      <c r="D4" s="28"/>
      <c r="E4" s="28"/>
      <c r="F4" s="28">
        <v>2024</v>
      </c>
      <c r="G4" s="28">
        <v>2023</v>
      </c>
      <c r="H4" s="28">
        <v>2022</v>
      </c>
      <c r="I4" s="28">
        <v>2024</v>
      </c>
      <c r="J4" s="28">
        <v>2023</v>
      </c>
      <c r="K4" s="28">
        <v>2022</v>
      </c>
      <c r="L4" s="28">
        <v>2024</v>
      </c>
      <c r="M4" s="28">
        <v>2023</v>
      </c>
      <c r="N4" s="28">
        <v>2022</v>
      </c>
      <c r="O4" s="28">
        <v>2024</v>
      </c>
      <c r="P4" s="28">
        <v>2023</v>
      </c>
      <c r="Q4" s="28">
        <v>2022</v>
      </c>
    </row>
    <row r="5" spans="2:19" ht="10.5" thickTop="1" x14ac:dyDescent="0.3">
      <c r="B5" s="38" t="s">
        <v>55</v>
      </c>
      <c r="C5" s="38" t="s">
        <v>70</v>
      </c>
      <c r="D5" s="39" t="s">
        <v>71</v>
      </c>
      <c r="E5" s="11">
        <v>0.9</v>
      </c>
      <c r="F5" s="20" t="s">
        <v>72</v>
      </c>
      <c r="G5" s="20" t="s">
        <v>72</v>
      </c>
      <c r="H5" s="20" t="s">
        <v>72</v>
      </c>
      <c r="I5" s="30" t="s">
        <v>72</v>
      </c>
      <c r="J5" s="30" t="s">
        <v>72</v>
      </c>
      <c r="K5" s="30" t="s">
        <v>72</v>
      </c>
      <c r="L5" s="20" t="s">
        <v>72</v>
      </c>
      <c r="M5" s="20" t="s">
        <v>72</v>
      </c>
      <c r="N5" s="20" t="s">
        <v>72</v>
      </c>
      <c r="O5" s="24" t="str">
        <f>IFERROR(I5*L5, "NA")</f>
        <v>NA</v>
      </c>
      <c r="P5" s="24" t="str">
        <f t="shared" ref="P5:Q5" si="0">IFERROR(J5*M5, "NA")</f>
        <v>NA</v>
      </c>
      <c r="Q5" s="24" t="str">
        <f t="shared" si="0"/>
        <v>NA</v>
      </c>
      <c r="S5" s="33" t="s">
        <v>17</v>
      </c>
    </row>
    <row r="6" spans="2:19" x14ac:dyDescent="0.3">
      <c r="B6" s="38" t="s">
        <v>55</v>
      </c>
      <c r="C6" s="38" t="s">
        <v>73</v>
      </c>
      <c r="D6" s="39" t="s">
        <v>74</v>
      </c>
      <c r="E6" s="11" t="s">
        <v>75</v>
      </c>
      <c r="F6" s="20">
        <v>5183000000</v>
      </c>
      <c r="G6" s="20">
        <v>4368000000</v>
      </c>
      <c r="H6" s="20" t="s">
        <v>72</v>
      </c>
      <c r="I6" s="30">
        <v>0.14000000000000001</v>
      </c>
      <c r="J6" s="30">
        <v>-0.54</v>
      </c>
      <c r="K6" s="30" t="s">
        <v>72</v>
      </c>
      <c r="L6" s="20">
        <v>553630000</v>
      </c>
      <c r="M6" s="20">
        <v>505250000</v>
      </c>
      <c r="N6" s="20" t="s">
        <v>72</v>
      </c>
      <c r="O6" s="24">
        <f t="shared" ref="O6:O69" si="1">IFERROR(I6*L6, "NA")</f>
        <v>77508200</v>
      </c>
      <c r="P6" s="24">
        <f t="shared" ref="P6:P69" si="2">IFERROR(J6*M6, "NA")</f>
        <v>-272835000</v>
      </c>
      <c r="Q6" s="24" t="str">
        <f t="shared" ref="Q6:Q69" si="3">IFERROR(K6*N6, "NA")</f>
        <v>NA</v>
      </c>
      <c r="S6" s="33" t="s">
        <v>76</v>
      </c>
    </row>
    <row r="7" spans="2:19" x14ac:dyDescent="0.3">
      <c r="B7" s="38" t="s">
        <v>55</v>
      </c>
      <c r="C7" s="38" t="s">
        <v>77</v>
      </c>
      <c r="D7" s="39" t="s">
        <v>78</v>
      </c>
      <c r="E7" s="11">
        <v>1.25</v>
      </c>
      <c r="F7" s="20">
        <v>5933500000</v>
      </c>
      <c r="G7" s="20">
        <v>6159300000</v>
      </c>
      <c r="H7" s="20">
        <v>6395100000</v>
      </c>
      <c r="I7" s="30">
        <v>6.02</v>
      </c>
      <c r="J7" s="30">
        <v>6.7</v>
      </c>
      <c r="K7" s="30">
        <v>7.49</v>
      </c>
      <c r="L7" s="20">
        <v>68330000</v>
      </c>
      <c r="M7" s="20">
        <v>74350000</v>
      </c>
      <c r="N7" s="20">
        <v>76710000</v>
      </c>
      <c r="O7" s="24">
        <f t="shared" si="1"/>
        <v>411346600</v>
      </c>
      <c r="P7" s="24">
        <f t="shared" si="2"/>
        <v>498145000</v>
      </c>
      <c r="Q7" s="24">
        <f t="shared" si="3"/>
        <v>574557900</v>
      </c>
      <c r="S7" s="33" t="s">
        <v>79</v>
      </c>
    </row>
    <row r="8" spans="2:19" x14ac:dyDescent="0.3">
      <c r="B8" s="38" t="s">
        <v>55</v>
      </c>
      <c r="C8" s="38" t="s">
        <v>80</v>
      </c>
      <c r="D8" s="39" t="s">
        <v>81</v>
      </c>
      <c r="E8" s="11">
        <v>0.7</v>
      </c>
      <c r="F8" s="20" t="s">
        <v>72</v>
      </c>
      <c r="G8" s="20">
        <v>93506000000</v>
      </c>
      <c r="H8" s="20">
        <v>97725000000</v>
      </c>
      <c r="I8" s="30" t="s">
        <v>75</v>
      </c>
      <c r="J8" s="30">
        <v>3.81</v>
      </c>
      <c r="K8" s="30">
        <v>4.16</v>
      </c>
      <c r="L8" s="20" t="s">
        <v>72</v>
      </c>
      <c r="M8" s="20">
        <v>957100000</v>
      </c>
      <c r="N8" s="20">
        <v>981300000</v>
      </c>
      <c r="O8" s="24" t="str">
        <f t="shared" si="1"/>
        <v>NA</v>
      </c>
      <c r="P8" s="24">
        <f t="shared" si="2"/>
        <v>3646551000</v>
      </c>
      <c r="Q8" s="24">
        <f t="shared" si="3"/>
        <v>4082208000</v>
      </c>
      <c r="S8" s="33" t="s">
        <v>82</v>
      </c>
    </row>
    <row r="9" spans="2:19" x14ac:dyDescent="0.3">
      <c r="B9" s="38" t="s">
        <v>55</v>
      </c>
      <c r="C9" s="38" t="s">
        <v>83</v>
      </c>
      <c r="D9" s="39" t="s">
        <v>84</v>
      </c>
      <c r="E9" s="11">
        <v>1.25</v>
      </c>
      <c r="F9" s="20">
        <v>7307000000</v>
      </c>
      <c r="G9" s="20">
        <v>7429000000</v>
      </c>
      <c r="H9" s="20">
        <v>7560000000</v>
      </c>
      <c r="I9" s="30">
        <v>3.61</v>
      </c>
      <c r="J9" s="30">
        <v>3.84</v>
      </c>
      <c r="K9" s="30">
        <v>3.4</v>
      </c>
      <c r="L9" s="20">
        <v>216000000</v>
      </c>
      <c r="M9" s="20">
        <v>225000000</v>
      </c>
      <c r="N9" s="20">
        <v>229000000</v>
      </c>
      <c r="O9" s="24">
        <f t="shared" si="1"/>
        <v>779760000</v>
      </c>
      <c r="P9" s="24">
        <f t="shared" si="2"/>
        <v>864000000</v>
      </c>
      <c r="Q9" s="24">
        <f t="shared" si="3"/>
        <v>778600000</v>
      </c>
      <c r="S9" s="33" t="s">
        <v>85</v>
      </c>
    </row>
    <row r="10" spans="2:19" x14ac:dyDescent="0.3">
      <c r="B10" s="38" t="s">
        <v>55</v>
      </c>
      <c r="C10" s="38" t="s">
        <v>86</v>
      </c>
      <c r="D10" s="39" t="s">
        <v>87</v>
      </c>
      <c r="E10" s="11">
        <v>1.05</v>
      </c>
      <c r="F10" s="20">
        <v>41528000000</v>
      </c>
      <c r="G10" s="20">
        <v>43452000000</v>
      </c>
      <c r="H10" s="20">
        <v>46298000000</v>
      </c>
      <c r="I10" s="30">
        <v>6.37</v>
      </c>
      <c r="J10" s="30">
        <v>6.37</v>
      </c>
      <c r="K10" s="30">
        <v>7.08</v>
      </c>
      <c r="L10" s="20">
        <v>211400000</v>
      </c>
      <c r="M10" s="20">
        <v>215400000</v>
      </c>
      <c r="N10" s="20">
        <v>218100000</v>
      </c>
      <c r="O10" s="24">
        <f t="shared" si="1"/>
        <v>1346618000</v>
      </c>
      <c r="P10" s="24">
        <f t="shared" si="2"/>
        <v>1372098000</v>
      </c>
      <c r="Q10" s="24">
        <f t="shared" si="3"/>
        <v>1544148000</v>
      </c>
      <c r="S10" s="33" t="s">
        <v>88</v>
      </c>
    </row>
    <row r="11" spans="2:19" x14ac:dyDescent="0.3">
      <c r="B11" s="38" t="s">
        <v>55</v>
      </c>
      <c r="C11" s="38" t="s">
        <v>89</v>
      </c>
      <c r="D11" s="39" t="s">
        <v>90</v>
      </c>
      <c r="E11" s="11">
        <v>1.55</v>
      </c>
      <c r="F11" s="20">
        <v>795500000</v>
      </c>
      <c r="G11" s="20">
        <v>884700000</v>
      </c>
      <c r="H11" s="20">
        <v>995500000</v>
      </c>
      <c r="I11" s="30">
        <v>-3.15</v>
      </c>
      <c r="J11" s="30">
        <v>-0.33</v>
      </c>
      <c r="K11" s="30">
        <v>1.18</v>
      </c>
      <c r="L11" s="20">
        <v>22690000</v>
      </c>
      <c r="M11" s="20">
        <v>22440000</v>
      </c>
      <c r="N11" s="20">
        <v>22180000</v>
      </c>
      <c r="O11" s="24">
        <f t="shared" si="1"/>
        <v>-71473500</v>
      </c>
      <c r="P11" s="24">
        <f t="shared" si="2"/>
        <v>-7405200</v>
      </c>
      <c r="Q11" s="24">
        <f t="shared" si="3"/>
        <v>26172400</v>
      </c>
    </row>
    <row r="12" spans="2:19" x14ac:dyDescent="0.3">
      <c r="B12" s="38" t="s">
        <v>55</v>
      </c>
      <c r="C12" s="38" t="s">
        <v>91</v>
      </c>
      <c r="D12" s="39" t="s">
        <v>92</v>
      </c>
      <c r="E12" s="11">
        <v>0.55000000000000004</v>
      </c>
      <c r="F12" s="20" t="s">
        <v>72</v>
      </c>
      <c r="G12" s="20" t="s">
        <v>72</v>
      </c>
      <c r="H12" s="20" t="s">
        <v>72</v>
      </c>
      <c r="I12" s="30" t="s">
        <v>75</v>
      </c>
      <c r="J12" s="30" t="s">
        <v>75</v>
      </c>
      <c r="K12" s="30" t="s">
        <v>75</v>
      </c>
      <c r="L12" s="20" t="s">
        <v>72</v>
      </c>
      <c r="M12" s="20" t="s">
        <v>72</v>
      </c>
      <c r="N12" s="20" t="s">
        <v>72</v>
      </c>
      <c r="O12" s="24" t="str">
        <f t="shared" si="1"/>
        <v>NA</v>
      </c>
      <c r="P12" s="24" t="str">
        <f t="shared" si="2"/>
        <v>NA</v>
      </c>
      <c r="Q12" s="24" t="str">
        <f t="shared" si="3"/>
        <v>NA</v>
      </c>
    </row>
    <row r="13" spans="2:19" x14ac:dyDescent="0.3">
      <c r="B13" s="38" t="s">
        <v>55</v>
      </c>
      <c r="C13" s="38" t="s">
        <v>93</v>
      </c>
      <c r="D13" s="39" t="s">
        <v>94</v>
      </c>
      <c r="E13" s="11">
        <v>1.6</v>
      </c>
      <c r="F13" s="20" t="s">
        <v>72</v>
      </c>
      <c r="G13" s="20">
        <v>1567100000</v>
      </c>
      <c r="H13" s="20">
        <v>1543200000</v>
      </c>
      <c r="I13" s="30" t="s">
        <v>72</v>
      </c>
      <c r="J13" s="30">
        <v>-23.47</v>
      </c>
      <c r="K13" s="30">
        <v>-172</v>
      </c>
      <c r="L13" s="20" t="s">
        <v>72</v>
      </c>
      <c r="M13" s="20">
        <v>530000</v>
      </c>
      <c r="N13" s="20">
        <v>530000</v>
      </c>
      <c r="O13" s="24" t="str">
        <f t="shared" si="1"/>
        <v>NA</v>
      </c>
      <c r="P13" s="24">
        <f t="shared" si="2"/>
        <v>-12439100</v>
      </c>
      <c r="Q13" s="24">
        <f t="shared" si="3"/>
        <v>-91160000</v>
      </c>
    </row>
    <row r="14" spans="2:19" x14ac:dyDescent="0.3">
      <c r="B14" s="38" t="s">
        <v>55</v>
      </c>
      <c r="C14" s="38" t="s">
        <v>95</v>
      </c>
      <c r="D14" s="39" t="s">
        <v>96</v>
      </c>
      <c r="E14" s="11">
        <v>1.4</v>
      </c>
      <c r="F14" s="20" t="s">
        <v>72</v>
      </c>
      <c r="G14" s="20">
        <v>446400000</v>
      </c>
      <c r="H14" s="20">
        <v>439900000</v>
      </c>
      <c r="I14" s="30" t="s">
        <v>72</v>
      </c>
      <c r="J14" s="30">
        <v>0.04</v>
      </c>
      <c r="K14" s="30">
        <v>0.15</v>
      </c>
      <c r="L14" s="20" t="s">
        <v>72</v>
      </c>
      <c r="M14" s="20">
        <v>97330000</v>
      </c>
      <c r="N14" s="20">
        <v>95850000</v>
      </c>
      <c r="O14" s="24" t="str">
        <f t="shared" si="1"/>
        <v>NA</v>
      </c>
      <c r="P14" s="24">
        <f t="shared" si="2"/>
        <v>3893200</v>
      </c>
      <c r="Q14" s="24">
        <f t="shared" si="3"/>
        <v>14377500</v>
      </c>
    </row>
    <row r="15" spans="2:19" x14ac:dyDescent="0.3">
      <c r="B15" s="38" t="s">
        <v>55</v>
      </c>
      <c r="C15" s="38" t="s">
        <v>97</v>
      </c>
      <c r="D15" s="39" t="s">
        <v>98</v>
      </c>
      <c r="E15" s="11">
        <v>1.75</v>
      </c>
      <c r="F15" s="20">
        <v>11789000000</v>
      </c>
      <c r="G15" s="20">
        <v>12008000000</v>
      </c>
      <c r="H15" s="30" t="s">
        <v>72</v>
      </c>
      <c r="I15" s="30">
        <v>-51.23</v>
      </c>
      <c r="J15" s="30">
        <v>42.08</v>
      </c>
      <c r="K15" s="30" t="s">
        <v>72</v>
      </c>
      <c r="L15" s="20">
        <v>35100000</v>
      </c>
      <c r="M15" s="20">
        <v>35500000</v>
      </c>
      <c r="N15" s="20" t="s">
        <v>72</v>
      </c>
      <c r="O15" s="24">
        <f t="shared" si="1"/>
        <v>-1798173000</v>
      </c>
      <c r="P15" s="24">
        <f t="shared" si="2"/>
        <v>1493840000</v>
      </c>
      <c r="Q15" s="24" t="str">
        <f t="shared" si="3"/>
        <v>NA</v>
      </c>
    </row>
    <row r="16" spans="2:19" x14ac:dyDescent="0.3">
      <c r="B16" s="38" t="s">
        <v>55</v>
      </c>
      <c r="C16" s="38" t="s">
        <v>99</v>
      </c>
      <c r="D16" s="39" t="s">
        <v>100</v>
      </c>
      <c r="E16" s="11">
        <v>0.95</v>
      </c>
      <c r="F16" s="20" t="s">
        <v>72</v>
      </c>
      <c r="G16" s="20">
        <v>14863000000</v>
      </c>
      <c r="H16" s="20">
        <v>15094000000</v>
      </c>
      <c r="I16" s="30" t="s">
        <v>75</v>
      </c>
      <c r="J16" s="30">
        <v>13.43</v>
      </c>
      <c r="K16" s="30">
        <v>11.91</v>
      </c>
      <c r="L16" s="20" t="s">
        <v>72</v>
      </c>
      <c r="M16" s="20">
        <v>37010000</v>
      </c>
      <c r="N16" s="20">
        <v>37260000</v>
      </c>
      <c r="O16" s="24" t="str">
        <f t="shared" si="1"/>
        <v>NA</v>
      </c>
      <c r="P16" s="24">
        <f t="shared" si="2"/>
        <v>497044300</v>
      </c>
      <c r="Q16" s="24">
        <f t="shared" si="3"/>
        <v>443766600</v>
      </c>
    </row>
    <row r="17" spans="2:17" x14ac:dyDescent="0.3">
      <c r="B17" s="38" t="s">
        <v>55</v>
      </c>
      <c r="C17" s="38" t="s">
        <v>101</v>
      </c>
      <c r="D17" s="39" t="s">
        <v>102</v>
      </c>
      <c r="E17" s="11">
        <v>0.85</v>
      </c>
      <c r="F17" s="20">
        <v>2802100000</v>
      </c>
      <c r="G17" s="20">
        <v>2850600000</v>
      </c>
      <c r="H17" s="20">
        <v>3125000000</v>
      </c>
      <c r="I17" s="30">
        <v>3.29</v>
      </c>
      <c r="J17" s="30">
        <v>3.15</v>
      </c>
      <c r="K17" s="30">
        <v>3.37</v>
      </c>
      <c r="L17" s="20">
        <v>26300000</v>
      </c>
      <c r="M17" s="20">
        <v>26360000</v>
      </c>
      <c r="N17" s="20">
        <v>26350000</v>
      </c>
      <c r="O17" s="24">
        <f t="shared" si="1"/>
        <v>86527000</v>
      </c>
      <c r="P17" s="24">
        <f t="shared" si="2"/>
        <v>83034000</v>
      </c>
      <c r="Q17" s="24">
        <f t="shared" si="3"/>
        <v>88799500</v>
      </c>
    </row>
    <row r="18" spans="2:17" x14ac:dyDescent="0.3">
      <c r="B18" s="38" t="s">
        <v>55</v>
      </c>
      <c r="C18" s="38" t="s">
        <v>103</v>
      </c>
      <c r="D18" s="39" t="s">
        <v>104</v>
      </c>
      <c r="E18" s="11">
        <v>1.05</v>
      </c>
      <c r="F18" s="20">
        <v>13443000000</v>
      </c>
      <c r="G18" s="20">
        <v>12984000000</v>
      </c>
      <c r="H18" s="20">
        <v>12368000000</v>
      </c>
      <c r="I18" s="30">
        <v>14.05</v>
      </c>
      <c r="J18" s="30">
        <v>12.91</v>
      </c>
      <c r="K18" s="30">
        <v>12.04</v>
      </c>
      <c r="L18" s="20">
        <v>80230000</v>
      </c>
      <c r="M18" s="20">
        <v>80410000</v>
      </c>
      <c r="N18" s="20">
        <v>82120000</v>
      </c>
      <c r="O18" s="24">
        <f t="shared" si="1"/>
        <v>1127231500</v>
      </c>
      <c r="P18" s="24">
        <f t="shared" si="2"/>
        <v>1038093100</v>
      </c>
      <c r="Q18" s="24">
        <f t="shared" si="3"/>
        <v>988724799.99999988</v>
      </c>
    </row>
    <row r="19" spans="2:17" x14ac:dyDescent="0.3">
      <c r="B19" s="38" t="s">
        <v>55</v>
      </c>
      <c r="C19" s="38" t="s">
        <v>105</v>
      </c>
      <c r="D19" s="39" t="s">
        <v>106</v>
      </c>
      <c r="E19" s="11">
        <v>1.1499999999999999</v>
      </c>
      <c r="F19" s="20">
        <v>216900000</v>
      </c>
      <c r="G19" s="20">
        <v>221000000</v>
      </c>
      <c r="H19" s="20">
        <v>207400000</v>
      </c>
      <c r="I19" s="30">
        <v>0.22</v>
      </c>
      <c r="J19" s="30">
        <v>0.18</v>
      </c>
      <c r="K19" s="30">
        <v>0.19</v>
      </c>
      <c r="L19" s="20">
        <v>55350000</v>
      </c>
      <c r="M19" s="20">
        <v>60760000</v>
      </c>
      <c r="N19" s="20">
        <v>62740000</v>
      </c>
      <c r="O19" s="24">
        <f t="shared" si="1"/>
        <v>12177000</v>
      </c>
      <c r="P19" s="24">
        <f t="shared" si="2"/>
        <v>10936800</v>
      </c>
      <c r="Q19" s="24">
        <f t="shared" si="3"/>
        <v>11920600</v>
      </c>
    </row>
    <row r="20" spans="2:17" x14ac:dyDescent="0.3">
      <c r="B20" s="38" t="s">
        <v>55</v>
      </c>
      <c r="C20" s="38" t="s">
        <v>107</v>
      </c>
      <c r="D20" s="39" t="s">
        <v>108</v>
      </c>
      <c r="E20" s="11">
        <v>1.2</v>
      </c>
      <c r="F20" s="20">
        <v>1823300000</v>
      </c>
      <c r="G20" s="20">
        <v>2126500000</v>
      </c>
      <c r="H20" s="20">
        <v>2005400000</v>
      </c>
      <c r="I20" s="30">
        <v>0.52</v>
      </c>
      <c r="J20" s="30">
        <v>-0.84</v>
      </c>
      <c r="K20" s="30">
        <v>0.52</v>
      </c>
      <c r="L20" s="20">
        <v>78780000</v>
      </c>
      <c r="M20" s="20">
        <v>78310000</v>
      </c>
      <c r="N20" s="20">
        <v>78990000</v>
      </c>
      <c r="O20" s="24">
        <f t="shared" si="1"/>
        <v>40965600</v>
      </c>
      <c r="P20" s="24">
        <f t="shared" si="2"/>
        <v>-65780400</v>
      </c>
      <c r="Q20" s="24">
        <f t="shared" si="3"/>
        <v>41074800</v>
      </c>
    </row>
    <row r="21" spans="2:17" x14ac:dyDescent="0.3">
      <c r="B21" s="38" t="s">
        <v>55</v>
      </c>
      <c r="C21" s="38" t="s">
        <v>109</v>
      </c>
      <c r="D21" s="39" t="s">
        <v>110</v>
      </c>
      <c r="E21" s="11">
        <v>2</v>
      </c>
      <c r="F21" s="20">
        <v>1145000000</v>
      </c>
      <c r="G21" s="20">
        <v>1412400000</v>
      </c>
      <c r="H21" s="20">
        <v>1682400000</v>
      </c>
      <c r="I21" s="30">
        <v>-1.94</v>
      </c>
      <c r="J21" s="30">
        <v>-3</v>
      </c>
      <c r="K21" s="30">
        <v>-0.85</v>
      </c>
      <c r="L21" s="20">
        <v>53250000</v>
      </c>
      <c r="M21" s="20">
        <v>52490000</v>
      </c>
      <c r="N21" s="20">
        <v>51840000</v>
      </c>
      <c r="O21" s="24">
        <f t="shared" si="1"/>
        <v>-103305000</v>
      </c>
      <c r="P21" s="24">
        <f t="shared" si="2"/>
        <v>-157470000</v>
      </c>
      <c r="Q21" s="24">
        <f t="shared" si="3"/>
        <v>-44064000</v>
      </c>
    </row>
    <row r="22" spans="2:17" x14ac:dyDescent="0.3">
      <c r="B22" s="38" t="s">
        <v>55</v>
      </c>
      <c r="C22" s="38" t="s">
        <v>111</v>
      </c>
      <c r="D22" s="39" t="s">
        <v>112</v>
      </c>
      <c r="E22" s="11">
        <v>1</v>
      </c>
      <c r="F22" s="20">
        <v>3823000000</v>
      </c>
      <c r="G22" s="20">
        <v>5272800000</v>
      </c>
      <c r="H22" s="20">
        <v>5927200000</v>
      </c>
      <c r="I22" s="30">
        <v>0.26</v>
      </c>
      <c r="J22" s="30">
        <v>0.02</v>
      </c>
      <c r="K22" s="30">
        <v>-1.03</v>
      </c>
      <c r="L22" s="20">
        <v>447000000</v>
      </c>
      <c r="M22" s="20">
        <v>305700000</v>
      </c>
      <c r="N22" s="20">
        <v>304600000</v>
      </c>
      <c r="O22" s="24">
        <f t="shared" si="1"/>
        <v>116220000</v>
      </c>
      <c r="P22" s="24">
        <f t="shared" si="2"/>
        <v>6114000</v>
      </c>
      <c r="Q22" s="24">
        <f t="shared" si="3"/>
        <v>-313738000</v>
      </c>
    </row>
    <row r="23" spans="2:17" x14ac:dyDescent="0.3">
      <c r="B23" s="38" t="s">
        <v>55</v>
      </c>
      <c r="C23" s="38" t="s">
        <v>113</v>
      </c>
      <c r="D23" s="39" t="s">
        <v>114</v>
      </c>
      <c r="E23" s="11">
        <v>1.2</v>
      </c>
      <c r="F23" s="20" t="s">
        <v>72</v>
      </c>
      <c r="G23" s="20" t="s">
        <v>72</v>
      </c>
      <c r="H23" s="20" t="s">
        <v>72</v>
      </c>
      <c r="I23" s="30" t="s">
        <v>72</v>
      </c>
      <c r="J23" s="30" t="s">
        <v>72</v>
      </c>
      <c r="K23" s="30" t="s">
        <v>72</v>
      </c>
      <c r="L23" s="20" t="s">
        <v>72</v>
      </c>
      <c r="M23" s="20" t="s">
        <v>72</v>
      </c>
      <c r="N23" s="20" t="s">
        <v>72</v>
      </c>
      <c r="O23" s="24" t="str">
        <f t="shared" si="1"/>
        <v>NA</v>
      </c>
      <c r="P23" s="24" t="str">
        <f t="shared" si="2"/>
        <v>NA</v>
      </c>
      <c r="Q23" s="24" t="str">
        <f t="shared" si="3"/>
        <v>NA</v>
      </c>
    </row>
    <row r="24" spans="2:17" x14ac:dyDescent="0.3">
      <c r="B24" s="38" t="s">
        <v>55</v>
      </c>
      <c r="C24" s="38" t="s">
        <v>115</v>
      </c>
      <c r="D24" s="39" t="s">
        <v>116</v>
      </c>
      <c r="E24" s="11">
        <v>1.35</v>
      </c>
      <c r="F24" s="20">
        <v>9049000000</v>
      </c>
      <c r="G24" s="20">
        <v>9371000000</v>
      </c>
      <c r="H24" s="20">
        <v>8685000000</v>
      </c>
      <c r="I24" s="30">
        <v>-4.7699999999999996</v>
      </c>
      <c r="J24" s="30">
        <v>0.53</v>
      </c>
      <c r="K24" s="30">
        <v>3.36</v>
      </c>
      <c r="L24" s="20">
        <v>306690000</v>
      </c>
      <c r="M24" s="20">
        <v>305180000</v>
      </c>
      <c r="N24" s="20">
        <v>323480000</v>
      </c>
      <c r="O24" s="24">
        <f t="shared" si="1"/>
        <v>-1462911299.9999998</v>
      </c>
      <c r="P24" s="24">
        <f t="shared" si="2"/>
        <v>161745400</v>
      </c>
      <c r="Q24" s="24">
        <f t="shared" si="3"/>
        <v>1086892800</v>
      </c>
    </row>
    <row r="25" spans="2:17" x14ac:dyDescent="0.3">
      <c r="B25" s="38" t="s">
        <v>55</v>
      </c>
      <c r="C25" s="38" t="s">
        <v>117</v>
      </c>
      <c r="D25" s="39" t="s">
        <v>118</v>
      </c>
      <c r="E25" s="11">
        <v>1.05</v>
      </c>
      <c r="F25" s="20">
        <v>722900000</v>
      </c>
      <c r="G25" s="20">
        <v>862100000</v>
      </c>
      <c r="H25" s="20">
        <v>1047200000</v>
      </c>
      <c r="I25" s="30">
        <v>1.19</v>
      </c>
      <c r="J25" s="30">
        <v>3.36</v>
      </c>
      <c r="K25" s="30">
        <v>5.24</v>
      </c>
      <c r="L25" s="20">
        <v>16190000</v>
      </c>
      <c r="M25" s="20">
        <v>16150000</v>
      </c>
      <c r="N25" s="20">
        <v>16150000</v>
      </c>
      <c r="O25" s="24">
        <f t="shared" si="1"/>
        <v>19266100</v>
      </c>
      <c r="P25" s="24">
        <f t="shared" si="2"/>
        <v>54264000</v>
      </c>
      <c r="Q25" s="24">
        <f t="shared" si="3"/>
        <v>84626000</v>
      </c>
    </row>
    <row r="26" spans="2:17" x14ac:dyDescent="0.3">
      <c r="B26" s="38" t="s">
        <v>55</v>
      </c>
      <c r="C26" s="38" t="s">
        <v>119</v>
      </c>
      <c r="D26" s="39" t="s">
        <v>120</v>
      </c>
      <c r="E26" s="11">
        <v>1.3</v>
      </c>
      <c r="F26" s="20">
        <v>2431000000</v>
      </c>
      <c r="G26" s="20">
        <v>2394700000</v>
      </c>
      <c r="H26" s="20">
        <v>2308100000</v>
      </c>
      <c r="I26" s="30">
        <v>1.65</v>
      </c>
      <c r="J26" s="30">
        <v>4.87</v>
      </c>
      <c r="K26" s="30">
        <v>8.84</v>
      </c>
      <c r="L26" s="20">
        <v>22540000</v>
      </c>
      <c r="M26" s="20">
        <v>22110000</v>
      </c>
      <c r="N26" s="20">
        <v>21670000</v>
      </c>
      <c r="O26" s="24">
        <f t="shared" si="1"/>
        <v>37191000</v>
      </c>
      <c r="P26" s="24">
        <f t="shared" si="2"/>
        <v>107675700</v>
      </c>
      <c r="Q26" s="24">
        <f t="shared" si="3"/>
        <v>191562800</v>
      </c>
    </row>
    <row r="27" spans="2:17" x14ac:dyDescent="0.3">
      <c r="B27" s="38" t="s">
        <v>55</v>
      </c>
      <c r="C27" s="38" t="s">
        <v>121</v>
      </c>
      <c r="D27" s="39" t="s">
        <v>122</v>
      </c>
      <c r="E27" s="11">
        <v>1.7</v>
      </c>
      <c r="F27" s="20" t="s">
        <v>72</v>
      </c>
      <c r="G27" s="20">
        <v>468700000</v>
      </c>
      <c r="H27" s="20">
        <v>498800000</v>
      </c>
      <c r="I27" s="30" t="s">
        <v>75</v>
      </c>
      <c r="J27" s="30">
        <v>-2.16</v>
      </c>
      <c r="K27" s="30">
        <v>-3.52</v>
      </c>
      <c r="L27" s="20" t="s">
        <v>72</v>
      </c>
      <c r="M27" s="20">
        <v>12930000</v>
      </c>
      <c r="N27" s="20">
        <v>12750000</v>
      </c>
      <c r="O27" s="24" t="str">
        <f t="shared" si="1"/>
        <v>NA</v>
      </c>
      <c r="P27" s="24">
        <f t="shared" si="2"/>
        <v>-27928800</v>
      </c>
      <c r="Q27" s="24">
        <f t="shared" si="3"/>
        <v>-44880000</v>
      </c>
    </row>
    <row r="28" spans="2:17" x14ac:dyDescent="0.3">
      <c r="B28" s="38" t="s">
        <v>55</v>
      </c>
      <c r="C28" s="38" t="s">
        <v>123</v>
      </c>
      <c r="D28" s="39" t="s">
        <v>124</v>
      </c>
      <c r="E28" s="11">
        <v>1.25</v>
      </c>
      <c r="F28" s="20" t="s">
        <v>72</v>
      </c>
      <c r="G28" s="20">
        <v>672600000</v>
      </c>
      <c r="H28" s="20">
        <v>751900000</v>
      </c>
      <c r="I28" s="30" t="s">
        <v>75</v>
      </c>
      <c r="J28" s="30">
        <v>2.06</v>
      </c>
      <c r="K28" s="30">
        <v>4.12</v>
      </c>
      <c r="L28" s="20" t="s">
        <v>72</v>
      </c>
      <c r="M28" s="20">
        <v>22130000</v>
      </c>
      <c r="N28" s="20">
        <v>22140000</v>
      </c>
      <c r="O28" s="24" t="str">
        <f t="shared" si="1"/>
        <v>NA</v>
      </c>
      <c r="P28" s="24">
        <f t="shared" si="2"/>
        <v>45587800</v>
      </c>
      <c r="Q28" s="24">
        <f t="shared" si="3"/>
        <v>91216800</v>
      </c>
    </row>
    <row r="29" spans="2:17" x14ac:dyDescent="0.3">
      <c r="B29" s="38" t="s">
        <v>55</v>
      </c>
      <c r="C29" s="38" t="s">
        <v>125</v>
      </c>
      <c r="D29" s="39" t="s">
        <v>126</v>
      </c>
      <c r="E29" s="11">
        <v>0.9</v>
      </c>
      <c r="F29" s="20" t="s">
        <v>72</v>
      </c>
      <c r="G29" s="20" t="s">
        <v>72</v>
      </c>
      <c r="H29" s="20" t="s">
        <v>72</v>
      </c>
      <c r="I29" s="30" t="s">
        <v>75</v>
      </c>
      <c r="J29" s="30" t="s">
        <v>75</v>
      </c>
      <c r="K29" s="30" t="s">
        <v>75</v>
      </c>
      <c r="L29" s="20" t="s">
        <v>72</v>
      </c>
      <c r="M29" s="20" t="s">
        <v>72</v>
      </c>
      <c r="N29" s="20" t="s">
        <v>72</v>
      </c>
      <c r="O29" s="24" t="str">
        <f t="shared" si="1"/>
        <v>NA</v>
      </c>
      <c r="P29" s="24" t="str">
        <f t="shared" si="2"/>
        <v>NA</v>
      </c>
      <c r="Q29" s="24" t="str">
        <f t="shared" si="3"/>
        <v>NA</v>
      </c>
    </row>
    <row r="30" spans="2:17" x14ac:dyDescent="0.3">
      <c r="B30" s="38" t="s">
        <v>55</v>
      </c>
      <c r="C30" s="38" t="s">
        <v>127</v>
      </c>
      <c r="D30" s="39" t="s">
        <v>128</v>
      </c>
      <c r="E30" s="11">
        <v>0.75</v>
      </c>
      <c r="F30" s="20">
        <v>20244000000</v>
      </c>
      <c r="G30" s="20">
        <v>21529000000</v>
      </c>
      <c r="H30" s="20">
        <v>23446000000</v>
      </c>
      <c r="I30" s="30">
        <v>24.11</v>
      </c>
      <c r="J30" s="30">
        <v>25.49</v>
      </c>
      <c r="K30" s="30">
        <v>28.1</v>
      </c>
      <c r="L30" s="20">
        <v>20020000</v>
      </c>
      <c r="M30" s="20">
        <v>20840000</v>
      </c>
      <c r="N30" s="20">
        <v>21750000</v>
      </c>
      <c r="O30" s="24">
        <f t="shared" si="1"/>
        <v>482682200</v>
      </c>
      <c r="P30" s="24">
        <f t="shared" si="2"/>
        <v>531211599.99999994</v>
      </c>
      <c r="Q30" s="24">
        <f t="shared" si="3"/>
        <v>611175000</v>
      </c>
    </row>
    <row r="31" spans="2:17" x14ac:dyDescent="0.3">
      <c r="B31" s="38" t="s">
        <v>55</v>
      </c>
      <c r="C31" s="38" t="s">
        <v>129</v>
      </c>
      <c r="D31" s="39" t="s">
        <v>130</v>
      </c>
      <c r="E31" s="11" t="s">
        <v>75</v>
      </c>
      <c r="F31" s="20" t="s">
        <v>72</v>
      </c>
      <c r="G31" s="20" t="s">
        <v>72</v>
      </c>
      <c r="H31" s="20" t="s">
        <v>72</v>
      </c>
      <c r="I31" s="30" t="s">
        <v>75</v>
      </c>
      <c r="J31" s="30" t="s">
        <v>75</v>
      </c>
      <c r="K31" s="30" t="s">
        <v>75</v>
      </c>
      <c r="L31" s="20" t="s">
        <v>72</v>
      </c>
      <c r="M31" s="20" t="s">
        <v>72</v>
      </c>
      <c r="N31" s="20" t="s">
        <v>72</v>
      </c>
      <c r="O31" s="24" t="str">
        <f t="shared" si="1"/>
        <v>NA</v>
      </c>
      <c r="P31" s="24" t="str">
        <f t="shared" si="2"/>
        <v>NA</v>
      </c>
      <c r="Q31" s="24" t="str">
        <f t="shared" si="3"/>
        <v>NA</v>
      </c>
    </row>
    <row r="32" spans="2:17" x14ac:dyDescent="0.3">
      <c r="B32" s="38" t="s">
        <v>55</v>
      </c>
      <c r="C32" s="38" t="s">
        <v>131</v>
      </c>
      <c r="D32" s="39" t="s">
        <v>132</v>
      </c>
      <c r="E32" s="11">
        <v>1.8</v>
      </c>
      <c r="F32" s="20">
        <v>10037000000</v>
      </c>
      <c r="G32" s="20">
        <v>10915000000</v>
      </c>
      <c r="H32" s="20">
        <v>12106000000</v>
      </c>
      <c r="I32" s="30">
        <v>-3.26</v>
      </c>
      <c r="J32" s="30">
        <v>-0.37</v>
      </c>
      <c r="K32" s="30">
        <v>0.25</v>
      </c>
      <c r="L32" s="20">
        <v>398580000</v>
      </c>
      <c r="M32" s="20">
        <v>391750000</v>
      </c>
      <c r="N32" s="20">
        <v>382760000</v>
      </c>
      <c r="O32" s="24">
        <f t="shared" si="1"/>
        <v>-1299370800</v>
      </c>
      <c r="P32" s="24">
        <f t="shared" si="2"/>
        <v>-144947500</v>
      </c>
      <c r="Q32" s="24">
        <f t="shared" si="3"/>
        <v>95690000</v>
      </c>
    </row>
    <row r="33" spans="2:17" x14ac:dyDescent="0.3">
      <c r="B33" s="38" t="s">
        <v>55</v>
      </c>
      <c r="C33" s="38" t="s">
        <v>133</v>
      </c>
      <c r="D33" s="39" t="s">
        <v>134</v>
      </c>
      <c r="E33" s="11" t="s">
        <v>75</v>
      </c>
      <c r="F33" s="20" t="s">
        <v>72</v>
      </c>
      <c r="G33" s="20" t="s">
        <v>72</v>
      </c>
      <c r="H33" s="20" t="s">
        <v>72</v>
      </c>
      <c r="I33" s="30" t="s">
        <v>72</v>
      </c>
      <c r="J33" s="30" t="s">
        <v>72</v>
      </c>
      <c r="K33" s="30" t="s">
        <v>72</v>
      </c>
      <c r="L33" s="20" t="s">
        <v>72</v>
      </c>
      <c r="M33" s="20" t="s">
        <v>72</v>
      </c>
      <c r="N33" s="20" t="s">
        <v>72</v>
      </c>
      <c r="O33" s="24" t="str">
        <f t="shared" si="1"/>
        <v>NA</v>
      </c>
      <c r="P33" s="24" t="str">
        <f t="shared" si="2"/>
        <v>NA</v>
      </c>
      <c r="Q33" s="24" t="str">
        <f t="shared" si="3"/>
        <v>NA</v>
      </c>
    </row>
    <row r="34" spans="2:17" x14ac:dyDescent="0.3">
      <c r="B34" s="38" t="s">
        <v>55</v>
      </c>
      <c r="C34" s="38" t="s">
        <v>135</v>
      </c>
      <c r="D34" s="39" t="s">
        <v>136</v>
      </c>
      <c r="E34" s="11">
        <v>1.3</v>
      </c>
      <c r="F34" s="20" t="s">
        <v>72</v>
      </c>
      <c r="G34" s="20" t="s">
        <v>72</v>
      </c>
      <c r="H34" s="20" t="s">
        <v>72</v>
      </c>
      <c r="I34" s="30" t="s">
        <v>72</v>
      </c>
      <c r="J34" s="30" t="s">
        <v>72</v>
      </c>
      <c r="K34" s="30" t="s">
        <v>72</v>
      </c>
      <c r="L34" s="20" t="s">
        <v>72</v>
      </c>
      <c r="M34" s="20" t="s">
        <v>72</v>
      </c>
      <c r="N34" s="20" t="s">
        <v>72</v>
      </c>
      <c r="O34" s="24" t="str">
        <f t="shared" si="1"/>
        <v>NA</v>
      </c>
      <c r="P34" s="24" t="str">
        <f t="shared" si="2"/>
        <v>NA</v>
      </c>
      <c r="Q34" s="24" t="str">
        <f t="shared" si="3"/>
        <v>NA</v>
      </c>
    </row>
    <row r="35" spans="2:17" x14ac:dyDescent="0.3">
      <c r="B35" s="38" t="s">
        <v>55</v>
      </c>
      <c r="C35" s="38" t="s">
        <v>137</v>
      </c>
      <c r="D35" s="39" t="s">
        <v>138</v>
      </c>
      <c r="E35" s="11">
        <v>1.2</v>
      </c>
      <c r="F35" s="20">
        <v>3717000000</v>
      </c>
      <c r="G35" s="20">
        <v>3728100000</v>
      </c>
      <c r="H35" s="20">
        <v>3815600000</v>
      </c>
      <c r="I35" s="30">
        <v>1.69</v>
      </c>
      <c r="J35" s="30">
        <v>1.83</v>
      </c>
      <c r="K35" s="30">
        <v>2.06</v>
      </c>
      <c r="L35" s="20">
        <v>101850000</v>
      </c>
      <c r="M35" s="20">
        <v>106280000</v>
      </c>
      <c r="N35" s="20">
        <v>106970000</v>
      </c>
      <c r="O35" s="24">
        <f t="shared" si="1"/>
        <v>172126500</v>
      </c>
      <c r="P35" s="24">
        <f t="shared" si="2"/>
        <v>194492400</v>
      </c>
      <c r="Q35" s="24">
        <f t="shared" si="3"/>
        <v>220358200</v>
      </c>
    </row>
    <row r="36" spans="2:17" x14ac:dyDescent="0.3">
      <c r="B36" s="38" t="s">
        <v>55</v>
      </c>
      <c r="C36" s="38" t="s">
        <v>139</v>
      </c>
      <c r="D36" s="39" t="s">
        <v>140</v>
      </c>
      <c r="E36" s="11">
        <v>1.55</v>
      </c>
      <c r="F36" s="20">
        <v>6703800000</v>
      </c>
      <c r="G36" s="20">
        <v>7171100000</v>
      </c>
      <c r="H36" s="20">
        <v>7842100000</v>
      </c>
      <c r="I36" s="30">
        <v>8.94</v>
      </c>
      <c r="J36" s="30">
        <v>10.37</v>
      </c>
      <c r="K36" s="30">
        <v>11.8</v>
      </c>
      <c r="L36" s="20">
        <v>42870000</v>
      </c>
      <c r="M36" s="20">
        <v>44200000</v>
      </c>
      <c r="N36" s="20">
        <v>44900000</v>
      </c>
      <c r="O36" s="24">
        <f t="shared" si="1"/>
        <v>383257800</v>
      </c>
      <c r="P36" s="24">
        <f t="shared" si="2"/>
        <v>458353999.99999994</v>
      </c>
      <c r="Q36" s="24">
        <f t="shared" si="3"/>
        <v>529820000.00000006</v>
      </c>
    </row>
    <row r="37" spans="2:17" x14ac:dyDescent="0.3">
      <c r="B37" s="38" t="s">
        <v>55</v>
      </c>
      <c r="C37" s="38" t="s">
        <v>141</v>
      </c>
      <c r="D37" s="39" t="s">
        <v>142</v>
      </c>
      <c r="E37" s="11">
        <v>1.5</v>
      </c>
      <c r="F37" s="20">
        <v>1682300000</v>
      </c>
      <c r="G37" s="20">
        <v>1887500000</v>
      </c>
      <c r="H37" s="20">
        <v>2114300000</v>
      </c>
      <c r="I37" s="30">
        <v>-0.9</v>
      </c>
      <c r="J37" s="30">
        <v>-0.68</v>
      </c>
      <c r="K37" s="30">
        <v>1.6</v>
      </c>
      <c r="L37" s="20">
        <v>22390000</v>
      </c>
      <c r="M37" s="20">
        <v>22240000</v>
      </c>
      <c r="N37" s="20">
        <v>22010000</v>
      </c>
      <c r="O37" s="24">
        <f t="shared" si="1"/>
        <v>-20151000</v>
      </c>
      <c r="P37" s="24">
        <f t="shared" si="2"/>
        <v>-15123200.000000002</v>
      </c>
      <c r="Q37" s="24">
        <f t="shared" si="3"/>
        <v>35216000</v>
      </c>
    </row>
    <row r="38" spans="2:17" x14ac:dyDescent="0.3">
      <c r="B38" s="38" t="s">
        <v>55</v>
      </c>
      <c r="C38" s="38" t="s">
        <v>143</v>
      </c>
      <c r="D38" s="39" t="s">
        <v>144</v>
      </c>
      <c r="E38" s="11">
        <v>0.45</v>
      </c>
      <c r="F38" s="20" t="s">
        <v>72</v>
      </c>
      <c r="G38" s="20">
        <v>1288000000</v>
      </c>
      <c r="H38" s="20">
        <v>1399500000</v>
      </c>
      <c r="I38" s="30" t="s">
        <v>72</v>
      </c>
      <c r="J38" s="30">
        <v>-0.77</v>
      </c>
      <c r="K38" s="30">
        <v>1</v>
      </c>
      <c r="L38" s="20" t="s">
        <v>72</v>
      </c>
      <c r="M38" s="20">
        <v>37530000</v>
      </c>
      <c r="N38" s="20">
        <v>37540000</v>
      </c>
      <c r="O38" s="24" t="str">
        <f t="shared" si="1"/>
        <v>NA</v>
      </c>
      <c r="P38" s="24">
        <f t="shared" si="2"/>
        <v>-28898100</v>
      </c>
      <c r="Q38" s="24">
        <f t="shared" si="3"/>
        <v>37540000</v>
      </c>
    </row>
    <row r="39" spans="2:17" x14ac:dyDescent="0.3">
      <c r="B39" s="38" t="s">
        <v>55</v>
      </c>
      <c r="C39" s="38" t="s">
        <v>145</v>
      </c>
      <c r="D39" s="39" t="s">
        <v>146</v>
      </c>
      <c r="E39" s="11">
        <v>0.9</v>
      </c>
      <c r="F39" s="20">
        <v>22693000000</v>
      </c>
      <c r="G39" s="20">
        <v>23068000000</v>
      </c>
      <c r="H39" s="20">
        <v>25729000000</v>
      </c>
      <c r="I39" s="30">
        <v>6</v>
      </c>
      <c r="J39" s="30">
        <v>3.65</v>
      </c>
      <c r="K39" s="30">
        <v>4.68</v>
      </c>
      <c r="L39" s="20">
        <v>136230000</v>
      </c>
      <c r="M39" s="20">
        <v>84410000</v>
      </c>
      <c r="N39" s="20">
        <v>84050000</v>
      </c>
      <c r="O39" s="24">
        <f t="shared" si="1"/>
        <v>817380000</v>
      </c>
      <c r="P39" s="24">
        <f t="shared" si="2"/>
        <v>308096500</v>
      </c>
      <c r="Q39" s="24">
        <f t="shared" si="3"/>
        <v>393354000</v>
      </c>
    </row>
    <row r="40" spans="2:17" x14ac:dyDescent="0.3">
      <c r="B40" s="38" t="s">
        <v>55</v>
      </c>
      <c r="C40" s="38" t="s">
        <v>147</v>
      </c>
      <c r="D40" s="39" t="s">
        <v>148</v>
      </c>
      <c r="E40" s="11">
        <v>1.4</v>
      </c>
      <c r="F40" s="20" t="s">
        <v>72</v>
      </c>
      <c r="G40" s="20">
        <v>2758400000</v>
      </c>
      <c r="H40" s="20">
        <v>2209300000</v>
      </c>
      <c r="I40" s="30" t="s">
        <v>72</v>
      </c>
      <c r="J40" s="30">
        <v>4.93</v>
      </c>
      <c r="K40" s="30">
        <v>4.49</v>
      </c>
      <c r="L40" s="20" t="s">
        <v>72</v>
      </c>
      <c r="M40" s="20">
        <v>22850000</v>
      </c>
      <c r="N40" s="20">
        <v>22670000</v>
      </c>
      <c r="O40" s="24" t="str">
        <f t="shared" si="1"/>
        <v>NA</v>
      </c>
      <c r="P40" s="24">
        <f t="shared" si="2"/>
        <v>112650500</v>
      </c>
      <c r="Q40" s="24">
        <f t="shared" si="3"/>
        <v>101788300</v>
      </c>
    </row>
    <row r="41" spans="2:17" x14ac:dyDescent="0.3">
      <c r="B41" s="38" t="s">
        <v>55</v>
      </c>
      <c r="C41" s="38" t="s">
        <v>149</v>
      </c>
      <c r="D41" s="39" t="s">
        <v>150</v>
      </c>
      <c r="E41" s="11">
        <v>0.65</v>
      </c>
      <c r="F41" s="20">
        <v>74400000</v>
      </c>
      <c r="G41" s="20">
        <v>76200000</v>
      </c>
      <c r="H41" s="20">
        <v>80300000</v>
      </c>
      <c r="I41" s="30">
        <v>0.09</v>
      </c>
      <c r="J41" s="30">
        <v>0.45</v>
      </c>
      <c r="K41" s="30">
        <v>0.15</v>
      </c>
      <c r="L41" s="20">
        <v>8500000</v>
      </c>
      <c r="M41" s="20">
        <v>8400000</v>
      </c>
      <c r="N41" s="20">
        <v>8290000</v>
      </c>
      <c r="O41" s="24">
        <f t="shared" si="1"/>
        <v>765000</v>
      </c>
      <c r="P41" s="24">
        <f t="shared" si="2"/>
        <v>3780000</v>
      </c>
      <c r="Q41" s="24">
        <f t="shared" si="3"/>
        <v>1243500</v>
      </c>
    </row>
    <row r="42" spans="2:17" x14ac:dyDescent="0.3">
      <c r="B42" s="38" t="s">
        <v>55</v>
      </c>
      <c r="C42" s="38" t="s">
        <v>151</v>
      </c>
      <c r="D42" s="39" t="s">
        <v>152</v>
      </c>
      <c r="E42" s="11">
        <v>1.4</v>
      </c>
      <c r="F42" s="20">
        <v>6671200000</v>
      </c>
      <c r="G42" s="20">
        <v>6660900000</v>
      </c>
      <c r="H42" s="20">
        <v>6684500000</v>
      </c>
      <c r="I42" s="30">
        <v>4.29</v>
      </c>
      <c r="J42" s="30">
        <v>3.88</v>
      </c>
      <c r="K42" s="30">
        <v>3.47</v>
      </c>
      <c r="L42" s="20">
        <v>230200000</v>
      </c>
      <c r="M42" s="20">
        <v>227400000</v>
      </c>
      <c r="N42" s="20">
        <v>241200000</v>
      </c>
      <c r="O42" s="24">
        <f t="shared" si="1"/>
        <v>987558000</v>
      </c>
      <c r="P42" s="24">
        <f t="shared" si="2"/>
        <v>882312000</v>
      </c>
      <c r="Q42" s="24">
        <f t="shared" si="3"/>
        <v>836964000</v>
      </c>
    </row>
    <row r="43" spans="2:17" x14ac:dyDescent="0.3">
      <c r="B43" s="38" t="s">
        <v>55</v>
      </c>
      <c r="C43" s="38" t="s">
        <v>153</v>
      </c>
      <c r="D43" s="39" t="s">
        <v>154</v>
      </c>
      <c r="E43" s="11">
        <v>1.05</v>
      </c>
      <c r="F43" s="20">
        <v>11296000000</v>
      </c>
      <c r="G43" s="20">
        <v>11207000000</v>
      </c>
      <c r="H43" s="20">
        <v>10209000000</v>
      </c>
      <c r="I43" s="30">
        <v>25.34</v>
      </c>
      <c r="J43" s="30">
        <v>26.03</v>
      </c>
      <c r="K43" s="30">
        <v>24.01</v>
      </c>
      <c r="L43" s="20">
        <v>45970000</v>
      </c>
      <c r="M43" s="20">
        <v>48320000</v>
      </c>
      <c r="N43" s="20">
        <v>50360000</v>
      </c>
      <c r="O43" s="24">
        <f t="shared" si="1"/>
        <v>1164879800</v>
      </c>
      <c r="P43" s="24">
        <f t="shared" si="2"/>
        <v>1257769600</v>
      </c>
      <c r="Q43" s="24">
        <f t="shared" si="3"/>
        <v>1209143600</v>
      </c>
    </row>
    <row r="44" spans="2:17" x14ac:dyDescent="0.3">
      <c r="B44" s="38" t="s">
        <v>55</v>
      </c>
      <c r="C44" s="38" t="s">
        <v>155</v>
      </c>
      <c r="D44" s="39" t="s">
        <v>156</v>
      </c>
      <c r="E44" s="11">
        <v>0.8</v>
      </c>
      <c r="F44" s="20">
        <v>81300000</v>
      </c>
      <c r="G44" s="20">
        <v>83200000</v>
      </c>
      <c r="H44" s="20">
        <v>81400000</v>
      </c>
      <c r="I44" s="30">
        <v>10.89</v>
      </c>
      <c r="J44" s="30">
        <v>11.04</v>
      </c>
      <c r="K44" s="30">
        <v>10.98</v>
      </c>
      <c r="L44" s="20">
        <v>3540000</v>
      </c>
      <c r="M44" s="20">
        <v>3500000</v>
      </c>
      <c r="N44" s="20">
        <v>3460000</v>
      </c>
      <c r="O44" s="24">
        <f t="shared" si="1"/>
        <v>38550600</v>
      </c>
      <c r="P44" s="24">
        <f t="shared" si="2"/>
        <v>38640000</v>
      </c>
      <c r="Q44" s="24">
        <f t="shared" si="3"/>
        <v>37990800</v>
      </c>
    </row>
    <row r="45" spans="2:17" x14ac:dyDescent="0.3">
      <c r="B45" s="38" t="s">
        <v>55</v>
      </c>
      <c r="C45" s="38" t="s">
        <v>157</v>
      </c>
      <c r="D45" s="39" t="s">
        <v>158</v>
      </c>
      <c r="E45" s="11">
        <v>1.65</v>
      </c>
      <c r="F45" s="20">
        <v>771300000</v>
      </c>
      <c r="G45" s="20">
        <v>669800000</v>
      </c>
      <c r="H45" s="20">
        <v>598100000</v>
      </c>
      <c r="I45" s="30">
        <v>-0.17</v>
      </c>
      <c r="J45" s="30">
        <v>-0.54</v>
      </c>
      <c r="K45" s="30">
        <v>-0.96</v>
      </c>
      <c r="L45" s="20">
        <v>120850000</v>
      </c>
      <c r="M45" s="20">
        <v>118160000</v>
      </c>
      <c r="N45" s="20">
        <v>115340000</v>
      </c>
      <c r="O45" s="24">
        <f t="shared" si="1"/>
        <v>-20544500</v>
      </c>
      <c r="P45" s="24">
        <f t="shared" si="2"/>
        <v>-63806400.000000007</v>
      </c>
      <c r="Q45" s="24">
        <f t="shared" si="3"/>
        <v>-110726400</v>
      </c>
    </row>
    <row r="46" spans="2:17" ht="10.5" thickBot="1" x14ac:dyDescent="0.35">
      <c r="B46" s="40" t="s">
        <v>55</v>
      </c>
      <c r="C46" s="40" t="s">
        <v>159</v>
      </c>
      <c r="D46" s="41" t="s">
        <v>160</v>
      </c>
      <c r="E46" s="12">
        <v>1.3</v>
      </c>
      <c r="F46" s="21" t="s">
        <v>72</v>
      </c>
      <c r="G46" s="21" t="s">
        <v>72</v>
      </c>
      <c r="H46" s="21" t="s">
        <v>72</v>
      </c>
      <c r="I46" s="31" t="s">
        <v>75</v>
      </c>
      <c r="J46" s="31" t="s">
        <v>75</v>
      </c>
      <c r="K46" s="31" t="s">
        <v>75</v>
      </c>
      <c r="L46" s="21" t="s">
        <v>72</v>
      </c>
      <c r="M46" s="21" t="s">
        <v>72</v>
      </c>
      <c r="N46" s="21" t="s">
        <v>72</v>
      </c>
      <c r="O46" s="25" t="str">
        <f t="shared" si="1"/>
        <v>NA</v>
      </c>
      <c r="P46" s="25" t="str">
        <f t="shared" si="2"/>
        <v>NA</v>
      </c>
      <c r="Q46" s="25" t="str">
        <f t="shared" si="3"/>
        <v>NA</v>
      </c>
    </row>
    <row r="47" spans="2:17" x14ac:dyDescent="0.3">
      <c r="B47" s="38" t="s">
        <v>56</v>
      </c>
      <c r="C47" s="38" t="s">
        <v>161</v>
      </c>
      <c r="D47" s="39" t="s">
        <v>162</v>
      </c>
      <c r="E47" s="11">
        <v>1.3</v>
      </c>
      <c r="F47" s="20">
        <v>5328700000</v>
      </c>
      <c r="G47" s="20">
        <v>5261800000</v>
      </c>
      <c r="H47" s="20">
        <v>4989800000</v>
      </c>
      <c r="I47" s="30">
        <v>1.74</v>
      </c>
      <c r="J47" s="30">
        <v>1.52</v>
      </c>
      <c r="K47" s="30">
        <v>0.99</v>
      </c>
      <c r="L47" s="20">
        <v>188620000</v>
      </c>
      <c r="M47" s="20">
        <v>196940000</v>
      </c>
      <c r="N47" s="20">
        <v>195060000</v>
      </c>
      <c r="O47" s="24">
        <f t="shared" si="1"/>
        <v>328198800</v>
      </c>
      <c r="P47" s="24">
        <f t="shared" si="2"/>
        <v>299348800</v>
      </c>
      <c r="Q47" s="24">
        <f t="shared" si="3"/>
        <v>193109400</v>
      </c>
    </row>
    <row r="48" spans="2:17" x14ac:dyDescent="0.3">
      <c r="B48" s="38" t="s">
        <v>56</v>
      </c>
      <c r="C48" s="38" t="s">
        <v>163</v>
      </c>
      <c r="D48" s="39" t="s">
        <v>164</v>
      </c>
      <c r="E48" s="11">
        <v>1.3</v>
      </c>
      <c r="F48" s="20">
        <v>4948600000</v>
      </c>
      <c r="G48" s="20">
        <v>4280700000</v>
      </c>
      <c r="H48" s="20">
        <v>3697800000</v>
      </c>
      <c r="I48" s="30">
        <v>10.69</v>
      </c>
      <c r="J48" s="30">
        <v>6.22</v>
      </c>
      <c r="K48" s="30">
        <v>0.05</v>
      </c>
      <c r="L48" s="20">
        <v>49740000</v>
      </c>
      <c r="M48" s="20">
        <v>50500000</v>
      </c>
      <c r="N48" s="20">
        <v>49000000</v>
      </c>
      <c r="O48" s="24">
        <f t="shared" si="1"/>
        <v>531720600</v>
      </c>
      <c r="P48" s="24">
        <f t="shared" si="2"/>
        <v>314110000</v>
      </c>
      <c r="Q48" s="24">
        <f t="shared" si="3"/>
        <v>2450000</v>
      </c>
    </row>
    <row r="49" spans="2:17" x14ac:dyDescent="0.3">
      <c r="B49" s="38" t="s">
        <v>56</v>
      </c>
      <c r="C49" s="38" t="s">
        <v>165</v>
      </c>
      <c r="D49" s="39" t="s">
        <v>166</v>
      </c>
      <c r="E49" s="11">
        <v>0.4</v>
      </c>
      <c r="F49" s="20" t="s">
        <v>72</v>
      </c>
      <c r="G49" s="20" t="s">
        <v>72</v>
      </c>
      <c r="H49" s="20" t="s">
        <v>72</v>
      </c>
      <c r="I49" s="30" t="s">
        <v>75</v>
      </c>
      <c r="J49" s="30" t="s">
        <v>75</v>
      </c>
      <c r="K49" s="30" t="s">
        <v>75</v>
      </c>
      <c r="L49" s="20" t="s">
        <v>72</v>
      </c>
      <c r="M49" s="20" t="s">
        <v>72</v>
      </c>
      <c r="N49" s="20" t="s">
        <v>72</v>
      </c>
      <c r="O49" s="24" t="str">
        <f t="shared" si="1"/>
        <v>NA</v>
      </c>
      <c r="P49" s="24" t="str">
        <f t="shared" si="2"/>
        <v>NA</v>
      </c>
      <c r="Q49" s="24" t="str">
        <f t="shared" si="3"/>
        <v>NA</v>
      </c>
    </row>
    <row r="50" spans="2:17" x14ac:dyDescent="0.3">
      <c r="B50" s="38" t="s">
        <v>56</v>
      </c>
      <c r="C50" s="38" t="s">
        <v>167</v>
      </c>
      <c r="D50" s="39" t="s">
        <v>168</v>
      </c>
      <c r="E50" s="11">
        <v>2.25</v>
      </c>
      <c r="F50" s="20">
        <v>189800000</v>
      </c>
      <c r="G50" s="20">
        <v>254100000</v>
      </c>
      <c r="H50" s="20">
        <v>297800000</v>
      </c>
      <c r="I50" s="30">
        <v>-11.87</v>
      </c>
      <c r="J50" s="30">
        <v>-20.2</v>
      </c>
      <c r="K50" s="30">
        <v>-13.6</v>
      </c>
      <c r="L50" s="20">
        <v>8000000</v>
      </c>
      <c r="M50" s="20">
        <v>7760000</v>
      </c>
      <c r="N50" s="20">
        <v>7500000</v>
      </c>
      <c r="O50" s="24">
        <f t="shared" si="1"/>
        <v>-94960000</v>
      </c>
      <c r="P50" s="24">
        <f t="shared" si="2"/>
        <v>-156752000</v>
      </c>
      <c r="Q50" s="24">
        <f t="shared" si="3"/>
        <v>-102000000</v>
      </c>
    </row>
    <row r="51" spans="2:17" x14ac:dyDescent="0.3">
      <c r="B51" s="38" t="s">
        <v>56</v>
      </c>
      <c r="C51" s="38" t="s">
        <v>169</v>
      </c>
      <c r="D51" s="39" t="s">
        <v>170</v>
      </c>
      <c r="E51" s="11">
        <v>1.1000000000000001</v>
      </c>
      <c r="F51" s="20">
        <v>1217700000</v>
      </c>
      <c r="G51" s="20">
        <v>1261100000</v>
      </c>
      <c r="H51" s="20">
        <v>1345200000</v>
      </c>
      <c r="I51" s="30">
        <v>3.89</v>
      </c>
      <c r="J51" s="30">
        <v>4.4000000000000004</v>
      </c>
      <c r="K51" s="30">
        <v>5.13</v>
      </c>
      <c r="L51" s="20">
        <v>50770000</v>
      </c>
      <c r="M51" s="20">
        <v>50450000</v>
      </c>
      <c r="N51" s="20">
        <v>50090000</v>
      </c>
      <c r="O51" s="24">
        <f t="shared" si="1"/>
        <v>197495300</v>
      </c>
      <c r="P51" s="24">
        <f t="shared" si="2"/>
        <v>221980000.00000003</v>
      </c>
      <c r="Q51" s="24">
        <f t="shared" si="3"/>
        <v>256961700</v>
      </c>
    </row>
    <row r="52" spans="2:17" x14ac:dyDescent="0.3">
      <c r="B52" s="38" t="s">
        <v>56</v>
      </c>
      <c r="C52" s="38" t="s">
        <v>171</v>
      </c>
      <c r="D52" s="39" t="s">
        <v>172</v>
      </c>
      <c r="E52" s="11">
        <v>1.5</v>
      </c>
      <c r="F52" s="20" t="s">
        <v>72</v>
      </c>
      <c r="G52" s="20">
        <v>1667000000</v>
      </c>
      <c r="H52" s="20">
        <v>1657600000</v>
      </c>
      <c r="I52" s="30" t="s">
        <v>75</v>
      </c>
      <c r="J52" s="30">
        <v>4.8</v>
      </c>
      <c r="K52" s="30">
        <v>5.62</v>
      </c>
      <c r="L52" s="20" t="s">
        <v>72</v>
      </c>
      <c r="M52" s="20">
        <v>30340000</v>
      </c>
      <c r="N52" s="20">
        <v>29910000</v>
      </c>
      <c r="O52" s="24" t="str">
        <f t="shared" si="1"/>
        <v>NA</v>
      </c>
      <c r="P52" s="24">
        <f t="shared" si="2"/>
        <v>145632000</v>
      </c>
      <c r="Q52" s="24">
        <f t="shared" si="3"/>
        <v>168094200</v>
      </c>
    </row>
    <row r="53" spans="2:17" x14ac:dyDescent="0.3">
      <c r="B53" s="38" t="s">
        <v>56</v>
      </c>
      <c r="C53" s="38" t="s">
        <v>173</v>
      </c>
      <c r="D53" s="39" t="s">
        <v>174</v>
      </c>
      <c r="E53" s="11">
        <v>0.95</v>
      </c>
      <c r="F53" s="20" t="s">
        <v>72</v>
      </c>
      <c r="G53" s="20">
        <v>708100000</v>
      </c>
      <c r="H53" s="20">
        <v>759300000</v>
      </c>
      <c r="I53" s="30" t="s">
        <v>75</v>
      </c>
      <c r="J53" s="30">
        <v>-1.17</v>
      </c>
      <c r="K53" s="30">
        <v>0</v>
      </c>
      <c r="L53" s="20" t="s">
        <v>72</v>
      </c>
      <c r="M53" s="20">
        <v>20570000</v>
      </c>
      <c r="N53" s="20">
        <v>20490000</v>
      </c>
      <c r="O53" s="24" t="str">
        <f t="shared" si="1"/>
        <v>NA</v>
      </c>
      <c r="P53" s="24">
        <f t="shared" si="2"/>
        <v>-24066900</v>
      </c>
      <c r="Q53" s="24">
        <f t="shared" si="3"/>
        <v>0</v>
      </c>
    </row>
    <row r="54" spans="2:17" x14ac:dyDescent="0.3">
      <c r="B54" s="38" t="s">
        <v>56</v>
      </c>
      <c r="C54" s="38" t="s">
        <v>175</v>
      </c>
      <c r="D54" s="39" t="s">
        <v>176</v>
      </c>
      <c r="E54" s="11">
        <v>1.5</v>
      </c>
      <c r="F54" s="20" t="s">
        <v>72</v>
      </c>
      <c r="G54" s="20">
        <v>747900000</v>
      </c>
      <c r="H54" s="20">
        <v>795000000</v>
      </c>
      <c r="I54" s="30" t="s">
        <v>75</v>
      </c>
      <c r="J54" s="30">
        <v>-1.46</v>
      </c>
      <c r="K54" s="30">
        <v>7.17</v>
      </c>
      <c r="L54" s="20" t="s">
        <v>72</v>
      </c>
      <c r="M54" s="20">
        <v>8550000</v>
      </c>
      <c r="N54" s="20">
        <v>8350000</v>
      </c>
      <c r="O54" s="24" t="str">
        <f t="shared" si="1"/>
        <v>NA</v>
      </c>
      <c r="P54" s="24">
        <f t="shared" si="2"/>
        <v>-12483000</v>
      </c>
      <c r="Q54" s="24">
        <f t="shared" si="3"/>
        <v>59869500</v>
      </c>
    </row>
    <row r="55" spans="2:17" x14ac:dyDescent="0.3">
      <c r="B55" s="38" t="s">
        <v>56</v>
      </c>
      <c r="C55" s="38" t="s">
        <v>177</v>
      </c>
      <c r="D55" s="39" t="s">
        <v>178</v>
      </c>
      <c r="E55" s="11">
        <v>1.4</v>
      </c>
      <c r="F55" s="20" t="s">
        <v>72</v>
      </c>
      <c r="G55" s="20">
        <v>1151900000</v>
      </c>
      <c r="H55" s="20">
        <v>1288100000</v>
      </c>
      <c r="I55" s="30" t="s">
        <v>75</v>
      </c>
      <c r="J55" s="30">
        <v>0.11</v>
      </c>
      <c r="K55" s="30">
        <v>0.48</v>
      </c>
      <c r="L55" s="20" t="s">
        <v>72</v>
      </c>
      <c r="M55" s="20">
        <v>104210000</v>
      </c>
      <c r="N55" s="20">
        <v>103770000</v>
      </c>
      <c r="O55" s="24" t="str">
        <f t="shared" si="1"/>
        <v>NA</v>
      </c>
      <c r="P55" s="24">
        <f t="shared" si="2"/>
        <v>11463100</v>
      </c>
      <c r="Q55" s="24">
        <f t="shared" si="3"/>
        <v>49809600</v>
      </c>
    </row>
    <row r="56" spans="2:17" x14ac:dyDescent="0.3">
      <c r="B56" s="38" t="s">
        <v>56</v>
      </c>
      <c r="C56" s="38" t="s">
        <v>179</v>
      </c>
      <c r="D56" s="39" t="s">
        <v>180</v>
      </c>
      <c r="E56" s="11">
        <v>1.7</v>
      </c>
      <c r="F56" s="20">
        <v>3009300000</v>
      </c>
      <c r="G56" s="20">
        <v>3075000000</v>
      </c>
      <c r="H56" s="20">
        <v>3315400000</v>
      </c>
      <c r="I56" s="30">
        <v>0.2</v>
      </c>
      <c r="J56" s="30">
        <v>0.68</v>
      </c>
      <c r="K56" s="30">
        <v>1.85</v>
      </c>
      <c r="L56" s="20">
        <v>47940000</v>
      </c>
      <c r="M56" s="20">
        <v>57220000</v>
      </c>
      <c r="N56" s="20">
        <v>63650000</v>
      </c>
      <c r="O56" s="24">
        <f t="shared" si="1"/>
        <v>9588000</v>
      </c>
      <c r="P56" s="24">
        <f t="shared" si="2"/>
        <v>38909600</v>
      </c>
      <c r="Q56" s="24">
        <f t="shared" si="3"/>
        <v>117752500</v>
      </c>
    </row>
    <row r="57" spans="2:17" x14ac:dyDescent="0.3">
      <c r="B57" s="38" t="s">
        <v>56</v>
      </c>
      <c r="C57" s="38" t="s">
        <v>181</v>
      </c>
      <c r="D57" s="39" t="s">
        <v>182</v>
      </c>
      <c r="E57" s="11">
        <v>0.95</v>
      </c>
      <c r="F57" s="20">
        <v>626600000</v>
      </c>
      <c r="G57" s="20">
        <v>646700000</v>
      </c>
      <c r="H57" s="20">
        <v>653300000</v>
      </c>
      <c r="I57" s="30">
        <v>-1.31</v>
      </c>
      <c r="J57" s="30">
        <v>-0.28000000000000003</v>
      </c>
      <c r="K57" s="30">
        <v>7.0000000000000007E-2</v>
      </c>
      <c r="L57" s="20">
        <v>32080000</v>
      </c>
      <c r="M57" s="20">
        <v>31020000</v>
      </c>
      <c r="N57" s="20">
        <v>30080000</v>
      </c>
      <c r="O57" s="24">
        <f t="shared" si="1"/>
        <v>-42024800</v>
      </c>
      <c r="P57" s="24">
        <f t="shared" si="2"/>
        <v>-8685600</v>
      </c>
      <c r="Q57" s="24">
        <f t="shared" si="3"/>
        <v>2105600</v>
      </c>
    </row>
    <row r="58" spans="2:17" x14ac:dyDescent="0.3">
      <c r="B58" s="38" t="s">
        <v>56</v>
      </c>
      <c r="C58" s="38" t="s">
        <v>183</v>
      </c>
      <c r="D58" s="39" t="s">
        <v>184</v>
      </c>
      <c r="E58" s="11">
        <v>0.75</v>
      </c>
      <c r="F58" s="20" t="s">
        <v>72</v>
      </c>
      <c r="G58" s="20" t="s">
        <v>72</v>
      </c>
      <c r="H58" s="20" t="s">
        <v>72</v>
      </c>
      <c r="I58" s="30" t="s">
        <v>75</v>
      </c>
      <c r="J58" s="30" t="s">
        <v>75</v>
      </c>
      <c r="K58" s="30" t="s">
        <v>75</v>
      </c>
      <c r="L58" s="20" t="s">
        <v>72</v>
      </c>
      <c r="M58" s="20" t="s">
        <v>72</v>
      </c>
      <c r="N58" s="20" t="s">
        <v>72</v>
      </c>
      <c r="O58" s="24" t="str">
        <f t="shared" si="1"/>
        <v>NA</v>
      </c>
      <c r="P58" s="24" t="str">
        <f t="shared" si="2"/>
        <v>NA</v>
      </c>
      <c r="Q58" s="24" t="str">
        <f t="shared" si="3"/>
        <v>NA</v>
      </c>
    </row>
    <row r="59" spans="2:17" x14ac:dyDescent="0.3">
      <c r="B59" s="38" t="s">
        <v>56</v>
      </c>
      <c r="C59" s="38" t="s">
        <v>185</v>
      </c>
      <c r="D59" s="39" t="s">
        <v>186</v>
      </c>
      <c r="E59" s="11">
        <v>1.45</v>
      </c>
      <c r="F59" s="20">
        <v>467000000</v>
      </c>
      <c r="G59" s="20">
        <v>521799999.99999994</v>
      </c>
      <c r="H59" s="20">
        <v>545800000</v>
      </c>
      <c r="I59" s="30">
        <v>0.05</v>
      </c>
      <c r="J59" s="30">
        <v>0.43</v>
      </c>
      <c r="K59" s="30">
        <v>1.33</v>
      </c>
      <c r="L59" s="20">
        <v>53490000</v>
      </c>
      <c r="M59" s="20">
        <v>57990000</v>
      </c>
      <c r="N59" s="20">
        <v>62600000</v>
      </c>
      <c r="O59" s="24">
        <f t="shared" si="1"/>
        <v>2674500</v>
      </c>
      <c r="P59" s="24">
        <f t="shared" si="2"/>
        <v>24935700</v>
      </c>
      <c r="Q59" s="24">
        <f t="shared" si="3"/>
        <v>83258000</v>
      </c>
    </row>
    <row r="60" spans="2:17" x14ac:dyDescent="0.3">
      <c r="B60" s="38" t="s">
        <v>56</v>
      </c>
      <c r="C60" s="38" t="s">
        <v>187</v>
      </c>
      <c r="D60" s="39" t="s">
        <v>188</v>
      </c>
      <c r="E60" s="11">
        <v>1.35</v>
      </c>
      <c r="F60" s="20">
        <v>7988000000</v>
      </c>
      <c r="G60" s="20">
        <v>8168000000</v>
      </c>
      <c r="H60" s="20">
        <v>8759000000</v>
      </c>
      <c r="I60" s="30">
        <v>1.37</v>
      </c>
      <c r="J60" s="30">
        <v>1.42</v>
      </c>
      <c r="K60" s="30">
        <v>4.9400000000000004</v>
      </c>
      <c r="L60" s="20">
        <v>95090000</v>
      </c>
      <c r="M60" s="20">
        <v>94280000</v>
      </c>
      <c r="N60" s="20">
        <v>93400000</v>
      </c>
      <c r="O60" s="24">
        <f t="shared" si="1"/>
        <v>130273300.00000001</v>
      </c>
      <c r="P60" s="24">
        <f t="shared" si="2"/>
        <v>133877600</v>
      </c>
      <c r="Q60" s="24">
        <f t="shared" si="3"/>
        <v>461396000.00000006</v>
      </c>
    </row>
    <row r="61" spans="2:17" x14ac:dyDescent="0.3">
      <c r="B61" s="38" t="s">
        <v>56</v>
      </c>
      <c r="C61" s="38" t="s">
        <v>189</v>
      </c>
      <c r="D61" s="39" t="s">
        <v>190</v>
      </c>
      <c r="E61" s="11">
        <v>1.6</v>
      </c>
      <c r="F61" s="20">
        <v>15086000000</v>
      </c>
      <c r="G61" s="20">
        <v>14889000000</v>
      </c>
      <c r="H61" s="20">
        <v>15616000000</v>
      </c>
      <c r="I61" s="30">
        <v>2.2000000000000002</v>
      </c>
      <c r="J61" s="30">
        <v>1.43</v>
      </c>
      <c r="K61" s="30">
        <v>-0.4</v>
      </c>
      <c r="L61" s="20">
        <v>374000000</v>
      </c>
      <c r="M61" s="20">
        <v>372000000</v>
      </c>
      <c r="N61" s="20">
        <v>366000000</v>
      </c>
      <c r="O61" s="24">
        <f t="shared" si="1"/>
        <v>822800000.00000012</v>
      </c>
      <c r="P61" s="24">
        <f t="shared" si="2"/>
        <v>531960000</v>
      </c>
      <c r="Q61" s="24">
        <f t="shared" si="3"/>
        <v>-146400000</v>
      </c>
    </row>
    <row r="62" spans="2:17" x14ac:dyDescent="0.3">
      <c r="B62" s="38" t="s">
        <v>56</v>
      </c>
      <c r="C62" s="38" t="s">
        <v>191</v>
      </c>
      <c r="D62" s="39" t="s">
        <v>192</v>
      </c>
      <c r="E62" s="11" t="s">
        <v>75</v>
      </c>
      <c r="F62" s="20" t="s">
        <v>72</v>
      </c>
      <c r="G62" s="20" t="s">
        <v>72</v>
      </c>
      <c r="H62" s="20" t="s">
        <v>72</v>
      </c>
      <c r="I62" s="30" t="s">
        <v>75</v>
      </c>
      <c r="J62" s="30" t="s">
        <v>75</v>
      </c>
      <c r="K62" s="30" t="s">
        <v>75</v>
      </c>
      <c r="L62" s="20" t="s">
        <v>72</v>
      </c>
      <c r="M62" s="20" t="s">
        <v>72</v>
      </c>
      <c r="N62" s="20" t="s">
        <v>72</v>
      </c>
      <c r="O62" s="24" t="str">
        <f t="shared" si="1"/>
        <v>NA</v>
      </c>
      <c r="P62" s="24" t="str">
        <f t="shared" si="2"/>
        <v>NA</v>
      </c>
      <c r="Q62" s="24" t="str">
        <f t="shared" si="3"/>
        <v>NA</v>
      </c>
    </row>
    <row r="63" spans="2:17" x14ac:dyDescent="0.3">
      <c r="B63" s="38" t="s">
        <v>56</v>
      </c>
      <c r="C63" s="38" t="s">
        <v>193</v>
      </c>
      <c r="D63" s="39" t="s">
        <v>194</v>
      </c>
      <c r="E63" s="11">
        <v>1.1000000000000001</v>
      </c>
      <c r="F63" s="20" t="s">
        <v>72</v>
      </c>
      <c r="G63" s="20" t="s">
        <v>72</v>
      </c>
      <c r="H63" s="20" t="s">
        <v>72</v>
      </c>
      <c r="I63" s="30" t="s">
        <v>75</v>
      </c>
      <c r="J63" s="30" t="s">
        <v>75</v>
      </c>
      <c r="K63" s="30" t="s">
        <v>75</v>
      </c>
      <c r="L63" s="20" t="s">
        <v>72</v>
      </c>
      <c r="M63" s="20" t="s">
        <v>72</v>
      </c>
      <c r="N63" s="20" t="s">
        <v>72</v>
      </c>
      <c r="O63" s="24" t="str">
        <f t="shared" si="1"/>
        <v>NA</v>
      </c>
      <c r="P63" s="24" t="str">
        <f t="shared" si="2"/>
        <v>NA</v>
      </c>
      <c r="Q63" s="24" t="str">
        <f t="shared" si="3"/>
        <v>NA</v>
      </c>
    </row>
    <row r="64" spans="2:17" x14ac:dyDescent="0.3">
      <c r="B64" s="38" t="s">
        <v>56</v>
      </c>
      <c r="C64" s="38" t="s">
        <v>195</v>
      </c>
      <c r="D64" s="39" t="s">
        <v>196</v>
      </c>
      <c r="E64" s="11">
        <v>1.35</v>
      </c>
      <c r="F64" s="20" t="s">
        <v>72</v>
      </c>
      <c r="G64" s="20">
        <v>604700000</v>
      </c>
      <c r="H64" s="20">
        <v>615300000</v>
      </c>
      <c r="I64" s="30" t="s">
        <v>72</v>
      </c>
      <c r="J64" s="30">
        <v>2.5099999999999998</v>
      </c>
      <c r="K64" s="30">
        <v>2.95</v>
      </c>
      <c r="L64" s="20" t="s">
        <v>72</v>
      </c>
      <c r="M64" s="20">
        <v>10610000</v>
      </c>
      <c r="N64" s="20">
        <v>10170000</v>
      </c>
      <c r="O64" s="24" t="str">
        <f t="shared" si="1"/>
        <v>NA</v>
      </c>
      <c r="P64" s="24">
        <f t="shared" si="2"/>
        <v>26631099.999999996</v>
      </c>
      <c r="Q64" s="24">
        <f t="shared" si="3"/>
        <v>30001500</v>
      </c>
    </row>
    <row r="65" spans="2:17" x14ac:dyDescent="0.3">
      <c r="B65" s="38" t="s">
        <v>56</v>
      </c>
      <c r="C65" s="38" t="s">
        <v>197</v>
      </c>
      <c r="D65" s="39" t="s">
        <v>198</v>
      </c>
      <c r="E65" s="11">
        <v>1.5</v>
      </c>
      <c r="F65" s="20">
        <v>1362900000</v>
      </c>
      <c r="G65" s="20">
        <v>1472500000</v>
      </c>
      <c r="H65" s="20">
        <v>155400000</v>
      </c>
      <c r="I65" s="30">
        <v>0.2</v>
      </c>
      <c r="J65" s="30">
        <v>-4.09</v>
      </c>
      <c r="K65" s="30">
        <v>-0.38</v>
      </c>
      <c r="L65" s="20">
        <v>30840000</v>
      </c>
      <c r="M65" s="20">
        <v>31430000</v>
      </c>
      <c r="N65" s="20">
        <v>32630000</v>
      </c>
      <c r="O65" s="24">
        <f t="shared" si="1"/>
        <v>6168000</v>
      </c>
      <c r="P65" s="24">
        <f t="shared" si="2"/>
        <v>-128548700</v>
      </c>
      <c r="Q65" s="24">
        <f t="shared" si="3"/>
        <v>-12399400</v>
      </c>
    </row>
    <row r="66" spans="2:17" x14ac:dyDescent="0.3">
      <c r="B66" s="38" t="s">
        <v>56</v>
      </c>
      <c r="C66" s="38" t="s">
        <v>199</v>
      </c>
      <c r="D66" s="39" t="s">
        <v>200</v>
      </c>
      <c r="E66" s="11">
        <v>1.25</v>
      </c>
      <c r="F66" s="20" t="s">
        <v>72</v>
      </c>
      <c r="G66" s="20" t="s">
        <v>72</v>
      </c>
      <c r="H66" s="20" t="s">
        <v>72</v>
      </c>
      <c r="I66" s="30" t="s">
        <v>75</v>
      </c>
      <c r="J66" s="30" t="s">
        <v>75</v>
      </c>
      <c r="K66" s="30" t="s">
        <v>75</v>
      </c>
      <c r="L66" s="20" t="s">
        <v>72</v>
      </c>
      <c r="M66" s="20" t="s">
        <v>72</v>
      </c>
      <c r="N66" s="20" t="s">
        <v>72</v>
      </c>
      <c r="O66" s="24" t="str">
        <f t="shared" si="1"/>
        <v>NA</v>
      </c>
      <c r="P66" s="24" t="str">
        <f t="shared" si="2"/>
        <v>NA</v>
      </c>
      <c r="Q66" s="24" t="str">
        <f t="shared" si="3"/>
        <v>NA</v>
      </c>
    </row>
    <row r="67" spans="2:17" x14ac:dyDescent="0.3">
      <c r="B67" s="38" t="s">
        <v>56</v>
      </c>
      <c r="C67" s="38" t="s">
        <v>201</v>
      </c>
      <c r="D67" s="39" t="s">
        <v>202</v>
      </c>
      <c r="E67" s="11">
        <v>1.1000000000000001</v>
      </c>
      <c r="F67" s="20">
        <v>10588100000</v>
      </c>
      <c r="G67" s="20">
        <v>9619300000</v>
      </c>
      <c r="H67" s="20">
        <v>8110500000</v>
      </c>
      <c r="I67" s="30">
        <v>14.64</v>
      </c>
      <c r="J67" s="30">
        <v>12.77</v>
      </c>
      <c r="K67" s="30">
        <v>10.08</v>
      </c>
      <c r="L67" s="20">
        <v>120640000</v>
      </c>
      <c r="M67" s="20">
        <v>126220000</v>
      </c>
      <c r="N67" s="20">
        <v>127320000</v>
      </c>
      <c r="O67" s="24">
        <f t="shared" si="1"/>
        <v>1766169600</v>
      </c>
      <c r="P67" s="24">
        <f t="shared" si="2"/>
        <v>1611829400</v>
      </c>
      <c r="Q67" s="24">
        <f t="shared" si="3"/>
        <v>1283385600</v>
      </c>
    </row>
    <row r="68" spans="2:17" x14ac:dyDescent="0.3">
      <c r="B68" s="38" t="s">
        <v>56</v>
      </c>
      <c r="C68" s="38" t="s">
        <v>203</v>
      </c>
      <c r="D68" s="39" t="s">
        <v>204</v>
      </c>
      <c r="E68" s="11">
        <v>2.8</v>
      </c>
      <c r="F68" s="20" t="s">
        <v>72</v>
      </c>
      <c r="G68" s="20" t="s">
        <v>72</v>
      </c>
      <c r="H68" s="20" t="s">
        <v>72</v>
      </c>
      <c r="I68" s="30" t="s">
        <v>75</v>
      </c>
      <c r="J68" s="30" t="s">
        <v>75</v>
      </c>
      <c r="K68" s="30" t="s">
        <v>75</v>
      </c>
      <c r="L68" s="20" t="s">
        <v>72</v>
      </c>
      <c r="M68" s="20" t="s">
        <v>72</v>
      </c>
      <c r="N68" s="20" t="s">
        <v>72</v>
      </c>
      <c r="O68" s="24" t="str">
        <f t="shared" si="1"/>
        <v>NA</v>
      </c>
      <c r="P68" s="24" t="str">
        <f t="shared" si="2"/>
        <v>NA</v>
      </c>
      <c r="Q68" s="24" t="str">
        <f t="shared" si="3"/>
        <v>NA</v>
      </c>
    </row>
    <row r="69" spans="2:17" x14ac:dyDescent="0.3">
      <c r="B69" s="38" t="s">
        <v>56</v>
      </c>
      <c r="C69" s="38" t="s">
        <v>205</v>
      </c>
      <c r="D69" s="39" t="s">
        <v>206</v>
      </c>
      <c r="E69" s="11">
        <v>1.45</v>
      </c>
      <c r="F69" s="20" t="s">
        <v>72</v>
      </c>
      <c r="G69" s="20">
        <v>1602500000</v>
      </c>
      <c r="H69" s="20">
        <v>1708500000</v>
      </c>
      <c r="I69" s="30" t="s">
        <v>75</v>
      </c>
      <c r="J69" s="30">
        <v>-12.36</v>
      </c>
      <c r="K69" s="30">
        <v>-0.09</v>
      </c>
      <c r="L69" s="20" t="s">
        <v>72</v>
      </c>
      <c r="M69" s="20">
        <v>12530000</v>
      </c>
      <c r="N69" s="20">
        <v>12230000</v>
      </c>
      <c r="O69" s="24" t="str">
        <f t="shared" si="1"/>
        <v>NA</v>
      </c>
      <c r="P69" s="24">
        <f t="shared" si="2"/>
        <v>-154870800</v>
      </c>
      <c r="Q69" s="24">
        <f t="shared" si="3"/>
        <v>-1100700</v>
      </c>
    </row>
    <row r="70" spans="2:17" x14ac:dyDescent="0.3">
      <c r="B70" s="38" t="s">
        <v>56</v>
      </c>
      <c r="C70" s="38" t="s">
        <v>207</v>
      </c>
      <c r="D70" s="39" t="s">
        <v>208</v>
      </c>
      <c r="E70" s="11" t="s">
        <v>75</v>
      </c>
      <c r="F70" s="20" t="s">
        <v>72</v>
      </c>
      <c r="G70" s="20" t="s">
        <v>72</v>
      </c>
      <c r="H70" s="20" t="s">
        <v>72</v>
      </c>
      <c r="I70" s="30" t="s">
        <v>75</v>
      </c>
      <c r="J70" s="30" t="s">
        <v>75</v>
      </c>
      <c r="K70" s="30" t="s">
        <v>75</v>
      </c>
      <c r="L70" s="20" t="s">
        <v>72</v>
      </c>
      <c r="M70" s="20" t="s">
        <v>72</v>
      </c>
      <c r="N70" s="20" t="s">
        <v>72</v>
      </c>
      <c r="O70" s="24" t="str">
        <f t="shared" ref="O70:O133" si="4">IFERROR(I70*L70, "NA")</f>
        <v>NA</v>
      </c>
      <c r="P70" s="24" t="str">
        <f t="shared" ref="P70:P133" si="5">IFERROR(J70*M70, "NA")</f>
        <v>NA</v>
      </c>
      <c r="Q70" s="24" t="str">
        <f t="shared" ref="Q70:Q133" si="6">IFERROR(K70*N70, "NA")</f>
        <v>NA</v>
      </c>
    </row>
    <row r="71" spans="2:17" x14ac:dyDescent="0.3">
      <c r="B71" s="38" t="s">
        <v>56</v>
      </c>
      <c r="C71" s="38" t="s">
        <v>209</v>
      </c>
      <c r="D71" s="39" t="s">
        <v>210</v>
      </c>
      <c r="E71" s="11">
        <v>2.1</v>
      </c>
      <c r="F71" s="20">
        <v>600500000</v>
      </c>
      <c r="G71" s="20">
        <v>549300000</v>
      </c>
      <c r="H71" s="20">
        <v>603500000</v>
      </c>
      <c r="I71" s="30">
        <v>-1.24</v>
      </c>
      <c r="J71" s="30">
        <v>-1.65</v>
      </c>
      <c r="K71" s="30">
        <v>-2.0499999999999998</v>
      </c>
      <c r="L71" s="20">
        <v>111240000</v>
      </c>
      <c r="M71" s="20">
        <v>104670000</v>
      </c>
      <c r="N71" s="20">
        <v>99090000</v>
      </c>
      <c r="O71" s="24">
        <f t="shared" si="4"/>
        <v>-137937600</v>
      </c>
      <c r="P71" s="24">
        <f t="shared" si="5"/>
        <v>-172705500</v>
      </c>
      <c r="Q71" s="24">
        <f t="shared" si="6"/>
        <v>-203134499.99999997</v>
      </c>
    </row>
    <row r="72" spans="2:17" x14ac:dyDescent="0.3">
      <c r="B72" s="38" t="s">
        <v>56</v>
      </c>
      <c r="C72" s="38" t="s">
        <v>211</v>
      </c>
      <c r="D72" s="39" t="s">
        <v>212</v>
      </c>
      <c r="E72" s="11">
        <v>1.1499999999999999</v>
      </c>
      <c r="F72" s="20">
        <v>1202900000</v>
      </c>
      <c r="G72" s="20">
        <v>1175900000</v>
      </c>
      <c r="H72" s="20">
        <v>1262200000</v>
      </c>
      <c r="I72" s="30">
        <v>2.68</v>
      </c>
      <c r="J72" s="30">
        <v>2.68</v>
      </c>
      <c r="K72" s="30">
        <v>3.96</v>
      </c>
      <c r="L72" s="20">
        <v>27140000</v>
      </c>
      <c r="M72" s="20">
        <v>27130000</v>
      </c>
      <c r="N72" s="20">
        <v>27170000</v>
      </c>
      <c r="O72" s="24">
        <f t="shared" si="4"/>
        <v>72735200</v>
      </c>
      <c r="P72" s="24">
        <f t="shared" si="5"/>
        <v>72708400</v>
      </c>
      <c r="Q72" s="24">
        <f t="shared" si="6"/>
        <v>107593200</v>
      </c>
    </row>
    <row r="73" spans="2:17" x14ac:dyDescent="0.3">
      <c r="B73" s="38" t="s">
        <v>56</v>
      </c>
      <c r="C73" s="38" t="s">
        <v>213</v>
      </c>
      <c r="D73" s="39" t="s">
        <v>214</v>
      </c>
      <c r="E73" s="11">
        <v>1.1499999999999999</v>
      </c>
      <c r="F73" s="20" t="s">
        <v>72</v>
      </c>
      <c r="G73" s="20">
        <v>623100000</v>
      </c>
      <c r="H73" s="20">
        <v>672300000</v>
      </c>
      <c r="I73" s="30" t="s">
        <v>75</v>
      </c>
      <c r="J73" s="30">
        <v>-1.1599999999999999</v>
      </c>
      <c r="K73" s="30">
        <v>0.32</v>
      </c>
      <c r="L73" s="20" t="s">
        <v>72</v>
      </c>
      <c r="M73" s="20">
        <v>30020000</v>
      </c>
      <c r="N73" s="20">
        <v>29870000</v>
      </c>
      <c r="O73" s="24" t="str">
        <f t="shared" si="4"/>
        <v>NA</v>
      </c>
      <c r="P73" s="24">
        <f t="shared" si="5"/>
        <v>-34823200</v>
      </c>
      <c r="Q73" s="24">
        <f t="shared" si="6"/>
        <v>9558400</v>
      </c>
    </row>
    <row r="74" spans="2:17" x14ac:dyDescent="0.3">
      <c r="B74" s="38" t="s">
        <v>56</v>
      </c>
      <c r="C74" s="38" t="s">
        <v>215</v>
      </c>
      <c r="D74" s="39" t="s">
        <v>216</v>
      </c>
      <c r="E74" s="11">
        <v>1.2</v>
      </c>
      <c r="F74" s="20">
        <v>5550700000</v>
      </c>
      <c r="G74" s="20">
        <v>5153200000</v>
      </c>
      <c r="H74" s="20">
        <v>4795200000</v>
      </c>
      <c r="I74" s="30">
        <v>4.26</v>
      </c>
      <c r="J74" s="30">
        <v>3.05</v>
      </c>
      <c r="K74" s="30">
        <v>1.7</v>
      </c>
      <c r="L74" s="20">
        <v>92280000</v>
      </c>
      <c r="M74" s="20">
        <v>92790000</v>
      </c>
      <c r="N74" s="20">
        <v>92180000</v>
      </c>
      <c r="O74" s="24">
        <f t="shared" si="4"/>
        <v>393112800</v>
      </c>
      <c r="P74" s="24">
        <f t="shared" si="5"/>
        <v>283009500</v>
      </c>
      <c r="Q74" s="24">
        <f t="shared" si="6"/>
        <v>156706000</v>
      </c>
    </row>
    <row r="75" spans="2:17" x14ac:dyDescent="0.3">
      <c r="B75" s="38" t="s">
        <v>56</v>
      </c>
      <c r="C75" s="38" t="s">
        <v>217</v>
      </c>
      <c r="D75" s="39" t="s">
        <v>218</v>
      </c>
      <c r="E75" s="11">
        <v>1.4</v>
      </c>
      <c r="F75" s="20">
        <v>372000000</v>
      </c>
      <c r="G75" s="20">
        <v>470800000</v>
      </c>
      <c r="H75" s="20">
        <v>500000000</v>
      </c>
      <c r="I75" s="30">
        <v>-2.15</v>
      </c>
      <c r="J75" s="30">
        <v>0.25</v>
      </c>
      <c r="K75" s="30">
        <v>-0.16</v>
      </c>
      <c r="L75" s="20">
        <v>43540000</v>
      </c>
      <c r="M75" s="20">
        <v>30810000</v>
      </c>
      <c r="N75" s="20">
        <v>30770000</v>
      </c>
      <c r="O75" s="24">
        <f t="shared" si="4"/>
        <v>-93611000</v>
      </c>
      <c r="P75" s="24">
        <f t="shared" si="5"/>
        <v>7702500</v>
      </c>
      <c r="Q75" s="24">
        <f t="shared" si="6"/>
        <v>-4923200</v>
      </c>
    </row>
    <row r="76" spans="2:17" x14ac:dyDescent="0.3">
      <c r="B76" s="38" t="s">
        <v>56</v>
      </c>
      <c r="C76" s="38" t="s">
        <v>219</v>
      </c>
      <c r="D76" s="39" t="s">
        <v>220</v>
      </c>
      <c r="E76" s="11">
        <v>1.45</v>
      </c>
      <c r="F76" s="20">
        <v>6230000000</v>
      </c>
      <c r="G76" s="20">
        <v>6182000000</v>
      </c>
      <c r="H76" s="20">
        <v>6344000000</v>
      </c>
      <c r="I76" s="30">
        <v>2.0499999999999998</v>
      </c>
      <c r="J76" s="30">
        <v>1.39</v>
      </c>
      <c r="K76" s="30">
        <v>4.1399999999999997</v>
      </c>
      <c r="L76" s="20">
        <v>79000000</v>
      </c>
      <c r="M76" s="20">
        <v>77580000</v>
      </c>
      <c r="N76" s="20">
        <v>77750000</v>
      </c>
      <c r="O76" s="24">
        <f t="shared" si="4"/>
        <v>161950000</v>
      </c>
      <c r="P76" s="24">
        <f t="shared" si="5"/>
        <v>107836199.99999999</v>
      </c>
      <c r="Q76" s="24">
        <f t="shared" si="6"/>
        <v>321885000</v>
      </c>
    </row>
    <row r="77" spans="2:17" x14ac:dyDescent="0.3">
      <c r="B77" s="38" t="s">
        <v>56</v>
      </c>
      <c r="C77" s="38" t="s">
        <v>221</v>
      </c>
      <c r="D77" s="39" t="s">
        <v>222</v>
      </c>
      <c r="E77" s="11">
        <v>1</v>
      </c>
      <c r="F77" s="20">
        <v>290300000</v>
      </c>
      <c r="G77" s="20">
        <v>318000000</v>
      </c>
      <c r="H77" s="20">
        <v>351700000</v>
      </c>
      <c r="I77" s="30">
        <v>3.16</v>
      </c>
      <c r="J77" s="30">
        <v>3.17</v>
      </c>
      <c r="K77" s="30">
        <v>3.0739999999999998</v>
      </c>
      <c r="L77" s="20">
        <v>9640000</v>
      </c>
      <c r="M77" s="20">
        <v>9500000</v>
      </c>
      <c r="N77" s="20">
        <v>9580000</v>
      </c>
      <c r="O77" s="24">
        <f t="shared" si="4"/>
        <v>30462400</v>
      </c>
      <c r="P77" s="24">
        <f t="shared" si="5"/>
        <v>30115000</v>
      </c>
      <c r="Q77" s="24">
        <f t="shared" si="6"/>
        <v>29448920</v>
      </c>
    </row>
    <row r="78" spans="2:17" ht="10.5" thickBot="1" x14ac:dyDescent="0.35">
      <c r="B78" s="40" t="s">
        <v>56</v>
      </c>
      <c r="C78" s="40" t="s">
        <v>223</v>
      </c>
      <c r="D78" s="41" t="s">
        <v>224</v>
      </c>
      <c r="E78" s="12">
        <v>1.4</v>
      </c>
      <c r="F78" s="21">
        <v>889300000</v>
      </c>
      <c r="G78" s="21">
        <v>875500000</v>
      </c>
      <c r="H78" s="21">
        <v>958400000</v>
      </c>
      <c r="I78" s="31">
        <v>-0.09</v>
      </c>
      <c r="J78" s="31">
        <v>-3.25</v>
      </c>
      <c r="K78" s="31">
        <v>1.08</v>
      </c>
      <c r="L78" s="21">
        <v>19160000</v>
      </c>
      <c r="M78" s="21">
        <v>19830000</v>
      </c>
      <c r="N78" s="21">
        <v>19490000</v>
      </c>
      <c r="O78" s="25">
        <f t="shared" si="4"/>
        <v>-1724400</v>
      </c>
      <c r="P78" s="25">
        <f t="shared" si="5"/>
        <v>-64447500</v>
      </c>
      <c r="Q78" s="25">
        <f t="shared" si="6"/>
        <v>21049200</v>
      </c>
    </row>
    <row r="79" spans="2:17" x14ac:dyDescent="0.3">
      <c r="B79" s="38" t="s">
        <v>57</v>
      </c>
      <c r="C79" s="38" t="s">
        <v>225</v>
      </c>
      <c r="D79" s="39" t="s">
        <v>226</v>
      </c>
      <c r="E79" s="11">
        <v>1</v>
      </c>
      <c r="F79" s="20">
        <v>226400000</v>
      </c>
      <c r="G79" s="20">
        <v>225000000</v>
      </c>
      <c r="H79" s="20">
        <v>205800000</v>
      </c>
      <c r="I79" s="30">
        <v>8.4600000000000009</v>
      </c>
      <c r="J79" s="30">
        <v>9.4499999999999993</v>
      </c>
      <c r="K79" s="30">
        <v>11.24</v>
      </c>
      <c r="L79" s="20">
        <v>5110000</v>
      </c>
      <c r="M79" s="20">
        <v>5110000</v>
      </c>
      <c r="N79" s="20">
        <v>5110000</v>
      </c>
      <c r="O79" s="24">
        <f t="shared" si="4"/>
        <v>43230600.000000007</v>
      </c>
      <c r="P79" s="24">
        <f t="shared" si="5"/>
        <v>48289500</v>
      </c>
      <c r="Q79" s="24">
        <f t="shared" si="6"/>
        <v>57436400</v>
      </c>
    </row>
    <row r="80" spans="2:17" x14ac:dyDescent="0.3">
      <c r="B80" s="38" t="s">
        <v>57</v>
      </c>
      <c r="C80" s="38" t="s">
        <v>227</v>
      </c>
      <c r="D80" s="39" t="s">
        <v>228</v>
      </c>
      <c r="E80" s="11" t="s">
        <v>75</v>
      </c>
      <c r="F80" s="20" t="s">
        <v>72</v>
      </c>
      <c r="G80" s="20" t="s">
        <v>72</v>
      </c>
      <c r="H80" s="20" t="s">
        <v>72</v>
      </c>
      <c r="I80" s="30" t="s">
        <v>75</v>
      </c>
      <c r="J80" s="30" t="s">
        <v>75</v>
      </c>
      <c r="K80" s="30" t="s">
        <v>75</v>
      </c>
      <c r="L80" s="20" t="s">
        <v>72</v>
      </c>
      <c r="M80" s="20" t="s">
        <v>72</v>
      </c>
      <c r="N80" s="20" t="s">
        <v>72</v>
      </c>
      <c r="O80" s="24" t="str">
        <f t="shared" si="4"/>
        <v>NA</v>
      </c>
      <c r="P80" s="24" t="str">
        <f t="shared" si="5"/>
        <v>NA</v>
      </c>
      <c r="Q80" s="24" t="str">
        <f t="shared" si="6"/>
        <v>NA</v>
      </c>
    </row>
    <row r="81" spans="2:17" x14ac:dyDescent="0.3">
      <c r="B81" s="38" t="s">
        <v>57</v>
      </c>
      <c r="C81" s="38" t="s">
        <v>229</v>
      </c>
      <c r="D81" s="39" t="s">
        <v>230</v>
      </c>
      <c r="E81" s="11">
        <v>1.3</v>
      </c>
      <c r="F81" s="20" t="s">
        <v>72</v>
      </c>
      <c r="G81" s="20">
        <v>4722100000</v>
      </c>
      <c r="H81" s="20">
        <v>5468300000</v>
      </c>
      <c r="I81" s="30" t="s">
        <v>75</v>
      </c>
      <c r="J81" s="30">
        <v>-22.29</v>
      </c>
      <c r="K81" s="30">
        <v>-7.3</v>
      </c>
      <c r="L81" s="20" t="s">
        <v>72</v>
      </c>
      <c r="M81" s="20">
        <v>29220000</v>
      </c>
      <c r="N81" s="20">
        <v>28960000</v>
      </c>
      <c r="O81" s="24" t="str">
        <f t="shared" si="4"/>
        <v>NA</v>
      </c>
      <c r="P81" s="24">
        <f t="shared" si="5"/>
        <v>-651313800</v>
      </c>
      <c r="Q81" s="24">
        <f t="shared" si="6"/>
        <v>-211408000</v>
      </c>
    </row>
    <row r="82" spans="2:17" x14ac:dyDescent="0.3">
      <c r="B82" s="38" t="s">
        <v>57</v>
      </c>
      <c r="C82" s="38" t="s">
        <v>231</v>
      </c>
      <c r="D82" s="39" t="s">
        <v>232</v>
      </c>
      <c r="E82" s="11">
        <v>0.5</v>
      </c>
      <c r="F82" s="20">
        <v>20502000000</v>
      </c>
      <c r="G82" s="20">
        <v>19969000000</v>
      </c>
      <c r="H82" s="20">
        <v>19315000000</v>
      </c>
      <c r="I82" s="30">
        <v>4</v>
      </c>
      <c r="J82" s="30">
        <v>3.88</v>
      </c>
      <c r="K82" s="30">
        <v>3.76</v>
      </c>
      <c r="L82" s="20">
        <v>131640000</v>
      </c>
      <c r="M82" s="20">
        <v>132770000</v>
      </c>
      <c r="N82" s="20">
        <v>133900000</v>
      </c>
      <c r="O82" s="24">
        <f t="shared" si="4"/>
        <v>526560000</v>
      </c>
      <c r="P82" s="24">
        <f t="shared" si="5"/>
        <v>515147600</v>
      </c>
      <c r="Q82" s="24">
        <f t="shared" si="6"/>
        <v>503464000</v>
      </c>
    </row>
    <row r="83" spans="2:17" x14ac:dyDescent="0.3">
      <c r="B83" s="38" t="s">
        <v>57</v>
      </c>
      <c r="C83" s="38" t="s">
        <v>233</v>
      </c>
      <c r="D83" s="39" t="s">
        <v>234</v>
      </c>
      <c r="E83" s="11">
        <v>1.1499999999999999</v>
      </c>
      <c r="F83" s="20">
        <v>10635000000</v>
      </c>
      <c r="G83" s="20">
        <v>9727500000</v>
      </c>
      <c r="H83" s="20">
        <v>8702600000</v>
      </c>
      <c r="I83" s="30">
        <v>7.8</v>
      </c>
      <c r="J83" s="30">
        <v>6.24</v>
      </c>
      <c r="K83" s="30">
        <v>4.26</v>
      </c>
      <c r="L83" s="20">
        <v>63280000</v>
      </c>
      <c r="M83" s="20">
        <v>63960000</v>
      </c>
      <c r="N83" s="20">
        <v>65020000</v>
      </c>
      <c r="O83" s="24">
        <f t="shared" si="4"/>
        <v>493584000</v>
      </c>
      <c r="P83" s="24">
        <f t="shared" si="5"/>
        <v>399110400</v>
      </c>
      <c r="Q83" s="24">
        <f t="shared" si="6"/>
        <v>276985200</v>
      </c>
    </row>
    <row r="84" spans="2:17" x14ac:dyDescent="0.3">
      <c r="B84" s="38" t="s">
        <v>57</v>
      </c>
      <c r="C84" s="38" t="s">
        <v>235</v>
      </c>
      <c r="D84" s="39" t="s">
        <v>236</v>
      </c>
      <c r="E84" s="11">
        <v>0.75</v>
      </c>
      <c r="F84" s="20">
        <v>254453000000</v>
      </c>
      <c r="G84" s="20">
        <v>242290000000</v>
      </c>
      <c r="H84" s="20">
        <v>226954000000</v>
      </c>
      <c r="I84" s="30">
        <v>16.559999999999999</v>
      </c>
      <c r="J84" s="30">
        <v>14.16</v>
      </c>
      <c r="K84" s="30">
        <v>13.14</v>
      </c>
      <c r="L84" s="20">
        <v>443130000</v>
      </c>
      <c r="M84" s="20">
        <v>442790000</v>
      </c>
      <c r="N84" s="20">
        <v>442660000</v>
      </c>
      <c r="O84" s="24">
        <f t="shared" si="4"/>
        <v>7338232799.999999</v>
      </c>
      <c r="P84" s="24">
        <f t="shared" si="5"/>
        <v>6269906400</v>
      </c>
      <c r="Q84" s="24">
        <f t="shared" si="6"/>
        <v>5816552400</v>
      </c>
    </row>
    <row r="85" spans="2:17" x14ac:dyDescent="0.3">
      <c r="B85" s="38" t="s">
        <v>57</v>
      </c>
      <c r="C85" s="38" t="s">
        <v>237</v>
      </c>
      <c r="D85" s="39" t="s">
        <v>238</v>
      </c>
      <c r="E85" s="11">
        <v>0.9</v>
      </c>
      <c r="F85" s="20">
        <v>16358000000</v>
      </c>
      <c r="G85" s="20">
        <v>16657000000</v>
      </c>
      <c r="H85" s="20">
        <v>17811000000</v>
      </c>
      <c r="I85" s="30">
        <v>12.39</v>
      </c>
      <c r="J85" s="30">
        <v>9.66</v>
      </c>
      <c r="K85" s="30">
        <v>17.600000000000001</v>
      </c>
      <c r="L85" s="20">
        <v>55620000</v>
      </c>
      <c r="M85" s="20">
        <v>55620000</v>
      </c>
      <c r="N85" s="20">
        <v>57700000</v>
      </c>
      <c r="O85" s="24">
        <f t="shared" si="4"/>
        <v>689131800</v>
      </c>
      <c r="P85" s="24">
        <f t="shared" si="5"/>
        <v>537289200</v>
      </c>
      <c r="Q85" s="24">
        <f t="shared" si="6"/>
        <v>1015520000.0000001</v>
      </c>
    </row>
    <row r="86" spans="2:17" x14ac:dyDescent="0.3">
      <c r="B86" s="38" t="s">
        <v>57</v>
      </c>
      <c r="C86" s="38" t="s">
        <v>239</v>
      </c>
      <c r="D86" s="39" t="s">
        <v>240</v>
      </c>
      <c r="E86" s="11">
        <v>1.45</v>
      </c>
      <c r="F86" s="20">
        <v>6482500000</v>
      </c>
      <c r="G86" s="20">
        <v>6752100000</v>
      </c>
      <c r="H86" s="20">
        <v>6781100000</v>
      </c>
      <c r="I86" s="30">
        <v>36.82</v>
      </c>
      <c r="J86" s="30">
        <v>44.73</v>
      </c>
      <c r="K86" s="30">
        <v>50.81</v>
      </c>
      <c r="L86" s="20">
        <v>15910000</v>
      </c>
      <c r="M86" s="20">
        <v>16230000</v>
      </c>
      <c r="N86" s="20">
        <v>17140000</v>
      </c>
      <c r="O86" s="24">
        <f t="shared" si="4"/>
        <v>585806200</v>
      </c>
      <c r="P86" s="24">
        <f t="shared" si="5"/>
        <v>725967900</v>
      </c>
      <c r="Q86" s="24">
        <f t="shared" si="6"/>
        <v>870883400</v>
      </c>
    </row>
    <row r="87" spans="2:17" x14ac:dyDescent="0.3">
      <c r="B87" s="38" t="s">
        <v>57</v>
      </c>
      <c r="C87" s="38" t="s">
        <v>241</v>
      </c>
      <c r="D87" s="39" t="s">
        <v>242</v>
      </c>
      <c r="E87" s="11">
        <v>0.5</v>
      </c>
      <c r="F87" s="20">
        <v>40612000000</v>
      </c>
      <c r="G87" s="20">
        <v>38692000000</v>
      </c>
      <c r="H87" s="20">
        <v>37845000000</v>
      </c>
      <c r="I87" s="30">
        <v>5.1100000000000003</v>
      </c>
      <c r="J87" s="30">
        <v>7.55</v>
      </c>
      <c r="K87" s="30">
        <v>10.68</v>
      </c>
      <c r="L87" s="20">
        <v>219940000</v>
      </c>
      <c r="M87" s="20">
        <v>219660000</v>
      </c>
      <c r="N87" s="20">
        <v>219110000</v>
      </c>
      <c r="O87" s="24">
        <f t="shared" si="4"/>
        <v>1123893400</v>
      </c>
      <c r="P87" s="24">
        <f t="shared" si="5"/>
        <v>1658433000</v>
      </c>
      <c r="Q87" s="24">
        <f t="shared" si="6"/>
        <v>2340094800</v>
      </c>
    </row>
    <row r="88" spans="2:17" x14ac:dyDescent="0.3">
      <c r="B88" s="38" t="s">
        <v>57</v>
      </c>
      <c r="C88" s="38" t="s">
        <v>243</v>
      </c>
      <c r="D88" s="39" t="s">
        <v>244</v>
      </c>
      <c r="E88" s="11">
        <v>0.75</v>
      </c>
      <c r="F88" s="20">
        <v>17579000000</v>
      </c>
      <c r="G88" s="20">
        <v>30604000000</v>
      </c>
      <c r="H88" s="20">
        <v>28332000000</v>
      </c>
      <c r="I88" s="30">
        <v>4.84</v>
      </c>
      <c r="J88" s="30">
        <v>-4.55</v>
      </c>
      <c r="K88" s="30">
        <v>7.21</v>
      </c>
      <c r="L88" s="20">
        <v>215080000</v>
      </c>
      <c r="M88" s="20">
        <v>217910000</v>
      </c>
      <c r="N88" s="20">
        <v>221220000</v>
      </c>
      <c r="O88" s="24">
        <f t="shared" si="4"/>
        <v>1040987200</v>
      </c>
      <c r="P88" s="24">
        <f t="shared" si="5"/>
        <v>-991490500</v>
      </c>
      <c r="Q88" s="24">
        <f t="shared" si="6"/>
        <v>1594996200</v>
      </c>
    </row>
    <row r="89" spans="2:17" x14ac:dyDescent="0.3">
      <c r="B89" s="38" t="s">
        <v>57</v>
      </c>
      <c r="C89" s="38" t="s">
        <v>245</v>
      </c>
      <c r="D89" s="39" t="s">
        <v>246</v>
      </c>
      <c r="E89" s="11">
        <v>0.6</v>
      </c>
      <c r="F89" s="20">
        <v>6413100000</v>
      </c>
      <c r="G89" s="20">
        <v>5867300000</v>
      </c>
      <c r="H89" s="20">
        <v>5052700000</v>
      </c>
      <c r="I89" s="30">
        <v>4.16</v>
      </c>
      <c r="J89" s="30">
        <v>3.56</v>
      </c>
      <c r="K89" s="30">
        <v>2.76</v>
      </c>
      <c r="L89" s="20">
        <v>277180000</v>
      </c>
      <c r="M89" s="20">
        <v>278760000</v>
      </c>
      <c r="N89" s="20">
        <v>284510000</v>
      </c>
      <c r="O89" s="24">
        <f t="shared" si="4"/>
        <v>1153068800</v>
      </c>
      <c r="P89" s="24">
        <f t="shared" si="5"/>
        <v>992385600</v>
      </c>
      <c r="Q89" s="24">
        <f t="shared" si="6"/>
        <v>785247599.99999988</v>
      </c>
    </row>
    <row r="90" spans="2:17" x14ac:dyDescent="0.3">
      <c r="B90" s="38" t="s">
        <v>57</v>
      </c>
      <c r="C90" s="38" t="s">
        <v>247</v>
      </c>
      <c r="D90" s="39" t="s">
        <v>248</v>
      </c>
      <c r="E90" s="11">
        <v>1.1000000000000001</v>
      </c>
      <c r="F90" s="20">
        <v>3876500000</v>
      </c>
      <c r="G90" s="20">
        <v>3559400000</v>
      </c>
      <c r="H90" s="20">
        <v>3076300000</v>
      </c>
      <c r="I90" s="30">
        <v>4.5999999999999996</v>
      </c>
      <c r="J90" s="30">
        <v>5.41</v>
      </c>
      <c r="K90" s="30">
        <v>4.6900000000000004</v>
      </c>
      <c r="L90" s="20">
        <v>55030000</v>
      </c>
      <c r="M90" s="20">
        <v>55200000</v>
      </c>
      <c r="N90" s="20">
        <v>55540000</v>
      </c>
      <c r="O90" s="24">
        <f t="shared" si="4"/>
        <v>253137999.99999997</v>
      </c>
      <c r="P90" s="24">
        <f t="shared" si="5"/>
        <v>298632000</v>
      </c>
      <c r="Q90" s="24">
        <f t="shared" si="6"/>
        <v>260482600.00000003</v>
      </c>
    </row>
    <row r="91" spans="2:17" x14ac:dyDescent="0.3">
      <c r="B91" s="38" t="s">
        <v>57</v>
      </c>
      <c r="C91" s="38" t="s">
        <v>249</v>
      </c>
      <c r="D91" s="39" t="s">
        <v>250</v>
      </c>
      <c r="E91" s="11">
        <v>1.55</v>
      </c>
      <c r="F91" s="20">
        <v>14557000000</v>
      </c>
      <c r="G91" s="20">
        <v>14219000000</v>
      </c>
      <c r="H91" s="20">
        <v>15092000000</v>
      </c>
      <c r="I91" s="30">
        <v>2.17</v>
      </c>
      <c r="J91" s="30">
        <v>2.12</v>
      </c>
      <c r="K91" s="30">
        <v>1.69</v>
      </c>
      <c r="L91" s="20">
        <v>1652000000</v>
      </c>
      <c r="M91" s="20">
        <v>162400000</v>
      </c>
      <c r="N91" s="20">
        <v>160100000</v>
      </c>
      <c r="O91" s="24">
        <f t="shared" si="4"/>
        <v>3584840000</v>
      </c>
      <c r="P91" s="24">
        <f t="shared" si="5"/>
        <v>344288000</v>
      </c>
      <c r="Q91" s="24">
        <f t="shared" si="6"/>
        <v>270569000</v>
      </c>
    </row>
    <row r="92" spans="2:17" x14ac:dyDescent="0.3">
      <c r="B92" s="38" t="s">
        <v>57</v>
      </c>
      <c r="C92" s="38" t="s">
        <v>251</v>
      </c>
      <c r="D92" s="39" t="s">
        <v>252</v>
      </c>
      <c r="E92" s="11">
        <v>1.65</v>
      </c>
      <c r="F92" s="20" t="s">
        <v>72</v>
      </c>
      <c r="G92" s="20" t="s">
        <v>72</v>
      </c>
      <c r="H92" s="20" t="s">
        <v>72</v>
      </c>
      <c r="I92" s="30" t="s">
        <v>75</v>
      </c>
      <c r="J92" s="30" t="s">
        <v>75</v>
      </c>
      <c r="K92" s="30" t="s">
        <v>75</v>
      </c>
      <c r="L92" s="20" t="s">
        <v>72</v>
      </c>
      <c r="M92" s="20" t="s">
        <v>72</v>
      </c>
      <c r="N92" s="20" t="s">
        <v>72</v>
      </c>
      <c r="O92" s="24" t="str">
        <f t="shared" si="4"/>
        <v>NA</v>
      </c>
      <c r="P92" s="24" t="str">
        <f t="shared" si="5"/>
        <v>NA</v>
      </c>
      <c r="Q92" s="24" t="str">
        <f t="shared" si="6"/>
        <v>NA</v>
      </c>
    </row>
    <row r="93" spans="2:17" x14ac:dyDescent="0.3">
      <c r="B93" s="38" t="s">
        <v>57</v>
      </c>
      <c r="C93" s="38" t="s">
        <v>253</v>
      </c>
      <c r="D93" s="39" t="s">
        <v>254</v>
      </c>
      <c r="E93" s="11">
        <v>1.5</v>
      </c>
      <c r="F93" s="20">
        <v>16221000000</v>
      </c>
      <c r="G93" s="20">
        <v>17476000000</v>
      </c>
      <c r="H93" s="20">
        <v>18098000000</v>
      </c>
      <c r="I93" s="30">
        <v>1.5</v>
      </c>
      <c r="J93" s="30">
        <v>2.85</v>
      </c>
      <c r="K93" s="30">
        <v>-0.15</v>
      </c>
      <c r="L93" s="20">
        <v>111000000</v>
      </c>
      <c r="M93" s="20">
        <v>111000000</v>
      </c>
      <c r="N93" s="20">
        <v>111000000</v>
      </c>
      <c r="O93" s="24">
        <f t="shared" si="4"/>
        <v>166500000</v>
      </c>
      <c r="P93" s="24">
        <f t="shared" si="5"/>
        <v>316350000</v>
      </c>
      <c r="Q93" s="24">
        <f t="shared" si="6"/>
        <v>-16650000</v>
      </c>
    </row>
    <row r="94" spans="2:17" x14ac:dyDescent="0.3">
      <c r="B94" s="38" t="s">
        <v>57</v>
      </c>
      <c r="C94" s="38" t="s">
        <v>255</v>
      </c>
      <c r="D94" s="39" t="s">
        <v>256</v>
      </c>
      <c r="E94" s="11">
        <v>1.7</v>
      </c>
      <c r="F94" s="20">
        <v>23006000000</v>
      </c>
      <c r="G94" s="20">
        <v>23092000000</v>
      </c>
      <c r="H94" s="20">
        <v>24442000000</v>
      </c>
      <c r="I94" s="30">
        <v>2.64</v>
      </c>
      <c r="J94" s="30">
        <v>3.5</v>
      </c>
      <c r="K94" s="30">
        <v>4.4800000000000004</v>
      </c>
      <c r="L94" s="20">
        <v>277690000</v>
      </c>
      <c r="M94" s="20">
        <v>274227000</v>
      </c>
      <c r="N94" s="20">
        <v>271300000</v>
      </c>
      <c r="O94" s="24">
        <f t="shared" si="4"/>
        <v>733101600</v>
      </c>
      <c r="P94" s="24">
        <f t="shared" si="5"/>
        <v>959794500</v>
      </c>
      <c r="Q94" s="24">
        <f t="shared" si="6"/>
        <v>1215424000</v>
      </c>
    </row>
    <row r="95" spans="2:17" x14ac:dyDescent="0.3">
      <c r="B95" s="38" t="s">
        <v>57</v>
      </c>
      <c r="C95" s="38" t="s">
        <v>257</v>
      </c>
      <c r="D95" s="39" t="s">
        <v>258</v>
      </c>
      <c r="E95" s="11">
        <v>1.05</v>
      </c>
      <c r="F95" s="20" t="s">
        <v>72</v>
      </c>
      <c r="G95" s="20" t="s">
        <v>72</v>
      </c>
      <c r="H95" s="20" t="s">
        <v>72</v>
      </c>
      <c r="I95" s="30" t="s">
        <v>75</v>
      </c>
      <c r="J95" s="30" t="s">
        <v>75</v>
      </c>
      <c r="K95" s="30" t="s">
        <v>75</v>
      </c>
      <c r="L95" s="20" t="s">
        <v>72</v>
      </c>
      <c r="M95" s="20" t="s">
        <v>72</v>
      </c>
      <c r="N95" s="20" t="s">
        <v>72</v>
      </c>
      <c r="O95" s="24" t="str">
        <f t="shared" si="4"/>
        <v>NA</v>
      </c>
      <c r="P95" s="24" t="str">
        <f t="shared" si="5"/>
        <v>NA</v>
      </c>
      <c r="Q95" s="24" t="str">
        <f t="shared" si="6"/>
        <v>NA</v>
      </c>
    </row>
    <row r="96" spans="2:17" x14ac:dyDescent="0.3">
      <c r="B96" s="38" t="s">
        <v>57</v>
      </c>
      <c r="C96" s="38" t="s">
        <v>259</v>
      </c>
      <c r="D96" s="39" t="s">
        <v>260</v>
      </c>
      <c r="E96" s="11" t="s">
        <v>75</v>
      </c>
      <c r="F96" s="20" t="s">
        <v>72</v>
      </c>
      <c r="G96" s="20" t="s">
        <v>72</v>
      </c>
      <c r="H96" s="20" t="s">
        <v>72</v>
      </c>
      <c r="I96" s="30" t="s">
        <v>75</v>
      </c>
      <c r="J96" s="30" t="s">
        <v>75</v>
      </c>
      <c r="K96" s="30" t="s">
        <v>75</v>
      </c>
      <c r="L96" s="20" t="s">
        <v>72</v>
      </c>
      <c r="M96" s="20" t="s">
        <v>72</v>
      </c>
      <c r="N96" s="20" t="s">
        <v>72</v>
      </c>
      <c r="O96" s="24" t="str">
        <f t="shared" si="4"/>
        <v>NA</v>
      </c>
      <c r="P96" s="24" t="str">
        <f t="shared" si="5"/>
        <v>NA</v>
      </c>
      <c r="Q96" s="24" t="str">
        <f t="shared" si="6"/>
        <v>NA</v>
      </c>
    </row>
    <row r="97" spans="2:17" x14ac:dyDescent="0.3">
      <c r="B97" s="38" t="s">
        <v>57</v>
      </c>
      <c r="C97" s="38" t="s">
        <v>261</v>
      </c>
      <c r="D97" s="39" t="s">
        <v>262</v>
      </c>
      <c r="E97" s="11">
        <v>1</v>
      </c>
      <c r="F97" s="20">
        <v>6990000000</v>
      </c>
      <c r="G97" s="20">
        <v>7831000000</v>
      </c>
      <c r="H97" s="20">
        <v>8491000000</v>
      </c>
      <c r="I97" s="30">
        <v>3.3</v>
      </c>
      <c r="J97" s="30">
        <v>5.6</v>
      </c>
      <c r="K97" s="30">
        <v>4.3899999999999997</v>
      </c>
      <c r="L97" s="20">
        <v>29810000</v>
      </c>
      <c r="M97" s="20">
        <v>36960000</v>
      </c>
      <c r="N97" s="20">
        <v>42210000</v>
      </c>
      <c r="O97" s="24">
        <f t="shared" si="4"/>
        <v>98373000</v>
      </c>
      <c r="P97" s="24">
        <f t="shared" si="5"/>
        <v>206976000</v>
      </c>
      <c r="Q97" s="24">
        <f t="shared" si="6"/>
        <v>185301900</v>
      </c>
    </row>
    <row r="98" spans="2:17" x14ac:dyDescent="0.3">
      <c r="B98" s="38" t="s">
        <v>57</v>
      </c>
      <c r="C98" s="38" t="s">
        <v>263</v>
      </c>
      <c r="D98" s="39" t="s">
        <v>264</v>
      </c>
      <c r="E98" s="11">
        <v>0.8</v>
      </c>
      <c r="F98" s="20">
        <v>2271700000</v>
      </c>
      <c r="G98" s="20">
        <v>2102600000</v>
      </c>
      <c r="H98" s="20">
        <v>1827000000</v>
      </c>
      <c r="I98" s="30">
        <v>3.31</v>
      </c>
      <c r="J98" s="30">
        <v>2.92</v>
      </c>
      <c r="K98" s="30">
        <v>1.64</v>
      </c>
      <c r="L98" s="20">
        <v>61270000</v>
      </c>
      <c r="M98" s="20">
        <v>61370000</v>
      </c>
      <c r="N98" s="20">
        <v>62010000</v>
      </c>
      <c r="O98" s="24">
        <f t="shared" si="4"/>
        <v>202803700</v>
      </c>
      <c r="P98" s="24">
        <f t="shared" si="5"/>
        <v>179200400</v>
      </c>
      <c r="Q98" s="24">
        <f t="shared" si="6"/>
        <v>101696400</v>
      </c>
    </row>
    <row r="99" spans="2:17" x14ac:dyDescent="0.3">
      <c r="B99" s="38" t="s">
        <v>57</v>
      </c>
      <c r="C99" s="38" t="s">
        <v>265</v>
      </c>
      <c r="D99" s="39" t="s">
        <v>266</v>
      </c>
      <c r="E99" s="11">
        <v>0.9</v>
      </c>
      <c r="F99" s="20">
        <v>4913900000</v>
      </c>
      <c r="G99" s="20">
        <v>4411800000</v>
      </c>
      <c r="H99" s="20">
        <v>4066100000</v>
      </c>
      <c r="I99" s="30">
        <v>4.57</v>
      </c>
      <c r="J99" s="30">
        <v>4.0599999999999996</v>
      </c>
      <c r="K99" s="30">
        <v>3.38</v>
      </c>
      <c r="L99" s="20">
        <v>30640000</v>
      </c>
      <c r="M99" s="20">
        <v>30980000</v>
      </c>
      <c r="N99" s="20">
        <v>30900000</v>
      </c>
      <c r="O99" s="24">
        <f t="shared" si="4"/>
        <v>140024800</v>
      </c>
      <c r="P99" s="24">
        <f t="shared" si="5"/>
        <v>125778799.99999999</v>
      </c>
      <c r="Q99" s="24">
        <f t="shared" si="6"/>
        <v>104442000</v>
      </c>
    </row>
    <row r="100" spans="2:17" x14ac:dyDescent="0.3">
      <c r="B100" s="38" t="s">
        <v>57</v>
      </c>
      <c r="C100" s="38" t="s">
        <v>267</v>
      </c>
      <c r="D100" s="39" t="s">
        <v>268</v>
      </c>
      <c r="E100" s="11">
        <v>1.05</v>
      </c>
      <c r="F100" s="20">
        <v>21129000000</v>
      </c>
      <c r="G100" s="20">
        <v>20377000000</v>
      </c>
      <c r="H100" s="20">
        <v>18696000000</v>
      </c>
      <c r="I100" s="30">
        <v>6.32</v>
      </c>
      <c r="J100" s="30">
        <v>5.56</v>
      </c>
      <c r="K100" s="30">
        <v>4.38</v>
      </c>
      <c r="L100" s="20">
        <v>328810000</v>
      </c>
      <c r="M100" s="20">
        <v>335170000</v>
      </c>
      <c r="N100" s="20">
        <v>342750000</v>
      </c>
      <c r="O100" s="24">
        <f t="shared" si="4"/>
        <v>2078079200</v>
      </c>
      <c r="P100" s="24">
        <f t="shared" si="5"/>
        <v>1863545199.9999998</v>
      </c>
      <c r="Q100" s="24">
        <f t="shared" si="6"/>
        <v>1501245000</v>
      </c>
    </row>
    <row r="101" spans="2:17" x14ac:dyDescent="0.3">
      <c r="B101" s="38" t="s">
        <v>57</v>
      </c>
      <c r="C101" s="38" t="s">
        <v>269</v>
      </c>
      <c r="D101" s="39" t="s">
        <v>270</v>
      </c>
      <c r="E101" s="11" t="s">
        <v>75</v>
      </c>
      <c r="F101" s="20">
        <v>1537600000</v>
      </c>
      <c r="G101" s="20">
        <v>1500200000</v>
      </c>
      <c r="H101" s="20" t="s">
        <v>72</v>
      </c>
      <c r="I101" s="30">
        <v>0.17</v>
      </c>
      <c r="J101" s="30">
        <v>0.34</v>
      </c>
      <c r="K101" s="30" t="s">
        <v>75</v>
      </c>
      <c r="L101" s="20">
        <v>159160000</v>
      </c>
      <c r="M101" s="20">
        <v>160450000</v>
      </c>
      <c r="N101" s="20" t="s">
        <v>72</v>
      </c>
      <c r="O101" s="24">
        <f t="shared" si="4"/>
        <v>27057200.000000004</v>
      </c>
      <c r="P101" s="24">
        <f t="shared" si="5"/>
        <v>54553000.000000007</v>
      </c>
      <c r="Q101" s="24" t="str">
        <f t="shared" si="6"/>
        <v>NA</v>
      </c>
    </row>
    <row r="102" spans="2:17" x14ac:dyDescent="0.3">
      <c r="B102" s="38" t="s">
        <v>57</v>
      </c>
      <c r="C102" s="38" t="s">
        <v>271</v>
      </c>
      <c r="D102" s="39" t="s">
        <v>272</v>
      </c>
      <c r="E102" s="11">
        <v>0.95</v>
      </c>
      <c r="F102" s="20">
        <v>106566000000</v>
      </c>
      <c r="G102" s="20">
        <v>107412000000</v>
      </c>
      <c r="H102" s="20">
        <v>109120000000</v>
      </c>
      <c r="I102" s="30">
        <v>8.86</v>
      </c>
      <c r="J102" s="30">
        <v>8.94</v>
      </c>
      <c r="K102" s="30">
        <v>5.98</v>
      </c>
      <c r="L102" s="20">
        <v>455570000</v>
      </c>
      <c r="M102" s="20">
        <v>461680000</v>
      </c>
      <c r="N102" s="20">
        <v>460350000</v>
      </c>
      <c r="O102" s="24">
        <f t="shared" si="4"/>
        <v>4036350199.9999995</v>
      </c>
      <c r="P102" s="24">
        <f t="shared" si="5"/>
        <v>4127419200</v>
      </c>
      <c r="Q102" s="24">
        <f t="shared" si="6"/>
        <v>2752893000</v>
      </c>
    </row>
    <row r="103" spans="2:17" x14ac:dyDescent="0.3">
      <c r="B103" s="38" t="s">
        <v>57</v>
      </c>
      <c r="C103" s="38" t="s">
        <v>273</v>
      </c>
      <c r="D103" s="39" t="s">
        <v>274</v>
      </c>
      <c r="E103" s="11">
        <v>0.95</v>
      </c>
      <c r="F103" s="20">
        <v>56360000000</v>
      </c>
      <c r="G103" s="20">
        <v>54217000000</v>
      </c>
      <c r="H103" s="20">
        <v>49936000000</v>
      </c>
      <c r="I103" s="30">
        <v>4.26</v>
      </c>
      <c r="J103" s="30">
        <v>3.86</v>
      </c>
      <c r="K103" s="30">
        <v>2.97</v>
      </c>
      <c r="L103" s="20">
        <v>1119600000</v>
      </c>
      <c r="M103" s="20">
        <v>1133600000</v>
      </c>
      <c r="N103" s="20">
        <v>1155400000</v>
      </c>
      <c r="O103" s="24">
        <f t="shared" si="4"/>
        <v>4769496000</v>
      </c>
      <c r="P103" s="24">
        <f t="shared" si="5"/>
        <v>4375696000</v>
      </c>
      <c r="Q103" s="24">
        <f t="shared" si="6"/>
        <v>3431538000</v>
      </c>
    </row>
    <row r="104" spans="2:17" x14ac:dyDescent="0.3">
      <c r="B104" s="38" t="s">
        <v>57</v>
      </c>
      <c r="C104" s="38" t="s">
        <v>275</v>
      </c>
      <c r="D104" s="39" t="s">
        <v>276</v>
      </c>
      <c r="E104" s="11">
        <v>0.9</v>
      </c>
      <c r="F104" s="20" t="s">
        <v>72</v>
      </c>
      <c r="G104" s="20" t="s">
        <v>72</v>
      </c>
      <c r="H104" s="20" t="s">
        <v>72</v>
      </c>
      <c r="I104" s="30" t="s">
        <v>75</v>
      </c>
      <c r="J104" s="30" t="s">
        <v>75</v>
      </c>
      <c r="K104" s="30" t="s">
        <v>75</v>
      </c>
      <c r="L104" s="20" t="s">
        <v>72</v>
      </c>
      <c r="M104" s="20" t="s">
        <v>72</v>
      </c>
      <c r="N104" s="20" t="s">
        <v>72</v>
      </c>
      <c r="O104" s="24" t="str">
        <f t="shared" si="4"/>
        <v>NA</v>
      </c>
      <c r="P104" s="24" t="str">
        <f t="shared" si="5"/>
        <v>NA</v>
      </c>
      <c r="Q104" s="24" t="str">
        <f t="shared" si="6"/>
        <v>NA</v>
      </c>
    </row>
    <row r="105" spans="2:17" x14ac:dyDescent="0.3">
      <c r="B105" s="38" t="s">
        <v>57</v>
      </c>
      <c r="C105" s="38" t="s">
        <v>277</v>
      </c>
      <c r="D105" s="39" t="s">
        <v>278</v>
      </c>
      <c r="E105" s="11">
        <v>1.2</v>
      </c>
      <c r="F105" s="20">
        <v>4320600000</v>
      </c>
      <c r="G105" s="20">
        <v>3992400000</v>
      </c>
      <c r="H105" s="20">
        <v>4245399999.9999995</v>
      </c>
      <c r="I105" s="30">
        <v>3.83</v>
      </c>
      <c r="J105" s="30">
        <v>3.55</v>
      </c>
      <c r="K105" s="30">
        <v>3.7</v>
      </c>
      <c r="L105" s="20">
        <v>54740000</v>
      </c>
      <c r="M105" s="20">
        <v>54350000</v>
      </c>
      <c r="N105" s="20">
        <v>55670000</v>
      </c>
      <c r="O105" s="24">
        <f t="shared" si="4"/>
        <v>209654200</v>
      </c>
      <c r="P105" s="24">
        <f t="shared" si="5"/>
        <v>192942500</v>
      </c>
      <c r="Q105" s="24">
        <f t="shared" si="6"/>
        <v>205979000</v>
      </c>
    </row>
    <row r="106" spans="2:17" x14ac:dyDescent="0.3">
      <c r="B106" s="38" t="s">
        <v>57</v>
      </c>
      <c r="C106" s="38" t="s">
        <v>279</v>
      </c>
      <c r="D106" s="39" t="s">
        <v>280</v>
      </c>
      <c r="E106" s="13">
        <v>0.7</v>
      </c>
      <c r="F106" s="22">
        <v>680985000000</v>
      </c>
      <c r="G106" s="22">
        <v>648125000000</v>
      </c>
      <c r="H106" s="22">
        <v>611289000000</v>
      </c>
      <c r="I106" s="32">
        <v>2.5099999999999998</v>
      </c>
      <c r="J106" s="32">
        <v>2.2200000000000002</v>
      </c>
      <c r="K106" s="32">
        <v>2.1</v>
      </c>
      <c r="L106" s="22">
        <v>8024000000</v>
      </c>
      <c r="M106" s="22">
        <v>8054000000</v>
      </c>
      <c r="N106" s="22">
        <v>8079000000</v>
      </c>
      <c r="O106" s="24">
        <f t="shared" si="4"/>
        <v>20140240000</v>
      </c>
      <c r="P106" s="24">
        <f t="shared" si="5"/>
        <v>17879880000</v>
      </c>
      <c r="Q106" s="24">
        <f t="shared" si="6"/>
        <v>16965900000</v>
      </c>
    </row>
    <row r="107" spans="2:17" ht="10.5" thickBot="1" x14ac:dyDescent="0.35">
      <c r="B107" s="40" t="s">
        <v>57</v>
      </c>
      <c r="C107" s="40" t="s">
        <v>281</v>
      </c>
      <c r="D107" s="41" t="s">
        <v>282</v>
      </c>
      <c r="E107" s="12">
        <v>1.3</v>
      </c>
      <c r="F107" s="21" t="s">
        <v>72</v>
      </c>
      <c r="G107" s="21">
        <v>6255300000</v>
      </c>
      <c r="H107" s="21">
        <v>6036000000</v>
      </c>
      <c r="I107" s="31" t="s">
        <v>75</v>
      </c>
      <c r="J107" s="31">
        <v>-1.17</v>
      </c>
      <c r="K107" s="31">
        <v>0.34</v>
      </c>
      <c r="L107" s="21" t="s">
        <v>72</v>
      </c>
      <c r="M107" s="21">
        <v>306740000</v>
      </c>
      <c r="N107" s="21">
        <v>303920000</v>
      </c>
      <c r="O107" s="25" t="str">
        <f t="shared" si="4"/>
        <v>NA</v>
      </c>
      <c r="P107" s="25">
        <f t="shared" si="5"/>
        <v>-358885800</v>
      </c>
      <c r="Q107" s="25">
        <f t="shared" si="6"/>
        <v>103332800</v>
      </c>
    </row>
    <row r="108" spans="2:17" x14ac:dyDescent="0.3">
      <c r="B108" s="38" t="s">
        <v>58</v>
      </c>
      <c r="C108" s="38" t="s">
        <v>283</v>
      </c>
      <c r="D108" s="39" t="s">
        <v>284</v>
      </c>
      <c r="E108" s="11">
        <v>0.9</v>
      </c>
      <c r="F108" s="20">
        <v>7546000000</v>
      </c>
      <c r="G108" s="20">
        <v>7346700000</v>
      </c>
      <c r="H108" s="20">
        <v>6980600000</v>
      </c>
      <c r="I108" s="30">
        <v>2.0099999999999998</v>
      </c>
      <c r="J108" s="30">
        <v>2.02</v>
      </c>
      <c r="K108" s="30">
        <v>1.89</v>
      </c>
      <c r="L108" s="20">
        <v>573320000</v>
      </c>
      <c r="M108" s="20">
        <v>571980000</v>
      </c>
      <c r="N108" s="20">
        <v>570810000</v>
      </c>
      <c r="O108" s="24">
        <f t="shared" si="4"/>
        <v>1152373199.9999998</v>
      </c>
      <c r="P108" s="24">
        <f t="shared" si="5"/>
        <v>1155399600</v>
      </c>
      <c r="Q108" s="24">
        <f t="shared" si="6"/>
        <v>1078830900</v>
      </c>
    </row>
    <row r="109" spans="2:17" x14ac:dyDescent="0.3">
      <c r="B109" s="38" t="s">
        <v>58</v>
      </c>
      <c r="C109" s="38" t="s">
        <v>285</v>
      </c>
      <c r="D109" s="39" t="s">
        <v>286</v>
      </c>
      <c r="E109" s="11" t="s">
        <v>75</v>
      </c>
      <c r="F109" s="20">
        <v>29635000000</v>
      </c>
      <c r="G109" s="20">
        <v>29734000000</v>
      </c>
      <c r="H109" s="20" t="s">
        <v>75</v>
      </c>
      <c r="I109" s="30">
        <v>8.5500000000000007</v>
      </c>
      <c r="J109" s="30">
        <v>9.1199999999999992</v>
      </c>
      <c r="K109" s="20" t="s">
        <v>75</v>
      </c>
      <c r="L109" s="20">
        <v>201340000</v>
      </c>
      <c r="M109" s="20">
        <v>204280000</v>
      </c>
      <c r="N109" s="20" t="s">
        <v>75</v>
      </c>
      <c r="O109" s="24">
        <f t="shared" si="4"/>
        <v>1721457000.0000002</v>
      </c>
      <c r="P109" s="24">
        <f t="shared" si="5"/>
        <v>1863033599.9999998</v>
      </c>
      <c r="Q109" s="24" t="str">
        <f t="shared" si="6"/>
        <v>NA</v>
      </c>
    </row>
    <row r="110" spans="2:17" x14ac:dyDescent="0.3">
      <c r="B110" s="38" t="s">
        <v>58</v>
      </c>
      <c r="C110" s="38" t="s">
        <v>287</v>
      </c>
      <c r="D110" s="39" t="s">
        <v>288</v>
      </c>
      <c r="E110" s="11">
        <v>1.3</v>
      </c>
      <c r="F110" s="20">
        <v>4455800000</v>
      </c>
      <c r="G110" s="20">
        <v>4413900000</v>
      </c>
      <c r="H110" s="20">
        <v>4264500000</v>
      </c>
      <c r="I110" s="30">
        <v>1.9</v>
      </c>
      <c r="J110" s="30">
        <v>2.2799999999999998</v>
      </c>
      <c r="K110" s="30">
        <v>2.78</v>
      </c>
      <c r="L110" s="20">
        <v>107080000</v>
      </c>
      <c r="M110" s="20">
        <v>106300000</v>
      </c>
      <c r="N110" s="20">
        <v>106150000</v>
      </c>
      <c r="O110" s="24">
        <f t="shared" si="4"/>
        <v>203452000</v>
      </c>
      <c r="P110" s="24">
        <f t="shared" si="5"/>
        <v>242363999.99999997</v>
      </c>
      <c r="Q110" s="24">
        <f t="shared" si="6"/>
        <v>295097000</v>
      </c>
    </row>
    <row r="111" spans="2:17" x14ac:dyDescent="0.3">
      <c r="B111" s="38" t="s">
        <v>58</v>
      </c>
      <c r="C111" s="38" t="s">
        <v>289</v>
      </c>
      <c r="D111" s="39" t="s">
        <v>290</v>
      </c>
      <c r="E111" s="11">
        <v>2</v>
      </c>
      <c r="F111" s="20" t="s">
        <v>72</v>
      </c>
      <c r="G111" s="20">
        <v>225900000</v>
      </c>
      <c r="H111" s="20">
        <v>278200000</v>
      </c>
      <c r="I111" s="30" t="s">
        <v>75</v>
      </c>
      <c r="J111" s="30">
        <v>-0.76</v>
      </c>
      <c r="K111" s="30">
        <v>-0.59</v>
      </c>
      <c r="L111" s="20" t="s">
        <v>72</v>
      </c>
      <c r="M111" s="20">
        <v>61480000</v>
      </c>
      <c r="N111" s="20">
        <v>61010000</v>
      </c>
      <c r="O111" s="24" t="str">
        <f t="shared" si="4"/>
        <v>NA</v>
      </c>
      <c r="P111" s="24">
        <f t="shared" si="5"/>
        <v>-46724800</v>
      </c>
      <c r="Q111" s="24">
        <f t="shared" si="6"/>
        <v>-35995900</v>
      </c>
    </row>
    <row r="112" spans="2:17" x14ac:dyDescent="0.3">
      <c r="B112" s="38" t="s">
        <v>58</v>
      </c>
      <c r="C112" s="38" t="s">
        <v>291</v>
      </c>
      <c r="D112" s="39" t="s">
        <v>292</v>
      </c>
      <c r="E112" s="11">
        <v>1.1499999999999999</v>
      </c>
      <c r="F112" s="20" t="s">
        <v>72</v>
      </c>
      <c r="G112" s="20" t="s">
        <v>72</v>
      </c>
      <c r="H112" s="20" t="s">
        <v>72</v>
      </c>
      <c r="I112" s="30" t="s">
        <v>75</v>
      </c>
      <c r="J112" s="30" t="s">
        <v>75</v>
      </c>
      <c r="K112" s="30" t="s">
        <v>75</v>
      </c>
      <c r="L112" s="20" t="s">
        <v>72</v>
      </c>
      <c r="M112" s="20" t="s">
        <v>72</v>
      </c>
      <c r="N112" s="20" t="s">
        <v>72</v>
      </c>
      <c r="O112" s="24" t="str">
        <f t="shared" si="4"/>
        <v>NA</v>
      </c>
      <c r="P112" s="24" t="str">
        <f t="shared" si="5"/>
        <v>NA</v>
      </c>
      <c r="Q112" s="24" t="str">
        <f t="shared" si="6"/>
        <v>NA</v>
      </c>
    </row>
    <row r="113" spans="2:17" x14ac:dyDescent="0.3">
      <c r="B113" s="38" t="s">
        <v>58</v>
      </c>
      <c r="C113" s="38" t="s">
        <v>293</v>
      </c>
      <c r="D113" s="39" t="s">
        <v>294</v>
      </c>
      <c r="E113" s="11">
        <v>0.9</v>
      </c>
      <c r="F113" s="20">
        <v>159514000000</v>
      </c>
      <c r="G113" s="20">
        <v>152669000000</v>
      </c>
      <c r="H113" s="20">
        <v>157403000000</v>
      </c>
      <c r="I113" s="30">
        <v>14.91</v>
      </c>
      <c r="J113" s="30">
        <v>15.11</v>
      </c>
      <c r="K113" s="30">
        <v>16.690000000000001</v>
      </c>
      <c r="L113" s="20" t="s">
        <v>72</v>
      </c>
      <c r="M113" s="20">
        <v>992000000</v>
      </c>
      <c r="N113" s="20">
        <v>1016000000</v>
      </c>
      <c r="O113" s="24" t="str">
        <f t="shared" si="4"/>
        <v>NA</v>
      </c>
      <c r="P113" s="24">
        <f t="shared" si="5"/>
        <v>14989120000</v>
      </c>
      <c r="Q113" s="24">
        <f t="shared" si="6"/>
        <v>16957040000.000002</v>
      </c>
    </row>
    <row r="114" spans="2:17" x14ac:dyDescent="0.3">
      <c r="B114" s="38" t="s">
        <v>58</v>
      </c>
      <c r="C114" s="38" t="s">
        <v>295</v>
      </c>
      <c r="D114" s="39" t="s">
        <v>296</v>
      </c>
      <c r="E114" s="11">
        <v>0.9</v>
      </c>
      <c r="F114" s="20">
        <v>83674000000</v>
      </c>
      <c r="G114" s="20">
        <v>86377000000</v>
      </c>
      <c r="H114" s="20">
        <v>97059000000</v>
      </c>
      <c r="I114" s="30">
        <v>11.99</v>
      </c>
      <c r="J114" s="30">
        <v>13.2</v>
      </c>
      <c r="K114" s="30">
        <v>13.73</v>
      </c>
      <c r="L114" s="20">
        <v>560000000</v>
      </c>
      <c r="M114" s="20">
        <v>574000000</v>
      </c>
      <c r="N114" s="20">
        <v>601000000</v>
      </c>
      <c r="O114" s="24">
        <f t="shared" si="4"/>
        <v>6714400000</v>
      </c>
      <c r="P114" s="24">
        <f t="shared" si="5"/>
        <v>7576800000</v>
      </c>
      <c r="Q114" s="24">
        <f t="shared" si="6"/>
        <v>8251730000</v>
      </c>
    </row>
    <row r="115" spans="2:17" x14ac:dyDescent="0.3">
      <c r="B115" s="38" t="s">
        <v>58</v>
      </c>
      <c r="C115" s="38" t="s">
        <v>297</v>
      </c>
      <c r="D115" s="39" t="s">
        <v>298</v>
      </c>
      <c r="E115" s="11">
        <v>0.9</v>
      </c>
      <c r="F115" s="20">
        <v>5311000000</v>
      </c>
      <c r="G115" s="20">
        <v>5541600000</v>
      </c>
      <c r="H115" s="20">
        <v>6179700000</v>
      </c>
      <c r="I115" s="30">
        <v>11.3</v>
      </c>
      <c r="J115" s="30">
        <v>13.35</v>
      </c>
      <c r="K115" s="30">
        <v>18.7</v>
      </c>
      <c r="L115" s="20">
        <v>38010000</v>
      </c>
      <c r="M115" s="20">
        <v>38360000</v>
      </c>
      <c r="N115" s="20">
        <v>39070000</v>
      </c>
      <c r="O115" s="24">
        <f t="shared" si="4"/>
        <v>429513000</v>
      </c>
      <c r="P115" s="24">
        <f t="shared" si="5"/>
        <v>512106000</v>
      </c>
      <c r="Q115" s="24">
        <f t="shared" si="6"/>
        <v>730609000</v>
      </c>
    </row>
    <row r="116" spans="2:17" x14ac:dyDescent="0.3">
      <c r="B116" s="38" t="s">
        <v>58</v>
      </c>
      <c r="C116" s="38" t="s">
        <v>299</v>
      </c>
      <c r="D116" s="39" t="s">
        <v>300</v>
      </c>
      <c r="E116" s="13">
        <v>0.9</v>
      </c>
      <c r="F116" s="22">
        <v>23099000000</v>
      </c>
      <c r="G116" s="22">
        <v>23052000000</v>
      </c>
      <c r="H116" s="22">
        <v>22149000000</v>
      </c>
      <c r="I116" s="32">
        <v>11.33</v>
      </c>
      <c r="J116" s="32">
        <v>10.35</v>
      </c>
      <c r="K116" s="32">
        <v>8.73</v>
      </c>
      <c r="L116" s="22">
        <v>251000000</v>
      </c>
      <c r="M116" s="22">
        <v>255400000</v>
      </c>
      <c r="N116" s="22">
        <v>258880000</v>
      </c>
      <c r="O116" s="24">
        <f t="shared" si="4"/>
        <v>2843830000</v>
      </c>
      <c r="P116" s="24">
        <f t="shared" si="5"/>
        <v>2643390000</v>
      </c>
      <c r="Q116" s="24">
        <f t="shared" si="6"/>
        <v>2260022400</v>
      </c>
    </row>
    <row r="117" spans="2:17" x14ac:dyDescent="0.3">
      <c r="B117" s="38" t="s">
        <v>58</v>
      </c>
      <c r="C117" s="38" t="s">
        <v>301</v>
      </c>
      <c r="D117" s="39" t="s">
        <v>302</v>
      </c>
      <c r="E117" s="13">
        <v>1.3</v>
      </c>
      <c r="F117" s="22">
        <v>4540600000</v>
      </c>
      <c r="G117" s="22">
        <v>4301200000</v>
      </c>
      <c r="H117" s="22">
        <v>4014500000</v>
      </c>
      <c r="I117" s="32">
        <v>2.71</v>
      </c>
      <c r="J117" s="32">
        <v>3.8</v>
      </c>
      <c r="K117" s="32">
        <v>5.36</v>
      </c>
      <c r="L117" s="22">
        <v>44910000</v>
      </c>
      <c r="M117" s="22">
        <v>45080000</v>
      </c>
      <c r="N117" s="22">
        <v>44920000</v>
      </c>
      <c r="O117" s="24">
        <f t="shared" si="4"/>
        <v>121706100</v>
      </c>
      <c r="P117" s="24">
        <f t="shared" si="5"/>
        <v>171304000</v>
      </c>
      <c r="Q117" s="24">
        <f t="shared" si="6"/>
        <v>240771200</v>
      </c>
    </row>
    <row r="118" spans="2:17" x14ac:dyDescent="0.3">
      <c r="B118" s="38" t="s">
        <v>58</v>
      </c>
      <c r="C118" s="38" t="s">
        <v>303</v>
      </c>
      <c r="D118" s="39" t="s">
        <v>304</v>
      </c>
      <c r="E118" s="13">
        <v>0.85</v>
      </c>
      <c r="F118" s="22">
        <v>14883000000</v>
      </c>
      <c r="G118" s="22">
        <v>14556000000</v>
      </c>
      <c r="H118" s="22">
        <v>14205000000</v>
      </c>
      <c r="I118" s="32">
        <v>2.4</v>
      </c>
      <c r="J118" s="32">
        <v>2.02</v>
      </c>
      <c r="K118" s="32">
        <v>1.94</v>
      </c>
      <c r="L118" s="22">
        <v>536950000</v>
      </c>
      <c r="M118" s="22">
        <v>539880000</v>
      </c>
      <c r="N118" s="22">
        <v>551260000</v>
      </c>
      <c r="O118" s="24">
        <f t="shared" si="4"/>
        <v>1288680000</v>
      </c>
      <c r="P118" s="24">
        <f t="shared" si="5"/>
        <v>1090557600</v>
      </c>
      <c r="Q118" s="24">
        <f t="shared" si="6"/>
        <v>1069444400</v>
      </c>
    </row>
    <row r="119" spans="2:17" x14ac:dyDescent="0.3">
      <c r="B119" s="38" t="s">
        <v>58</v>
      </c>
      <c r="C119" s="38" t="s">
        <v>305</v>
      </c>
      <c r="D119" s="39" t="s">
        <v>306</v>
      </c>
      <c r="E119" s="13">
        <v>1</v>
      </c>
      <c r="F119" s="22">
        <v>347100000</v>
      </c>
      <c r="G119" s="22">
        <v>377100000</v>
      </c>
      <c r="H119" s="22">
        <v>394700000</v>
      </c>
      <c r="I119" s="32">
        <v>0.05</v>
      </c>
      <c r="J119" s="32">
        <v>0.23</v>
      </c>
      <c r="K119" s="32">
        <v>0.32</v>
      </c>
      <c r="L119" s="22">
        <v>44660000</v>
      </c>
      <c r="M119" s="22">
        <v>44510000</v>
      </c>
      <c r="N119" s="22">
        <v>44380000</v>
      </c>
      <c r="O119" s="24">
        <f t="shared" si="4"/>
        <v>2233000</v>
      </c>
      <c r="P119" s="24">
        <f t="shared" si="5"/>
        <v>10237300</v>
      </c>
      <c r="Q119" s="24">
        <f t="shared" si="6"/>
        <v>14201600</v>
      </c>
    </row>
    <row r="120" spans="2:17" ht="10.5" thickBot="1" x14ac:dyDescent="0.35">
      <c r="B120" s="40" t="s">
        <v>58</v>
      </c>
      <c r="C120" s="40" t="s">
        <v>307</v>
      </c>
      <c r="D120" s="41" t="s">
        <v>308</v>
      </c>
      <c r="E120" s="12">
        <v>1</v>
      </c>
      <c r="F120" s="21">
        <v>7618300000</v>
      </c>
      <c r="G120" s="21">
        <v>7283800000</v>
      </c>
      <c r="H120" s="21">
        <v>7274300000</v>
      </c>
      <c r="I120" s="31">
        <v>13.3</v>
      </c>
      <c r="J120" s="31">
        <v>13.67</v>
      </c>
      <c r="K120" s="31">
        <v>15.41</v>
      </c>
      <c r="L120" s="21">
        <v>40350000</v>
      </c>
      <c r="M120" s="21">
        <v>39090000</v>
      </c>
      <c r="N120" s="21">
        <v>38750000</v>
      </c>
      <c r="O120" s="25">
        <f t="shared" si="4"/>
        <v>536655000</v>
      </c>
      <c r="P120" s="25">
        <f t="shared" si="5"/>
        <v>534360300</v>
      </c>
      <c r="Q120" s="25">
        <f t="shared" si="6"/>
        <v>597137500</v>
      </c>
    </row>
    <row r="121" spans="2:17" x14ac:dyDescent="0.3">
      <c r="B121" s="38" t="s">
        <v>59</v>
      </c>
      <c r="C121" s="38" t="s">
        <v>309</v>
      </c>
      <c r="D121" s="39" t="s">
        <v>310</v>
      </c>
      <c r="E121" s="11">
        <v>0.65</v>
      </c>
      <c r="F121" s="20" t="s">
        <v>72</v>
      </c>
      <c r="G121" s="20">
        <v>79238000000</v>
      </c>
      <c r="H121" s="20">
        <v>77650000000</v>
      </c>
      <c r="I121" s="30" t="s">
        <v>75</v>
      </c>
      <c r="J121" s="30">
        <v>2.88</v>
      </c>
      <c r="K121" s="30">
        <v>3.37</v>
      </c>
      <c r="L121" s="20" t="s">
        <v>72</v>
      </c>
      <c r="M121" s="20">
        <v>576050000</v>
      </c>
      <c r="N121" s="20">
        <v>569670000</v>
      </c>
      <c r="O121" s="24" t="str">
        <f t="shared" si="4"/>
        <v>NA</v>
      </c>
      <c r="P121" s="24">
        <f t="shared" si="5"/>
        <v>1659024000</v>
      </c>
      <c r="Q121" s="24">
        <f t="shared" si="6"/>
        <v>1919787900</v>
      </c>
    </row>
    <row r="122" spans="2:17" x14ac:dyDescent="0.3">
      <c r="B122" s="38" t="s">
        <v>59</v>
      </c>
      <c r="C122" s="38" t="s">
        <v>311</v>
      </c>
      <c r="D122" s="39" t="s">
        <v>312</v>
      </c>
      <c r="E122" s="11">
        <v>1.1000000000000001</v>
      </c>
      <c r="F122" s="20">
        <v>8732000000</v>
      </c>
      <c r="G122" s="20">
        <v>9412700000</v>
      </c>
      <c r="H122" s="20">
        <v>9142800000</v>
      </c>
      <c r="I122" s="30">
        <v>0.13</v>
      </c>
      <c r="J122" s="30">
        <v>0.24</v>
      </c>
      <c r="K122" s="30">
        <v>0.53</v>
      </c>
      <c r="L122" s="20">
        <v>115770000</v>
      </c>
      <c r="M122" s="20">
        <v>116170000</v>
      </c>
      <c r="N122" s="20">
        <v>120070000</v>
      </c>
      <c r="O122" s="24">
        <f t="shared" si="4"/>
        <v>15050100</v>
      </c>
      <c r="P122" s="24">
        <f t="shared" si="5"/>
        <v>27880800</v>
      </c>
      <c r="Q122" s="24">
        <f t="shared" si="6"/>
        <v>63637100</v>
      </c>
    </row>
    <row r="123" spans="2:17" x14ac:dyDescent="0.3">
      <c r="B123" s="38" t="s">
        <v>59</v>
      </c>
      <c r="C123" s="38" t="s">
        <v>313</v>
      </c>
      <c r="D123" s="39" t="s">
        <v>314</v>
      </c>
      <c r="E123" s="11">
        <v>1.6</v>
      </c>
      <c r="F123" s="20">
        <v>3794200000</v>
      </c>
      <c r="G123" s="20">
        <v>3433800000</v>
      </c>
      <c r="H123" s="20">
        <v>2613400000</v>
      </c>
      <c r="I123" s="30">
        <v>1.32</v>
      </c>
      <c r="J123" s="30">
        <v>0.88</v>
      </c>
      <c r="K123" s="30">
        <v>0.73</v>
      </c>
      <c r="L123" s="20">
        <v>40250000</v>
      </c>
      <c r="M123" s="20">
        <v>39670000</v>
      </c>
      <c r="N123" s="20">
        <v>38600000</v>
      </c>
      <c r="O123" s="24">
        <f t="shared" si="4"/>
        <v>53130000</v>
      </c>
      <c r="P123" s="24">
        <f t="shared" si="5"/>
        <v>34909600</v>
      </c>
      <c r="Q123" s="24">
        <f t="shared" si="6"/>
        <v>28178000</v>
      </c>
    </row>
    <row r="124" spans="2:17" x14ac:dyDescent="0.3">
      <c r="B124" s="38" t="s">
        <v>59</v>
      </c>
      <c r="C124" s="38" t="s">
        <v>315</v>
      </c>
      <c r="D124" s="39" t="s">
        <v>316</v>
      </c>
      <c r="E124" s="11">
        <v>0.55000000000000004</v>
      </c>
      <c r="F124" s="20">
        <v>2711000000</v>
      </c>
      <c r="G124" s="20">
        <v>2540000000</v>
      </c>
      <c r="H124" s="20">
        <v>2010800000</v>
      </c>
      <c r="I124" s="30">
        <v>7.15</v>
      </c>
      <c r="J124" s="30">
        <v>19.46</v>
      </c>
      <c r="K124" s="30">
        <v>28.59</v>
      </c>
      <c r="L124" s="20">
        <v>630000</v>
      </c>
      <c r="M124" s="20">
        <v>610000</v>
      </c>
      <c r="N124" s="20">
        <v>580000</v>
      </c>
      <c r="O124" s="24">
        <f t="shared" si="4"/>
        <v>4504500</v>
      </c>
      <c r="P124" s="24">
        <f t="shared" si="5"/>
        <v>11870600</v>
      </c>
      <c r="Q124" s="24">
        <f t="shared" si="6"/>
        <v>16582200</v>
      </c>
    </row>
    <row r="125" spans="2:17" x14ac:dyDescent="0.3">
      <c r="B125" s="38" t="s">
        <v>59</v>
      </c>
      <c r="C125" s="38" t="s">
        <v>317</v>
      </c>
      <c r="D125" s="39" t="s">
        <v>318</v>
      </c>
      <c r="E125" s="11">
        <v>0.45</v>
      </c>
      <c r="F125" s="20" t="s">
        <v>72</v>
      </c>
      <c r="G125" s="20">
        <v>30733000000</v>
      </c>
      <c r="H125" s="20">
        <v>30478000000</v>
      </c>
      <c r="I125" s="30" t="s">
        <v>75</v>
      </c>
      <c r="J125" s="30">
        <v>2.92</v>
      </c>
      <c r="K125" s="30">
        <v>2.64</v>
      </c>
      <c r="L125" s="20" t="s">
        <v>72</v>
      </c>
      <c r="M125" s="20">
        <v>242030000</v>
      </c>
      <c r="N125" s="20">
        <v>253280000</v>
      </c>
      <c r="O125" s="24" t="str">
        <f t="shared" si="4"/>
        <v>NA</v>
      </c>
      <c r="P125" s="24">
        <f t="shared" si="5"/>
        <v>706727600</v>
      </c>
      <c r="Q125" s="24">
        <f t="shared" si="6"/>
        <v>668659200</v>
      </c>
    </row>
    <row r="126" spans="2:17" x14ac:dyDescent="0.3">
      <c r="B126" s="38" t="s">
        <v>59</v>
      </c>
      <c r="C126" s="38" t="s">
        <v>319</v>
      </c>
      <c r="D126" s="39" t="s">
        <v>320</v>
      </c>
      <c r="E126" s="11">
        <v>1.4</v>
      </c>
      <c r="F126" s="20" t="s">
        <v>72</v>
      </c>
      <c r="G126" s="20" t="s">
        <v>72</v>
      </c>
      <c r="H126" s="20" t="s">
        <v>72</v>
      </c>
      <c r="I126" s="30" t="s">
        <v>75</v>
      </c>
      <c r="J126" s="30" t="s">
        <v>75</v>
      </c>
      <c r="K126" s="30" t="s">
        <v>75</v>
      </c>
      <c r="L126" s="20" t="s">
        <v>72</v>
      </c>
      <c r="M126" s="20" t="s">
        <v>72</v>
      </c>
      <c r="N126" s="20" t="s">
        <v>72</v>
      </c>
      <c r="O126" s="24" t="str">
        <f t="shared" si="4"/>
        <v>NA</v>
      </c>
      <c r="P126" s="24" t="str">
        <f t="shared" si="5"/>
        <v>NA</v>
      </c>
      <c r="Q126" s="24" t="str">
        <f t="shared" si="6"/>
        <v>NA</v>
      </c>
    </row>
    <row r="127" spans="2:17" x14ac:dyDescent="0.3">
      <c r="B127" s="38" t="s">
        <v>59</v>
      </c>
      <c r="C127" s="38" t="s">
        <v>321</v>
      </c>
      <c r="D127" s="39" t="s">
        <v>322</v>
      </c>
      <c r="E127" s="11">
        <v>0.5</v>
      </c>
      <c r="F127" s="20">
        <v>4371500000</v>
      </c>
      <c r="G127" s="20">
        <v>3969500000</v>
      </c>
      <c r="H127" s="20">
        <v>3578100000</v>
      </c>
      <c r="I127" s="30">
        <v>0.77</v>
      </c>
      <c r="J127" s="30">
        <v>1.07</v>
      </c>
      <c r="K127" s="30">
        <v>1.02</v>
      </c>
      <c r="L127" s="20">
        <v>98710000</v>
      </c>
      <c r="M127" s="20">
        <v>98710000</v>
      </c>
      <c r="N127" s="20">
        <v>97670000</v>
      </c>
      <c r="O127" s="24">
        <f t="shared" si="4"/>
        <v>76006700</v>
      </c>
      <c r="P127" s="24">
        <f t="shared" si="5"/>
        <v>105619700</v>
      </c>
      <c r="Q127" s="24">
        <f t="shared" si="6"/>
        <v>99623400</v>
      </c>
    </row>
    <row r="128" spans="2:17" x14ac:dyDescent="0.3">
      <c r="B128" s="38" t="s">
        <v>59</v>
      </c>
      <c r="C128" s="38" t="s">
        <v>323</v>
      </c>
      <c r="D128" s="39" t="s">
        <v>324</v>
      </c>
      <c r="E128" s="11">
        <v>1.35</v>
      </c>
      <c r="F128" s="20">
        <v>1201700000</v>
      </c>
      <c r="G128" s="20">
        <v>1148500000</v>
      </c>
      <c r="H128" s="20">
        <v>1170500000</v>
      </c>
      <c r="I128" s="30">
        <v>-0.35</v>
      </c>
      <c r="J128" s="30">
        <v>-0.04</v>
      </c>
      <c r="K128" s="30">
        <v>0.01</v>
      </c>
      <c r="L128" s="20">
        <v>52740000</v>
      </c>
      <c r="M128" s="20">
        <v>52160000</v>
      </c>
      <c r="N128" s="20">
        <v>53810000</v>
      </c>
      <c r="O128" s="24">
        <f t="shared" si="4"/>
        <v>-18459000</v>
      </c>
      <c r="P128" s="24">
        <f t="shared" si="5"/>
        <v>-2086400</v>
      </c>
      <c r="Q128" s="24">
        <f t="shared" si="6"/>
        <v>538100</v>
      </c>
    </row>
    <row r="129" spans="2:17" x14ac:dyDescent="0.3">
      <c r="B129" s="38" t="s">
        <v>59</v>
      </c>
      <c r="C129" s="38" t="s">
        <v>325</v>
      </c>
      <c r="D129" s="39" t="s">
        <v>326</v>
      </c>
      <c r="E129" s="11">
        <v>0.7</v>
      </c>
      <c r="F129" s="20">
        <v>5639600000</v>
      </c>
      <c r="G129" s="20">
        <v>5892800000</v>
      </c>
      <c r="H129" s="20">
        <v>5678800000</v>
      </c>
      <c r="I129" s="30">
        <v>6.9</v>
      </c>
      <c r="J129" s="30">
        <v>11.1</v>
      </c>
      <c r="K129" s="30">
        <v>14.36</v>
      </c>
      <c r="L129" s="20">
        <v>18990000</v>
      </c>
      <c r="M129" s="20">
        <v>18990000</v>
      </c>
      <c r="N129" s="20">
        <v>18990000</v>
      </c>
      <c r="O129" s="24">
        <f t="shared" si="4"/>
        <v>131031000</v>
      </c>
      <c r="P129" s="24">
        <f t="shared" si="5"/>
        <v>210789000</v>
      </c>
      <c r="Q129" s="24">
        <f t="shared" si="6"/>
        <v>272696400</v>
      </c>
    </row>
    <row r="130" spans="2:17" ht="12" customHeight="1" x14ac:dyDescent="0.3">
      <c r="B130" s="38" t="s">
        <v>59</v>
      </c>
      <c r="C130" s="38" t="s">
        <v>327</v>
      </c>
      <c r="D130" s="39" t="s">
        <v>328</v>
      </c>
      <c r="E130" s="11">
        <v>0.8</v>
      </c>
      <c r="F130" s="20" t="s">
        <v>72</v>
      </c>
      <c r="G130" s="20" t="s">
        <v>72</v>
      </c>
      <c r="H130" s="20" t="s">
        <v>72</v>
      </c>
      <c r="I130" s="30" t="s">
        <v>75</v>
      </c>
      <c r="J130" s="30" t="s">
        <v>75</v>
      </c>
      <c r="K130" s="30" t="s">
        <v>75</v>
      </c>
      <c r="L130" s="20" t="s">
        <v>72</v>
      </c>
      <c r="M130" s="20" t="s">
        <v>72</v>
      </c>
      <c r="N130" s="20" t="s">
        <v>72</v>
      </c>
      <c r="O130" s="24" t="str">
        <f t="shared" si="4"/>
        <v>NA</v>
      </c>
      <c r="P130" s="24" t="str">
        <f t="shared" si="5"/>
        <v>NA</v>
      </c>
      <c r="Q130" s="24" t="str">
        <f t="shared" si="6"/>
        <v>NA</v>
      </c>
    </row>
    <row r="131" spans="2:17" x14ac:dyDescent="0.3">
      <c r="B131" s="38" t="s">
        <v>59</v>
      </c>
      <c r="C131" s="38" t="s">
        <v>329</v>
      </c>
      <c r="D131" s="39" t="s">
        <v>330</v>
      </c>
      <c r="E131" s="11">
        <v>0.5</v>
      </c>
      <c r="F131" s="20">
        <v>147123000000</v>
      </c>
      <c r="G131" s="20">
        <v>150039000000</v>
      </c>
      <c r="H131" s="20">
        <v>148258000000</v>
      </c>
      <c r="I131" s="30">
        <v>4.47</v>
      </c>
      <c r="J131" s="30">
        <v>4.76</v>
      </c>
      <c r="K131" s="30">
        <v>4.2300000000000004</v>
      </c>
      <c r="L131" s="20" t="s">
        <v>72</v>
      </c>
      <c r="M131" s="20">
        <v>720000000</v>
      </c>
      <c r="N131" s="20">
        <v>716000000</v>
      </c>
      <c r="O131" s="24" t="str">
        <f t="shared" si="4"/>
        <v>NA</v>
      </c>
      <c r="P131" s="24">
        <f t="shared" si="5"/>
        <v>3427200000</v>
      </c>
      <c r="Q131" s="24">
        <f t="shared" si="6"/>
        <v>3028680000.0000005</v>
      </c>
    </row>
    <row r="132" spans="2:17" x14ac:dyDescent="0.3">
      <c r="B132" s="38" t="s">
        <v>59</v>
      </c>
      <c r="C132" s="38" t="s">
        <v>331</v>
      </c>
      <c r="D132" s="39" t="s">
        <v>332</v>
      </c>
      <c r="E132" s="11">
        <v>0.5</v>
      </c>
      <c r="F132" s="20">
        <v>61014000000</v>
      </c>
      <c r="G132" s="20">
        <v>59529000000</v>
      </c>
      <c r="H132" s="20">
        <v>56504000000</v>
      </c>
      <c r="I132" s="30">
        <v>6.99</v>
      </c>
      <c r="J132" s="30">
        <v>6.52</v>
      </c>
      <c r="K132" s="30">
        <v>5.75</v>
      </c>
      <c r="L132" s="20">
        <v>304400000</v>
      </c>
      <c r="M132" s="20">
        <v>309260000</v>
      </c>
      <c r="N132" s="20">
        <v>322840000</v>
      </c>
      <c r="O132" s="24">
        <f t="shared" si="4"/>
        <v>2127756000</v>
      </c>
      <c r="P132" s="24">
        <f t="shared" si="5"/>
        <v>2016375199.9999998</v>
      </c>
      <c r="Q132" s="24">
        <f t="shared" si="6"/>
        <v>1856330000</v>
      </c>
    </row>
    <row r="133" spans="2:17" x14ac:dyDescent="0.3">
      <c r="B133" s="38" t="s">
        <v>59</v>
      </c>
      <c r="C133" s="38" t="s">
        <v>333</v>
      </c>
      <c r="D133" s="39" t="s">
        <v>334</v>
      </c>
      <c r="E133" s="11">
        <v>0.5</v>
      </c>
      <c r="F133" s="20">
        <v>21220000000</v>
      </c>
      <c r="G133" s="20">
        <v>20725000000</v>
      </c>
      <c r="H133" s="20">
        <v>18889000000</v>
      </c>
      <c r="I133" s="30">
        <v>4.3</v>
      </c>
      <c r="J133" s="30">
        <v>4.3</v>
      </c>
      <c r="K133" s="30">
        <v>3.82</v>
      </c>
      <c r="L133" s="20">
        <v>222410000</v>
      </c>
      <c r="M133" s="20">
        <v>228650000</v>
      </c>
      <c r="N133" s="20">
        <v>236590000</v>
      </c>
      <c r="O133" s="24">
        <f t="shared" si="4"/>
        <v>956363000</v>
      </c>
      <c r="P133" s="24">
        <f t="shared" si="5"/>
        <v>983195000</v>
      </c>
      <c r="Q133" s="24">
        <f t="shared" si="6"/>
        <v>903773800</v>
      </c>
    </row>
    <row r="134" spans="2:17" x14ac:dyDescent="0.3">
      <c r="B134" s="38" t="s">
        <v>59</v>
      </c>
      <c r="C134" s="38" t="s">
        <v>335</v>
      </c>
      <c r="D134" s="39" t="s">
        <v>336</v>
      </c>
      <c r="E134" s="11">
        <v>0.95</v>
      </c>
      <c r="F134" s="20">
        <v>1241600000</v>
      </c>
      <c r="G134" s="20">
        <v>1140600000</v>
      </c>
      <c r="H134" s="20">
        <v>1089600000</v>
      </c>
      <c r="I134" s="30">
        <v>1.47</v>
      </c>
      <c r="J134" s="30">
        <v>1.02</v>
      </c>
      <c r="K134" s="30">
        <v>0.94</v>
      </c>
      <c r="L134" s="20">
        <v>22890000</v>
      </c>
      <c r="M134" s="20">
        <v>22740000</v>
      </c>
      <c r="N134" s="20">
        <v>22690000</v>
      </c>
      <c r="O134" s="24">
        <f t="shared" ref="O134:O193" si="7">IFERROR(I134*L134, "NA")</f>
        <v>33648300</v>
      </c>
      <c r="P134" s="24">
        <f t="shared" ref="P134:P193" si="8">IFERROR(J134*M134, "NA")</f>
        <v>23194800</v>
      </c>
      <c r="Q134" s="24">
        <f t="shared" ref="Q134:Q193" si="9">IFERROR(K134*N134, "NA")</f>
        <v>21328600</v>
      </c>
    </row>
    <row r="135" spans="2:17" x14ac:dyDescent="0.3">
      <c r="B135" s="38" t="s">
        <v>59</v>
      </c>
      <c r="C135" s="38" t="s">
        <v>337</v>
      </c>
      <c r="D135" s="39" t="s">
        <v>338</v>
      </c>
      <c r="E135" s="11">
        <v>1.35</v>
      </c>
      <c r="F135" s="20">
        <v>58281000000</v>
      </c>
      <c r="G135" s="20">
        <v>57255000000</v>
      </c>
      <c r="H135" s="20">
        <v>50894000000</v>
      </c>
      <c r="I135" s="30">
        <v>4.3</v>
      </c>
      <c r="J135" s="30">
        <v>3.88</v>
      </c>
      <c r="K135" s="30">
        <v>2.6</v>
      </c>
      <c r="L135" s="20">
        <v>155840000</v>
      </c>
      <c r="M135" s="20">
        <v>154500000</v>
      </c>
      <c r="N135" s="20">
        <v>153600000</v>
      </c>
      <c r="O135" s="24">
        <f t="shared" si="7"/>
        <v>670112000</v>
      </c>
      <c r="P135" s="24">
        <f t="shared" si="8"/>
        <v>599460000</v>
      </c>
      <c r="Q135" s="24">
        <f t="shared" si="9"/>
        <v>399360000</v>
      </c>
    </row>
    <row r="136" spans="2:17" x14ac:dyDescent="0.3">
      <c r="B136" s="38" t="s">
        <v>59</v>
      </c>
      <c r="C136" s="38" t="s">
        <v>339</v>
      </c>
      <c r="D136" s="39" t="s">
        <v>340</v>
      </c>
      <c r="E136" s="11">
        <v>0.75</v>
      </c>
      <c r="F136" s="20">
        <v>7719300000</v>
      </c>
      <c r="G136" s="20">
        <v>6837400000</v>
      </c>
      <c r="H136" s="20">
        <v>6404200000</v>
      </c>
      <c r="I136" s="30">
        <v>3.75</v>
      </c>
      <c r="J136" s="30">
        <v>2.84</v>
      </c>
      <c r="K136" s="30">
        <v>2.39</v>
      </c>
      <c r="L136" s="20">
        <v>99260000</v>
      </c>
      <c r="M136" s="20">
        <v>101210000</v>
      </c>
      <c r="N136" s="20">
        <v>105070000</v>
      </c>
      <c r="O136" s="24">
        <f t="shared" si="7"/>
        <v>372225000</v>
      </c>
      <c r="P136" s="24">
        <f t="shared" si="8"/>
        <v>287436400</v>
      </c>
      <c r="Q136" s="24">
        <f t="shared" si="9"/>
        <v>251117300</v>
      </c>
    </row>
    <row r="137" spans="2:17" x14ac:dyDescent="0.3">
      <c r="B137" s="38" t="s">
        <v>59</v>
      </c>
      <c r="C137" s="38" t="s">
        <v>341</v>
      </c>
      <c r="D137" s="39" t="s">
        <v>342</v>
      </c>
      <c r="E137" s="11">
        <v>0.8</v>
      </c>
      <c r="F137" s="20">
        <v>9549300000</v>
      </c>
      <c r="G137" s="20">
        <v>9729200000</v>
      </c>
      <c r="H137" s="20">
        <v>9643100000</v>
      </c>
      <c r="I137" s="30">
        <v>0.01</v>
      </c>
      <c r="J137" s="30">
        <v>1.5</v>
      </c>
      <c r="K137" s="30">
        <v>0.95</v>
      </c>
      <c r="L137" s="20">
        <v>33750000</v>
      </c>
      <c r="M137" s="20">
        <v>34610000</v>
      </c>
      <c r="N137" s="20">
        <v>35080000</v>
      </c>
      <c r="O137" s="24">
        <f t="shared" si="7"/>
        <v>337500</v>
      </c>
      <c r="P137" s="24">
        <f t="shared" si="8"/>
        <v>51915000</v>
      </c>
      <c r="Q137" s="24">
        <f t="shared" si="9"/>
        <v>33326000</v>
      </c>
    </row>
    <row r="138" spans="2:17" x14ac:dyDescent="0.3">
      <c r="B138" s="38" t="s">
        <v>59</v>
      </c>
      <c r="C138" s="38" t="s">
        <v>343</v>
      </c>
      <c r="D138" s="39" t="s">
        <v>344</v>
      </c>
      <c r="E138" s="11">
        <v>1.05</v>
      </c>
      <c r="F138" s="20">
        <v>78844000000</v>
      </c>
      <c r="G138" s="20">
        <v>76325000000</v>
      </c>
      <c r="H138" s="20">
        <v>68636000000</v>
      </c>
      <c r="I138" s="30">
        <v>4.3099999999999996</v>
      </c>
      <c r="J138" s="30">
        <v>4.01</v>
      </c>
      <c r="K138" s="30">
        <v>3.25</v>
      </c>
      <c r="L138" s="20">
        <v>491760000</v>
      </c>
      <c r="M138" s="20">
        <v>505110000</v>
      </c>
      <c r="N138" s="20">
        <v>508640000</v>
      </c>
      <c r="O138" s="24">
        <f t="shared" si="7"/>
        <v>2119485599.9999998</v>
      </c>
      <c r="P138" s="24">
        <f t="shared" si="8"/>
        <v>2025491100</v>
      </c>
      <c r="Q138" s="24">
        <f t="shared" si="9"/>
        <v>1653080000</v>
      </c>
    </row>
    <row r="139" spans="2:17" x14ac:dyDescent="0.3">
      <c r="B139" s="38" t="s">
        <v>59</v>
      </c>
      <c r="C139" s="38" t="s">
        <v>345</v>
      </c>
      <c r="D139" s="39" t="s">
        <v>346</v>
      </c>
      <c r="E139" s="11" t="s">
        <v>75</v>
      </c>
      <c r="F139" s="20" t="s">
        <v>72</v>
      </c>
      <c r="G139" s="20" t="s">
        <v>72</v>
      </c>
      <c r="H139" s="20" t="s">
        <v>72</v>
      </c>
      <c r="I139" s="30" t="s">
        <v>75</v>
      </c>
      <c r="J139" s="30" t="s">
        <v>75</v>
      </c>
      <c r="K139" s="30" t="s">
        <v>75</v>
      </c>
      <c r="L139" s="20" t="s">
        <v>72</v>
      </c>
      <c r="M139" s="20" t="s">
        <v>72</v>
      </c>
      <c r="N139" s="20" t="s">
        <v>72</v>
      </c>
      <c r="O139" s="24" t="str">
        <f t="shared" si="7"/>
        <v>NA</v>
      </c>
      <c r="P139" s="24" t="str">
        <f t="shared" si="8"/>
        <v>NA</v>
      </c>
      <c r="Q139" s="24" t="str">
        <f t="shared" si="9"/>
        <v>NA</v>
      </c>
    </row>
    <row r="140" spans="2:17" x14ac:dyDescent="0.3">
      <c r="B140" s="38" t="s">
        <v>59</v>
      </c>
      <c r="C140" s="38" t="s">
        <v>347</v>
      </c>
      <c r="D140" s="39" t="s">
        <v>348</v>
      </c>
      <c r="E140" s="11">
        <v>1.45</v>
      </c>
      <c r="F140" s="20">
        <v>30980000000</v>
      </c>
      <c r="G140" s="20">
        <v>30272000000</v>
      </c>
      <c r="H140" s="20">
        <v>28928000000</v>
      </c>
      <c r="I140" s="30">
        <v>-1.89</v>
      </c>
      <c r="J140" s="30">
        <v>0.4</v>
      </c>
      <c r="K140" s="30">
        <v>4.07</v>
      </c>
      <c r="L140" s="20">
        <v>59500000</v>
      </c>
      <c r="M140" s="20">
        <v>58500000</v>
      </c>
      <c r="N140" s="20">
        <v>58300000</v>
      </c>
      <c r="O140" s="24">
        <f t="shared" si="7"/>
        <v>-112455000</v>
      </c>
      <c r="P140" s="24">
        <f t="shared" si="8"/>
        <v>23400000</v>
      </c>
      <c r="Q140" s="24">
        <f t="shared" si="9"/>
        <v>237281000.00000003</v>
      </c>
    </row>
    <row r="141" spans="2:17" x14ac:dyDescent="0.3">
      <c r="B141" s="38" t="s">
        <v>59</v>
      </c>
      <c r="C141" s="38" t="s">
        <v>349</v>
      </c>
      <c r="D141" s="39" t="s">
        <v>350</v>
      </c>
      <c r="E141" s="11">
        <v>1.45</v>
      </c>
      <c r="F141" s="20">
        <v>37877000000</v>
      </c>
      <c r="G141" s="20">
        <v>35597000000</v>
      </c>
      <c r="H141" s="20">
        <v>34057000000</v>
      </c>
      <c r="I141" s="30">
        <v>3.15</v>
      </c>
      <c r="J141" s="30">
        <v>2.63</v>
      </c>
      <c r="K141" s="30">
        <v>2.14</v>
      </c>
      <c r="L141" s="20">
        <v>230500000</v>
      </c>
      <c r="M141" s="20">
        <v>245200000</v>
      </c>
      <c r="N141" s="20">
        <v>225000000</v>
      </c>
      <c r="O141" s="24">
        <f t="shared" si="7"/>
        <v>726075000</v>
      </c>
      <c r="P141" s="24">
        <f t="shared" si="8"/>
        <v>644876000</v>
      </c>
      <c r="Q141" s="24">
        <f t="shared" si="9"/>
        <v>481500000</v>
      </c>
    </row>
    <row r="142" spans="2:17" x14ac:dyDescent="0.3">
      <c r="B142" s="38" t="s">
        <v>59</v>
      </c>
      <c r="C142" s="38" t="s">
        <v>351</v>
      </c>
      <c r="D142" s="39" t="s">
        <v>352</v>
      </c>
      <c r="E142" s="11">
        <v>0.65</v>
      </c>
      <c r="F142" s="20">
        <v>2236600000</v>
      </c>
      <c r="G142" s="20">
        <v>2166700000</v>
      </c>
      <c r="H142" s="20">
        <v>2061100000</v>
      </c>
      <c r="I142" s="30">
        <v>3.4</v>
      </c>
      <c r="J142" s="30">
        <v>3.38</v>
      </c>
      <c r="K142" s="30">
        <v>1.84</v>
      </c>
      <c r="L142" s="20">
        <v>14760000</v>
      </c>
      <c r="M142" s="20">
        <v>14860000</v>
      </c>
      <c r="N142" s="20">
        <v>14510000</v>
      </c>
      <c r="O142" s="24">
        <f t="shared" si="7"/>
        <v>50184000</v>
      </c>
      <c r="P142" s="24">
        <f t="shared" si="8"/>
        <v>50226800</v>
      </c>
      <c r="Q142" s="24">
        <f t="shared" si="9"/>
        <v>26698400</v>
      </c>
    </row>
    <row r="143" spans="2:17" x14ac:dyDescent="0.3">
      <c r="B143" s="38" t="s">
        <v>59</v>
      </c>
      <c r="C143" s="38" t="s">
        <v>353</v>
      </c>
      <c r="D143" s="39" t="s">
        <v>354</v>
      </c>
      <c r="E143" s="11">
        <v>0.5</v>
      </c>
      <c r="F143" s="20">
        <v>4773900000</v>
      </c>
      <c r="G143" s="20">
        <v>4697000000</v>
      </c>
      <c r="H143" s="20">
        <v>4695900000</v>
      </c>
      <c r="I143" s="30">
        <v>4.09</v>
      </c>
      <c r="J143" s="30">
        <v>3.86</v>
      </c>
      <c r="K143" s="30">
        <v>4.6500000000000004</v>
      </c>
      <c r="L143" s="20">
        <v>26900000</v>
      </c>
      <c r="M143" s="20">
        <v>26900000</v>
      </c>
      <c r="N143" s="20">
        <v>26900000</v>
      </c>
      <c r="O143" s="24">
        <f t="shared" si="7"/>
        <v>110021000</v>
      </c>
      <c r="P143" s="24">
        <f t="shared" si="8"/>
        <v>103834000</v>
      </c>
      <c r="Q143" s="24">
        <f t="shared" si="9"/>
        <v>125085000.00000001</v>
      </c>
    </row>
    <row r="144" spans="2:17" ht="10.5" thickBot="1" x14ac:dyDescent="0.35">
      <c r="B144" s="40" t="s">
        <v>59</v>
      </c>
      <c r="C144" s="40" t="s">
        <v>355</v>
      </c>
      <c r="D144" s="41" t="s">
        <v>356</v>
      </c>
      <c r="E144" s="12">
        <v>0.5</v>
      </c>
      <c r="F144" s="21">
        <v>61608000000</v>
      </c>
      <c r="G144" s="21">
        <v>60124000000</v>
      </c>
      <c r="H144" s="21">
        <v>57048000000</v>
      </c>
      <c r="I144" s="31">
        <v>9.8000000000000007</v>
      </c>
      <c r="J144" s="31">
        <v>10.75</v>
      </c>
      <c r="K144" s="31">
        <v>12.2</v>
      </c>
      <c r="L144" s="21">
        <v>130040000</v>
      </c>
      <c r="M144" s="21">
        <v>134550000</v>
      </c>
      <c r="N144" s="21">
        <v>140740000</v>
      </c>
      <c r="O144" s="25">
        <f t="shared" si="7"/>
        <v>1274392000</v>
      </c>
      <c r="P144" s="25">
        <f t="shared" si="8"/>
        <v>1446412500</v>
      </c>
      <c r="Q144" s="25">
        <f t="shared" si="9"/>
        <v>1717028000</v>
      </c>
    </row>
    <row r="145" spans="2:17" x14ac:dyDescent="0.3">
      <c r="B145" s="38" t="s">
        <v>60</v>
      </c>
      <c r="C145" s="38" t="s">
        <v>357</v>
      </c>
      <c r="D145" s="39" t="s">
        <v>358</v>
      </c>
      <c r="E145" s="11">
        <v>1.2</v>
      </c>
      <c r="F145" s="20" t="s">
        <v>72</v>
      </c>
      <c r="G145" s="20">
        <v>4331900000</v>
      </c>
      <c r="H145" s="20">
        <v>3618900000</v>
      </c>
      <c r="I145" s="30" t="s">
        <v>75</v>
      </c>
      <c r="J145" s="30">
        <v>0.86</v>
      </c>
      <c r="K145" s="30">
        <v>0.67</v>
      </c>
      <c r="L145" s="20" t="s">
        <v>72</v>
      </c>
      <c r="M145" s="20">
        <v>210660000</v>
      </c>
      <c r="N145" s="20">
        <v>210590000</v>
      </c>
      <c r="O145" s="24" t="str">
        <f t="shared" si="7"/>
        <v>NA</v>
      </c>
      <c r="P145" s="24">
        <f t="shared" si="8"/>
        <v>181167600</v>
      </c>
      <c r="Q145" s="24">
        <f t="shared" si="9"/>
        <v>141095300</v>
      </c>
    </row>
    <row r="146" spans="2:17" x14ac:dyDescent="0.3">
      <c r="B146" s="38" t="s">
        <v>60</v>
      </c>
      <c r="C146" s="38" t="s">
        <v>359</v>
      </c>
      <c r="D146" s="39" t="s">
        <v>360</v>
      </c>
      <c r="E146" s="11">
        <v>1.05</v>
      </c>
      <c r="F146" s="20">
        <v>183500000</v>
      </c>
      <c r="G146" s="20">
        <v>184800000</v>
      </c>
      <c r="H146" s="20">
        <v>183700000</v>
      </c>
      <c r="I146" s="30">
        <v>-0.63</v>
      </c>
      <c r="J146" s="30">
        <v>0.15</v>
      </c>
      <c r="K146" s="30">
        <v>2.58</v>
      </c>
      <c r="L146" s="20">
        <v>3600000</v>
      </c>
      <c r="M146" s="20">
        <v>3600000</v>
      </c>
      <c r="N146" s="20">
        <v>3600000</v>
      </c>
      <c r="O146" s="24">
        <f t="shared" si="7"/>
        <v>-2268000</v>
      </c>
      <c r="P146" s="24">
        <f t="shared" si="8"/>
        <v>540000</v>
      </c>
      <c r="Q146" s="24">
        <f t="shared" si="9"/>
        <v>9288000</v>
      </c>
    </row>
    <row r="147" spans="2:17" x14ac:dyDescent="0.3">
      <c r="B147" s="38" t="s">
        <v>60</v>
      </c>
      <c r="C147" s="38" t="s">
        <v>361</v>
      </c>
      <c r="D147" s="39" t="s">
        <v>362</v>
      </c>
      <c r="E147" s="11">
        <v>0.35</v>
      </c>
      <c r="F147" s="20" t="s">
        <v>72</v>
      </c>
      <c r="G147" s="20" t="s">
        <v>72</v>
      </c>
      <c r="H147" s="20" t="s">
        <v>72</v>
      </c>
      <c r="I147" s="30" t="s">
        <v>72</v>
      </c>
      <c r="J147" s="30" t="s">
        <v>72</v>
      </c>
      <c r="K147" s="30" t="s">
        <v>72</v>
      </c>
      <c r="L147" s="20" t="s">
        <v>72</v>
      </c>
      <c r="M147" s="20" t="s">
        <v>72</v>
      </c>
      <c r="N147" s="20" t="s">
        <v>72</v>
      </c>
      <c r="O147" s="24" t="str">
        <f t="shared" si="7"/>
        <v>NA</v>
      </c>
      <c r="P147" s="24" t="str">
        <f t="shared" si="8"/>
        <v>NA</v>
      </c>
      <c r="Q147" s="24" t="str">
        <f t="shared" si="9"/>
        <v>NA</v>
      </c>
    </row>
    <row r="148" spans="2:17" x14ac:dyDescent="0.3">
      <c r="B148" s="38" t="s">
        <v>60</v>
      </c>
      <c r="C148" s="38" t="s">
        <v>363</v>
      </c>
      <c r="D148" s="39" t="s">
        <v>364</v>
      </c>
      <c r="E148" s="11">
        <v>0.6</v>
      </c>
      <c r="F148" s="20">
        <v>188300000</v>
      </c>
      <c r="G148" s="20">
        <v>174400000</v>
      </c>
      <c r="H148" s="20">
        <v>158100000</v>
      </c>
      <c r="I148" s="30">
        <v>1.81</v>
      </c>
      <c r="J148" s="30">
        <v>2.15</v>
      </c>
      <c r="K148" s="30">
        <v>3.4</v>
      </c>
      <c r="L148" s="20">
        <v>1860000</v>
      </c>
      <c r="M148" s="20">
        <v>1860000</v>
      </c>
      <c r="N148" s="20">
        <v>1860000</v>
      </c>
      <c r="O148" s="24">
        <f t="shared" si="7"/>
        <v>3366600</v>
      </c>
      <c r="P148" s="24">
        <f t="shared" si="8"/>
        <v>3999000</v>
      </c>
      <c r="Q148" s="24">
        <f t="shared" si="9"/>
        <v>6324000</v>
      </c>
    </row>
    <row r="149" spans="2:17" x14ac:dyDescent="0.3">
      <c r="B149" s="38" t="s">
        <v>60</v>
      </c>
      <c r="C149" s="38" t="s">
        <v>365</v>
      </c>
      <c r="D149" s="39" t="s">
        <v>366</v>
      </c>
      <c r="E149" s="11">
        <v>1.5</v>
      </c>
      <c r="F149" s="20" t="s">
        <v>72</v>
      </c>
      <c r="G149" s="20">
        <v>1333200000</v>
      </c>
      <c r="H149" s="20">
        <v>1283900000</v>
      </c>
      <c r="I149" s="30" t="s">
        <v>72</v>
      </c>
      <c r="J149" s="30">
        <v>0.82</v>
      </c>
      <c r="K149" s="30">
        <v>0.17</v>
      </c>
      <c r="L149" s="20" t="s">
        <v>75</v>
      </c>
      <c r="M149" s="20">
        <v>23180000</v>
      </c>
      <c r="N149" s="20">
        <v>23390000</v>
      </c>
      <c r="O149" s="24" t="str">
        <f t="shared" si="7"/>
        <v>NA</v>
      </c>
      <c r="P149" s="24">
        <f t="shared" si="8"/>
        <v>19007600</v>
      </c>
      <c r="Q149" s="24">
        <f t="shared" si="9"/>
        <v>3976300.0000000005</v>
      </c>
    </row>
    <row r="150" spans="2:17" x14ac:dyDescent="0.3">
      <c r="B150" s="38" t="s">
        <v>60</v>
      </c>
      <c r="C150" s="38" t="s">
        <v>367</v>
      </c>
      <c r="D150" s="39" t="s">
        <v>368</v>
      </c>
      <c r="E150" s="11">
        <v>1.4</v>
      </c>
      <c r="F150" s="20" t="s">
        <v>72</v>
      </c>
      <c r="G150" s="20">
        <v>4671500000</v>
      </c>
      <c r="H150" s="20">
        <v>4416500000</v>
      </c>
      <c r="I150" s="30" t="s">
        <v>75</v>
      </c>
      <c r="J150" s="30">
        <v>2.93</v>
      </c>
      <c r="K150" s="30">
        <v>2.44</v>
      </c>
      <c r="L150" s="20" t="s">
        <v>72</v>
      </c>
      <c r="M150" s="20">
        <v>86970000</v>
      </c>
      <c r="N150" s="20">
        <v>87700000</v>
      </c>
      <c r="O150" s="24" t="str">
        <f t="shared" si="7"/>
        <v>NA</v>
      </c>
      <c r="P150" s="24">
        <f t="shared" si="8"/>
        <v>254822100</v>
      </c>
      <c r="Q150" s="24">
        <f t="shared" si="9"/>
        <v>213988000</v>
      </c>
    </row>
    <row r="151" spans="2:17" x14ac:dyDescent="0.3">
      <c r="B151" s="38" t="s">
        <v>60</v>
      </c>
      <c r="C151" s="38" t="s">
        <v>369</v>
      </c>
      <c r="D151" s="39" t="s">
        <v>370</v>
      </c>
      <c r="E151" s="11">
        <v>1.7</v>
      </c>
      <c r="F151" s="20" t="s">
        <v>72</v>
      </c>
      <c r="G151" s="20">
        <v>965800000</v>
      </c>
      <c r="H151" s="20">
        <v>739000000</v>
      </c>
      <c r="I151" s="30" t="s">
        <v>75</v>
      </c>
      <c r="J151" s="30">
        <v>0.3</v>
      </c>
      <c r="K151" s="30">
        <v>0.16</v>
      </c>
      <c r="L151" s="20" t="s">
        <v>72</v>
      </c>
      <c r="M151" s="20">
        <v>177120000</v>
      </c>
      <c r="N151" s="20">
        <v>163710000</v>
      </c>
      <c r="O151" s="24" t="str">
        <f t="shared" si="7"/>
        <v>NA</v>
      </c>
      <c r="P151" s="24">
        <f t="shared" si="8"/>
        <v>53136000</v>
      </c>
      <c r="Q151" s="24">
        <f t="shared" si="9"/>
        <v>26193600</v>
      </c>
    </row>
    <row r="152" spans="2:17" x14ac:dyDescent="0.3">
      <c r="B152" s="38" t="s">
        <v>60</v>
      </c>
      <c r="C152" s="38" t="s">
        <v>371</v>
      </c>
      <c r="D152" s="39" t="s">
        <v>372</v>
      </c>
      <c r="E152" s="11">
        <v>1.4</v>
      </c>
      <c r="F152" s="20" t="s">
        <v>72</v>
      </c>
      <c r="G152" s="20">
        <v>3439500000</v>
      </c>
      <c r="H152" s="20">
        <v>3303200000</v>
      </c>
      <c r="I152" s="30" t="s">
        <v>72</v>
      </c>
      <c r="J152" s="30">
        <v>2.06</v>
      </c>
      <c r="K152" s="30">
        <v>1.51</v>
      </c>
      <c r="L152" s="20" t="s">
        <v>72</v>
      </c>
      <c r="M152" s="20">
        <v>50650000</v>
      </c>
      <c r="N152" s="20">
        <v>51170000</v>
      </c>
      <c r="O152" s="24" t="str">
        <f t="shared" si="7"/>
        <v>NA</v>
      </c>
      <c r="P152" s="24">
        <f t="shared" si="8"/>
        <v>104339000</v>
      </c>
      <c r="Q152" s="24">
        <f t="shared" si="9"/>
        <v>77266700</v>
      </c>
    </row>
    <row r="153" spans="2:17" x14ac:dyDescent="0.3">
      <c r="B153" s="38" t="s">
        <v>60</v>
      </c>
      <c r="C153" s="38" t="s">
        <v>373</v>
      </c>
      <c r="D153" s="39" t="s">
        <v>374</v>
      </c>
      <c r="E153" s="11" t="s">
        <v>75</v>
      </c>
      <c r="F153" s="20" t="s">
        <v>72</v>
      </c>
      <c r="G153" s="20">
        <v>728700000</v>
      </c>
      <c r="H153" s="20" t="s">
        <v>72</v>
      </c>
      <c r="I153" s="30" t="s">
        <v>75</v>
      </c>
      <c r="J153" s="30">
        <v>0.11</v>
      </c>
      <c r="K153" s="30" t="s">
        <v>75</v>
      </c>
      <c r="L153" s="20" t="s">
        <v>72</v>
      </c>
      <c r="M153" s="20">
        <v>113710000</v>
      </c>
      <c r="N153" s="20" t="s">
        <v>72</v>
      </c>
      <c r="O153" s="24" t="str">
        <f t="shared" si="7"/>
        <v>NA</v>
      </c>
      <c r="P153" s="24">
        <f t="shared" si="8"/>
        <v>12508100</v>
      </c>
      <c r="Q153" s="24" t="str">
        <f t="shared" si="9"/>
        <v>NA</v>
      </c>
    </row>
    <row r="154" spans="2:17" x14ac:dyDescent="0.3">
      <c r="B154" s="38" t="s">
        <v>60</v>
      </c>
      <c r="C154" s="38" t="s">
        <v>375</v>
      </c>
      <c r="D154" s="39" t="s">
        <v>376</v>
      </c>
      <c r="E154" s="11">
        <v>1.2</v>
      </c>
      <c r="F154" s="20">
        <v>3470800000</v>
      </c>
      <c r="G154" s="20">
        <v>3442800000</v>
      </c>
      <c r="H154" s="20">
        <v>3267800000</v>
      </c>
      <c r="I154" s="30">
        <v>3.52</v>
      </c>
      <c r="J154" s="30">
        <v>5.47</v>
      </c>
      <c r="K154" s="30">
        <v>6.09</v>
      </c>
      <c r="L154" s="20">
        <v>22200000</v>
      </c>
      <c r="M154" s="20">
        <v>22150000</v>
      </c>
      <c r="N154" s="20">
        <v>22280000</v>
      </c>
      <c r="O154" s="24">
        <f t="shared" si="7"/>
        <v>78144000</v>
      </c>
      <c r="P154" s="24">
        <f t="shared" si="8"/>
        <v>121160500</v>
      </c>
      <c r="Q154" s="24">
        <f t="shared" si="9"/>
        <v>135685200</v>
      </c>
    </row>
    <row r="155" spans="2:17" x14ac:dyDescent="0.3">
      <c r="B155" s="38" t="s">
        <v>60</v>
      </c>
      <c r="C155" s="38" t="s">
        <v>377</v>
      </c>
      <c r="D155" s="39" t="s">
        <v>378</v>
      </c>
      <c r="E155" s="11">
        <v>1</v>
      </c>
      <c r="F155" s="20">
        <v>11313900000</v>
      </c>
      <c r="G155" s="20">
        <v>9871600000</v>
      </c>
      <c r="H155" s="20">
        <v>8634700000</v>
      </c>
      <c r="I155" s="30">
        <v>1.1200000000000001</v>
      </c>
      <c r="J155" s="30">
        <v>0.9</v>
      </c>
      <c r="K155" s="30">
        <v>0.64</v>
      </c>
      <c r="L155" s="20">
        <v>1358800000</v>
      </c>
      <c r="M155" s="20">
        <v>1371300000</v>
      </c>
      <c r="N155" s="20">
        <v>1381400000</v>
      </c>
      <c r="O155" s="24">
        <f t="shared" si="7"/>
        <v>1521856000.0000002</v>
      </c>
      <c r="P155" s="24">
        <f t="shared" si="8"/>
        <v>1234170000</v>
      </c>
      <c r="Q155" s="24">
        <f t="shared" si="9"/>
        <v>884096000</v>
      </c>
    </row>
    <row r="156" spans="2:17" x14ac:dyDescent="0.3">
      <c r="B156" s="38" t="s">
        <v>60</v>
      </c>
      <c r="C156" s="38" t="s">
        <v>379</v>
      </c>
      <c r="D156" s="39" t="s">
        <v>380</v>
      </c>
      <c r="E156" s="11">
        <v>1.45</v>
      </c>
      <c r="F156" s="20" t="s">
        <v>72</v>
      </c>
      <c r="G156" s="20">
        <v>464000000</v>
      </c>
      <c r="H156" s="20">
        <v>456400000</v>
      </c>
      <c r="I156" s="30" t="s">
        <v>75</v>
      </c>
      <c r="J156" s="30">
        <v>0.6</v>
      </c>
      <c r="K156" s="30">
        <v>0.52</v>
      </c>
      <c r="L156" s="20" t="s">
        <v>72</v>
      </c>
      <c r="M156" s="20">
        <v>52240000</v>
      </c>
      <c r="N156" s="20">
        <v>56730000</v>
      </c>
      <c r="O156" s="24" t="str">
        <f t="shared" si="7"/>
        <v>NA</v>
      </c>
      <c r="P156" s="24">
        <f t="shared" si="8"/>
        <v>31344000</v>
      </c>
      <c r="Q156" s="24">
        <f t="shared" si="9"/>
        <v>29499600</v>
      </c>
    </row>
    <row r="157" spans="2:17" x14ac:dyDescent="0.3">
      <c r="B157" s="38" t="s">
        <v>60</v>
      </c>
      <c r="C157" s="38" t="s">
        <v>381</v>
      </c>
      <c r="D157" s="39" t="s">
        <v>382</v>
      </c>
      <c r="E157" s="11">
        <v>1.45</v>
      </c>
      <c r="F157" s="20" t="s">
        <v>75</v>
      </c>
      <c r="G157" s="20">
        <v>831100000</v>
      </c>
      <c r="H157" s="20">
        <v>909400000</v>
      </c>
      <c r="I157" s="30" t="s">
        <v>75</v>
      </c>
      <c r="J157" s="30">
        <v>6.22</v>
      </c>
      <c r="K157" s="30">
        <v>4.96</v>
      </c>
      <c r="L157" s="20" t="s">
        <v>72</v>
      </c>
      <c r="M157" s="20">
        <v>15340000</v>
      </c>
      <c r="N157" s="20">
        <v>15600000</v>
      </c>
      <c r="O157" s="24" t="str">
        <f t="shared" si="7"/>
        <v>NA</v>
      </c>
      <c r="P157" s="24">
        <f t="shared" si="8"/>
        <v>95414800</v>
      </c>
      <c r="Q157" s="24">
        <f t="shared" si="9"/>
        <v>77376000</v>
      </c>
    </row>
    <row r="158" spans="2:17" x14ac:dyDescent="0.3">
      <c r="B158" s="38" t="s">
        <v>60</v>
      </c>
      <c r="C158" s="38" t="s">
        <v>383</v>
      </c>
      <c r="D158" s="39" t="s">
        <v>384</v>
      </c>
      <c r="E158" s="11">
        <v>1.05</v>
      </c>
      <c r="F158" s="20" t="s">
        <v>72</v>
      </c>
      <c r="G158" s="20">
        <v>1686100000</v>
      </c>
      <c r="H158" s="20">
        <v>1529900000</v>
      </c>
      <c r="I158" s="30" t="s">
        <v>72</v>
      </c>
      <c r="J158" s="30">
        <v>-0.23</v>
      </c>
      <c r="K158" s="30">
        <v>-0.1</v>
      </c>
      <c r="L158" s="20" t="s">
        <v>75</v>
      </c>
      <c r="M158" s="20">
        <v>168630000</v>
      </c>
      <c r="N158" s="20">
        <v>168140000</v>
      </c>
      <c r="O158" s="24" t="str">
        <f t="shared" si="7"/>
        <v>NA</v>
      </c>
      <c r="P158" s="24">
        <f t="shared" si="8"/>
        <v>-38784900</v>
      </c>
      <c r="Q158" s="24">
        <f t="shared" si="9"/>
        <v>-16814000</v>
      </c>
    </row>
    <row r="159" spans="2:17" x14ac:dyDescent="0.3">
      <c r="B159" s="38" t="s">
        <v>60</v>
      </c>
      <c r="C159" s="38" t="s">
        <v>385</v>
      </c>
      <c r="D159" s="39" t="s">
        <v>386</v>
      </c>
      <c r="E159" s="11">
        <v>0.8</v>
      </c>
      <c r="F159" s="20" t="s">
        <v>75</v>
      </c>
      <c r="G159" s="20">
        <v>4479400000</v>
      </c>
      <c r="H159" s="20">
        <v>4537400000</v>
      </c>
      <c r="I159" s="30" t="s">
        <v>72</v>
      </c>
      <c r="J159" s="30">
        <v>14.66</v>
      </c>
      <c r="K159" s="30">
        <v>12.53</v>
      </c>
      <c r="L159" s="20" t="s">
        <v>72</v>
      </c>
      <c r="M159" s="20">
        <v>34730000</v>
      </c>
      <c r="N159" s="20">
        <v>35420000</v>
      </c>
      <c r="O159" s="24" t="str">
        <f t="shared" si="7"/>
        <v>NA</v>
      </c>
      <c r="P159" s="24">
        <f t="shared" si="8"/>
        <v>509141800</v>
      </c>
      <c r="Q159" s="24">
        <f t="shared" si="9"/>
        <v>443812600</v>
      </c>
    </row>
    <row r="160" spans="2:17" x14ac:dyDescent="0.3">
      <c r="B160" s="38" t="s">
        <v>60</v>
      </c>
      <c r="C160" s="38" t="s">
        <v>387</v>
      </c>
      <c r="D160" s="39" t="s">
        <v>388</v>
      </c>
      <c r="E160" s="11">
        <v>1.1000000000000001</v>
      </c>
      <c r="F160" s="20">
        <v>11390000000</v>
      </c>
      <c r="G160" s="20">
        <v>10488000000</v>
      </c>
      <c r="H160" s="20">
        <v>9630000000</v>
      </c>
      <c r="I160" s="30">
        <v>8.8800000000000008</v>
      </c>
      <c r="J160" s="30">
        <v>8</v>
      </c>
      <c r="K160" s="30">
        <v>7.4</v>
      </c>
      <c r="L160" s="20">
        <v>118900000</v>
      </c>
      <c r="M160" s="20">
        <v>121100000</v>
      </c>
      <c r="N160" s="20">
        <v>123950000</v>
      </c>
      <c r="O160" s="24">
        <f t="shared" si="7"/>
        <v>1055832000.0000001</v>
      </c>
      <c r="P160" s="24">
        <f t="shared" si="8"/>
        <v>968800000</v>
      </c>
      <c r="Q160" s="24">
        <f t="shared" si="9"/>
        <v>917230000</v>
      </c>
    </row>
    <row r="161" spans="2:17" x14ac:dyDescent="0.3">
      <c r="B161" s="38" t="s">
        <v>60</v>
      </c>
      <c r="C161" s="38" t="s">
        <v>389</v>
      </c>
      <c r="D161" s="39" t="s">
        <v>390</v>
      </c>
      <c r="E161" s="11">
        <v>1.35</v>
      </c>
      <c r="F161" s="20">
        <v>4415100000</v>
      </c>
      <c r="G161" s="20">
        <v>4133200000</v>
      </c>
      <c r="H161" s="20">
        <v>3804100000</v>
      </c>
      <c r="I161" s="30">
        <v>4.0999999999999996</v>
      </c>
      <c r="J161" s="30">
        <v>2.83</v>
      </c>
      <c r="K161" s="30">
        <v>3.09</v>
      </c>
      <c r="L161" s="20">
        <v>45000000</v>
      </c>
      <c r="M161" s="20">
        <v>44600000</v>
      </c>
      <c r="N161" s="20">
        <v>43800000</v>
      </c>
      <c r="O161" s="24">
        <f t="shared" si="7"/>
        <v>184499999.99999997</v>
      </c>
      <c r="P161" s="24">
        <f t="shared" si="8"/>
        <v>126218000</v>
      </c>
      <c r="Q161" s="24">
        <f t="shared" si="9"/>
        <v>135342000</v>
      </c>
    </row>
    <row r="162" spans="2:17" x14ac:dyDescent="0.3">
      <c r="B162" s="38" t="s">
        <v>60</v>
      </c>
      <c r="C162" s="38" t="s">
        <v>391</v>
      </c>
      <c r="D162" s="39" t="s">
        <v>392</v>
      </c>
      <c r="E162" s="11">
        <v>1.35</v>
      </c>
      <c r="F162" s="20" t="s">
        <v>72</v>
      </c>
      <c r="G162" s="20">
        <v>480500000</v>
      </c>
      <c r="H162" s="20">
        <v>407200000</v>
      </c>
      <c r="I162" s="30" t="s">
        <v>72</v>
      </c>
      <c r="J162" s="30">
        <v>-5.85</v>
      </c>
      <c r="K162" s="30">
        <v>-7.66</v>
      </c>
      <c r="L162" s="20" t="s">
        <v>72</v>
      </c>
      <c r="M162" s="20">
        <v>16900000</v>
      </c>
      <c r="N162" s="20">
        <v>16570000</v>
      </c>
      <c r="O162" s="24" t="str">
        <f t="shared" si="7"/>
        <v>NA</v>
      </c>
      <c r="P162" s="24">
        <f t="shared" si="8"/>
        <v>-98865000</v>
      </c>
      <c r="Q162" s="24">
        <f t="shared" si="9"/>
        <v>-126926200</v>
      </c>
    </row>
    <row r="163" spans="2:17" x14ac:dyDescent="0.3">
      <c r="B163" s="38" t="s">
        <v>60</v>
      </c>
      <c r="C163" s="38" t="s">
        <v>393</v>
      </c>
      <c r="D163" s="39" t="s">
        <v>394</v>
      </c>
      <c r="E163" s="11">
        <v>1.2</v>
      </c>
      <c r="F163" s="20" t="s">
        <v>75</v>
      </c>
      <c r="G163" s="20">
        <v>891600000</v>
      </c>
      <c r="H163" s="20">
        <v>730200000</v>
      </c>
      <c r="I163" s="30" t="s">
        <v>72</v>
      </c>
      <c r="J163" s="30">
        <v>0.41</v>
      </c>
      <c r="K163" s="30">
        <v>0.11</v>
      </c>
      <c r="L163" s="20" t="s">
        <v>72</v>
      </c>
      <c r="M163" s="20">
        <v>59890000</v>
      </c>
      <c r="N163" s="20">
        <v>59210000</v>
      </c>
      <c r="O163" s="24" t="str">
        <f t="shared" si="7"/>
        <v>NA</v>
      </c>
      <c r="P163" s="24">
        <f t="shared" si="8"/>
        <v>24554900</v>
      </c>
      <c r="Q163" s="24">
        <f t="shared" si="9"/>
        <v>6513100</v>
      </c>
    </row>
    <row r="164" spans="2:17" x14ac:dyDescent="0.3">
      <c r="B164" s="38" t="s">
        <v>60</v>
      </c>
      <c r="C164" s="38" t="s">
        <v>395</v>
      </c>
      <c r="D164" s="39" t="s">
        <v>396</v>
      </c>
      <c r="E164" s="11" t="s">
        <v>75</v>
      </c>
      <c r="F164" s="20" t="s">
        <v>72</v>
      </c>
      <c r="G164" s="20">
        <v>181000000</v>
      </c>
      <c r="H164" s="20" t="s">
        <v>72</v>
      </c>
      <c r="I164" s="30" t="s">
        <v>72</v>
      </c>
      <c r="J164" s="30">
        <v>0.56000000000000005</v>
      </c>
      <c r="K164" s="30" t="s">
        <v>75</v>
      </c>
      <c r="L164" s="20" t="s">
        <v>72</v>
      </c>
      <c r="M164" s="20">
        <v>32280000</v>
      </c>
      <c r="N164" s="20" t="s">
        <v>72</v>
      </c>
      <c r="O164" s="24" t="str">
        <f t="shared" si="7"/>
        <v>NA</v>
      </c>
      <c r="P164" s="24">
        <f t="shared" si="8"/>
        <v>18076800</v>
      </c>
      <c r="Q164" s="24" t="str">
        <f t="shared" si="9"/>
        <v>NA</v>
      </c>
    </row>
    <row r="165" spans="2:17" x14ac:dyDescent="0.3">
      <c r="B165" s="38" t="s">
        <v>60</v>
      </c>
      <c r="C165" s="38" t="s">
        <v>397</v>
      </c>
      <c r="D165" s="39" t="s">
        <v>398</v>
      </c>
      <c r="E165" s="11">
        <v>1.5</v>
      </c>
      <c r="F165" s="20">
        <v>142300000</v>
      </c>
      <c r="G165" s="20">
        <v>138100000</v>
      </c>
      <c r="H165" s="20">
        <v>138200000</v>
      </c>
      <c r="I165" s="30">
        <v>0.14000000000000001</v>
      </c>
      <c r="J165" s="30">
        <v>0.94</v>
      </c>
      <c r="K165" s="30">
        <v>-0.03</v>
      </c>
      <c r="L165" s="20">
        <v>10710000</v>
      </c>
      <c r="M165" s="20">
        <v>11450000</v>
      </c>
      <c r="N165" s="20">
        <v>12270000</v>
      </c>
      <c r="O165" s="24">
        <f t="shared" si="7"/>
        <v>1499400.0000000002</v>
      </c>
      <c r="P165" s="24">
        <f t="shared" si="8"/>
        <v>10763000</v>
      </c>
      <c r="Q165" s="24">
        <f t="shared" si="9"/>
        <v>-368100</v>
      </c>
    </row>
    <row r="166" spans="2:17" x14ac:dyDescent="0.3">
      <c r="B166" s="38" t="s">
        <v>60</v>
      </c>
      <c r="C166" s="38" t="s">
        <v>399</v>
      </c>
      <c r="D166" s="39" t="s">
        <v>400</v>
      </c>
      <c r="E166" s="11" t="s">
        <v>75</v>
      </c>
      <c r="F166" s="20" t="s">
        <v>72</v>
      </c>
      <c r="G166" s="20" t="s">
        <v>72</v>
      </c>
      <c r="H166" s="20" t="s">
        <v>72</v>
      </c>
      <c r="I166" s="30" t="s">
        <v>72</v>
      </c>
      <c r="J166" s="30" t="s">
        <v>72</v>
      </c>
      <c r="K166" s="30" t="s">
        <v>72</v>
      </c>
      <c r="L166" s="20" t="s">
        <v>72</v>
      </c>
      <c r="M166" s="20" t="s">
        <v>72</v>
      </c>
      <c r="N166" s="20" t="s">
        <v>72</v>
      </c>
      <c r="O166" s="24" t="str">
        <f t="shared" si="7"/>
        <v>NA</v>
      </c>
      <c r="P166" s="24" t="str">
        <f t="shared" si="8"/>
        <v>NA</v>
      </c>
      <c r="Q166" s="24" t="str">
        <f t="shared" si="9"/>
        <v>NA</v>
      </c>
    </row>
    <row r="167" spans="2:17" x14ac:dyDescent="0.3">
      <c r="B167" s="38" t="s">
        <v>60</v>
      </c>
      <c r="C167" s="38" t="s">
        <v>401</v>
      </c>
      <c r="D167" s="39" t="s">
        <v>402</v>
      </c>
      <c r="E167" s="11">
        <v>0.95</v>
      </c>
      <c r="F167" s="20">
        <v>1571300000</v>
      </c>
      <c r="G167" s="20">
        <v>1692300000</v>
      </c>
      <c r="H167" s="20">
        <v>1468100000</v>
      </c>
      <c r="I167" s="30">
        <v>6.2</v>
      </c>
      <c r="J167" s="30">
        <v>6.03</v>
      </c>
      <c r="K167" s="30">
        <v>5.82</v>
      </c>
      <c r="L167" s="20">
        <v>18830000</v>
      </c>
      <c r="M167" s="20">
        <v>19740000</v>
      </c>
      <c r="N167" s="20">
        <v>20780000</v>
      </c>
      <c r="O167" s="24">
        <f t="shared" si="7"/>
        <v>116746000</v>
      </c>
      <c r="P167" s="24">
        <f t="shared" si="8"/>
        <v>119032200</v>
      </c>
      <c r="Q167" s="24">
        <f t="shared" si="9"/>
        <v>120939600</v>
      </c>
    </row>
    <row r="168" spans="2:17" x14ac:dyDescent="0.3">
      <c r="B168" s="38" t="s">
        <v>60</v>
      </c>
      <c r="C168" s="38" t="s">
        <v>403</v>
      </c>
      <c r="D168" s="39" t="s">
        <v>404</v>
      </c>
      <c r="E168" s="11">
        <v>1.55</v>
      </c>
      <c r="F168" s="20">
        <v>237900000</v>
      </c>
      <c r="G168" s="20">
        <v>187400000</v>
      </c>
      <c r="H168" s="20">
        <v>141100000</v>
      </c>
      <c r="I168" s="30">
        <v>-0.79</v>
      </c>
      <c r="J168" s="30">
        <v>0.14000000000000001</v>
      </c>
      <c r="K168" s="30">
        <v>-0.08</v>
      </c>
      <c r="L168" s="20">
        <v>11250000</v>
      </c>
      <c r="M168" s="20">
        <v>11150000</v>
      </c>
      <c r="N168" s="20">
        <v>9790000</v>
      </c>
      <c r="O168" s="24">
        <f t="shared" si="7"/>
        <v>-8887500</v>
      </c>
      <c r="P168" s="24">
        <f t="shared" si="8"/>
        <v>1561000.0000000002</v>
      </c>
      <c r="Q168" s="24">
        <f t="shared" si="9"/>
        <v>-783200</v>
      </c>
    </row>
    <row r="169" spans="2:17" x14ac:dyDescent="0.3">
      <c r="B169" s="38" t="s">
        <v>60</v>
      </c>
      <c r="C169" s="38" t="s">
        <v>405</v>
      </c>
      <c r="D169" s="39" t="s">
        <v>406</v>
      </c>
      <c r="E169" s="11">
        <v>1</v>
      </c>
      <c r="F169" s="20" t="s">
        <v>75</v>
      </c>
      <c r="G169" s="20">
        <v>498700000</v>
      </c>
      <c r="H169" s="20">
        <v>470000000</v>
      </c>
      <c r="I169" s="30" t="s">
        <v>72</v>
      </c>
      <c r="J169" s="30">
        <v>0.65</v>
      </c>
      <c r="K169" s="30">
        <v>0.56999999999999995</v>
      </c>
      <c r="L169" s="20" t="s">
        <v>72</v>
      </c>
      <c r="M169" s="20">
        <v>31350000</v>
      </c>
      <c r="N169" s="20">
        <v>37010000</v>
      </c>
      <c r="O169" s="24" t="str">
        <f t="shared" si="7"/>
        <v>NA</v>
      </c>
      <c r="P169" s="24">
        <f t="shared" si="8"/>
        <v>20377500</v>
      </c>
      <c r="Q169" s="24">
        <f t="shared" si="9"/>
        <v>21095700</v>
      </c>
    </row>
    <row r="170" spans="2:17" x14ac:dyDescent="0.3">
      <c r="B170" s="38" t="s">
        <v>60</v>
      </c>
      <c r="C170" s="38" t="s">
        <v>407</v>
      </c>
      <c r="D170" s="39" t="s">
        <v>408</v>
      </c>
      <c r="E170" s="11">
        <v>0.75</v>
      </c>
      <c r="F170" s="20" t="s">
        <v>75</v>
      </c>
      <c r="G170" s="20">
        <v>25494000000</v>
      </c>
      <c r="H170" s="20">
        <v>23183000000</v>
      </c>
      <c r="I170" s="30" t="s">
        <v>72</v>
      </c>
      <c r="J170" s="30">
        <v>11.94</v>
      </c>
      <c r="K170" s="30">
        <v>10.1</v>
      </c>
      <c r="L170" s="20" t="s">
        <v>72</v>
      </c>
      <c r="M170" s="20">
        <v>722700000</v>
      </c>
      <c r="N170" s="20">
        <v>731300000</v>
      </c>
      <c r="O170" s="24" t="str">
        <f t="shared" si="7"/>
        <v>NA</v>
      </c>
      <c r="P170" s="24">
        <f t="shared" si="8"/>
        <v>8629038000</v>
      </c>
      <c r="Q170" s="24">
        <f t="shared" si="9"/>
        <v>7386130000</v>
      </c>
    </row>
    <row r="171" spans="2:17" x14ac:dyDescent="0.3">
      <c r="B171" s="38" t="s">
        <v>60</v>
      </c>
      <c r="C171" s="38" t="s">
        <v>409</v>
      </c>
      <c r="D171" s="39" t="s">
        <v>410</v>
      </c>
      <c r="E171" s="11">
        <v>0.4</v>
      </c>
      <c r="F171" s="20" t="s">
        <v>72</v>
      </c>
      <c r="G171" s="20" t="s">
        <v>72</v>
      </c>
      <c r="H171" s="20" t="s">
        <v>72</v>
      </c>
      <c r="I171" s="30" t="s">
        <v>75</v>
      </c>
      <c r="J171" s="30" t="s">
        <v>75</v>
      </c>
      <c r="K171" s="30" t="s">
        <v>75</v>
      </c>
      <c r="L171" s="20" t="s">
        <v>72</v>
      </c>
      <c r="M171" s="20" t="s">
        <v>72</v>
      </c>
      <c r="N171" s="20" t="s">
        <v>72</v>
      </c>
      <c r="O171" s="24" t="str">
        <f t="shared" si="7"/>
        <v>NA</v>
      </c>
      <c r="P171" s="24" t="str">
        <f t="shared" si="8"/>
        <v>NA</v>
      </c>
      <c r="Q171" s="24" t="str">
        <f t="shared" si="9"/>
        <v>NA</v>
      </c>
    </row>
    <row r="172" spans="2:17" x14ac:dyDescent="0.3">
      <c r="B172" s="38" t="s">
        <v>60</v>
      </c>
      <c r="C172" s="38" t="s">
        <v>411</v>
      </c>
      <c r="D172" s="39" t="s">
        <v>412</v>
      </c>
      <c r="E172" s="11">
        <v>0.85</v>
      </c>
      <c r="F172" s="20" t="s">
        <v>72</v>
      </c>
      <c r="G172" s="20">
        <v>138600000</v>
      </c>
      <c r="H172" s="20">
        <v>130800000</v>
      </c>
      <c r="I172" s="30" t="s">
        <v>75</v>
      </c>
      <c r="J172" s="30">
        <v>4.8</v>
      </c>
      <c r="K172" s="30">
        <v>4.8</v>
      </c>
      <c r="L172" s="20" t="s">
        <v>72</v>
      </c>
      <c r="M172" s="20">
        <v>4090000</v>
      </c>
      <c r="N172" s="20">
        <v>4080000</v>
      </c>
      <c r="O172" s="24" t="str">
        <f t="shared" si="7"/>
        <v>NA</v>
      </c>
      <c r="P172" s="24">
        <f t="shared" si="8"/>
        <v>19632000</v>
      </c>
      <c r="Q172" s="24">
        <f t="shared" si="9"/>
        <v>19584000</v>
      </c>
    </row>
    <row r="173" spans="2:17" x14ac:dyDescent="0.3">
      <c r="B173" s="38" t="s">
        <v>60</v>
      </c>
      <c r="C173" s="38" t="s">
        <v>413</v>
      </c>
      <c r="D173" s="39" t="s">
        <v>414</v>
      </c>
      <c r="E173" s="11">
        <v>1.35</v>
      </c>
      <c r="F173" s="20" t="s">
        <v>72</v>
      </c>
      <c r="G173" s="20">
        <v>503400000</v>
      </c>
      <c r="H173" s="20">
        <v>509500000</v>
      </c>
      <c r="I173" s="30" t="s">
        <v>72</v>
      </c>
      <c r="J173" s="30">
        <v>-0.21</v>
      </c>
      <c r="K173" s="30">
        <v>-7.0000000000000007E-2</v>
      </c>
      <c r="L173" s="20" t="s">
        <v>72</v>
      </c>
      <c r="M173" s="20">
        <v>44990000</v>
      </c>
      <c r="N173" s="20">
        <v>46040000</v>
      </c>
      <c r="O173" s="24" t="str">
        <f t="shared" si="7"/>
        <v>NA</v>
      </c>
      <c r="P173" s="24">
        <f t="shared" si="8"/>
        <v>-9447900</v>
      </c>
      <c r="Q173" s="24">
        <f t="shared" si="9"/>
        <v>-3222800.0000000005</v>
      </c>
    </row>
    <row r="174" spans="2:17" x14ac:dyDescent="0.3">
      <c r="B174" s="38" t="s">
        <v>60</v>
      </c>
      <c r="C174" s="38" t="s">
        <v>415</v>
      </c>
      <c r="D174" s="39" t="s">
        <v>416</v>
      </c>
      <c r="E174" s="11">
        <v>0.7</v>
      </c>
      <c r="F174" s="20" t="s">
        <v>72</v>
      </c>
      <c r="G174" s="20" t="s">
        <v>72</v>
      </c>
      <c r="H174" s="20" t="s">
        <v>72</v>
      </c>
      <c r="I174" s="30" t="s">
        <v>75</v>
      </c>
      <c r="J174" s="30" t="s">
        <v>75</v>
      </c>
      <c r="K174" s="30" t="s">
        <v>75</v>
      </c>
      <c r="L174" s="20" t="s">
        <v>72</v>
      </c>
      <c r="M174" s="20" t="s">
        <v>72</v>
      </c>
      <c r="N174" s="20" t="s">
        <v>72</v>
      </c>
      <c r="O174" s="24" t="str">
        <f t="shared" si="7"/>
        <v>NA</v>
      </c>
      <c r="P174" s="24" t="str">
        <f t="shared" si="8"/>
        <v>NA</v>
      </c>
      <c r="Q174" s="24" t="str">
        <f t="shared" si="9"/>
        <v>NA</v>
      </c>
    </row>
    <row r="175" spans="2:17" x14ac:dyDescent="0.3">
      <c r="B175" s="38" t="s">
        <v>60</v>
      </c>
      <c r="C175" s="38" t="s">
        <v>417</v>
      </c>
      <c r="D175" s="39" t="s">
        <v>418</v>
      </c>
      <c r="E175" s="11">
        <v>1.35</v>
      </c>
      <c r="F175" s="20" t="s">
        <v>72</v>
      </c>
      <c r="G175" s="20">
        <v>491400000</v>
      </c>
      <c r="H175" s="20">
        <v>452000000</v>
      </c>
      <c r="I175" s="30" t="s">
        <v>72</v>
      </c>
      <c r="J175" s="30">
        <v>0.17</v>
      </c>
      <c r="K175" s="30">
        <v>-0.08</v>
      </c>
      <c r="L175" s="20" t="s">
        <v>72</v>
      </c>
      <c r="M175" s="20">
        <v>29360000</v>
      </c>
      <c r="N175" s="20">
        <v>28820000</v>
      </c>
      <c r="O175" s="24" t="str">
        <f t="shared" si="7"/>
        <v>NA</v>
      </c>
      <c r="P175" s="24">
        <f t="shared" si="8"/>
        <v>4991200</v>
      </c>
      <c r="Q175" s="24">
        <f t="shared" si="9"/>
        <v>-2305600</v>
      </c>
    </row>
    <row r="176" spans="2:17" x14ac:dyDescent="0.3">
      <c r="B176" s="38" t="s">
        <v>60</v>
      </c>
      <c r="C176" s="38" t="s">
        <v>419</v>
      </c>
      <c r="D176" s="39" t="s">
        <v>420</v>
      </c>
      <c r="E176" s="11">
        <v>1.65</v>
      </c>
      <c r="F176" s="20" t="s">
        <v>75</v>
      </c>
      <c r="G176" s="20">
        <v>2205300000</v>
      </c>
      <c r="H176" s="20">
        <v>1964400000</v>
      </c>
      <c r="I176" s="30" t="s">
        <v>75</v>
      </c>
      <c r="J176" s="30">
        <v>2.88</v>
      </c>
      <c r="K176" s="30">
        <v>2.79</v>
      </c>
      <c r="L176" s="20" t="s">
        <v>72</v>
      </c>
      <c r="M176" s="20">
        <v>40270000</v>
      </c>
      <c r="N176" s="20">
        <v>48410000</v>
      </c>
      <c r="O176" s="24" t="str">
        <f t="shared" si="7"/>
        <v>NA</v>
      </c>
      <c r="P176" s="24">
        <f t="shared" si="8"/>
        <v>115977600</v>
      </c>
      <c r="Q176" s="24">
        <f t="shared" si="9"/>
        <v>135063900</v>
      </c>
    </row>
    <row r="177" spans="2:17" x14ac:dyDescent="0.3">
      <c r="B177" s="38" t="s">
        <v>60</v>
      </c>
      <c r="C177" s="38" t="s">
        <v>421</v>
      </c>
      <c r="D177" s="39" t="s">
        <v>422</v>
      </c>
      <c r="E177" s="11" t="s">
        <v>75</v>
      </c>
      <c r="F177" s="20" t="s">
        <v>72</v>
      </c>
      <c r="G177" s="20" t="s">
        <v>72</v>
      </c>
      <c r="H177" s="20" t="s">
        <v>72</v>
      </c>
      <c r="I177" s="30" t="s">
        <v>75</v>
      </c>
      <c r="J177" s="30" t="s">
        <v>75</v>
      </c>
      <c r="K177" s="30" t="s">
        <v>75</v>
      </c>
      <c r="L177" s="20" t="s">
        <v>72</v>
      </c>
      <c r="M177" s="20" t="s">
        <v>72</v>
      </c>
      <c r="N177" s="20" t="s">
        <v>72</v>
      </c>
      <c r="O177" s="24" t="str">
        <f t="shared" si="7"/>
        <v>NA</v>
      </c>
      <c r="P177" s="24" t="str">
        <f t="shared" si="8"/>
        <v>NA</v>
      </c>
      <c r="Q177" s="24" t="str">
        <f t="shared" si="9"/>
        <v>NA</v>
      </c>
    </row>
    <row r="178" spans="2:17" x14ac:dyDescent="0.3">
      <c r="B178" s="38" t="s">
        <v>60</v>
      </c>
      <c r="C178" s="38" t="s">
        <v>423</v>
      </c>
      <c r="D178" s="39" t="s">
        <v>424</v>
      </c>
      <c r="E178" s="11">
        <v>1.3</v>
      </c>
      <c r="F178" s="20" t="s">
        <v>75</v>
      </c>
      <c r="G178" s="20">
        <v>679900000</v>
      </c>
      <c r="H178" s="20">
        <v>587100000</v>
      </c>
      <c r="I178" s="30" t="s">
        <v>72</v>
      </c>
      <c r="J178" s="30">
        <v>0.36</v>
      </c>
      <c r="K178" s="30">
        <v>0.25</v>
      </c>
      <c r="L178" s="20" t="s">
        <v>75</v>
      </c>
      <c r="M178" s="20">
        <v>72980000</v>
      </c>
      <c r="N178" s="20">
        <v>72260000</v>
      </c>
      <c r="O178" s="24" t="str">
        <f t="shared" si="7"/>
        <v>NA</v>
      </c>
      <c r="P178" s="24">
        <f t="shared" si="8"/>
        <v>26272800</v>
      </c>
      <c r="Q178" s="24">
        <f t="shared" si="9"/>
        <v>18065000</v>
      </c>
    </row>
    <row r="179" spans="2:17" x14ac:dyDescent="0.3">
      <c r="B179" s="38" t="s">
        <v>60</v>
      </c>
      <c r="C179" s="38" t="s">
        <v>425</v>
      </c>
      <c r="D179" s="39" t="s">
        <v>426</v>
      </c>
      <c r="E179" s="11">
        <v>0.9</v>
      </c>
      <c r="F179" s="20" t="s">
        <v>72</v>
      </c>
      <c r="G179" s="20">
        <v>2135700000</v>
      </c>
      <c r="H179" s="20">
        <v>2102100000</v>
      </c>
      <c r="I179" s="30" t="s">
        <v>72</v>
      </c>
      <c r="J179" s="30">
        <v>2.72</v>
      </c>
      <c r="K179" s="30">
        <v>2.95</v>
      </c>
      <c r="L179" s="20" t="s">
        <v>72</v>
      </c>
      <c r="M179" s="20">
        <v>32490000</v>
      </c>
      <c r="N179" s="20">
        <v>34740000</v>
      </c>
      <c r="O179" s="24" t="str">
        <f t="shared" si="7"/>
        <v>NA</v>
      </c>
      <c r="P179" s="24">
        <f t="shared" si="8"/>
        <v>88372800</v>
      </c>
      <c r="Q179" s="24">
        <f t="shared" si="9"/>
        <v>102483000</v>
      </c>
    </row>
    <row r="180" spans="2:17" x14ac:dyDescent="0.3">
      <c r="B180" s="38" t="s">
        <v>60</v>
      </c>
      <c r="C180" s="38" t="s">
        <v>427</v>
      </c>
      <c r="D180" s="39" t="s">
        <v>428</v>
      </c>
      <c r="E180" s="11">
        <v>0.9</v>
      </c>
      <c r="F180" s="20" t="s">
        <v>72</v>
      </c>
      <c r="G180" s="20">
        <v>7022000000</v>
      </c>
      <c r="H180" s="20">
        <v>6505000000</v>
      </c>
      <c r="I180" s="30" t="s">
        <v>72</v>
      </c>
      <c r="J180" s="30">
        <v>3.25</v>
      </c>
      <c r="K180" s="30">
        <v>3.14</v>
      </c>
      <c r="L180" s="20" t="s">
        <v>72</v>
      </c>
      <c r="M180" s="20">
        <v>312460000</v>
      </c>
      <c r="N180" s="20">
        <v>307140000</v>
      </c>
      <c r="O180" s="24" t="str">
        <f t="shared" si="7"/>
        <v>NA</v>
      </c>
      <c r="P180" s="24">
        <f t="shared" si="8"/>
        <v>1015495000</v>
      </c>
      <c r="Q180" s="24">
        <f t="shared" si="9"/>
        <v>964419600</v>
      </c>
    </row>
    <row r="181" spans="2:17" x14ac:dyDescent="0.3">
      <c r="B181" s="38" t="s">
        <v>60</v>
      </c>
      <c r="C181" s="38" t="s">
        <v>429</v>
      </c>
      <c r="D181" s="39" t="s">
        <v>430</v>
      </c>
      <c r="E181" s="11">
        <v>1.05</v>
      </c>
      <c r="F181" s="20">
        <v>12200000</v>
      </c>
      <c r="G181" s="20">
        <v>11900000</v>
      </c>
      <c r="H181" s="20">
        <v>10700000</v>
      </c>
      <c r="I181" s="30">
        <v>0.17</v>
      </c>
      <c r="J181" s="30">
        <v>0.1</v>
      </c>
      <c r="K181" s="30">
        <v>0.45</v>
      </c>
      <c r="L181" s="20">
        <v>14590000</v>
      </c>
      <c r="M181" s="20">
        <v>14150000</v>
      </c>
      <c r="N181" s="20">
        <v>17510000</v>
      </c>
      <c r="O181" s="24">
        <f t="shared" si="7"/>
        <v>2480300</v>
      </c>
      <c r="P181" s="24">
        <f t="shared" si="8"/>
        <v>1415000</v>
      </c>
      <c r="Q181" s="24">
        <f t="shared" si="9"/>
        <v>7879500</v>
      </c>
    </row>
    <row r="182" spans="2:17" x14ac:dyDescent="0.3">
      <c r="B182" s="38" t="s">
        <v>60</v>
      </c>
      <c r="C182" s="38" t="s">
        <v>431</v>
      </c>
      <c r="D182" s="39" t="s">
        <v>432</v>
      </c>
      <c r="E182" s="11">
        <v>1.45</v>
      </c>
      <c r="F182" s="20">
        <v>295600000</v>
      </c>
      <c r="G182" s="20">
        <v>293800000</v>
      </c>
      <c r="H182" s="20">
        <v>267600000</v>
      </c>
      <c r="I182" s="30">
        <v>2.9</v>
      </c>
      <c r="J182" s="30">
        <v>3.13</v>
      </c>
      <c r="K182" s="30">
        <v>4.91</v>
      </c>
      <c r="L182" s="20">
        <v>8960000</v>
      </c>
      <c r="M182" s="20">
        <v>9400000</v>
      </c>
      <c r="N182" s="20">
        <v>9230000</v>
      </c>
      <c r="O182" s="24">
        <f t="shared" si="7"/>
        <v>25984000</v>
      </c>
      <c r="P182" s="24">
        <f t="shared" si="8"/>
        <v>29422000</v>
      </c>
      <c r="Q182" s="24">
        <f t="shared" si="9"/>
        <v>45319300</v>
      </c>
    </row>
    <row r="183" spans="2:17" x14ac:dyDescent="0.3">
      <c r="B183" s="38" t="s">
        <v>60</v>
      </c>
      <c r="C183" s="38" t="s">
        <v>433</v>
      </c>
      <c r="D183" s="39" t="s">
        <v>434</v>
      </c>
      <c r="E183" s="11">
        <v>1</v>
      </c>
      <c r="F183" s="20" t="s">
        <v>72</v>
      </c>
      <c r="G183" s="20">
        <v>28000000</v>
      </c>
      <c r="H183" s="20">
        <v>30400000</v>
      </c>
      <c r="I183" s="30" t="s">
        <v>72</v>
      </c>
      <c r="J183" s="30">
        <v>-0.77</v>
      </c>
      <c r="K183" s="30">
        <v>-0.88</v>
      </c>
      <c r="L183" s="20" t="s">
        <v>72</v>
      </c>
      <c r="M183" s="20">
        <v>6310000</v>
      </c>
      <c r="N183" s="20">
        <v>6260000</v>
      </c>
      <c r="O183" s="24" t="str">
        <f t="shared" si="7"/>
        <v>NA</v>
      </c>
      <c r="P183" s="24">
        <f t="shared" si="8"/>
        <v>-4858700</v>
      </c>
      <c r="Q183" s="24">
        <f t="shared" si="9"/>
        <v>-5508800</v>
      </c>
    </row>
    <row r="184" spans="2:17" x14ac:dyDescent="0.3">
      <c r="B184" s="38" t="s">
        <v>60</v>
      </c>
      <c r="C184" s="38" t="s">
        <v>435</v>
      </c>
      <c r="D184" s="39" t="s">
        <v>436</v>
      </c>
      <c r="E184" s="11">
        <v>1.7</v>
      </c>
      <c r="F184" s="20" t="s">
        <v>75</v>
      </c>
      <c r="G184" s="20">
        <v>1303000000</v>
      </c>
      <c r="H184" s="20">
        <v>1266600000</v>
      </c>
      <c r="I184" s="30" t="s">
        <v>72</v>
      </c>
      <c r="J184" s="30">
        <v>-1.45</v>
      </c>
      <c r="K184" s="30">
        <v>-4.91</v>
      </c>
      <c r="L184" s="20" t="s">
        <v>75</v>
      </c>
      <c r="M184" s="20">
        <v>15530000</v>
      </c>
      <c r="N184" s="20">
        <v>15930000</v>
      </c>
      <c r="O184" s="24" t="str">
        <f t="shared" si="7"/>
        <v>NA</v>
      </c>
      <c r="P184" s="24">
        <f t="shared" si="8"/>
        <v>-22518500</v>
      </c>
      <c r="Q184" s="24">
        <f t="shared" si="9"/>
        <v>-78216300</v>
      </c>
    </row>
    <row r="185" spans="2:17" x14ac:dyDescent="0.3">
      <c r="B185" s="38" t="s">
        <v>60</v>
      </c>
      <c r="C185" s="38" t="s">
        <v>437</v>
      </c>
      <c r="D185" s="39" t="s">
        <v>438</v>
      </c>
      <c r="E185" s="11">
        <v>1.1499999999999999</v>
      </c>
      <c r="F185" s="20">
        <v>36176000000</v>
      </c>
      <c r="G185" s="20">
        <v>35976000000</v>
      </c>
      <c r="H185" s="20">
        <v>32250000000</v>
      </c>
      <c r="I185" s="30">
        <v>3.31</v>
      </c>
      <c r="J185" s="30">
        <v>3.54</v>
      </c>
      <c r="K185" s="30">
        <v>2.96</v>
      </c>
      <c r="L185" s="20">
        <v>1133500000</v>
      </c>
      <c r="M185" s="20">
        <v>1142600000</v>
      </c>
      <c r="N185" s="20">
        <v>1147900000</v>
      </c>
      <c r="O185" s="24">
        <f t="shared" si="7"/>
        <v>3751885000</v>
      </c>
      <c r="P185" s="24">
        <f t="shared" si="8"/>
        <v>4044804000</v>
      </c>
      <c r="Q185" s="24">
        <f t="shared" si="9"/>
        <v>3397784000</v>
      </c>
    </row>
    <row r="186" spans="2:17" x14ac:dyDescent="0.3">
      <c r="B186" s="38" t="s">
        <v>60</v>
      </c>
      <c r="C186" s="38" t="s">
        <v>439</v>
      </c>
      <c r="D186" s="39" t="s">
        <v>440</v>
      </c>
      <c r="E186" s="11">
        <v>1.65</v>
      </c>
      <c r="F186" s="20" t="s">
        <v>75</v>
      </c>
      <c r="G186" s="20">
        <v>584000000</v>
      </c>
      <c r="H186" s="20">
        <v>470100000</v>
      </c>
      <c r="I186" s="30" t="s">
        <v>75</v>
      </c>
      <c r="J186" s="30">
        <v>-1.01</v>
      </c>
      <c r="K186" s="30">
        <v>-1.65</v>
      </c>
      <c r="L186" s="20" t="s">
        <v>75</v>
      </c>
      <c r="M186" s="20">
        <v>112640000</v>
      </c>
      <c r="N186" s="20">
        <v>111130000</v>
      </c>
      <c r="O186" s="24" t="str">
        <f t="shared" si="7"/>
        <v>NA</v>
      </c>
      <c r="P186" s="24">
        <f t="shared" si="8"/>
        <v>-113766400</v>
      </c>
      <c r="Q186" s="24">
        <f t="shared" si="9"/>
        <v>-183364500</v>
      </c>
    </row>
    <row r="187" spans="2:17" x14ac:dyDescent="0.3">
      <c r="B187" s="38" t="s">
        <v>60</v>
      </c>
      <c r="C187" s="38" t="s">
        <v>441</v>
      </c>
      <c r="D187" s="39" t="s">
        <v>442</v>
      </c>
      <c r="E187" s="11">
        <v>1.4</v>
      </c>
      <c r="F187" s="20">
        <v>1252600000</v>
      </c>
      <c r="G187" s="20">
        <v>1087500000</v>
      </c>
      <c r="H187" s="20">
        <v>900500000</v>
      </c>
      <c r="I187" s="30" t="s">
        <v>75</v>
      </c>
      <c r="J187" s="30">
        <v>0.32</v>
      </c>
      <c r="K187" s="30">
        <v>-0.55000000000000004</v>
      </c>
      <c r="L187" s="20" t="s">
        <v>72</v>
      </c>
      <c r="M187" s="20">
        <v>42310000</v>
      </c>
      <c r="N187" s="20">
        <v>42160000</v>
      </c>
      <c r="O187" s="24" t="str">
        <f t="shared" si="7"/>
        <v>NA</v>
      </c>
      <c r="P187" s="24">
        <f t="shared" si="8"/>
        <v>13539200</v>
      </c>
      <c r="Q187" s="24">
        <f t="shared" si="9"/>
        <v>-23188000.000000004</v>
      </c>
    </row>
    <row r="188" spans="2:17" x14ac:dyDescent="0.3">
      <c r="B188" s="38" t="s">
        <v>60</v>
      </c>
      <c r="C188" s="38" t="s">
        <v>443</v>
      </c>
      <c r="D188" s="39" t="s">
        <v>444</v>
      </c>
      <c r="E188" s="11">
        <v>1.6</v>
      </c>
      <c r="F188" s="20" t="s">
        <v>72</v>
      </c>
      <c r="G188" s="20">
        <v>332800000</v>
      </c>
      <c r="H188" s="20">
        <v>316600000</v>
      </c>
      <c r="I188" s="30" t="s">
        <v>72</v>
      </c>
      <c r="J188" s="30">
        <v>0.15</v>
      </c>
      <c r="K188" s="30">
        <v>0.4</v>
      </c>
      <c r="L188" s="20" t="s">
        <v>72</v>
      </c>
      <c r="M188" s="20">
        <v>31280000</v>
      </c>
      <c r="N188" s="20">
        <v>31740000</v>
      </c>
      <c r="O188" s="24" t="str">
        <f t="shared" si="7"/>
        <v>NA</v>
      </c>
      <c r="P188" s="24">
        <f t="shared" si="8"/>
        <v>4692000</v>
      </c>
      <c r="Q188" s="24">
        <f t="shared" si="9"/>
        <v>12696000</v>
      </c>
    </row>
    <row r="189" spans="2:17" x14ac:dyDescent="0.3">
      <c r="B189" s="38" t="s">
        <v>60</v>
      </c>
      <c r="C189" s="38" t="s">
        <v>445</v>
      </c>
      <c r="D189" s="39" t="s">
        <v>446</v>
      </c>
      <c r="E189" s="11">
        <v>1.1000000000000001</v>
      </c>
      <c r="F189" s="20" t="s">
        <v>75</v>
      </c>
      <c r="G189" s="20">
        <v>4631700000</v>
      </c>
      <c r="H189" s="20">
        <v>4014900000</v>
      </c>
      <c r="I189" s="30" t="s">
        <v>75</v>
      </c>
      <c r="J189" s="30">
        <v>4.54</v>
      </c>
      <c r="K189" s="30">
        <v>3.97</v>
      </c>
      <c r="L189" s="20" t="s">
        <v>72</v>
      </c>
      <c r="M189" s="20">
        <v>66790000</v>
      </c>
      <c r="N189" s="20">
        <v>66970000</v>
      </c>
      <c r="O189" s="24" t="str">
        <f t="shared" si="7"/>
        <v>NA</v>
      </c>
      <c r="P189" s="24">
        <f t="shared" si="8"/>
        <v>303226600</v>
      </c>
      <c r="Q189" s="24">
        <f t="shared" si="9"/>
        <v>265870900</v>
      </c>
    </row>
    <row r="190" spans="2:17" x14ac:dyDescent="0.3">
      <c r="B190" s="38" t="s">
        <v>60</v>
      </c>
      <c r="C190" s="38" t="s">
        <v>447</v>
      </c>
      <c r="D190" s="39" t="s">
        <v>448</v>
      </c>
      <c r="E190" s="11">
        <v>0.85</v>
      </c>
      <c r="F190" s="20" t="s">
        <v>72</v>
      </c>
      <c r="G190" s="20">
        <v>2181600000</v>
      </c>
      <c r="H190" s="20">
        <v>2095500000</v>
      </c>
      <c r="I190" s="30" t="s">
        <v>72</v>
      </c>
      <c r="J190" s="30">
        <v>0.98</v>
      </c>
      <c r="K190" s="30">
        <v>0.87</v>
      </c>
      <c r="L190" s="20" t="s">
        <v>72</v>
      </c>
      <c r="M190" s="20">
        <v>205400000</v>
      </c>
      <c r="N190" s="20">
        <v>213100000</v>
      </c>
      <c r="O190" s="24" t="str">
        <f t="shared" si="7"/>
        <v>NA</v>
      </c>
      <c r="P190" s="24">
        <f t="shared" si="8"/>
        <v>201292000</v>
      </c>
      <c r="Q190" s="24">
        <f t="shared" si="9"/>
        <v>185397000</v>
      </c>
    </row>
    <row r="191" spans="2:17" x14ac:dyDescent="0.3">
      <c r="B191" s="38" t="s">
        <v>60</v>
      </c>
      <c r="C191" s="38" t="s">
        <v>449</v>
      </c>
      <c r="D191" s="39" t="s">
        <v>450</v>
      </c>
      <c r="E191" s="11">
        <v>1</v>
      </c>
      <c r="F191" s="20" t="s">
        <v>72</v>
      </c>
      <c r="G191" s="20">
        <v>460100000</v>
      </c>
      <c r="H191" s="20">
        <v>357500000</v>
      </c>
      <c r="I191" s="30" t="s">
        <v>72</v>
      </c>
      <c r="J191" s="30">
        <v>2.98</v>
      </c>
      <c r="K191" s="30">
        <v>1.85</v>
      </c>
      <c r="L191" s="20" t="s">
        <v>72</v>
      </c>
      <c r="M191" s="20">
        <v>29340000</v>
      </c>
      <c r="N191" s="20">
        <v>29930000</v>
      </c>
      <c r="O191" s="24" t="str">
        <f t="shared" si="7"/>
        <v>NA</v>
      </c>
      <c r="P191" s="24">
        <f t="shared" si="8"/>
        <v>87433200</v>
      </c>
      <c r="Q191" s="24">
        <f t="shared" si="9"/>
        <v>55370500</v>
      </c>
    </row>
    <row r="192" spans="2:17" x14ac:dyDescent="0.3">
      <c r="B192" s="38" t="s">
        <v>60</v>
      </c>
      <c r="C192" s="38" t="s">
        <v>451</v>
      </c>
      <c r="D192" s="39" t="s">
        <v>452</v>
      </c>
      <c r="E192" s="11">
        <v>0.85</v>
      </c>
      <c r="F192" s="20" t="s">
        <v>72</v>
      </c>
      <c r="G192" s="20">
        <v>7076000000</v>
      </c>
      <c r="H192" s="20">
        <v>6842000000</v>
      </c>
      <c r="I192" s="30" t="s">
        <v>72</v>
      </c>
      <c r="J192" s="30">
        <v>5.17</v>
      </c>
      <c r="K192" s="30">
        <v>4.51</v>
      </c>
      <c r="L192" s="20" t="s">
        <v>72</v>
      </c>
      <c r="M192" s="20">
        <v>281000000</v>
      </c>
      <c r="N192" s="20">
        <v>280000000</v>
      </c>
      <c r="O192" s="24" t="str">
        <f t="shared" si="7"/>
        <v>NA</v>
      </c>
      <c r="P192" s="24">
        <f t="shared" si="8"/>
        <v>1452770000</v>
      </c>
      <c r="Q192" s="24">
        <f t="shared" si="9"/>
        <v>1262800000</v>
      </c>
    </row>
    <row r="193" spans="2:17" ht="10.5" thickBot="1" x14ac:dyDescent="0.35">
      <c r="B193" s="40" t="s">
        <v>60</v>
      </c>
      <c r="C193" s="40" t="s">
        <v>453</v>
      </c>
      <c r="D193" s="41" t="s">
        <v>454</v>
      </c>
      <c r="E193" s="12">
        <v>1.05</v>
      </c>
      <c r="F193" s="21" t="s">
        <v>72</v>
      </c>
      <c r="G193" s="21">
        <v>10978000000</v>
      </c>
      <c r="H193" s="21">
        <v>9569000000</v>
      </c>
      <c r="I193" s="31" t="s">
        <v>72</v>
      </c>
      <c r="J193" s="31">
        <v>1.97</v>
      </c>
      <c r="K193" s="31">
        <v>1.04</v>
      </c>
      <c r="L193" s="21" t="s">
        <v>72</v>
      </c>
      <c r="M193" s="21">
        <v>407000000</v>
      </c>
      <c r="N193" s="21">
        <v>419000000</v>
      </c>
      <c r="O193" s="25" t="str">
        <f t="shared" si="7"/>
        <v>NA</v>
      </c>
      <c r="P193" s="25">
        <f t="shared" si="8"/>
        <v>801790000</v>
      </c>
      <c r="Q193" s="25">
        <f t="shared" si="9"/>
        <v>435760000</v>
      </c>
    </row>
    <row r="194" spans="2:17" x14ac:dyDescent="0.3"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</row>
    <row r="195" spans="2:17" x14ac:dyDescent="0.3">
      <c r="I195" s="24"/>
      <c r="J195" s="24"/>
      <c r="K195" s="24"/>
      <c r="L195" s="24"/>
      <c r="M195" s="24"/>
      <c r="N195" s="24"/>
      <c r="O195" s="24"/>
      <c r="P195" s="24"/>
      <c r="Q195" s="24"/>
    </row>
    <row r="196" spans="2:17" x14ac:dyDescent="0.3">
      <c r="I196" s="24"/>
      <c r="J196" s="24"/>
      <c r="K196" s="24"/>
      <c r="L196" s="24"/>
      <c r="M196" s="24"/>
      <c r="N196" s="24"/>
      <c r="O196" s="24"/>
      <c r="P196" s="24"/>
      <c r="Q196" s="24"/>
    </row>
    <row r="200" spans="2:17" x14ac:dyDescent="0.3">
      <c r="C200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9E01-9D15-4F12-BDBC-CF400F18390E}">
  <sheetPr codeName="Sheet2">
    <tabColor theme="1"/>
  </sheetPr>
  <dimension ref="B2:P196"/>
  <sheetViews>
    <sheetView zoomScaleNormal="100" workbookViewId="0">
      <pane ySplit="4" topLeftCell="A5" activePane="bottomLeft" state="frozen"/>
      <selection activeCell="K182" sqref="K182"/>
      <selection pane="bottomLeft" activeCell="P10" sqref="P10"/>
    </sheetView>
  </sheetViews>
  <sheetFormatPr defaultColWidth="9.1328125" defaultRowHeight="10.15" x14ac:dyDescent="0.3"/>
  <cols>
    <col min="1" max="1" width="2.59765625" style="7" customWidth="1"/>
    <col min="2" max="2" width="16.265625" style="4" bestFit="1" customWidth="1"/>
    <col min="3" max="3" width="31.1328125" style="4" bestFit="1" customWidth="1"/>
    <col min="4" max="5" width="12.73046875" style="15" customWidth="1"/>
    <col min="6" max="6" width="14.3984375" style="15" customWidth="1"/>
    <col min="7" max="14" width="12.73046875" style="15" customWidth="1"/>
    <col min="15" max="15" width="2.59765625" style="7" customWidth="1"/>
    <col min="16" max="16" width="164" style="7" bestFit="1" customWidth="1"/>
    <col min="17" max="17" width="9.1328125" style="7" customWidth="1"/>
    <col min="18" max="16384" width="9.1328125" style="7"/>
  </cols>
  <sheetData>
    <row r="2" spans="2:16" x14ac:dyDescent="0.3">
      <c r="F2" s="15" t="s">
        <v>61</v>
      </c>
      <c r="G2" s="15" t="s">
        <v>61</v>
      </c>
      <c r="H2" s="15" t="s">
        <v>61</v>
      </c>
      <c r="I2" s="15" t="s">
        <v>62</v>
      </c>
      <c r="J2" s="15" t="s">
        <v>62</v>
      </c>
      <c r="K2" s="15" t="s">
        <v>62</v>
      </c>
      <c r="L2" s="15" t="s">
        <v>63</v>
      </c>
      <c r="M2" s="15" t="s">
        <v>63</v>
      </c>
      <c r="N2" s="15" t="s">
        <v>63</v>
      </c>
    </row>
    <row r="3" spans="2:16" s="3" customFormat="1" ht="20.25" x14ac:dyDescent="0.3">
      <c r="B3" s="1" t="s">
        <v>9</v>
      </c>
      <c r="C3" s="1" t="s">
        <v>52</v>
      </c>
      <c r="D3" s="14" t="s">
        <v>53</v>
      </c>
      <c r="E3" s="14" t="s">
        <v>455</v>
      </c>
      <c r="F3" s="14" t="s">
        <v>456</v>
      </c>
      <c r="G3" s="14" t="s">
        <v>456</v>
      </c>
      <c r="H3" s="14" t="s">
        <v>456</v>
      </c>
      <c r="I3" s="14" t="s">
        <v>457</v>
      </c>
      <c r="J3" s="14" t="s">
        <v>457</v>
      </c>
      <c r="K3" s="14" t="s">
        <v>457</v>
      </c>
      <c r="L3" s="14" t="s">
        <v>458</v>
      </c>
      <c r="M3" s="14" t="s">
        <v>458</v>
      </c>
      <c r="N3" s="14" t="s">
        <v>458</v>
      </c>
    </row>
    <row r="4" spans="2:16" s="18" customFormat="1" ht="10.5" thickBot="1" x14ac:dyDescent="0.35">
      <c r="B4" s="16"/>
      <c r="C4" s="16"/>
      <c r="D4" s="17"/>
      <c r="E4" s="17"/>
      <c r="F4" s="17">
        <v>2024</v>
      </c>
      <c r="G4" s="17">
        <v>2023</v>
      </c>
      <c r="H4" s="17">
        <v>2022</v>
      </c>
      <c r="I4" s="17">
        <v>2024</v>
      </c>
      <c r="J4" s="17">
        <v>2023</v>
      </c>
      <c r="K4" s="17">
        <v>2022</v>
      </c>
      <c r="L4" s="17">
        <v>2024</v>
      </c>
      <c r="M4" s="17">
        <v>2023</v>
      </c>
      <c r="N4" s="17">
        <v>2022</v>
      </c>
    </row>
    <row r="5" spans="2:16" ht="10.5" thickTop="1" x14ac:dyDescent="0.3">
      <c r="B5" s="4" t="str">
        <f>MASTER_VL!B5</f>
        <v>Retail Hardlines</v>
      </c>
      <c r="C5" s="4" t="str">
        <f>MASTER_VL!C5</f>
        <v>ALT5 Sigma Corporation</v>
      </c>
      <c r="D5" s="15" t="str">
        <f>MASTER_VL!D5</f>
        <v>ALTS</v>
      </c>
      <c r="E5" s="11">
        <v>2.085</v>
      </c>
      <c r="F5" s="20">
        <v>12532000</v>
      </c>
      <c r="G5" s="20">
        <v>0</v>
      </c>
      <c r="H5" s="20">
        <v>0</v>
      </c>
      <c r="I5" s="20">
        <v>82436000</v>
      </c>
      <c r="J5" s="20">
        <v>18487000</v>
      </c>
      <c r="K5" s="20">
        <v>46756000</v>
      </c>
      <c r="L5" s="20">
        <v>-9286000</v>
      </c>
      <c r="M5" s="20">
        <v>-17524000</v>
      </c>
      <c r="N5" s="20">
        <v>1399000</v>
      </c>
      <c r="P5" s="33" t="s">
        <v>17</v>
      </c>
    </row>
    <row r="6" spans="2:16" x14ac:dyDescent="0.3">
      <c r="B6" s="4" t="str">
        <f>MASTER_VL!B6</f>
        <v>Retail Hardlines</v>
      </c>
      <c r="C6" s="4" t="str">
        <f>MASTER_VL!C6</f>
        <v>Amer Sports Inc</v>
      </c>
      <c r="D6" s="15" t="str">
        <f>MASTER_VL!D6</f>
        <v>AS</v>
      </c>
      <c r="E6" s="11" t="s">
        <v>459</v>
      </c>
      <c r="F6" s="20">
        <v>5183300000</v>
      </c>
      <c r="G6" s="20">
        <v>4400400000</v>
      </c>
      <c r="H6" s="20">
        <v>3571200000</v>
      </c>
      <c r="I6" s="20">
        <v>8336300000</v>
      </c>
      <c r="J6" s="20">
        <v>8373800000</v>
      </c>
      <c r="K6" s="20">
        <v>7895100000</v>
      </c>
      <c r="L6" s="20">
        <v>161200000</v>
      </c>
      <c r="M6" s="20">
        <v>-104600000</v>
      </c>
      <c r="N6" s="20">
        <v>-182600000</v>
      </c>
      <c r="P6" s="33" t="s">
        <v>76</v>
      </c>
    </row>
    <row r="7" spans="2:16" x14ac:dyDescent="0.3">
      <c r="B7" s="4" t="str">
        <f>MASTER_VL!B7</f>
        <v>Retail Hardlines</v>
      </c>
      <c r="C7" s="4" t="str">
        <f>MASTER_VL!C7</f>
        <v>Academy Sports &amp; Outdoors Inc</v>
      </c>
      <c r="D7" s="15" t="str">
        <f>MASTER_VL!D7</f>
        <v>ASO</v>
      </c>
      <c r="E7" s="11">
        <v>1.2629999999999999</v>
      </c>
      <c r="F7" s="20">
        <v>5896727000</v>
      </c>
      <c r="G7" s="20">
        <v>6125876000</v>
      </c>
      <c r="H7" s="20">
        <v>6357825000</v>
      </c>
      <c r="I7" s="20">
        <v>4900963000</v>
      </c>
      <c r="J7" s="20">
        <v>4676713000</v>
      </c>
      <c r="K7" s="20">
        <v>4595439000</v>
      </c>
      <c r="L7" s="20">
        <v>538225000</v>
      </c>
      <c r="M7" s="20">
        <v>663156000</v>
      </c>
      <c r="N7" s="20">
        <v>818320000</v>
      </c>
      <c r="P7" s="33" t="s">
        <v>460</v>
      </c>
    </row>
    <row r="8" spans="2:16" x14ac:dyDescent="0.3">
      <c r="B8" s="4" t="str">
        <f>MASTER_VL!B8</f>
        <v>Retail Hardlines</v>
      </c>
      <c r="C8" s="4" t="str">
        <f>MASTER_VL!C8</f>
        <v>Ali. Couche-Tard</v>
      </c>
      <c r="D8" s="15" t="str">
        <f>MASTER_VL!D8</f>
        <v>ATD.TO</v>
      </c>
      <c r="E8" s="11">
        <v>0.80900000000000005</v>
      </c>
      <c r="F8" s="20" t="s">
        <v>459</v>
      </c>
      <c r="G8" s="20">
        <v>69263500000</v>
      </c>
      <c r="H8" s="20">
        <v>71856700000</v>
      </c>
      <c r="I8" s="20" t="s">
        <v>459</v>
      </c>
      <c r="J8" s="20">
        <v>36942100000</v>
      </c>
      <c r="K8" s="20">
        <v>29058400000</v>
      </c>
      <c r="L8" s="20" t="s">
        <v>459</v>
      </c>
      <c r="M8" s="20">
        <v>3448100000</v>
      </c>
      <c r="N8" s="20">
        <v>3929100000</v>
      </c>
      <c r="P8" s="33" t="s">
        <v>461</v>
      </c>
    </row>
    <row r="9" spans="2:16" x14ac:dyDescent="0.3">
      <c r="B9" s="4" t="str">
        <f>MASTER_VL!B9</f>
        <v>Retail Hardlines</v>
      </c>
      <c r="C9" s="4" t="str">
        <f>MASTER_VL!C9</f>
        <v>Bath &amp; Body Works</v>
      </c>
      <c r="D9" s="15" t="str">
        <f>MASTER_VL!D9</f>
        <v>BBWI</v>
      </c>
      <c r="E9" s="11">
        <v>1.671</v>
      </c>
      <c r="F9" s="20">
        <v>7307000000</v>
      </c>
      <c r="G9" s="20">
        <v>7429000000</v>
      </c>
      <c r="H9" s="20">
        <v>7560000000</v>
      </c>
      <c r="I9" s="20">
        <v>4872000000</v>
      </c>
      <c r="J9" s="20">
        <v>5463000000</v>
      </c>
      <c r="K9" s="20">
        <v>5494000000</v>
      </c>
      <c r="L9" s="20">
        <v>1028000000</v>
      </c>
      <c r="M9" s="20">
        <v>1021000000</v>
      </c>
      <c r="N9" s="20">
        <v>1045000000</v>
      </c>
      <c r="P9" s="33" t="s">
        <v>462</v>
      </c>
    </row>
    <row r="10" spans="2:16" x14ac:dyDescent="0.3">
      <c r="B10" s="4" t="str">
        <f>MASTER_VL!B10</f>
        <v>Retail Hardlines</v>
      </c>
      <c r="C10" s="4" t="str">
        <f>MASTER_VL!C10</f>
        <v>Best Buy Company</v>
      </c>
      <c r="D10" s="15" t="str">
        <f>MASTER_VL!D10</f>
        <v>BBY</v>
      </c>
      <c r="E10" s="11">
        <v>1.4430000000000001</v>
      </c>
      <c r="F10" s="20">
        <v>41528000000</v>
      </c>
      <c r="G10" s="20">
        <v>43452000000</v>
      </c>
      <c r="H10" s="20">
        <v>46298000000</v>
      </c>
      <c r="I10" s="20">
        <v>14782000000</v>
      </c>
      <c r="J10" s="20">
        <v>14967000000</v>
      </c>
      <c r="K10" s="20">
        <v>15803000000</v>
      </c>
      <c r="L10" s="20">
        <v>1295000000</v>
      </c>
      <c r="M10" s="20">
        <v>1621000000</v>
      </c>
      <c r="N10" s="20">
        <v>1788000000</v>
      </c>
      <c r="P10" s="33" t="s">
        <v>463</v>
      </c>
    </row>
    <row r="11" spans="2:16" x14ac:dyDescent="0.3">
      <c r="B11" s="4" t="str">
        <f>MASTER_VL!B11</f>
        <v>Retail Hardlines</v>
      </c>
      <c r="C11" s="4" t="str">
        <f>MASTER_VL!C11</f>
        <v>Big 5 Sporting Goods</v>
      </c>
      <c r="D11" s="15" t="str">
        <f>MASTER_VL!D11</f>
        <v>BGFV</v>
      </c>
      <c r="E11" s="11">
        <v>2.0019999999999998</v>
      </c>
      <c r="F11" s="20">
        <v>791510000</v>
      </c>
      <c r="G11" s="20">
        <v>879598000</v>
      </c>
      <c r="H11" s="20">
        <v>992268000</v>
      </c>
      <c r="I11" s="20">
        <v>609366000</v>
      </c>
      <c r="J11" s="20">
        <v>644683000</v>
      </c>
      <c r="K11" s="20">
        <v>708793000</v>
      </c>
      <c r="L11" s="20">
        <v>-56568000</v>
      </c>
      <c r="M11" s="20">
        <v>-10581000</v>
      </c>
      <c r="N11" s="20">
        <v>32943000</v>
      </c>
    </row>
    <row r="12" spans="2:16" x14ac:dyDescent="0.3">
      <c r="B12" s="4" t="str">
        <f>MASTER_VL!B12</f>
        <v>Retail Hardlines</v>
      </c>
      <c r="C12" s="4" t="str">
        <f>MASTER_VL!C12</f>
        <v>Birks Group Inc</v>
      </c>
      <c r="D12" s="15" t="str">
        <f>MASTER_VL!D12</f>
        <v>BGI</v>
      </c>
      <c r="E12" s="11">
        <v>0.32300000000000001</v>
      </c>
      <c r="F12" s="20" t="s">
        <v>459</v>
      </c>
      <c r="G12" s="20">
        <v>185275000</v>
      </c>
      <c r="H12" s="20">
        <v>162950000</v>
      </c>
      <c r="I12" s="20" t="s">
        <v>459</v>
      </c>
      <c r="J12" s="20">
        <v>203268000</v>
      </c>
      <c r="K12" s="20">
        <v>196981000</v>
      </c>
      <c r="L12" s="20" t="s">
        <v>459</v>
      </c>
      <c r="M12" s="20">
        <v>-6796000</v>
      </c>
      <c r="N12" s="20">
        <v>-9389000</v>
      </c>
    </row>
    <row r="13" spans="2:16" x14ac:dyDescent="0.3">
      <c r="B13" s="4" t="str">
        <f>MASTER_VL!B13</f>
        <v>Retail Hardlines</v>
      </c>
      <c r="C13" s="4" t="str">
        <f>MASTER_VL!C13</f>
        <v>Barnes &amp; Noble Education</v>
      </c>
      <c r="D13" s="15" t="str">
        <f>MASTER_VL!D13</f>
        <v>BNED</v>
      </c>
      <c r="E13" s="11">
        <v>1.861</v>
      </c>
      <c r="F13" s="20" t="s">
        <v>459</v>
      </c>
      <c r="G13" s="20">
        <v>1567135000</v>
      </c>
      <c r="H13" s="20">
        <v>1543208000</v>
      </c>
      <c r="I13" s="20" t="s">
        <v>459</v>
      </c>
      <c r="J13" s="20">
        <v>905084000</v>
      </c>
      <c r="K13" s="20">
        <v>980779000</v>
      </c>
      <c r="L13" s="20" t="s">
        <v>459</v>
      </c>
      <c r="M13" s="20">
        <v>-62298000</v>
      </c>
      <c r="N13" s="20">
        <v>-89129000</v>
      </c>
    </row>
    <row r="14" spans="2:16" x14ac:dyDescent="0.3">
      <c r="B14" s="4" t="str">
        <f>MASTER_VL!B14</f>
        <v>Retail Hardlines</v>
      </c>
      <c r="C14" s="4" t="str">
        <f>MASTER_VL!C14</f>
        <v>Brilliant Earth Group Inc</v>
      </c>
      <c r="D14" s="15" t="str">
        <f>MASTER_VL!D14</f>
        <v>BRLT</v>
      </c>
      <c r="E14" s="11">
        <v>1.4490000000000001</v>
      </c>
      <c r="F14" s="20">
        <v>422161000</v>
      </c>
      <c r="G14" s="20">
        <v>446382000</v>
      </c>
      <c r="H14" s="20">
        <v>439882000</v>
      </c>
      <c r="I14" s="20">
        <v>281245000</v>
      </c>
      <c r="J14" s="20">
        <v>273583000</v>
      </c>
      <c r="K14" s="20">
        <v>262574000</v>
      </c>
      <c r="L14" s="20">
        <v>4154000</v>
      </c>
      <c r="M14" s="20">
        <v>4303000</v>
      </c>
      <c r="N14" s="20">
        <v>18857000</v>
      </c>
    </row>
    <row r="15" spans="2:16" x14ac:dyDescent="0.3">
      <c r="B15" s="4" t="str">
        <f>MASTER_VL!B15</f>
        <v>Retail Hardlines</v>
      </c>
      <c r="C15" s="4" t="str">
        <f>MASTER_VL!C15</f>
        <v>Avis Budget Group Inc</v>
      </c>
      <c r="D15" s="15" t="str">
        <f>MASTER_VL!D15</f>
        <v>CAR</v>
      </c>
      <c r="E15" s="11">
        <v>2.0419999999999998</v>
      </c>
      <c r="F15" s="20">
        <v>11789000000</v>
      </c>
      <c r="G15" s="20">
        <v>12008000000</v>
      </c>
      <c r="H15" s="20">
        <v>11994000000</v>
      </c>
      <c r="I15" s="20">
        <v>29041000000</v>
      </c>
      <c r="J15" s="20">
        <v>32569000000</v>
      </c>
      <c r="K15" s="20">
        <v>25927000000</v>
      </c>
      <c r="L15" s="20">
        <v>-2627000000</v>
      </c>
      <c r="M15" s="20">
        <v>1914000000</v>
      </c>
      <c r="N15" s="20">
        <v>3636000000</v>
      </c>
    </row>
    <row r="16" spans="2:16" x14ac:dyDescent="0.3">
      <c r="B16" s="4" t="str">
        <f>MASTER_VL!B16</f>
        <v>Retail Hardlines</v>
      </c>
      <c r="C16" s="4" t="str">
        <f>MASTER_VL!C16</f>
        <v>Caseys General Stores Inc</v>
      </c>
      <c r="D16" s="15" t="str">
        <f>MASTER_VL!D16</f>
        <v>CASY</v>
      </c>
      <c r="E16" s="11">
        <v>0.74199999999999999</v>
      </c>
      <c r="F16" s="20" t="s">
        <v>459</v>
      </c>
      <c r="G16" s="20">
        <v>14591065000</v>
      </c>
      <c r="H16" s="20">
        <v>14795647000</v>
      </c>
      <c r="I16" s="20" t="s">
        <v>459</v>
      </c>
      <c r="J16" s="20">
        <v>6347433000</v>
      </c>
      <c r="K16" s="20">
        <v>5943270000</v>
      </c>
      <c r="L16" s="20" t="s">
        <v>459</v>
      </c>
      <c r="M16" s="20">
        <v>656160000</v>
      </c>
      <c r="N16" s="20">
        <v>587518000</v>
      </c>
    </row>
    <row r="17" spans="2:14" x14ac:dyDescent="0.3">
      <c r="B17" s="4" t="str">
        <f>MASTER_VL!B17</f>
        <v>Retail Hardlines</v>
      </c>
      <c r="C17" s="4" t="str">
        <f>MASTER_VL!C17</f>
        <v>PC Connection Inc</v>
      </c>
      <c r="D17" s="15" t="str">
        <f>MASTER_VL!D17</f>
        <v>CNXN</v>
      </c>
      <c r="E17" s="11" t="s">
        <v>459</v>
      </c>
      <c r="F17" s="20">
        <v>2802118000</v>
      </c>
      <c r="G17" s="20">
        <v>2850644000</v>
      </c>
      <c r="H17" s="20">
        <v>3124996000</v>
      </c>
      <c r="I17" s="20">
        <v>1299354000</v>
      </c>
      <c r="J17" s="20">
        <v>1188381000</v>
      </c>
      <c r="K17" s="20">
        <v>1099826000</v>
      </c>
      <c r="L17" s="20">
        <v>117487000</v>
      </c>
      <c r="M17" s="20">
        <v>113114000</v>
      </c>
      <c r="N17" s="20">
        <v>121635000</v>
      </c>
    </row>
    <row r="18" spans="2:14" x14ac:dyDescent="0.3">
      <c r="B18" s="4" t="str">
        <f>MASTER_VL!B18</f>
        <v>Retail Hardlines</v>
      </c>
      <c r="C18" s="4" t="str">
        <f>MASTER_VL!C18</f>
        <v>Dicks Sporting Goods Inc</v>
      </c>
      <c r="D18" s="15" t="str">
        <f>MASTER_VL!D18</f>
        <v>DKS</v>
      </c>
      <c r="E18" s="11">
        <v>1.3460000000000001</v>
      </c>
      <c r="F18" s="20">
        <v>13442849000</v>
      </c>
      <c r="G18" s="20">
        <v>12984399000</v>
      </c>
      <c r="H18" s="20">
        <v>12368198000</v>
      </c>
      <c r="I18" s="20">
        <v>10458694000</v>
      </c>
      <c r="J18" s="20">
        <v>9311752000</v>
      </c>
      <c r="K18" s="20">
        <v>8992196000</v>
      </c>
      <c r="L18" s="20">
        <v>1519033000</v>
      </c>
      <c r="M18" s="20">
        <v>1318151000</v>
      </c>
      <c r="N18" s="20">
        <v>1383748000</v>
      </c>
    </row>
    <row r="19" spans="2:14" x14ac:dyDescent="0.3">
      <c r="B19" s="4" t="str">
        <f>MASTER_VL!B19</f>
        <v>Retail Hardlines</v>
      </c>
      <c r="C19" s="4" t="str">
        <f>MASTER_VL!C19</f>
        <v>European Wax Center Inc</v>
      </c>
      <c r="D19" s="15" t="str">
        <f>MASTER_VL!D19</f>
        <v>EWCZ</v>
      </c>
      <c r="E19" s="11">
        <v>1.2589999999999999</v>
      </c>
      <c r="F19" s="20">
        <v>204718000</v>
      </c>
      <c r="G19" s="20">
        <v>208615000</v>
      </c>
      <c r="H19" s="20">
        <v>195519000</v>
      </c>
      <c r="I19" s="20">
        <v>707067000</v>
      </c>
      <c r="J19" s="20">
        <v>734117000</v>
      </c>
      <c r="K19" s="20">
        <v>716032000</v>
      </c>
      <c r="L19" s="20">
        <v>16871000</v>
      </c>
      <c r="M19" s="20">
        <v>18204000</v>
      </c>
      <c r="N19" s="20">
        <v>-39955000</v>
      </c>
    </row>
    <row r="20" spans="2:14" x14ac:dyDescent="0.3">
      <c r="B20" s="4" t="str">
        <f>MASTER_VL!B20</f>
        <v>Retail Hardlines</v>
      </c>
      <c r="C20" s="4" t="str">
        <f>MASTER_VL!C20</f>
        <v>National Vision Hldgs.</v>
      </c>
      <c r="D20" s="15" t="str">
        <f>MASTER_VL!D20</f>
        <v>EYE</v>
      </c>
      <c r="E20" s="11">
        <v>1.226</v>
      </c>
      <c r="F20" s="20">
        <v>1823320000</v>
      </c>
      <c r="G20" s="20">
        <v>1756371000</v>
      </c>
      <c r="H20" s="20">
        <v>1644675000</v>
      </c>
      <c r="I20" s="20">
        <v>2007771000</v>
      </c>
      <c r="J20" s="20">
        <v>2172511000</v>
      </c>
      <c r="K20" s="20">
        <v>2291246000</v>
      </c>
      <c r="L20" s="20">
        <v>-25684000</v>
      </c>
      <c r="M20" s="20">
        <v>9552000</v>
      </c>
      <c r="N20" s="20">
        <v>52304000</v>
      </c>
    </row>
    <row r="21" spans="2:14" x14ac:dyDescent="0.3">
      <c r="B21" s="4" t="str">
        <f>MASTER_VL!B21</f>
        <v>Retail Hardlines</v>
      </c>
      <c r="C21" s="4" t="str">
        <f>MASTER_VL!C21</f>
        <v>Fossil Group Inc</v>
      </c>
      <c r="D21" s="15" t="str">
        <f>MASTER_VL!D21</f>
        <v>FOSL</v>
      </c>
      <c r="E21" s="11">
        <v>2.1760000000000002</v>
      </c>
      <c r="F21" s="20">
        <v>1144990000</v>
      </c>
      <c r="G21" s="20">
        <v>1412384000</v>
      </c>
      <c r="H21" s="20">
        <v>1682439000</v>
      </c>
      <c r="I21" s="20">
        <v>763567000</v>
      </c>
      <c r="J21" s="20">
        <v>978030000</v>
      </c>
      <c r="K21" s="20">
        <v>1238128000</v>
      </c>
      <c r="L21" s="20">
        <v>-118063000</v>
      </c>
      <c r="M21" s="20">
        <v>-156137000</v>
      </c>
      <c r="N21" s="20">
        <v>-22126000</v>
      </c>
    </row>
    <row r="22" spans="2:14" x14ac:dyDescent="0.3">
      <c r="B22" s="4" t="str">
        <f>MASTER_VL!B22</f>
        <v>Retail Hardlines</v>
      </c>
      <c r="C22" s="4" t="str">
        <f>MASTER_VL!C22</f>
        <v>GameStop Corp Holding Company</v>
      </c>
      <c r="D22" s="15" t="str">
        <f>MASTER_VL!D22</f>
        <v>GME</v>
      </c>
      <c r="E22" s="11">
        <v>-0.41399999999999998</v>
      </c>
      <c r="F22" s="20">
        <v>3823000000</v>
      </c>
      <c r="G22" s="20">
        <v>5272800000</v>
      </c>
      <c r="H22" s="20">
        <v>5927200000</v>
      </c>
      <c r="I22" s="20">
        <v>5875400000</v>
      </c>
      <c r="J22" s="20">
        <v>2709000000</v>
      </c>
      <c r="K22" s="20">
        <v>3113400000</v>
      </c>
      <c r="L22" s="20">
        <v>137200000</v>
      </c>
      <c r="M22" s="20">
        <v>13100000</v>
      </c>
      <c r="N22" s="20">
        <v>-302100000</v>
      </c>
    </row>
    <row r="23" spans="2:14" x14ac:dyDescent="0.3">
      <c r="B23" s="4" t="str">
        <f>MASTER_VL!B23</f>
        <v>Retail Hardlines</v>
      </c>
      <c r="C23" s="4" t="str">
        <f>MASTER_VL!C23</f>
        <v>goeasy Ltd.</v>
      </c>
      <c r="D23" s="15" t="str">
        <f>MASTER_VL!D23</f>
        <v>GSY.TO</v>
      </c>
      <c r="E23" s="11">
        <v>1.6020000000000001</v>
      </c>
      <c r="F23" s="20">
        <v>1523289000</v>
      </c>
      <c r="G23" s="20">
        <v>1250069000</v>
      </c>
      <c r="H23" s="20">
        <v>1019336000</v>
      </c>
      <c r="I23" s="20">
        <v>5194536000</v>
      </c>
      <c r="J23" s="20">
        <v>4164167000</v>
      </c>
      <c r="K23" s="20">
        <v>3302889000</v>
      </c>
      <c r="L23" s="20">
        <v>387297000</v>
      </c>
      <c r="M23" s="20">
        <v>336955000</v>
      </c>
      <c r="N23" s="20">
        <v>195776000</v>
      </c>
    </row>
    <row r="24" spans="2:14" x14ac:dyDescent="0.3">
      <c r="B24" s="4" t="str">
        <f>MASTER_VL!B24</f>
        <v>Retail Hardlines</v>
      </c>
      <c r="C24" s="4" t="str">
        <f>MASTER_VL!C24</f>
        <v>Hertz Global</v>
      </c>
      <c r="D24" s="15" t="str">
        <f>MASTER_VL!D24</f>
        <v>HTZ</v>
      </c>
      <c r="E24" s="11">
        <v>2.375</v>
      </c>
      <c r="F24" s="20">
        <v>9049000000</v>
      </c>
      <c r="G24" s="20">
        <v>9371000000</v>
      </c>
      <c r="H24" s="20">
        <v>8685000000</v>
      </c>
      <c r="I24" s="20">
        <v>21802000000</v>
      </c>
      <c r="J24" s="20">
        <v>24605000000</v>
      </c>
      <c r="K24" s="20">
        <v>22497000000</v>
      </c>
      <c r="L24" s="20">
        <v>-3237000000</v>
      </c>
      <c r="M24" s="20">
        <v>286000000</v>
      </c>
      <c r="N24" s="20">
        <v>2449000000</v>
      </c>
    </row>
    <row r="25" spans="2:14" x14ac:dyDescent="0.3">
      <c r="B25" s="4" t="str">
        <f>MASTER_VL!B25</f>
        <v>Retail Hardlines</v>
      </c>
      <c r="C25" s="4" t="str">
        <f>MASTER_VL!C25</f>
        <v>Haverty Furniture Companies Inc</v>
      </c>
      <c r="D25" s="15" t="str">
        <f>MASTER_VL!D25</f>
        <v>HVT</v>
      </c>
      <c r="E25" s="11" t="s">
        <v>459</v>
      </c>
      <c r="F25" s="20">
        <v>722899000</v>
      </c>
      <c r="G25" s="20">
        <v>862133000</v>
      </c>
      <c r="H25" s="20">
        <v>1047215000</v>
      </c>
      <c r="I25" s="20">
        <v>648747000</v>
      </c>
      <c r="J25" s="20">
        <v>654133000</v>
      </c>
      <c r="K25" s="20">
        <v>649049000</v>
      </c>
      <c r="L25" s="20">
        <v>26153000</v>
      </c>
      <c r="M25" s="20">
        <v>72711000</v>
      </c>
      <c r="N25" s="20">
        <v>119501000</v>
      </c>
    </row>
    <row r="26" spans="2:14" x14ac:dyDescent="0.3">
      <c r="B26" s="4" t="str">
        <f>MASTER_VL!B26</f>
        <v>Retail Hardlines</v>
      </c>
      <c r="C26" s="4" t="str">
        <f>MASTER_VL!C26</f>
        <v>MarineMax Inc</v>
      </c>
      <c r="D26" s="15" t="str">
        <f>MASTER_VL!D26</f>
        <v>HZO</v>
      </c>
      <c r="E26" s="11">
        <v>1.83</v>
      </c>
      <c r="F26" s="20">
        <v>2431008000</v>
      </c>
      <c r="G26" s="20">
        <v>2394706000</v>
      </c>
      <c r="H26" s="20">
        <v>2308098000</v>
      </c>
      <c r="I26" s="20">
        <v>2605068000</v>
      </c>
      <c r="J26" s="20">
        <v>2421305000</v>
      </c>
      <c r="K26" s="20">
        <v>1352771000</v>
      </c>
      <c r="L26" s="20">
        <v>54331000</v>
      </c>
      <c r="M26" s="20">
        <v>147435000</v>
      </c>
      <c r="N26" s="20">
        <v>261921000</v>
      </c>
    </row>
    <row r="27" spans="2:14" x14ac:dyDescent="0.3">
      <c r="B27" s="4" t="str">
        <f>MASTER_VL!B27</f>
        <v>Retail Hardlines</v>
      </c>
      <c r="C27" s="4" t="str">
        <f>MASTER_VL!C27</f>
        <v>Kirklands Inc</v>
      </c>
      <c r="D27" s="15" t="str">
        <f>MASTER_VL!D27</f>
        <v>KIRK</v>
      </c>
      <c r="E27" s="11">
        <v>2.5369999999999999</v>
      </c>
      <c r="F27" s="20" t="s">
        <v>459</v>
      </c>
      <c r="G27" s="20">
        <v>468690000</v>
      </c>
      <c r="H27" s="20">
        <v>498825000</v>
      </c>
      <c r="I27" s="20" t="s">
        <v>459</v>
      </c>
      <c r="J27" s="20">
        <v>250573000</v>
      </c>
      <c r="K27" s="20">
        <v>274246000</v>
      </c>
      <c r="L27" s="20" t="s">
        <v>459</v>
      </c>
      <c r="M27" s="20">
        <v>-27232000</v>
      </c>
      <c r="N27" s="20">
        <v>-44151000</v>
      </c>
    </row>
    <row r="28" spans="2:14" x14ac:dyDescent="0.3">
      <c r="B28" s="4" t="str">
        <f>MASTER_VL!B28</f>
        <v>Retail Hardlines</v>
      </c>
      <c r="C28" s="4" t="str">
        <f>MASTER_VL!C28</f>
        <v>Movado Group</v>
      </c>
      <c r="D28" s="15" t="str">
        <f>MASTER_VL!D28</f>
        <v>MOV</v>
      </c>
      <c r="E28" s="11">
        <v>0.95799999999999996</v>
      </c>
      <c r="F28" s="20">
        <v>653378000</v>
      </c>
      <c r="G28" s="20">
        <v>664389000</v>
      </c>
      <c r="H28" s="20">
        <v>744209000</v>
      </c>
      <c r="I28" s="20">
        <v>729231000</v>
      </c>
      <c r="J28" s="20">
        <v>756498000</v>
      </c>
      <c r="K28" s="20">
        <v>787705000</v>
      </c>
      <c r="L28" s="20">
        <v>26651000</v>
      </c>
      <c r="M28" s="20">
        <v>53967000</v>
      </c>
      <c r="N28" s="20">
        <v>117138000</v>
      </c>
    </row>
    <row r="29" spans="2:14" x14ac:dyDescent="0.3">
      <c r="B29" s="4" t="str">
        <f>MASTER_VL!B29</f>
        <v>Retail Hardlines</v>
      </c>
      <c r="C29" s="4" t="str">
        <f>MASTER_VL!C29</f>
        <v>MEDIROM Healthcare Tech. Inc</v>
      </c>
      <c r="D29" s="15" t="str">
        <f>MASTER_VL!D29</f>
        <v>MRM</v>
      </c>
      <c r="E29" s="11">
        <v>0.64900000000000002</v>
      </c>
      <c r="F29" s="20" t="s">
        <v>459</v>
      </c>
      <c r="G29" s="20">
        <v>6627546000</v>
      </c>
      <c r="H29" s="20">
        <v>6560292000</v>
      </c>
      <c r="I29" s="20" t="s">
        <v>459</v>
      </c>
      <c r="J29" s="20">
        <v>6849189000</v>
      </c>
      <c r="K29" s="20">
        <v>6747346000</v>
      </c>
      <c r="L29" s="20" t="s">
        <v>459</v>
      </c>
      <c r="M29" s="20">
        <v>20622000</v>
      </c>
      <c r="N29" s="20">
        <v>179774000</v>
      </c>
    </row>
    <row r="30" spans="2:14" x14ac:dyDescent="0.3">
      <c r="B30" s="4" t="str">
        <f>MASTER_VL!B30</f>
        <v>Retail Hardlines</v>
      </c>
      <c r="C30" s="4" t="str">
        <f>MASTER_VL!C30</f>
        <v>Murphy USA Inc</v>
      </c>
      <c r="D30" s="15" t="str">
        <f>MASTER_VL!D30</f>
        <v>MUSA</v>
      </c>
      <c r="E30" s="11">
        <v>0.73199999999999998</v>
      </c>
      <c r="F30" s="20">
        <v>20106600000</v>
      </c>
      <c r="G30" s="20">
        <v>21193700000</v>
      </c>
      <c r="H30" s="20">
        <v>23133300000</v>
      </c>
      <c r="I30" s="20">
        <v>4541600000</v>
      </c>
      <c r="J30" s="20">
        <v>4340100000</v>
      </c>
      <c r="K30" s="20">
        <v>4123200000</v>
      </c>
      <c r="L30" s="20">
        <v>651600000</v>
      </c>
      <c r="M30" s="20">
        <v>734400000</v>
      </c>
      <c r="N30" s="20">
        <v>883800000</v>
      </c>
    </row>
    <row r="31" spans="2:14" x14ac:dyDescent="0.3">
      <c r="B31" s="4" t="str">
        <f>MASTER_VL!B31</f>
        <v>Retail Hardlines</v>
      </c>
      <c r="C31" s="4" t="str">
        <f>MASTER_VL!C31</f>
        <v>Newton Golf Company Inc</v>
      </c>
      <c r="D31" s="15" t="str">
        <f>MASTER_VL!D31</f>
        <v>NWTG</v>
      </c>
      <c r="E31" s="11" t="s">
        <v>459</v>
      </c>
      <c r="F31" s="20">
        <v>3445000</v>
      </c>
      <c r="G31" s="20">
        <v>349000</v>
      </c>
      <c r="H31" s="20">
        <v>200000</v>
      </c>
      <c r="I31" s="20">
        <v>9766000</v>
      </c>
      <c r="J31" s="20">
        <v>6394000</v>
      </c>
      <c r="K31" s="20">
        <v>710000</v>
      </c>
      <c r="L31" s="20">
        <v>-11752000</v>
      </c>
      <c r="M31" s="20">
        <v>-4625000</v>
      </c>
      <c r="N31" s="20">
        <v>-3505000</v>
      </c>
    </row>
    <row r="32" spans="2:14" x14ac:dyDescent="0.3">
      <c r="B32" s="4" t="str">
        <f>MASTER_VL!B32</f>
        <v>Retail Hardlines</v>
      </c>
      <c r="C32" s="4" t="str">
        <f>MASTER_VL!C32</f>
        <v>QVC Group Inc.</v>
      </c>
      <c r="D32" s="15" t="str">
        <f>MASTER_VL!D32</f>
        <v>QVCGA</v>
      </c>
      <c r="E32" s="11">
        <v>3.0390000000000001</v>
      </c>
      <c r="F32" s="20">
        <v>10037000000</v>
      </c>
      <c r="G32" s="20">
        <v>10915000000</v>
      </c>
      <c r="H32" s="20">
        <v>12106000000</v>
      </c>
      <c r="I32" s="20">
        <v>9243000000</v>
      </c>
      <c r="J32" s="20">
        <v>11368000000</v>
      </c>
      <c r="K32" s="20">
        <v>12571000000</v>
      </c>
      <c r="L32" s="20">
        <v>-1291000000</v>
      </c>
      <c r="M32" s="20">
        <v>66000000</v>
      </c>
      <c r="N32" s="20">
        <v>-2308000000</v>
      </c>
    </row>
    <row r="33" spans="2:14" x14ac:dyDescent="0.3">
      <c r="B33" s="4" t="str">
        <f>MASTER_VL!B33</f>
        <v>Retail Hardlines</v>
      </c>
      <c r="C33" s="4" t="str">
        <f>MASTER_VL!C33</f>
        <v>Raytech Holding Limited</v>
      </c>
      <c r="D33" s="15" t="str">
        <f>MASTER_VL!D33</f>
        <v>RAY</v>
      </c>
      <c r="E33" s="11" t="s">
        <v>459</v>
      </c>
      <c r="F33" s="20" t="s">
        <v>459</v>
      </c>
      <c r="G33" s="20">
        <v>66972301</v>
      </c>
      <c r="H33" s="20">
        <v>45518239</v>
      </c>
      <c r="I33" s="20" t="s">
        <v>459</v>
      </c>
      <c r="J33" s="20">
        <v>58113014</v>
      </c>
      <c r="K33" s="20">
        <v>33052359</v>
      </c>
      <c r="L33" s="20" t="s">
        <v>459</v>
      </c>
      <c r="M33" s="20">
        <v>12753794</v>
      </c>
      <c r="N33" s="20">
        <v>7473926</v>
      </c>
    </row>
    <row r="34" spans="2:14" x14ac:dyDescent="0.3">
      <c r="B34" s="4" t="str">
        <f>MASTER_VL!B34</f>
        <v>Retail Hardlines</v>
      </c>
      <c r="C34" s="4" t="str">
        <f>MASTER_VL!C34</f>
        <v>Ridgetech Inc</v>
      </c>
      <c r="D34" s="15" t="str">
        <f>MASTER_VL!D34</f>
        <v>RDGT</v>
      </c>
      <c r="E34" s="11">
        <v>0.126</v>
      </c>
      <c r="F34" s="20" t="s">
        <v>459</v>
      </c>
      <c r="G34" s="20">
        <v>154541077</v>
      </c>
      <c r="H34" s="20">
        <v>148811976</v>
      </c>
      <c r="I34" s="20" t="s">
        <v>459</v>
      </c>
      <c r="J34" s="20">
        <v>95057090</v>
      </c>
      <c r="K34" s="20">
        <v>90970602</v>
      </c>
      <c r="L34" s="20" t="s">
        <v>459</v>
      </c>
      <c r="M34" s="20">
        <v>-4171380</v>
      </c>
      <c r="N34" s="20">
        <v>-20744236</v>
      </c>
    </row>
    <row r="35" spans="2:14" x14ac:dyDescent="0.3">
      <c r="B35" s="4" t="str">
        <f>MASTER_VL!B35</f>
        <v>Retail Hardlines</v>
      </c>
      <c r="C35" s="4" t="str">
        <f>MASTER_VL!C35</f>
        <v>Sally Beauty Holdings Inc</v>
      </c>
      <c r="D35" s="15" t="str">
        <f>MASTER_VL!D35</f>
        <v>SBH</v>
      </c>
      <c r="E35" s="11">
        <v>1.349</v>
      </c>
      <c r="F35" s="20">
        <v>3717031000</v>
      </c>
      <c r="G35" s="20">
        <v>3728131000</v>
      </c>
      <c r="H35" s="20">
        <v>3815565000</v>
      </c>
      <c r="I35" s="20">
        <v>2792899000</v>
      </c>
      <c r="J35" s="20">
        <v>2725250000</v>
      </c>
      <c r="K35" s="20">
        <v>2576867000</v>
      </c>
      <c r="L35" s="20">
        <v>206325000</v>
      </c>
      <c r="M35" s="20">
        <v>252050000</v>
      </c>
      <c r="N35" s="20">
        <v>244097000</v>
      </c>
    </row>
    <row r="36" spans="2:14" x14ac:dyDescent="0.3">
      <c r="B36" s="4" t="str">
        <f>MASTER_VL!B36</f>
        <v>Retail Hardlines</v>
      </c>
      <c r="C36" s="4" t="str">
        <f>MASTER_VL!C36</f>
        <v>Signet Jewelers Ltd</v>
      </c>
      <c r="D36" s="15" t="str">
        <f>MASTER_VL!D36</f>
        <v>SIG</v>
      </c>
      <c r="E36" s="11">
        <v>1.6339999999999999</v>
      </c>
      <c r="F36" s="20">
        <v>6703800000</v>
      </c>
      <c r="G36" s="20">
        <v>7171100000</v>
      </c>
      <c r="H36" s="20">
        <v>7842100000</v>
      </c>
      <c r="I36" s="20">
        <v>5726600000</v>
      </c>
      <c r="J36" s="20">
        <v>6813200000</v>
      </c>
      <c r="K36" s="20">
        <v>6620400000</v>
      </c>
      <c r="L36" s="20">
        <v>124200000</v>
      </c>
      <c r="M36" s="20">
        <v>639800000</v>
      </c>
      <c r="N36" s="20">
        <v>451200000</v>
      </c>
    </row>
    <row r="37" spans="2:14" x14ac:dyDescent="0.3">
      <c r="B37" s="4" t="str">
        <f>MASTER_VL!B37</f>
        <v>Retail Hardlines</v>
      </c>
      <c r="C37" s="4" t="str">
        <f>MASTER_VL!C37</f>
        <v>Sleep Number Corp.</v>
      </c>
      <c r="D37" s="15" t="str">
        <f>MASTER_VL!D37</f>
        <v>SNBR</v>
      </c>
      <c r="E37" s="11" t="s">
        <v>459</v>
      </c>
      <c r="F37" s="20">
        <v>1682296000</v>
      </c>
      <c r="G37" s="20">
        <v>1887482000</v>
      </c>
      <c r="H37" s="20">
        <v>2114297000</v>
      </c>
      <c r="I37" s="20">
        <v>860810000</v>
      </c>
      <c r="J37" s="20">
        <v>950880000</v>
      </c>
      <c r="K37" s="20">
        <v>953936000</v>
      </c>
      <c r="L37" s="20">
        <v>-25496000</v>
      </c>
      <c r="M37" s="20">
        <v>-19753000</v>
      </c>
      <c r="N37" s="20">
        <v>48895000</v>
      </c>
    </row>
    <row r="38" spans="2:14" x14ac:dyDescent="0.3">
      <c r="B38" s="4" t="str">
        <f>MASTER_VL!B38</f>
        <v>Retail Hardlines</v>
      </c>
      <c r="C38" s="4" t="str">
        <f>MASTER_VL!C38</f>
        <v>Sportsman's Warehouse Hldgs</v>
      </c>
      <c r="D38" s="15" t="str">
        <f>MASTER_VL!D38</f>
        <v>SPWH</v>
      </c>
      <c r="E38" s="11">
        <v>0.748</v>
      </c>
      <c r="F38" s="20">
        <v>1197633000</v>
      </c>
      <c r="G38" s="20">
        <v>1287987000</v>
      </c>
      <c r="H38" s="20">
        <v>1399515000</v>
      </c>
      <c r="I38" s="20">
        <v>852102000</v>
      </c>
      <c r="J38" s="20">
        <v>886205000</v>
      </c>
      <c r="K38" s="20">
        <v>858960000</v>
      </c>
      <c r="L38" s="20">
        <v>-31129000</v>
      </c>
      <c r="M38" s="20">
        <v>-38206000</v>
      </c>
      <c r="N38" s="20">
        <v>53868000</v>
      </c>
    </row>
    <row r="39" spans="2:14" x14ac:dyDescent="0.3">
      <c r="B39" s="4" t="str">
        <f>MASTER_VL!B39</f>
        <v>Retail Hardlines</v>
      </c>
      <c r="C39" s="4" t="str">
        <f>MASTER_VL!C39</f>
        <v>Sunoco LP</v>
      </c>
      <c r="D39" s="15" t="str">
        <f>MASTER_VL!D39</f>
        <v>SUN</v>
      </c>
      <c r="E39" s="11">
        <v>1.04</v>
      </c>
      <c r="F39" s="20">
        <v>22693000000</v>
      </c>
      <c r="G39" s="20">
        <v>23068000000</v>
      </c>
      <c r="H39" s="20">
        <v>25729000000</v>
      </c>
      <c r="I39" s="20">
        <v>14375000000</v>
      </c>
      <c r="J39" s="20">
        <v>6826000000</v>
      </c>
      <c r="K39" s="20">
        <v>6830000000</v>
      </c>
      <c r="L39" s="20">
        <v>1049000000</v>
      </c>
      <c r="M39" s="20">
        <v>430000000</v>
      </c>
      <c r="N39" s="20">
        <v>501000000</v>
      </c>
    </row>
    <row r="40" spans="2:14" x14ac:dyDescent="0.3">
      <c r="B40" s="4" t="str">
        <f>MASTER_VL!B40</f>
        <v>Retail Hardlines</v>
      </c>
      <c r="C40" s="4" t="str">
        <f>MASTER_VL!C40</f>
        <v>Titan Machinery Inc</v>
      </c>
      <c r="D40" s="15" t="str">
        <f>MASTER_VL!D40</f>
        <v>TITN</v>
      </c>
      <c r="E40" s="11">
        <v>1.274</v>
      </c>
      <c r="F40" s="20">
        <v>2702122000</v>
      </c>
      <c r="G40" s="20" t="s">
        <v>464</v>
      </c>
      <c r="H40" s="20">
        <v>2209306000</v>
      </c>
      <c r="I40" s="20">
        <v>1813938000</v>
      </c>
      <c r="J40" s="20" t="s">
        <v>464</v>
      </c>
      <c r="K40" s="20">
        <v>1188695000</v>
      </c>
      <c r="L40" s="20">
        <v>-49985000</v>
      </c>
      <c r="M40" s="20" t="s">
        <v>464</v>
      </c>
      <c r="N40" s="20">
        <v>135241000</v>
      </c>
    </row>
    <row r="41" spans="2:14" x14ac:dyDescent="0.3">
      <c r="B41" s="4" t="str">
        <f>MASTER_VL!B41</f>
        <v>Retail Hardlines</v>
      </c>
      <c r="C41" s="4" t="str">
        <f>MASTER_VL!C41</f>
        <v>Tandy Leather Factory Inc</v>
      </c>
      <c r="D41" s="15" t="str">
        <f>MASTER_VL!D41</f>
        <v>TLF</v>
      </c>
      <c r="E41" s="11">
        <v>0.49099999999999999</v>
      </c>
      <c r="F41" s="20">
        <v>74391000</v>
      </c>
      <c r="G41" s="20">
        <v>76229000</v>
      </c>
      <c r="H41" s="20">
        <v>80335000</v>
      </c>
      <c r="I41" s="20">
        <v>74924000</v>
      </c>
      <c r="J41" s="20">
        <v>72135000</v>
      </c>
      <c r="K41" s="20">
        <v>68579000</v>
      </c>
      <c r="L41" s="20">
        <v>1091000</v>
      </c>
      <c r="M41" s="20">
        <v>4545000</v>
      </c>
      <c r="N41" s="20">
        <v>1408000</v>
      </c>
    </row>
    <row r="42" spans="2:14" x14ac:dyDescent="0.3">
      <c r="B42" s="4" t="str">
        <f>MASTER_VL!B42</f>
        <v>Retail Hardlines</v>
      </c>
      <c r="C42" s="4" t="str">
        <f>MASTER_VL!C42</f>
        <v>Tapestry Inc.</v>
      </c>
      <c r="D42" s="15" t="str">
        <f>MASTER_VL!D42</f>
        <v>TPR</v>
      </c>
      <c r="E42" s="11">
        <v>1.389</v>
      </c>
      <c r="F42" s="20" t="s">
        <v>459</v>
      </c>
      <c r="G42" s="20">
        <v>6671200000</v>
      </c>
      <c r="H42" s="20">
        <v>6660900000</v>
      </c>
      <c r="I42" s="20" t="s">
        <v>459</v>
      </c>
      <c r="J42" s="20">
        <v>13396300000</v>
      </c>
      <c r="K42" s="20">
        <v>7116800000</v>
      </c>
      <c r="L42" s="20" t="s">
        <v>459</v>
      </c>
      <c r="M42" s="20">
        <v>1011900000</v>
      </c>
      <c r="N42" s="20">
        <v>1143100000</v>
      </c>
    </row>
    <row r="43" spans="2:14" x14ac:dyDescent="0.3">
      <c r="B43" s="4" t="str">
        <f>MASTER_VL!B43</f>
        <v>Retail Hardlines</v>
      </c>
      <c r="C43" s="4" t="str">
        <f>MASTER_VL!C43</f>
        <v>Ulta Beauty</v>
      </c>
      <c r="D43" s="15" t="str">
        <f>MASTER_VL!D43</f>
        <v>ULTA</v>
      </c>
      <c r="E43" s="11">
        <v>1.1539999999999999</v>
      </c>
      <c r="F43" s="20">
        <v>11295654000</v>
      </c>
      <c r="G43" s="20">
        <v>11207303000</v>
      </c>
      <c r="H43" s="20">
        <v>10208580000</v>
      </c>
      <c r="I43" s="20">
        <v>6001693000</v>
      </c>
      <c r="J43" s="20">
        <v>5707011000</v>
      </c>
      <c r="K43" s="20">
        <v>5370411000</v>
      </c>
      <c r="L43" s="20">
        <v>1580066000</v>
      </c>
      <c r="M43" s="20">
        <v>1695651000</v>
      </c>
      <c r="N43" s="20">
        <v>1643544000</v>
      </c>
    </row>
    <row r="44" spans="2:14" x14ac:dyDescent="0.3">
      <c r="B44" s="4" t="str">
        <f>MASTER_VL!B44</f>
        <v>Retail Hardlines</v>
      </c>
      <c r="C44" s="4" t="str">
        <f>MASTER_VL!C44</f>
        <v>Winmark Corp</v>
      </c>
      <c r="D44" s="15" t="str">
        <f>MASTER_VL!D44</f>
        <v>WINA</v>
      </c>
      <c r="E44" s="11">
        <v>0.60899999999999999</v>
      </c>
      <c r="F44" s="20">
        <v>79157200</v>
      </c>
      <c r="G44" s="20">
        <v>81270000</v>
      </c>
      <c r="H44" s="20">
        <v>79582800</v>
      </c>
      <c r="I44" s="20">
        <v>26844500</v>
      </c>
      <c r="J44" s="20">
        <v>28967700</v>
      </c>
      <c r="K44" s="20">
        <v>30455700</v>
      </c>
      <c r="L44" s="20">
        <v>51224000</v>
      </c>
      <c r="M44" s="20">
        <v>51361300</v>
      </c>
      <c r="N44" s="20">
        <v>50783500</v>
      </c>
    </row>
    <row r="45" spans="2:14" x14ac:dyDescent="0.3">
      <c r="B45" s="4" t="str">
        <f>MASTER_VL!B45</f>
        <v>Retail Hardlines</v>
      </c>
      <c r="C45" s="4" t="str">
        <f>MASTER_VL!C45</f>
        <v>Warby Parker</v>
      </c>
      <c r="D45" s="15" t="str">
        <f>MASTER_VL!D45</f>
        <v>WRBY</v>
      </c>
      <c r="E45" s="11">
        <v>2.0089999999999999</v>
      </c>
      <c r="F45" s="20">
        <v>771315000</v>
      </c>
      <c r="G45" s="20">
        <v>669765000</v>
      </c>
      <c r="H45" s="20">
        <v>598112000</v>
      </c>
      <c r="I45" s="20">
        <v>676490000</v>
      </c>
      <c r="J45" s="20">
        <v>580312000</v>
      </c>
      <c r="K45" s="20">
        <v>568707000</v>
      </c>
      <c r="L45" s="20">
        <v>-19515000</v>
      </c>
      <c r="M45" s="20">
        <v>-62764000</v>
      </c>
      <c r="N45" s="20">
        <v>-109896000</v>
      </c>
    </row>
    <row r="46" spans="2:14" ht="10.5" thickBot="1" x14ac:dyDescent="0.35">
      <c r="B46" s="8" t="str">
        <f>MASTER_VL!B46</f>
        <v>Retail Hardlines</v>
      </c>
      <c r="C46" s="8" t="str">
        <f>MASTER_VL!C46</f>
        <v>WW International</v>
      </c>
      <c r="D46" s="19" t="str">
        <f>MASTER_VL!D46</f>
        <v>WW</v>
      </c>
      <c r="E46" s="12">
        <v>1.7</v>
      </c>
      <c r="F46" s="21">
        <v>776993000</v>
      </c>
      <c r="G46" s="21">
        <v>822755000</v>
      </c>
      <c r="H46" s="21">
        <v>919055000</v>
      </c>
      <c r="I46" s="21">
        <v>550276000</v>
      </c>
      <c r="J46" s="21">
        <v>982030000</v>
      </c>
      <c r="K46" s="21">
        <v>1028430000</v>
      </c>
      <c r="L46" s="21">
        <v>-345175000</v>
      </c>
      <c r="M46" s="21">
        <v>-73632000</v>
      </c>
      <c r="N46" s="21">
        <v>-366803000</v>
      </c>
    </row>
    <row r="47" spans="2:14" x14ac:dyDescent="0.3">
      <c r="B47" s="4" t="str">
        <f>MASTER_VL!B47</f>
        <v>Retail Softlines</v>
      </c>
      <c r="C47" s="4" t="str">
        <f>MASTER_VL!C47</f>
        <v>American Eagle Outfitters Inc</v>
      </c>
      <c r="D47" s="15" t="str">
        <f>MASTER_VL!D47</f>
        <v>AEO</v>
      </c>
      <c r="E47" s="11">
        <v>1.373</v>
      </c>
      <c r="F47" s="20">
        <v>5328652000</v>
      </c>
      <c r="G47" s="20">
        <v>5261770000</v>
      </c>
      <c r="H47" s="20">
        <v>4989833000</v>
      </c>
      <c r="I47" s="20">
        <v>3830775000</v>
      </c>
      <c r="J47" s="20">
        <v>3557909000</v>
      </c>
      <c r="K47" s="20">
        <v>3420956000</v>
      </c>
      <c r="L47" s="20">
        <v>442234000</v>
      </c>
      <c r="M47" s="20">
        <v>239858000</v>
      </c>
      <c r="N47" s="20">
        <v>178494000</v>
      </c>
    </row>
    <row r="48" spans="2:14" x14ac:dyDescent="0.3">
      <c r="B48" s="4" t="str">
        <f>MASTER_VL!B48</f>
        <v>Retail Softlines</v>
      </c>
      <c r="C48" s="4" t="str">
        <f>MASTER_VL!C48</f>
        <v>Abercrombie and Fitch Co</v>
      </c>
      <c r="D48" s="15" t="str">
        <f>MASTER_VL!D48</f>
        <v>ANF</v>
      </c>
      <c r="E48" s="11">
        <v>1.4059999999999999</v>
      </c>
      <c r="F48" s="20">
        <v>4948587000</v>
      </c>
      <c r="G48" s="20">
        <v>4280677000</v>
      </c>
      <c r="H48" s="20">
        <v>3697751000</v>
      </c>
      <c r="I48" s="20">
        <v>3299887000</v>
      </c>
      <c r="J48" s="20">
        <v>2974233000</v>
      </c>
      <c r="K48" s="20">
        <v>2713100000</v>
      </c>
      <c r="L48" s="20">
        <v>768677000</v>
      </c>
      <c r="M48" s="20">
        <v>484299000</v>
      </c>
      <c r="N48" s="20">
        <v>67016000</v>
      </c>
    </row>
    <row r="49" spans="2:14" x14ac:dyDescent="0.3">
      <c r="B49" s="4" t="str">
        <f>MASTER_VL!B49</f>
        <v>Retail Softlines</v>
      </c>
      <c r="C49" s="4" t="str">
        <f>MASTER_VL!C49</f>
        <v>Bebe Stores Inc</v>
      </c>
      <c r="D49" s="15" t="str">
        <f>MASTER_VL!D49</f>
        <v>BEBE</v>
      </c>
      <c r="E49" s="11">
        <v>-2.3E-2</v>
      </c>
      <c r="F49" s="20" t="s">
        <v>459</v>
      </c>
      <c r="G49" s="20">
        <v>54495000</v>
      </c>
      <c r="H49" s="20">
        <v>56881000</v>
      </c>
      <c r="I49" s="20" t="s">
        <v>459</v>
      </c>
      <c r="J49" s="20">
        <v>89500000</v>
      </c>
      <c r="K49" s="20">
        <v>88166000</v>
      </c>
      <c r="L49" s="20" t="s">
        <v>459</v>
      </c>
      <c r="M49" s="20">
        <v>-6789000</v>
      </c>
      <c r="N49" s="20">
        <v>-7790000</v>
      </c>
    </row>
    <row r="50" spans="2:14" x14ac:dyDescent="0.3">
      <c r="B50" s="4" t="str">
        <f>MASTER_VL!B50</f>
        <v>Retail Softlines</v>
      </c>
      <c r="C50" s="4" t="str">
        <f>MASTER_VL!C50</f>
        <v>Allbirds Inc</v>
      </c>
      <c r="D50" s="15" t="str">
        <f>MASTER_VL!D50</f>
        <v>BIRD</v>
      </c>
      <c r="E50" s="11">
        <v>1.462</v>
      </c>
      <c r="F50" s="20">
        <v>189757000</v>
      </c>
      <c r="G50" s="20">
        <v>254065000</v>
      </c>
      <c r="H50" s="20">
        <v>297766000</v>
      </c>
      <c r="I50" s="20">
        <v>188879000</v>
      </c>
      <c r="J50" s="20">
        <v>312705000</v>
      </c>
      <c r="K50" s="20">
        <v>462364000</v>
      </c>
      <c r="L50" s="20">
        <v>-91447000</v>
      </c>
      <c r="M50" s="20">
        <v>-152124000</v>
      </c>
      <c r="N50" s="20">
        <v>-100127000</v>
      </c>
    </row>
    <row r="51" spans="2:14" x14ac:dyDescent="0.3">
      <c r="B51" s="4" t="str">
        <f>MASTER_VL!B51</f>
        <v>Retail Softlines</v>
      </c>
      <c r="C51" s="4" t="str">
        <f>MASTER_VL!C51</f>
        <v>Buckle Inc</v>
      </c>
      <c r="D51" s="15" t="str">
        <f>MASTER_VL!D51</f>
        <v>BKE</v>
      </c>
      <c r="E51" s="11">
        <v>0.84299999999999997</v>
      </c>
      <c r="F51" s="20">
        <v>1217689000</v>
      </c>
      <c r="G51" s="20">
        <v>1261102000</v>
      </c>
      <c r="H51" s="20">
        <v>1345187000</v>
      </c>
      <c r="I51" s="20">
        <v>913173000</v>
      </c>
      <c r="J51" s="20">
        <v>889810000</v>
      </c>
      <c r="K51" s="20">
        <v>837579000</v>
      </c>
      <c r="L51" s="20">
        <v>257777000</v>
      </c>
      <c r="M51" s="20">
        <v>289215000</v>
      </c>
      <c r="N51" s="20">
        <v>335056000</v>
      </c>
    </row>
    <row r="52" spans="2:14" x14ac:dyDescent="0.3">
      <c r="B52" s="4" t="str">
        <f>MASTER_VL!B52</f>
        <v>Retail Softlines</v>
      </c>
      <c r="C52" s="4" t="str">
        <f>MASTER_VL!C52</f>
        <v>Boot Barn Holdings</v>
      </c>
      <c r="D52" s="15" t="str">
        <f>MASTER_VL!D52</f>
        <v>BOOT</v>
      </c>
      <c r="E52" s="11">
        <v>1.7490000000000001</v>
      </c>
      <c r="F52" s="20" t="s">
        <v>459</v>
      </c>
      <c r="G52" s="20">
        <v>1667009000</v>
      </c>
      <c r="H52" s="20">
        <v>1657615000</v>
      </c>
      <c r="I52" s="20" t="s">
        <v>459</v>
      </c>
      <c r="J52" s="20">
        <v>1705592000</v>
      </c>
      <c r="K52" s="20">
        <v>1517381000</v>
      </c>
      <c r="L52" s="20" t="s">
        <v>459</v>
      </c>
      <c r="M52" s="20">
        <v>197372000</v>
      </c>
      <c r="N52" s="20">
        <v>225878000</v>
      </c>
    </row>
    <row r="53" spans="2:14" x14ac:dyDescent="0.3">
      <c r="B53" s="4" t="str">
        <f>MASTER_VL!B53</f>
        <v>Retail Softlines</v>
      </c>
      <c r="C53" s="4" t="str">
        <f>MASTER_VL!C53</f>
        <v>Cato Corp</v>
      </c>
      <c r="D53" s="15" t="str">
        <f>MASTER_VL!D53</f>
        <v>CATO</v>
      </c>
      <c r="E53" s="11">
        <v>0.67200000000000004</v>
      </c>
      <c r="F53" s="20">
        <v>642140000</v>
      </c>
      <c r="G53" s="20">
        <v>700318000</v>
      </c>
      <c r="H53" s="20">
        <v>752370000</v>
      </c>
      <c r="I53" s="20">
        <v>452361000</v>
      </c>
      <c r="J53" s="20">
        <v>486817000</v>
      </c>
      <c r="K53" s="20">
        <v>553140000</v>
      </c>
      <c r="L53" s="20">
        <v>-16113000</v>
      </c>
      <c r="M53" s="20">
        <v>-13801000</v>
      </c>
      <c r="N53" s="20">
        <v>1770000</v>
      </c>
    </row>
    <row r="54" spans="2:14" x14ac:dyDescent="0.3">
      <c r="B54" s="4" t="str">
        <f>MASTER_VL!B54</f>
        <v>Retail Softlines</v>
      </c>
      <c r="C54" s="4" t="str">
        <f>MASTER_VL!C54</f>
        <v>Citi Trends Inc</v>
      </c>
      <c r="D54" s="15" t="str">
        <f>MASTER_VL!D54</f>
        <v>CTRN</v>
      </c>
      <c r="E54" s="11">
        <v>2.0230000000000001</v>
      </c>
      <c r="F54" s="20">
        <v>753079000</v>
      </c>
      <c r="G54" s="20">
        <v>747941000</v>
      </c>
      <c r="H54" s="20">
        <v>795011000</v>
      </c>
      <c r="I54" s="20">
        <v>462769000</v>
      </c>
      <c r="J54" s="20">
        <v>518721000</v>
      </c>
      <c r="K54" s="20">
        <v>544258000</v>
      </c>
      <c r="L54" s="20">
        <v>-37334000</v>
      </c>
      <c r="M54" s="20">
        <v>-15886000</v>
      </c>
      <c r="N54" s="20">
        <v>76033000</v>
      </c>
    </row>
    <row r="55" spans="2:14" x14ac:dyDescent="0.3">
      <c r="B55" s="4" t="str">
        <f>MASTER_VL!B55</f>
        <v>Retail Softlines</v>
      </c>
      <c r="C55" s="4" t="str">
        <f>MASTER_VL!C55</f>
        <v>Torrid Holdings Inc</v>
      </c>
      <c r="D55" s="15" t="str">
        <f>MASTER_VL!D55</f>
        <v>CURV</v>
      </c>
      <c r="E55" s="11">
        <v>1.964</v>
      </c>
      <c r="F55" s="20">
        <v>1071765000</v>
      </c>
      <c r="G55" s="20" t="s">
        <v>464</v>
      </c>
      <c r="H55" s="20">
        <v>1254136000</v>
      </c>
      <c r="I55" s="20">
        <v>488441000</v>
      </c>
      <c r="J55" s="20" t="s">
        <v>464</v>
      </c>
      <c r="K55" s="20">
        <v>527264000</v>
      </c>
      <c r="L55" s="20">
        <v>21603000</v>
      </c>
      <c r="M55" s="20" t="s">
        <v>464</v>
      </c>
      <c r="N55" s="20">
        <v>71682000</v>
      </c>
    </row>
    <row r="56" spans="2:14" x14ac:dyDescent="0.3">
      <c r="B56" s="4" t="str">
        <f>MASTER_VL!B56</f>
        <v>Retail Softlines</v>
      </c>
      <c r="C56" s="4" t="str">
        <f>MASTER_VL!C56</f>
        <v>Designer Brands</v>
      </c>
      <c r="D56" s="15" t="str">
        <f>MASTER_VL!D56</f>
        <v>DBI</v>
      </c>
      <c r="E56" s="11">
        <v>1.7230000000000001</v>
      </c>
      <c r="F56" s="20">
        <v>3009262000</v>
      </c>
      <c r="G56" s="20">
        <v>3074976000</v>
      </c>
      <c r="H56" s="20">
        <v>3315428000</v>
      </c>
      <c r="I56" s="20">
        <v>2009224000</v>
      </c>
      <c r="J56" s="20">
        <v>2076232000</v>
      </c>
      <c r="K56" s="20">
        <v>2009618000</v>
      </c>
      <c r="L56" s="20">
        <v>-10730000</v>
      </c>
      <c r="M56" s="20">
        <v>40197000</v>
      </c>
      <c r="N56" s="20">
        <v>159524000</v>
      </c>
    </row>
    <row r="57" spans="2:14" x14ac:dyDescent="0.3">
      <c r="B57" s="4" t="str">
        <f>MASTER_VL!B57</f>
        <v>Retail Softlines</v>
      </c>
      <c r="C57" s="4" t="str">
        <f>MASTER_VL!C57</f>
        <v>Duluth Holdings Inc.</v>
      </c>
      <c r="D57" s="15" t="str">
        <f>MASTER_VL!D57</f>
        <v>DLTH</v>
      </c>
      <c r="E57" s="13">
        <v>1.2090000000000001</v>
      </c>
      <c r="F57" s="22">
        <v>626629000</v>
      </c>
      <c r="G57" s="22">
        <v>646681000</v>
      </c>
      <c r="H57" s="22">
        <v>653307000</v>
      </c>
      <c r="I57" s="22">
        <v>452442000</v>
      </c>
      <c r="J57" s="22">
        <v>491210000</v>
      </c>
      <c r="K57" s="22">
        <v>527454000</v>
      </c>
      <c r="L57" s="22">
        <v>-41242000</v>
      </c>
      <c r="M57" s="22">
        <v>-12802000</v>
      </c>
      <c r="N57" s="22">
        <v>2954000</v>
      </c>
    </row>
    <row r="58" spans="2:14" x14ac:dyDescent="0.3">
      <c r="B58" s="4" t="str">
        <f>MASTER_VL!B58</f>
        <v>Retail Softlines</v>
      </c>
      <c r="C58" s="4" t="str">
        <f>MASTER_VL!C58</f>
        <v>Dogness (International) Corp</v>
      </c>
      <c r="D58" s="15" t="str">
        <f>MASTER_VL!D58</f>
        <v>DOGZ</v>
      </c>
      <c r="E58" s="13">
        <v>1.387</v>
      </c>
      <c r="F58" s="22" t="s">
        <v>459</v>
      </c>
      <c r="G58" s="22">
        <v>14847902</v>
      </c>
      <c r="H58" s="22">
        <v>17584454</v>
      </c>
      <c r="I58" s="22" t="s">
        <v>459</v>
      </c>
      <c r="J58" s="22">
        <v>99200829</v>
      </c>
      <c r="K58" s="22">
        <v>97871328</v>
      </c>
      <c r="L58" s="22" t="s">
        <v>459</v>
      </c>
      <c r="M58" s="22">
        <v>-6548249</v>
      </c>
      <c r="N58" s="22">
        <v>-8686923</v>
      </c>
    </row>
    <row r="59" spans="2:14" x14ac:dyDescent="0.3">
      <c r="B59" s="4" t="str">
        <f>MASTER_VL!B59</f>
        <v>Retail Softlines</v>
      </c>
      <c r="C59" s="4" t="str">
        <f>MASTER_VL!C59</f>
        <v>Destination XL Group Inc</v>
      </c>
      <c r="D59" s="15" t="str">
        <f>MASTER_VL!D59</f>
        <v>DXLG</v>
      </c>
      <c r="E59" s="13">
        <v>0.873</v>
      </c>
      <c r="F59" s="22">
        <v>467015000</v>
      </c>
      <c r="G59" s="22">
        <v>521815000</v>
      </c>
      <c r="H59" s="22">
        <v>545838000</v>
      </c>
      <c r="I59" s="22">
        <v>380955000</v>
      </c>
      <c r="J59" s="22">
        <v>357741000</v>
      </c>
      <c r="K59" s="22">
        <v>350598000</v>
      </c>
      <c r="L59" s="22">
        <v>5816000</v>
      </c>
      <c r="M59" s="22">
        <v>38391000</v>
      </c>
      <c r="N59" s="22">
        <v>58335000</v>
      </c>
    </row>
    <row r="60" spans="2:14" x14ac:dyDescent="0.3">
      <c r="B60" s="4" t="str">
        <f>MASTER_VL!B60</f>
        <v>Retail Softlines</v>
      </c>
      <c r="C60" s="4" t="str">
        <f>MASTER_VL!C60</f>
        <v>Foot Locker Inc</v>
      </c>
      <c r="D60" s="15" t="str">
        <f>MASTER_VL!D60</f>
        <v>FL</v>
      </c>
      <c r="E60" s="11">
        <v>1.397</v>
      </c>
      <c r="F60" s="20">
        <v>7988000000</v>
      </c>
      <c r="G60" s="20">
        <v>8168000000</v>
      </c>
      <c r="H60" s="20">
        <v>8759000000</v>
      </c>
      <c r="I60" s="20">
        <v>6748000000</v>
      </c>
      <c r="J60" s="20">
        <v>6868000000</v>
      </c>
      <c r="K60" s="20">
        <v>7907000000</v>
      </c>
      <c r="L60" s="20">
        <v>51000000</v>
      </c>
      <c r="M60" s="20">
        <v>-423000000</v>
      </c>
      <c r="N60" s="20">
        <v>524000000</v>
      </c>
    </row>
    <row r="61" spans="2:14" x14ac:dyDescent="0.3">
      <c r="B61" s="4" t="str">
        <f>MASTER_VL!B61</f>
        <v>Retail Softlines</v>
      </c>
      <c r="C61" s="4" t="str">
        <f>MASTER_VL!C61</f>
        <v>Gap Inc</v>
      </c>
      <c r="D61" s="15" t="str">
        <f>MASTER_VL!D61</f>
        <v>GAP</v>
      </c>
      <c r="E61" s="11">
        <v>2.1360000000000001</v>
      </c>
      <c r="F61" s="20">
        <v>15086000000</v>
      </c>
      <c r="G61" s="20">
        <v>14889000000</v>
      </c>
      <c r="H61" s="20">
        <v>15616000000</v>
      </c>
      <c r="I61" s="20">
        <v>11885000000</v>
      </c>
      <c r="J61" s="20">
        <v>11044000000</v>
      </c>
      <c r="K61" s="20">
        <v>11386000000</v>
      </c>
      <c r="L61" s="20">
        <v>1137000000</v>
      </c>
      <c r="M61" s="20">
        <v>556000000</v>
      </c>
      <c r="N61" s="20">
        <v>-139000000</v>
      </c>
    </row>
    <row r="62" spans="2:14" x14ac:dyDescent="0.3">
      <c r="B62" s="4" t="str">
        <f>MASTER_VL!B62</f>
        <v>Retail Softlines</v>
      </c>
      <c r="C62" s="4" t="str">
        <f>MASTER_VL!C62</f>
        <v>Grove Collaborative Hldgs Inc</v>
      </c>
      <c r="D62" s="15" t="str">
        <f>MASTER_VL!D62</f>
        <v>GROV</v>
      </c>
      <c r="E62" s="11">
        <v>1.079</v>
      </c>
      <c r="F62" s="20">
        <v>203425000</v>
      </c>
      <c r="G62" s="20">
        <v>259278000</v>
      </c>
      <c r="H62" s="20">
        <v>321527000</v>
      </c>
      <c r="I62" s="20">
        <v>65010000</v>
      </c>
      <c r="J62" s="20">
        <v>150742000</v>
      </c>
      <c r="K62" s="20">
        <v>174045000</v>
      </c>
      <c r="L62" s="20">
        <v>-27383000</v>
      </c>
      <c r="M62" s="20">
        <v>-43194000</v>
      </c>
      <c r="N62" s="20">
        <v>-87661000</v>
      </c>
    </row>
    <row r="63" spans="2:14" x14ac:dyDescent="0.3">
      <c r="B63" s="4" t="str">
        <f>MASTER_VL!B63</f>
        <v>Retail Softlines</v>
      </c>
      <c r="C63" s="4" t="str">
        <f>MASTER_VL!C63</f>
        <v>Innovative Designs Inc</v>
      </c>
      <c r="D63" s="15" t="str">
        <f>MASTER_VL!D63</f>
        <v>IVDN</v>
      </c>
      <c r="E63" s="11">
        <v>-2.8439999999999999</v>
      </c>
      <c r="F63" s="20">
        <v>1382733</v>
      </c>
      <c r="G63" s="20">
        <v>347763</v>
      </c>
      <c r="H63" s="20">
        <v>258734</v>
      </c>
      <c r="I63" s="20">
        <v>1692830</v>
      </c>
      <c r="J63" s="20">
        <v>1503627</v>
      </c>
      <c r="K63" s="20">
        <v>1477231</v>
      </c>
      <c r="L63" s="20">
        <v>96923</v>
      </c>
      <c r="M63" s="20">
        <v>-301378</v>
      </c>
      <c r="N63" s="20">
        <v>-225489</v>
      </c>
    </row>
    <row r="64" spans="2:14" x14ac:dyDescent="0.3">
      <c r="B64" s="4" t="str">
        <f>MASTER_VL!B64</f>
        <v>Retail Softlines</v>
      </c>
      <c r="C64" s="4" t="str">
        <f>MASTER_VL!C64</f>
        <v>J.Jill Inc</v>
      </c>
      <c r="D64" s="15" t="str">
        <f>MASTER_VL!D64</f>
        <v>JILL</v>
      </c>
      <c r="E64" s="11">
        <v>0.313</v>
      </c>
      <c r="F64" s="20">
        <v>610857000</v>
      </c>
      <c r="G64" s="20">
        <v>608043000</v>
      </c>
      <c r="H64" s="20">
        <v>618528000</v>
      </c>
      <c r="I64" s="20">
        <v>417699000</v>
      </c>
      <c r="J64" s="20">
        <v>428180000</v>
      </c>
      <c r="K64" s="20">
        <v>466417000</v>
      </c>
      <c r="L64" s="20">
        <v>53981000</v>
      </c>
      <c r="M64" s="20">
        <v>49365000</v>
      </c>
      <c r="N64" s="20">
        <v>58674000</v>
      </c>
    </row>
    <row r="65" spans="2:14" x14ac:dyDescent="0.3">
      <c r="B65" s="4" t="str">
        <f>MASTER_VL!B65</f>
        <v>Retail Softlines</v>
      </c>
      <c r="C65" s="4" t="str">
        <f>MASTER_VL!C65</f>
        <v>Lands' End Inc.</v>
      </c>
      <c r="D65" s="15" t="str">
        <f>MASTER_VL!D65</f>
        <v>LE</v>
      </c>
      <c r="E65" s="11">
        <v>2.6549999999999998</v>
      </c>
      <c r="F65" s="20">
        <v>1362935000</v>
      </c>
      <c r="G65" s="20">
        <v>1472508000</v>
      </c>
      <c r="H65" s="20">
        <v>1555429000</v>
      </c>
      <c r="I65" s="20">
        <v>765481000</v>
      </c>
      <c r="J65" s="20">
        <v>811479000</v>
      </c>
      <c r="K65" s="20">
        <v>1082148000</v>
      </c>
      <c r="L65" s="20">
        <v>10496000</v>
      </c>
      <c r="M65" s="20">
        <v>-131817000</v>
      </c>
      <c r="N65" s="20">
        <v>-14679000</v>
      </c>
    </row>
    <row r="66" spans="2:14" x14ac:dyDescent="0.3">
      <c r="B66" s="4" t="str">
        <f>MASTER_VL!B66</f>
        <v>Retail Softlines</v>
      </c>
      <c r="C66" s="4" t="str">
        <f>MASTER_VL!C66</f>
        <v>Innovative Eyewear Inc</v>
      </c>
      <c r="D66" s="15" t="str">
        <f>MASTER_VL!D66</f>
        <v>LUCY</v>
      </c>
      <c r="E66" s="11">
        <v>3.032</v>
      </c>
      <c r="F66" s="20">
        <v>1636440</v>
      </c>
      <c r="G66" s="20">
        <v>1152479</v>
      </c>
      <c r="H66" s="20">
        <v>659788</v>
      </c>
      <c r="I66" s="20">
        <v>9838309</v>
      </c>
      <c r="J66" s="20">
        <v>6218762</v>
      </c>
      <c r="K66" s="20">
        <v>4689884</v>
      </c>
      <c r="L66" s="20">
        <v>-7766515</v>
      </c>
      <c r="M66" s="20">
        <v>-6663428</v>
      </c>
      <c r="N66" s="20">
        <v>-5681833</v>
      </c>
    </row>
    <row r="67" spans="2:14" x14ac:dyDescent="0.3">
      <c r="B67" s="4" t="str">
        <f>MASTER_VL!B67</f>
        <v>Retail Softlines</v>
      </c>
      <c r="C67" s="4" t="str">
        <f>MASTER_VL!C67</f>
        <v>Lululemon Athletica Inc</v>
      </c>
      <c r="D67" s="15" t="str">
        <f>MASTER_VL!D67</f>
        <v>LULU</v>
      </c>
      <c r="E67" s="11">
        <v>1.3129999999999999</v>
      </c>
      <c r="F67" s="20">
        <v>10588126000</v>
      </c>
      <c r="G67" s="20">
        <v>9619278000</v>
      </c>
      <c r="H67" s="20">
        <v>8110518000</v>
      </c>
      <c r="I67" s="20">
        <v>7603292000</v>
      </c>
      <c r="J67" s="20">
        <v>7091941000</v>
      </c>
      <c r="K67" s="20">
        <v>5607038000</v>
      </c>
      <c r="L67" s="20">
        <v>2576077000</v>
      </c>
      <c r="M67" s="20">
        <v>2175735000</v>
      </c>
      <c r="N67" s="20">
        <v>1332571000</v>
      </c>
    </row>
    <row r="68" spans="2:14" x14ac:dyDescent="0.3">
      <c r="B68" s="4" t="str">
        <f>MASTER_VL!B68</f>
        <v>Retail Softlines</v>
      </c>
      <c r="C68" s="4" t="str">
        <f>MASTER_VL!C68</f>
        <v>Kidpik Corp</v>
      </c>
      <c r="D68" s="15" t="str">
        <f>MASTER_VL!D68</f>
        <v>PIKM</v>
      </c>
      <c r="E68" s="11">
        <v>1.7749999999999999</v>
      </c>
      <c r="F68" s="20" t="s">
        <v>459</v>
      </c>
      <c r="G68" s="20">
        <v>14240724</v>
      </c>
      <c r="H68" s="20">
        <v>16477984</v>
      </c>
      <c r="I68" s="20" t="s">
        <v>459</v>
      </c>
      <c r="J68" s="20">
        <v>7117014</v>
      </c>
      <c r="K68" s="20">
        <v>16148346</v>
      </c>
      <c r="L68" s="20" t="s">
        <v>459</v>
      </c>
      <c r="M68" s="20">
        <v>-9905782</v>
      </c>
      <c r="N68" s="20">
        <v>-7615261</v>
      </c>
    </row>
    <row r="69" spans="2:14" x14ac:dyDescent="0.3">
      <c r="B69" s="4" t="str">
        <f>MASTER_VL!B69</f>
        <v>Retail Softlines</v>
      </c>
      <c r="C69" s="4" t="str">
        <f>MASTER_VL!C69</f>
        <v>Childrens Place Inc</v>
      </c>
      <c r="D69" s="15" t="str">
        <f>MASTER_VL!D69</f>
        <v>PLCE</v>
      </c>
      <c r="E69" s="11">
        <v>2.0369999999999999</v>
      </c>
      <c r="F69" s="20">
        <v>1386269000</v>
      </c>
      <c r="G69" s="20">
        <v>1602508000</v>
      </c>
      <c r="H69" s="20">
        <v>1708482000</v>
      </c>
      <c r="I69" s="20">
        <v>747552000</v>
      </c>
      <c r="J69" s="20">
        <v>800308000</v>
      </c>
      <c r="K69" s="20">
        <v>986281000</v>
      </c>
      <c r="L69" s="20">
        <v>-49448000</v>
      </c>
      <c r="M69" s="20">
        <v>-113798000</v>
      </c>
      <c r="N69" s="20">
        <v>-14762000</v>
      </c>
    </row>
    <row r="70" spans="2:14" x14ac:dyDescent="0.3">
      <c r="B70" s="4" t="str">
        <f>MASTER_VL!B70</f>
        <v>Retail Softlines</v>
      </c>
      <c r="C70" s="4" t="str">
        <f>MASTER_VL!C70</f>
        <v>Perfect Moment Ltd</v>
      </c>
      <c r="D70" s="15" t="str">
        <f>MASTER_VL!D70</f>
        <v>PMNT</v>
      </c>
      <c r="E70" s="11" t="s">
        <v>459</v>
      </c>
      <c r="F70" s="20" t="s">
        <v>459</v>
      </c>
      <c r="G70" s="20">
        <v>24443000</v>
      </c>
      <c r="H70" s="20">
        <v>23438000</v>
      </c>
      <c r="I70" s="20" t="s">
        <v>459</v>
      </c>
      <c r="J70" s="20">
        <v>12609000</v>
      </c>
      <c r="K70" s="20">
        <v>9821000</v>
      </c>
      <c r="L70" s="20" t="s">
        <v>459</v>
      </c>
      <c r="M70" s="20">
        <v>-8722000</v>
      </c>
      <c r="N70" s="20">
        <v>-10426000</v>
      </c>
    </row>
    <row r="71" spans="2:14" x14ac:dyDescent="0.3">
      <c r="B71" s="4" t="str">
        <f>MASTER_VL!B71</f>
        <v>Retail Softlines</v>
      </c>
      <c r="C71" s="4" t="str">
        <f>MASTER_VL!C71</f>
        <v>RealReal (The)</v>
      </c>
      <c r="D71" s="15" t="str">
        <f>MASTER_VL!D71</f>
        <v>REAL</v>
      </c>
      <c r="E71" s="11">
        <v>2.9079999999999999</v>
      </c>
      <c r="F71" s="20">
        <v>600484000</v>
      </c>
      <c r="G71" s="20">
        <v>549304000</v>
      </c>
      <c r="H71" s="20">
        <v>603493000</v>
      </c>
      <c r="I71" s="20">
        <v>423095000</v>
      </c>
      <c r="J71" s="20">
        <v>446923000</v>
      </c>
      <c r="K71" s="20">
        <v>615641000</v>
      </c>
      <c r="L71" s="20">
        <v>-133926000</v>
      </c>
      <c r="M71" s="20">
        <v>-168189000</v>
      </c>
      <c r="N71" s="20">
        <v>-196273000</v>
      </c>
    </row>
    <row r="72" spans="2:14" x14ac:dyDescent="0.3">
      <c r="B72" s="4" t="str">
        <f>MASTER_VL!B72</f>
        <v>Retail Softlines</v>
      </c>
      <c r="C72" s="4" t="str">
        <f>MASTER_VL!C72</f>
        <v>Shoe Carnival Inc</v>
      </c>
      <c r="D72" s="15" t="str">
        <f>MASTER_VL!D72</f>
        <v>SCVL</v>
      </c>
      <c r="E72" s="11">
        <v>1.3440000000000001</v>
      </c>
      <c r="F72" s="20">
        <v>1202885000</v>
      </c>
      <c r="G72" s="20">
        <v>1175882000</v>
      </c>
      <c r="H72" s="20">
        <v>1262235000</v>
      </c>
      <c r="I72" s="20">
        <v>1124133000</v>
      </c>
      <c r="J72" s="20">
        <v>1042025000</v>
      </c>
      <c r="K72" s="20">
        <v>989781000</v>
      </c>
      <c r="L72" s="20">
        <v>97486000</v>
      </c>
      <c r="M72" s="20">
        <v>96140000</v>
      </c>
      <c r="N72" s="20">
        <v>147122000</v>
      </c>
    </row>
    <row r="73" spans="2:14" x14ac:dyDescent="0.3">
      <c r="B73" s="4" t="str">
        <f>MASTER_VL!B73</f>
        <v>Retail Softlines</v>
      </c>
      <c r="C73" s="4" t="str">
        <f>MASTER_VL!C73</f>
        <v>Tilly's  Inc.</v>
      </c>
      <c r="D73" s="15" t="str">
        <f>MASTER_VL!D73</f>
        <v>TLYS</v>
      </c>
      <c r="E73" s="11">
        <v>1.58</v>
      </c>
      <c r="F73" s="20">
        <v>569453000</v>
      </c>
      <c r="G73" s="20">
        <v>623083000</v>
      </c>
      <c r="H73" s="20">
        <v>672280000</v>
      </c>
      <c r="I73" s="20">
        <v>342463000</v>
      </c>
      <c r="J73" s="20">
        <v>429545000</v>
      </c>
      <c r="K73" s="20">
        <v>475752000</v>
      </c>
      <c r="L73" s="20">
        <v>-46012000</v>
      </c>
      <c r="M73" s="20">
        <v>-25783000</v>
      </c>
      <c r="N73" s="20">
        <v>13167000</v>
      </c>
    </row>
    <row r="74" spans="2:14" x14ac:dyDescent="0.3">
      <c r="B74" s="4" t="str">
        <f>MASTER_VL!B74</f>
        <v>Retail Softlines</v>
      </c>
      <c r="C74" s="4" t="str">
        <f>MASTER_VL!C74</f>
        <v>Urban Outfitters</v>
      </c>
      <c r="D74" s="15" t="str">
        <f>MASTER_VL!D74</f>
        <v>URBN</v>
      </c>
      <c r="E74" s="11">
        <v>1.3680000000000001</v>
      </c>
      <c r="F74" s="20">
        <v>5550666000</v>
      </c>
      <c r="G74" s="20">
        <v>5153237000</v>
      </c>
      <c r="H74" s="20">
        <v>4795244000</v>
      </c>
      <c r="I74" s="20">
        <v>4519480000</v>
      </c>
      <c r="J74" s="20">
        <v>4111209000</v>
      </c>
      <c r="K74" s="20">
        <v>3682912000</v>
      </c>
      <c r="L74" s="20">
        <v>500172000</v>
      </c>
      <c r="M74" s="20">
        <v>381607000</v>
      </c>
      <c r="N74" s="20">
        <v>221279000</v>
      </c>
    </row>
    <row r="75" spans="2:14" x14ac:dyDescent="0.3">
      <c r="B75" s="4" t="str">
        <f>MASTER_VL!B75</f>
        <v>Retail Softlines</v>
      </c>
      <c r="C75" s="4" t="str">
        <f>MASTER_VL!C75</f>
        <v>Vera Bradley Inc</v>
      </c>
      <c r="D75" s="15" t="str">
        <f>MASTER_VL!D75</f>
        <v>VRA</v>
      </c>
      <c r="E75" s="11">
        <v>1.859</v>
      </c>
      <c r="F75" s="20">
        <v>361343000</v>
      </c>
      <c r="G75" s="20">
        <v>457824000</v>
      </c>
      <c r="H75" s="20">
        <v>486177000</v>
      </c>
      <c r="I75" s="20">
        <v>306690000</v>
      </c>
      <c r="J75" s="20">
        <v>380786000</v>
      </c>
      <c r="K75" s="20">
        <v>404501000</v>
      </c>
      <c r="L75" s="20">
        <v>-41238000</v>
      </c>
      <c r="M75" s="20">
        <v>11332000</v>
      </c>
      <c r="N75" s="20">
        <v>-95024000</v>
      </c>
    </row>
    <row r="76" spans="2:14" x14ac:dyDescent="0.3">
      <c r="B76" s="4" t="str">
        <f>MASTER_VL!B76</f>
        <v>Retail Softlines</v>
      </c>
      <c r="C76" s="4" t="str">
        <f>MASTER_VL!C76</f>
        <v>Victoria's Secret Beauty</v>
      </c>
      <c r="D76" s="15" t="str">
        <f>MASTER_VL!D76</f>
        <v>VSCO</v>
      </c>
      <c r="E76" s="11">
        <v>2.359</v>
      </c>
      <c r="F76" s="20">
        <v>6230000000</v>
      </c>
      <c r="G76" s="20">
        <v>6182000000</v>
      </c>
      <c r="H76" s="20">
        <v>6344000000</v>
      </c>
      <c r="I76" s="20">
        <v>4532000000</v>
      </c>
      <c r="J76" s="20">
        <v>4600000000</v>
      </c>
      <c r="K76" s="20">
        <v>4711000000</v>
      </c>
      <c r="L76" s="20">
        <v>221000000</v>
      </c>
      <c r="M76" s="20">
        <v>147000000</v>
      </c>
      <c r="N76" s="20">
        <v>417000000</v>
      </c>
    </row>
    <row r="77" spans="2:14" x14ac:dyDescent="0.3">
      <c r="B77" s="4" t="str">
        <f>MASTER_VL!B77</f>
        <v>Retail Softlines</v>
      </c>
      <c r="C77" s="4" t="str">
        <f>MASTER_VL!C77</f>
        <v>Weyco Group Inc</v>
      </c>
      <c r="D77" s="15" t="str">
        <f>MASTER_VL!D77</f>
        <v>WEYS</v>
      </c>
      <c r="E77" s="11">
        <v>0.72499999999999998</v>
      </c>
      <c r="F77" s="20">
        <v>290290000</v>
      </c>
      <c r="G77" s="20">
        <v>318048000</v>
      </c>
      <c r="H77" s="20">
        <v>351737000</v>
      </c>
      <c r="I77" s="20">
        <v>324086000</v>
      </c>
      <c r="J77" s="20">
        <v>309342000</v>
      </c>
      <c r="K77" s="20">
        <v>326620000</v>
      </c>
      <c r="L77" s="20">
        <v>39836000</v>
      </c>
      <c r="M77" s="20">
        <v>40864000</v>
      </c>
      <c r="N77" s="20">
        <v>39739000</v>
      </c>
    </row>
    <row r="78" spans="2:14" ht="10.5" thickBot="1" x14ac:dyDescent="0.35">
      <c r="B78" s="8" t="str">
        <f>MASTER_VL!B78</f>
        <v>Retail Softlines</v>
      </c>
      <c r="C78" s="8" t="str">
        <f>MASTER_VL!C78</f>
        <v>Zumiez Inc</v>
      </c>
      <c r="D78" s="19" t="str">
        <f>MASTER_VL!D78</f>
        <v>ZUMZ</v>
      </c>
      <c r="E78" s="12">
        <v>0.99</v>
      </c>
      <c r="F78" s="21">
        <v>889202000</v>
      </c>
      <c r="G78" s="21">
        <v>875486000</v>
      </c>
      <c r="H78" s="21">
        <v>958380000</v>
      </c>
      <c r="I78" s="21">
        <v>634881000</v>
      </c>
      <c r="J78" s="21">
        <v>664226000</v>
      </c>
      <c r="K78" s="21">
        <v>747903000</v>
      </c>
      <c r="L78" s="21">
        <v>4077000</v>
      </c>
      <c r="M78" s="21">
        <v>-61878000</v>
      </c>
      <c r="N78" s="21">
        <v>32467000</v>
      </c>
    </row>
    <row r="79" spans="2:14" x14ac:dyDescent="0.3">
      <c r="B79" s="4" t="str">
        <f>MASTER_VL!B79</f>
        <v>Retail Store</v>
      </c>
      <c r="C79" s="4" t="str">
        <f>MASTER_VL!C79</f>
        <v>Alexanders Inc</v>
      </c>
      <c r="D79" s="15" t="str">
        <f>MASTER_VL!D79</f>
        <v>ALX</v>
      </c>
      <c r="E79" s="11">
        <v>0.79200000000000004</v>
      </c>
      <c r="F79" s="20">
        <v>226374000</v>
      </c>
      <c r="G79" s="20">
        <v>224962000</v>
      </c>
      <c r="H79" s="20">
        <v>205814000</v>
      </c>
      <c r="I79" s="20">
        <v>1341295000</v>
      </c>
      <c r="J79" s="20">
        <v>1403680000</v>
      </c>
      <c r="K79" s="20">
        <v>1397776000</v>
      </c>
      <c r="L79" s="20">
        <v>43444000</v>
      </c>
      <c r="M79" s="20">
        <v>102413000</v>
      </c>
      <c r="N79" s="20">
        <v>57632000</v>
      </c>
    </row>
    <row r="80" spans="2:14" x14ac:dyDescent="0.3">
      <c r="B80" s="4" t="str">
        <f>MASTER_VL!B80</f>
        <v>Retail Store</v>
      </c>
      <c r="C80" s="4" t="str">
        <f>MASTER_VL!C80</f>
        <v>Aritzia Inc.</v>
      </c>
      <c r="D80" s="15" t="str">
        <f>MASTER_VL!D80</f>
        <v>ATZ.TO</v>
      </c>
      <c r="E80" s="11">
        <v>1.5469999999999999</v>
      </c>
      <c r="F80" s="20" t="s">
        <v>459</v>
      </c>
      <c r="G80" s="20">
        <v>2332350000</v>
      </c>
      <c r="H80" s="20">
        <v>2195630000</v>
      </c>
      <c r="I80" s="20" t="s">
        <v>459</v>
      </c>
      <c r="J80" s="20">
        <v>1946133000</v>
      </c>
      <c r="K80" s="20">
        <v>1836543000</v>
      </c>
      <c r="L80" s="20" t="s">
        <v>459</v>
      </c>
      <c r="M80" s="20">
        <v>114610000</v>
      </c>
      <c r="N80" s="20">
        <v>263807000</v>
      </c>
    </row>
    <row r="81" spans="2:14" x14ac:dyDescent="0.3">
      <c r="B81" s="4" t="str">
        <f>MASTER_VL!B81</f>
        <v>Retail Store</v>
      </c>
      <c r="C81" s="4" t="str">
        <f>MASTER_VL!C81</f>
        <v>Big Lots Inc</v>
      </c>
      <c r="D81" s="15" t="str">
        <f>MASTER_VL!D81</f>
        <v>BIGGQ</v>
      </c>
      <c r="E81" s="11">
        <v>2.1230000000000002</v>
      </c>
      <c r="F81" s="20" t="s">
        <v>459</v>
      </c>
      <c r="G81" s="20">
        <v>4722099000</v>
      </c>
      <c r="H81" s="20">
        <v>5468329000</v>
      </c>
      <c r="I81" s="20" t="s">
        <v>459</v>
      </c>
      <c r="J81" s="20">
        <v>3325309000</v>
      </c>
      <c r="K81" s="20">
        <v>3690931000</v>
      </c>
      <c r="L81" s="20" t="s">
        <v>459</v>
      </c>
      <c r="M81" s="20">
        <v>-432108000</v>
      </c>
      <c r="N81" s="20">
        <v>-280417000</v>
      </c>
    </row>
    <row r="82" spans="2:14" x14ac:dyDescent="0.3">
      <c r="B82" s="4" t="str">
        <f>MASTER_VL!B82</f>
        <v>Retail Store</v>
      </c>
      <c r="C82" s="4" t="str">
        <f>MASTER_VL!C82</f>
        <v>BJ's Wholesale Club</v>
      </c>
      <c r="D82" s="15" t="str">
        <f>MASTER_VL!D82</f>
        <v>BJ</v>
      </c>
      <c r="E82" s="11">
        <v>0.54400000000000004</v>
      </c>
      <c r="F82" s="20">
        <v>20501804000</v>
      </c>
      <c r="G82" s="20">
        <v>19968689000</v>
      </c>
      <c r="H82" s="20">
        <v>19315165000</v>
      </c>
      <c r="I82" s="20">
        <v>7065305000</v>
      </c>
      <c r="J82" s="20">
        <v>6677622000</v>
      </c>
      <c r="K82" s="20">
        <v>6349956000</v>
      </c>
      <c r="L82" s="20">
        <v>720847000</v>
      </c>
      <c r="M82" s="20">
        <v>735892000</v>
      </c>
      <c r="N82" s="20">
        <v>690524000</v>
      </c>
    </row>
    <row r="83" spans="2:14" x14ac:dyDescent="0.3">
      <c r="B83" s="4" t="str">
        <f>MASTER_VL!B83</f>
        <v>Retail Store</v>
      </c>
      <c r="C83" s="4" t="str">
        <f>MASTER_VL!C83</f>
        <v>Burlington Stores Inc</v>
      </c>
      <c r="D83" s="15" t="str">
        <f>MASTER_VL!D83</f>
        <v>BURL</v>
      </c>
      <c r="E83" s="11">
        <v>1.6519999999999999</v>
      </c>
      <c r="F83" s="20">
        <v>10616743000</v>
      </c>
      <c r="G83" s="20">
        <v>9708973000</v>
      </c>
      <c r="H83" s="20">
        <v>8684545000</v>
      </c>
      <c r="I83" s="20">
        <v>8770413000</v>
      </c>
      <c r="J83" s="20">
        <v>7706840000</v>
      </c>
      <c r="K83" s="20">
        <v>7269597000</v>
      </c>
      <c r="L83" s="20">
        <v>674814000</v>
      </c>
      <c r="M83" s="20">
        <v>465773000</v>
      </c>
      <c r="N83" s="20">
        <v>307509000</v>
      </c>
    </row>
    <row r="84" spans="2:14" x14ac:dyDescent="0.3">
      <c r="B84" s="4" t="str">
        <f>MASTER_VL!B84</f>
        <v>Retail Store</v>
      </c>
      <c r="C84" s="4" t="str">
        <f>MASTER_VL!C84</f>
        <v>Costco Wholesale Corporation</v>
      </c>
      <c r="D84" s="15" t="str">
        <f>MASTER_VL!D84</f>
        <v>COST</v>
      </c>
      <c r="E84" s="11">
        <v>0.93899999999999995</v>
      </c>
      <c r="F84" s="20">
        <v>254453000000</v>
      </c>
      <c r="G84" s="20">
        <v>242290000000</v>
      </c>
      <c r="H84" s="20">
        <v>226954000000</v>
      </c>
      <c r="I84" s="20">
        <v>69831000000</v>
      </c>
      <c r="J84" s="20">
        <v>68994000000</v>
      </c>
      <c r="K84" s="20">
        <v>64166000000</v>
      </c>
      <c r="L84" s="20">
        <v>9740000000</v>
      </c>
      <c r="M84" s="20">
        <v>8487000000</v>
      </c>
      <c r="N84" s="20">
        <v>7840000000</v>
      </c>
    </row>
    <row r="85" spans="2:14" x14ac:dyDescent="0.3">
      <c r="B85" s="4" t="str">
        <f>MASTER_VL!B85</f>
        <v>Retail Store</v>
      </c>
      <c r="C85" s="4" t="str">
        <f>MASTER_VL!C85</f>
        <v>Canadian Tire 'A'</v>
      </c>
      <c r="D85" s="15" t="str">
        <f>MASTER_VL!D85</f>
        <v>CTCA.TO</v>
      </c>
      <c r="E85" s="11">
        <v>1.04</v>
      </c>
      <c r="F85" s="20">
        <v>16357800000</v>
      </c>
      <c r="G85" s="20">
        <v>16656500000</v>
      </c>
      <c r="H85" s="20">
        <v>17810600000</v>
      </c>
      <c r="I85" s="20">
        <v>22240600000</v>
      </c>
      <c r="J85" s="20">
        <v>21978300000</v>
      </c>
      <c r="K85" s="20">
        <v>22102300000</v>
      </c>
      <c r="L85" s="20">
        <v>1246000000</v>
      </c>
      <c r="M85" s="20">
        <v>572800000</v>
      </c>
      <c r="N85" s="20">
        <v>1583800000</v>
      </c>
    </row>
    <row r="86" spans="2:14" x14ac:dyDescent="0.3">
      <c r="B86" s="4" t="str">
        <f>MASTER_VL!B86</f>
        <v>Retail Store</v>
      </c>
      <c r="C86" s="4" t="str">
        <f>MASTER_VL!C86</f>
        <v>Dillards Inc</v>
      </c>
      <c r="D86" s="15" t="str">
        <f>MASTER_VL!D86</f>
        <v>DDS</v>
      </c>
      <c r="E86" s="11">
        <v>0.69699999999999995</v>
      </c>
      <c r="F86" s="20">
        <v>6590231000</v>
      </c>
      <c r="G86" s="20">
        <v>6874420000</v>
      </c>
      <c r="H86" s="20">
        <v>6996215000</v>
      </c>
      <c r="I86" s="20">
        <v>3531054000</v>
      </c>
      <c r="J86" s="20">
        <v>3448906000</v>
      </c>
      <c r="K86" s="20">
        <v>3329150000</v>
      </c>
      <c r="L86" s="20">
        <v>729701000</v>
      </c>
      <c r="M86" s="20">
        <v>916617000</v>
      </c>
      <c r="N86" s="20">
        <v>1109467000</v>
      </c>
    </row>
    <row r="87" spans="2:14" x14ac:dyDescent="0.3">
      <c r="B87" s="4" t="str">
        <f>MASTER_VL!B87</f>
        <v>Retail Store</v>
      </c>
      <c r="C87" s="4" t="str">
        <f>MASTER_VL!C87</f>
        <v>Dollar General Corporation</v>
      </c>
      <c r="D87" s="15" t="str">
        <f>MASTER_VL!D87</f>
        <v>DG</v>
      </c>
      <c r="E87" s="11">
        <v>0.39800000000000002</v>
      </c>
      <c r="F87" s="20">
        <v>40612308000</v>
      </c>
      <c r="G87" s="20">
        <v>38691609000</v>
      </c>
      <c r="H87" s="20">
        <v>37844863000</v>
      </c>
      <c r="I87" s="20">
        <v>31132733000</v>
      </c>
      <c r="J87" s="20">
        <v>30795591000</v>
      </c>
      <c r="K87" s="20">
        <v>29083367000</v>
      </c>
      <c r="L87" s="20">
        <v>1439754000</v>
      </c>
      <c r="M87" s="20">
        <v>2119519000</v>
      </c>
      <c r="N87" s="20">
        <v>3116614000</v>
      </c>
    </row>
    <row r="88" spans="2:14" x14ac:dyDescent="0.3">
      <c r="B88" s="4" t="str">
        <f>MASTER_VL!B88</f>
        <v>Retail Store</v>
      </c>
      <c r="C88" s="4" t="str">
        <f>MASTER_VL!C88</f>
        <v>Dollar Tree Inc</v>
      </c>
      <c r="D88" s="15" t="str">
        <f>MASTER_VL!D88</f>
        <v>DLTR</v>
      </c>
      <c r="E88" s="11">
        <v>0.86899999999999999</v>
      </c>
      <c r="F88" s="20">
        <v>17565800000</v>
      </c>
      <c r="G88" s="20">
        <v>16770300000</v>
      </c>
      <c r="H88" s="20">
        <v>15405700000</v>
      </c>
      <c r="I88" s="20">
        <v>18644000000</v>
      </c>
      <c r="J88" s="20">
        <v>22023500000</v>
      </c>
      <c r="K88" s="20">
        <v>23022100000</v>
      </c>
      <c r="L88" s="20">
        <v>1383600000</v>
      </c>
      <c r="M88" s="20">
        <v>1661900000</v>
      </c>
      <c r="N88" s="20">
        <v>1971700000</v>
      </c>
    </row>
    <row r="89" spans="2:14" x14ac:dyDescent="0.3">
      <c r="B89" s="4" t="str">
        <f>MASTER_VL!B89</f>
        <v>Retail Store</v>
      </c>
      <c r="C89" s="4" t="str">
        <f>MASTER_VL!C89</f>
        <v>Dollarama Inc</v>
      </c>
      <c r="D89" s="15" t="str">
        <f>MASTER_VL!D89</f>
        <v>DOL.TO</v>
      </c>
      <c r="E89" s="11">
        <v>0.53400000000000003</v>
      </c>
      <c r="F89" s="20">
        <v>6413145000</v>
      </c>
      <c r="G89" s="20">
        <v>5867348000</v>
      </c>
      <c r="H89" s="20">
        <v>5052741000</v>
      </c>
      <c r="I89" s="20">
        <v>6482592000</v>
      </c>
      <c r="J89" s="20">
        <v>5263607000</v>
      </c>
      <c r="K89" s="20">
        <v>4819656000</v>
      </c>
      <c r="L89" s="20">
        <v>1546896000</v>
      </c>
      <c r="M89" s="20">
        <v>1350879000</v>
      </c>
      <c r="N89" s="20">
        <v>1076107000</v>
      </c>
    </row>
    <row r="90" spans="2:14" x14ac:dyDescent="0.3">
      <c r="B90" s="4" t="str">
        <f>MASTER_VL!B90</f>
        <v>Retail Store</v>
      </c>
      <c r="C90" s="4" t="str">
        <f>MASTER_VL!C90</f>
        <v>Five Below Inc</v>
      </c>
      <c r="D90" s="15" t="str">
        <f>MASTER_VL!D90</f>
        <v>FIVE</v>
      </c>
      <c r="E90" s="11">
        <v>1.0149999999999999</v>
      </c>
      <c r="F90" s="20">
        <v>3876527000</v>
      </c>
      <c r="G90" s="20">
        <v>3559369000</v>
      </c>
      <c r="H90" s="20">
        <v>3076308000</v>
      </c>
      <c r="I90" s="20">
        <v>4339574000</v>
      </c>
      <c r="J90" s="20">
        <v>3872037000</v>
      </c>
      <c r="K90" s="20">
        <v>3324911000</v>
      </c>
      <c r="L90" s="20">
        <v>338665000</v>
      </c>
      <c r="M90" s="20">
        <v>401101000</v>
      </c>
      <c r="N90" s="20">
        <v>347534000</v>
      </c>
    </row>
    <row r="91" spans="2:14" x14ac:dyDescent="0.3">
      <c r="B91" s="4" t="str">
        <f>MASTER_VL!B91</f>
        <v>Retail Store</v>
      </c>
      <c r="C91" s="4" t="str">
        <f>MASTER_VL!C91</f>
        <v>Nordstrom Inc</v>
      </c>
      <c r="D91" s="15" t="str">
        <f>MASTER_VL!D91</f>
        <v>JWN</v>
      </c>
      <c r="E91" s="13">
        <v>2.3130000000000002</v>
      </c>
      <c r="F91" s="22">
        <v>15016000000</v>
      </c>
      <c r="G91" s="22">
        <v>14693000000</v>
      </c>
      <c r="H91" s="22">
        <v>15530000000</v>
      </c>
      <c r="I91" s="22">
        <v>8966000000</v>
      </c>
      <c r="J91" s="22">
        <v>8444000000</v>
      </c>
      <c r="K91" s="22">
        <v>8745000000</v>
      </c>
      <c r="L91" s="22">
        <v>393000000</v>
      </c>
      <c r="M91" s="22">
        <v>147000000</v>
      </c>
      <c r="N91" s="22">
        <v>337000000</v>
      </c>
    </row>
    <row r="92" spans="2:14" x14ac:dyDescent="0.3">
      <c r="B92" s="4" t="str">
        <f>MASTER_VL!B92</f>
        <v>Retail Store</v>
      </c>
      <c r="C92" s="4" t="str">
        <f>MASTER_VL!C92</f>
        <v>Jiuzi Holdings Inc</v>
      </c>
      <c r="D92" s="15" t="str">
        <f>MASTER_VL!D92</f>
        <v>JZXN</v>
      </c>
      <c r="E92" s="13">
        <v>1.423</v>
      </c>
      <c r="F92" s="22">
        <v>1400139</v>
      </c>
      <c r="G92" s="22">
        <v>0</v>
      </c>
      <c r="H92" s="22">
        <v>0</v>
      </c>
      <c r="I92" s="22">
        <v>10616621</v>
      </c>
      <c r="J92" s="22">
        <v>11390076</v>
      </c>
      <c r="K92" s="22">
        <v>15326174</v>
      </c>
      <c r="L92" s="22">
        <v>-55774506</v>
      </c>
      <c r="M92" s="22">
        <v>-4773198</v>
      </c>
      <c r="N92" s="22">
        <v>-4536555</v>
      </c>
    </row>
    <row r="93" spans="2:14" x14ac:dyDescent="0.3">
      <c r="B93" s="4" t="str">
        <f>MASTER_VL!B93</f>
        <v>Retail Store</v>
      </c>
      <c r="C93" s="4" t="str">
        <f>MASTER_VL!C93</f>
        <v>Kohls  Corporation</v>
      </c>
      <c r="D93" s="15" t="str">
        <f>MASTER_VL!D93</f>
        <v>KSS</v>
      </c>
      <c r="E93" s="13">
        <v>1.681</v>
      </c>
      <c r="F93" s="22">
        <v>15385000000</v>
      </c>
      <c r="G93" s="22">
        <v>16586000000</v>
      </c>
      <c r="H93" s="22">
        <v>17161000000</v>
      </c>
      <c r="I93" s="22">
        <v>13559000000</v>
      </c>
      <c r="J93" s="22">
        <v>14009000000</v>
      </c>
      <c r="K93" s="22">
        <v>14345000000</v>
      </c>
      <c r="L93" s="22">
        <v>114000000</v>
      </c>
      <c r="M93" s="22">
        <v>373000000</v>
      </c>
      <c r="N93" s="22">
        <v>-58000000</v>
      </c>
    </row>
    <row r="94" spans="2:14" x14ac:dyDescent="0.3">
      <c r="B94" s="4" t="str">
        <f>MASTER_VL!B94</f>
        <v>Retail Store</v>
      </c>
      <c r="C94" s="4" t="str">
        <f>MASTER_VL!C94</f>
        <v>Macys Inc</v>
      </c>
      <c r="D94" s="15" t="str">
        <f>MASTER_VL!D94</f>
        <v>M</v>
      </c>
      <c r="E94" s="11">
        <v>1.752</v>
      </c>
      <c r="F94" s="20">
        <v>22293000000</v>
      </c>
      <c r="G94" s="20">
        <v>23092000000</v>
      </c>
      <c r="H94" s="20">
        <v>24442000000</v>
      </c>
      <c r="I94" s="20">
        <v>16402000000</v>
      </c>
      <c r="J94" s="20">
        <v>16246000000</v>
      </c>
      <c r="K94" s="20">
        <v>16866000000</v>
      </c>
      <c r="L94" s="20">
        <v>763000000</v>
      </c>
      <c r="M94" s="20">
        <v>43000000</v>
      </c>
      <c r="N94" s="20">
        <v>1477000000</v>
      </c>
    </row>
    <row r="95" spans="2:14" x14ac:dyDescent="0.3">
      <c r="B95" s="4" t="str">
        <f>MASTER_VL!B95</f>
        <v>Retail Store</v>
      </c>
      <c r="C95" s="4" t="str">
        <f>MASTER_VL!C95</f>
        <v>MINISO Holding Group Ltd</v>
      </c>
      <c r="D95" s="15" t="str">
        <f>MASTER_VL!D95</f>
        <v>MNSO</v>
      </c>
      <c r="E95" s="11">
        <v>0.185</v>
      </c>
      <c r="F95" s="20">
        <v>16310396000</v>
      </c>
      <c r="G95" s="20">
        <v>11044810000</v>
      </c>
      <c r="H95" s="20">
        <v>9683056000</v>
      </c>
      <c r="I95" s="20">
        <v>18120128000</v>
      </c>
      <c r="J95" s="20">
        <v>13447713000</v>
      </c>
      <c r="K95" s="20">
        <v>11281788000</v>
      </c>
      <c r="L95" s="20">
        <v>3347532000</v>
      </c>
      <c r="M95" s="20">
        <v>2333614000</v>
      </c>
      <c r="N95" s="20">
        <v>906813000</v>
      </c>
    </row>
    <row r="96" spans="2:14" x14ac:dyDescent="0.3">
      <c r="B96" s="4" t="str">
        <f>MASTER_VL!B96</f>
        <v>Retail Store</v>
      </c>
      <c r="C96" s="4" t="str">
        <f>MASTER_VL!C96</f>
        <v>Maison Solutions Inc</v>
      </c>
      <c r="D96" s="15" t="str">
        <f>MASTER_VL!D96</f>
        <v>MSS</v>
      </c>
      <c r="E96" s="11" t="s">
        <v>459</v>
      </c>
      <c r="F96" s="20" t="s">
        <v>459</v>
      </c>
      <c r="G96" s="20">
        <v>58043161</v>
      </c>
      <c r="H96" s="20">
        <v>55399112</v>
      </c>
      <c r="I96" s="20" t="s">
        <v>459</v>
      </c>
      <c r="J96" s="20">
        <v>82397143</v>
      </c>
      <c r="K96" s="20">
        <v>34584022</v>
      </c>
      <c r="L96" s="20" t="s">
        <v>459</v>
      </c>
      <c r="M96" s="20">
        <v>-2946467</v>
      </c>
      <c r="N96" s="20">
        <v>1975787</v>
      </c>
    </row>
    <row r="97" spans="2:14" x14ac:dyDescent="0.3">
      <c r="B97" s="4" t="str">
        <f>MASTER_VL!B97</f>
        <v>Retail Store</v>
      </c>
      <c r="C97" s="4" t="str">
        <f>MASTER_VL!C97</f>
        <v>ODP Corp.</v>
      </c>
      <c r="D97" s="15" t="str">
        <f>MASTER_VL!D97</f>
        <v>ODP</v>
      </c>
      <c r="E97" s="11">
        <v>1.45</v>
      </c>
      <c r="F97" s="20">
        <v>6990000000</v>
      </c>
      <c r="G97" s="20">
        <v>7823000000</v>
      </c>
      <c r="H97" s="20">
        <v>8484000000</v>
      </c>
      <c r="I97" s="20">
        <v>3529000000</v>
      </c>
      <c r="J97" s="20">
        <v>3887000000</v>
      </c>
      <c r="K97" s="20">
        <v>4149000000</v>
      </c>
      <c r="L97" s="20">
        <v>146000000</v>
      </c>
      <c r="M97" s="20">
        <v>329000000</v>
      </c>
      <c r="N97" s="20">
        <v>305000000</v>
      </c>
    </row>
    <row r="98" spans="2:14" x14ac:dyDescent="0.3">
      <c r="B98" s="4" t="str">
        <f>MASTER_VL!B98</f>
        <v>Retail Store</v>
      </c>
      <c r="C98" s="4" t="str">
        <f>MASTER_VL!C98</f>
        <v>Ollie's Bargain Outlet</v>
      </c>
      <c r="D98" s="15" t="str">
        <f>MASTER_VL!D98</f>
        <v>OLLI</v>
      </c>
      <c r="E98" s="11">
        <v>0.755</v>
      </c>
      <c r="F98" s="20">
        <v>2271705000</v>
      </c>
      <c r="G98" s="20">
        <v>2102662000</v>
      </c>
      <c r="H98" s="20">
        <v>1827009000</v>
      </c>
      <c r="I98" s="20">
        <v>2561145000</v>
      </c>
      <c r="J98" s="20">
        <v>2294594000</v>
      </c>
      <c r="K98" s="20">
        <v>2044096000</v>
      </c>
      <c r="L98" s="20">
        <v>265814000</v>
      </c>
      <c r="M98" s="20">
        <v>242485000</v>
      </c>
      <c r="N98" s="20">
        <v>133883000</v>
      </c>
    </row>
    <row r="99" spans="2:14" x14ac:dyDescent="0.3">
      <c r="B99" s="4" t="str">
        <f>MASTER_VL!B99</f>
        <v>Retail Store</v>
      </c>
      <c r="C99" s="4" t="str">
        <f>MASTER_VL!C99</f>
        <v>PriceSmart</v>
      </c>
      <c r="D99" s="15" t="str">
        <f>MASTER_VL!D99</f>
        <v>PSMT</v>
      </c>
      <c r="E99" s="11">
        <v>0.878</v>
      </c>
      <c r="F99" s="20">
        <v>4897797000</v>
      </c>
      <c r="G99" s="20">
        <v>4398495000</v>
      </c>
      <c r="H99" s="20">
        <v>4050921000</v>
      </c>
      <c r="I99" s="20">
        <v>2022694000</v>
      </c>
      <c r="J99" s="20">
        <v>2005608000</v>
      </c>
      <c r="K99" s="20">
        <v>1808400000</v>
      </c>
      <c r="L99" s="20">
        <v>201427000</v>
      </c>
      <c r="M99" s="20">
        <v>169211000</v>
      </c>
      <c r="N99" s="20">
        <v>156421000</v>
      </c>
    </row>
    <row r="100" spans="2:14" x14ac:dyDescent="0.3">
      <c r="B100" s="4" t="str">
        <f>MASTER_VL!B100</f>
        <v>Retail Store</v>
      </c>
      <c r="C100" s="4" t="str">
        <f>MASTER_VL!C100</f>
        <v>Ross Stores Inc</v>
      </c>
      <c r="D100" s="15" t="str">
        <f>MASTER_VL!D100</f>
        <v>ROST</v>
      </c>
      <c r="E100" s="11">
        <v>1.115</v>
      </c>
      <c r="F100" s="20">
        <v>21129219000</v>
      </c>
      <c r="G100" s="20">
        <v>20376941000</v>
      </c>
      <c r="H100" s="20">
        <v>18695829000</v>
      </c>
      <c r="I100" s="20">
        <v>14905332000</v>
      </c>
      <c r="J100" s="20">
        <v>14300109000</v>
      </c>
      <c r="K100" s="20">
        <v>13416463000</v>
      </c>
      <c r="L100" s="20">
        <v>2757154000</v>
      </c>
      <c r="M100" s="20">
        <v>2471781000</v>
      </c>
      <c r="N100" s="20">
        <v>1987489000</v>
      </c>
    </row>
    <row r="101" spans="2:14" x14ac:dyDescent="0.3">
      <c r="B101" s="4" t="str">
        <f>MASTER_VL!B101</f>
        <v>Retail Store</v>
      </c>
      <c r="C101" s="4" t="str">
        <f>MASTER_VL!C101</f>
        <v>Savers Value Village Inc</v>
      </c>
      <c r="D101" s="15" t="str">
        <f>MASTER_VL!D101</f>
        <v>SVV</v>
      </c>
      <c r="E101" s="11" t="s">
        <v>459</v>
      </c>
      <c r="F101" s="20">
        <v>1537617000</v>
      </c>
      <c r="G101" s="20">
        <v>1500249000</v>
      </c>
      <c r="H101" s="20">
        <v>1437229000</v>
      </c>
      <c r="I101" s="20">
        <v>1885495000</v>
      </c>
      <c r="J101" s="20">
        <v>1867405000</v>
      </c>
      <c r="K101" s="20">
        <v>1707815000</v>
      </c>
      <c r="L101" s="20">
        <v>49434000</v>
      </c>
      <c r="M101" s="20">
        <v>47079000</v>
      </c>
      <c r="N101" s="20">
        <v>124298000</v>
      </c>
    </row>
    <row r="102" spans="2:14" x14ac:dyDescent="0.3">
      <c r="B102" s="4" t="str">
        <f>MASTER_VL!B102</f>
        <v>Retail Store</v>
      </c>
      <c r="C102" s="4" t="str">
        <f>MASTER_VL!C102</f>
        <v>Target Corp</v>
      </c>
      <c r="D102" s="15" t="str">
        <f>MASTER_VL!D102</f>
        <v>TGT</v>
      </c>
      <c r="E102" s="11">
        <v>1.2829999999999999</v>
      </c>
      <c r="F102" s="20">
        <v>106566000000</v>
      </c>
      <c r="G102" s="20">
        <v>107412000000</v>
      </c>
      <c r="H102" s="20">
        <v>109120000000</v>
      </c>
      <c r="I102" s="20">
        <v>57769000000</v>
      </c>
      <c r="J102" s="20">
        <v>55356000000</v>
      </c>
      <c r="K102" s="20">
        <v>53335000000</v>
      </c>
      <c r="L102" s="20">
        <v>5261000000</v>
      </c>
      <c r="M102" s="20">
        <v>5297000000</v>
      </c>
      <c r="N102" s="20">
        <v>3418000000</v>
      </c>
    </row>
    <row r="103" spans="2:14" x14ac:dyDescent="0.3">
      <c r="B103" s="4" t="str">
        <f>MASTER_VL!B103</f>
        <v>Retail Store</v>
      </c>
      <c r="C103" s="4" t="str">
        <f>MASTER_VL!C103</f>
        <v>TJX Companies Inc</v>
      </c>
      <c r="D103" s="15" t="str">
        <f>MASTER_VL!D103</f>
        <v>TJX</v>
      </c>
      <c r="E103" s="11">
        <v>0.86499999999999999</v>
      </c>
      <c r="F103" s="20">
        <v>56360000000</v>
      </c>
      <c r="G103" s="20">
        <v>54217000000</v>
      </c>
      <c r="H103" s="20">
        <v>49936000000</v>
      </c>
      <c r="I103" s="20">
        <v>31749000000</v>
      </c>
      <c r="J103" s="20">
        <v>29747000000</v>
      </c>
      <c r="K103" s="20">
        <v>28349000000</v>
      </c>
      <c r="L103" s="20">
        <v>6483000000</v>
      </c>
      <c r="M103" s="20">
        <v>5967000000</v>
      </c>
      <c r="N103" s="20">
        <v>4636000000</v>
      </c>
    </row>
    <row r="104" spans="2:14" x14ac:dyDescent="0.3">
      <c r="B104" s="4" t="str">
        <f>MASTER_VL!B104</f>
        <v>Retail Store</v>
      </c>
      <c r="C104" s="4" t="str">
        <f>MASTER_VL!C104</f>
        <v>Tokyo Lifestyle Co. Ltd. ADR</v>
      </c>
      <c r="D104" s="15" t="str">
        <f>MASTER_VL!D104</f>
        <v>TKLF</v>
      </c>
      <c r="E104" s="11">
        <v>-3.2000000000000001E-2</v>
      </c>
      <c r="F104" s="20" t="s">
        <v>459</v>
      </c>
      <c r="G104" s="20">
        <v>29616367025</v>
      </c>
      <c r="H104" s="20">
        <v>22615137729.9328</v>
      </c>
      <c r="I104" s="20" t="s">
        <v>459</v>
      </c>
      <c r="J104" s="20">
        <v>21491270015</v>
      </c>
      <c r="K104" s="20">
        <v>19543935428</v>
      </c>
      <c r="L104" s="20" t="s">
        <v>459</v>
      </c>
      <c r="M104" s="20">
        <v>1201069709</v>
      </c>
      <c r="N104" s="20">
        <v>-977284447.5</v>
      </c>
    </row>
    <row r="105" spans="2:14" x14ac:dyDescent="0.3">
      <c r="B105" s="4" t="str">
        <f>MASTER_VL!B105</f>
        <v>Retail Store</v>
      </c>
      <c r="C105" s="4" t="str">
        <f>MASTER_VL!C105</f>
        <v>Upbound Group</v>
      </c>
      <c r="D105" s="15" t="str">
        <f>MASTER_VL!D105</f>
        <v>UPBD</v>
      </c>
      <c r="E105" s="11">
        <v>1.919</v>
      </c>
      <c r="F105" s="20">
        <v>4312140000</v>
      </c>
      <c r="G105" s="20">
        <v>3986544000</v>
      </c>
      <c r="H105" s="20">
        <v>4240417000</v>
      </c>
      <c r="I105" s="20">
        <v>2649662000</v>
      </c>
      <c r="J105" s="20">
        <v>2721430000</v>
      </c>
      <c r="K105" s="20">
        <v>2763619000</v>
      </c>
      <c r="L105" s="20">
        <v>177541000</v>
      </c>
      <c r="M105" s="20">
        <v>52867000</v>
      </c>
      <c r="N105" s="20">
        <v>61471000</v>
      </c>
    </row>
    <row r="106" spans="2:14" x14ac:dyDescent="0.3">
      <c r="B106" s="4" t="str">
        <f>MASTER_VL!B106</f>
        <v>Retail Store</v>
      </c>
      <c r="C106" s="4" t="str">
        <f>MASTER_VL!C106</f>
        <v>Walmart Inc.</v>
      </c>
      <c r="D106" s="15" t="str">
        <f>MASTER_VL!D106</f>
        <v>WMT</v>
      </c>
      <c r="E106" s="11">
        <v>0.69299999999999995</v>
      </c>
      <c r="F106" s="20">
        <v>680985000000</v>
      </c>
      <c r="G106" s="20">
        <v>648125000000</v>
      </c>
      <c r="H106" s="20">
        <v>611289000000</v>
      </c>
      <c r="I106" s="20">
        <v>260823000000</v>
      </c>
      <c r="J106" s="20">
        <v>252399000000</v>
      </c>
      <c r="K106" s="20">
        <v>243197000000</v>
      </c>
      <c r="L106" s="20">
        <v>26309000000</v>
      </c>
      <c r="M106" s="20">
        <v>21848000000</v>
      </c>
      <c r="N106" s="20">
        <v>17016000000</v>
      </c>
    </row>
    <row r="107" spans="2:14" ht="10.5" thickBot="1" x14ac:dyDescent="0.35">
      <c r="B107" s="8" t="str">
        <f>MASTER_VL!B107</f>
        <v>Retail Store</v>
      </c>
      <c r="C107" s="8" t="str">
        <f>MASTER_VL!C107</f>
        <v>Petco Health &amp; Wellness Co Inc</v>
      </c>
      <c r="D107" s="19" t="str">
        <f>MASTER_VL!D107</f>
        <v>WOOF</v>
      </c>
      <c r="E107" s="12">
        <v>1.74</v>
      </c>
      <c r="F107" s="21">
        <v>6116462000</v>
      </c>
      <c r="G107" s="21">
        <v>6255284000</v>
      </c>
      <c r="H107" s="21">
        <v>6035967000</v>
      </c>
      <c r="I107" s="21">
        <v>5194430000</v>
      </c>
      <c r="J107" s="21">
        <v>5363152000</v>
      </c>
      <c r="K107" s="21">
        <v>6612829000</v>
      </c>
      <c r="L107" s="21">
        <v>-127966000</v>
      </c>
      <c r="M107" s="21">
        <v>-1324011000</v>
      </c>
      <c r="N107" s="21">
        <v>112281000</v>
      </c>
    </row>
    <row r="108" spans="2:14" x14ac:dyDescent="0.3">
      <c r="B108" s="4" t="str">
        <f>MASTER_VL!B108</f>
        <v>Retail Building Supply</v>
      </c>
      <c r="C108" s="4" t="str">
        <f>MASTER_VL!C108</f>
        <v>Fastenal Co</v>
      </c>
      <c r="D108" s="15" t="str">
        <f>MASTER_VL!D108</f>
        <v>FAST</v>
      </c>
      <c r="E108" s="11">
        <v>1.0389999999999999</v>
      </c>
      <c r="F108" s="20">
        <v>7546000000</v>
      </c>
      <c r="G108" s="20">
        <v>7346700000</v>
      </c>
      <c r="H108" s="20">
        <v>6980600000</v>
      </c>
      <c r="I108" s="20">
        <v>4698000000</v>
      </c>
      <c r="J108" s="20">
        <v>4462900000</v>
      </c>
      <c r="K108" s="20">
        <v>4548600000</v>
      </c>
      <c r="L108" s="20">
        <v>1508100000</v>
      </c>
      <c r="M108" s="20">
        <v>1522000000</v>
      </c>
      <c r="N108" s="20">
        <v>1440000000</v>
      </c>
    </row>
    <row r="109" spans="2:14" x14ac:dyDescent="0.3">
      <c r="B109" s="4" t="str">
        <f>MASTER_VL!B109</f>
        <v>Retail Building Supply</v>
      </c>
      <c r="C109" s="4" t="str">
        <f>MASTER_VL!C109</f>
        <v>Ferguson Enterprises Inc.</v>
      </c>
      <c r="D109" s="15" t="str">
        <f>MASTER_VL!D109</f>
        <v>FERG</v>
      </c>
      <c r="E109" s="11">
        <v>1.135</v>
      </c>
      <c r="F109" s="20">
        <v>29635000000</v>
      </c>
      <c r="G109" s="20">
        <v>29734000000</v>
      </c>
      <c r="H109" s="20">
        <v>28566000000</v>
      </c>
      <c r="I109" s="20">
        <v>16572000000</v>
      </c>
      <c r="J109" s="20">
        <v>15994000000</v>
      </c>
      <c r="K109" s="20">
        <v>15661000000</v>
      </c>
      <c r="L109" s="20">
        <v>2464000000</v>
      </c>
      <c r="M109" s="20">
        <v>2464000000</v>
      </c>
      <c r="N109" s="20">
        <v>2708000000</v>
      </c>
    </row>
    <row r="110" spans="2:14" x14ac:dyDescent="0.3">
      <c r="B110" s="4" t="str">
        <f>MASTER_VL!B110</f>
        <v>Retail Building Supply</v>
      </c>
      <c r="C110" s="4" t="str">
        <f>MASTER_VL!C110</f>
        <v>Floor &amp; Decor Hldgs.</v>
      </c>
      <c r="D110" s="15" t="str">
        <f>MASTER_VL!D110</f>
        <v>FND</v>
      </c>
      <c r="E110" s="11">
        <v>1.861</v>
      </c>
      <c r="F110" s="20">
        <v>4455770000</v>
      </c>
      <c r="G110" s="20">
        <v>4413884000</v>
      </c>
      <c r="H110" s="20">
        <v>4264473000</v>
      </c>
      <c r="I110" s="20">
        <v>5050478000</v>
      </c>
      <c r="J110" s="20">
        <v>4662550000</v>
      </c>
      <c r="K110" s="20">
        <v>4351242000</v>
      </c>
      <c r="L110" s="20">
        <v>253403000</v>
      </c>
      <c r="M110" s="20">
        <v>311531000</v>
      </c>
      <c r="N110" s="20">
        <v>385622000</v>
      </c>
    </row>
    <row r="111" spans="2:14" x14ac:dyDescent="0.3">
      <c r="B111" s="4" t="str">
        <f>MASTER_VL!B111</f>
        <v>Retail Building Supply</v>
      </c>
      <c r="C111" s="4" t="str">
        <f>MASTER_VL!C111</f>
        <v>GrowGeneration Corp.</v>
      </c>
      <c r="D111" s="15" t="str">
        <f>MASTER_VL!D111</f>
        <v>GRWG</v>
      </c>
      <c r="E111" s="11">
        <v>3.4390000000000001</v>
      </c>
      <c r="F111" s="20">
        <v>188866000</v>
      </c>
      <c r="G111" s="20">
        <v>225882000</v>
      </c>
      <c r="H111" s="20">
        <v>278166000</v>
      </c>
      <c r="I111" s="20">
        <v>174352000</v>
      </c>
      <c r="J111" s="20">
        <v>239090000</v>
      </c>
      <c r="K111" s="20">
        <v>293442000</v>
      </c>
      <c r="L111" s="20">
        <v>-49352000</v>
      </c>
      <c r="M111" s="20">
        <v>-46464000</v>
      </c>
      <c r="N111" s="20">
        <v>-166632000</v>
      </c>
    </row>
    <row r="112" spans="2:14" x14ac:dyDescent="0.3">
      <c r="B112" s="4" t="str">
        <f>MASTER_VL!B112</f>
        <v>Retail Building Supply</v>
      </c>
      <c r="C112" s="4" t="str">
        <f>MASTER_VL!C112</f>
        <v>Green Thumb Inds Inc of Canada</v>
      </c>
      <c r="D112" s="15" t="str">
        <f>MASTER_VL!D112</f>
        <v>GTBIF</v>
      </c>
      <c r="E112" s="11">
        <v>1.4570000000000001</v>
      </c>
      <c r="F112" s="20">
        <v>1137141000</v>
      </c>
      <c r="G112" s="20">
        <v>1054553000</v>
      </c>
      <c r="H112" s="20">
        <v>1017375000</v>
      </c>
      <c r="I112" s="20">
        <v>2537012000</v>
      </c>
      <c r="J112" s="20">
        <v>2490057000</v>
      </c>
      <c r="K112" s="20">
        <v>2433528000</v>
      </c>
      <c r="L112" s="20">
        <v>200139000</v>
      </c>
      <c r="M112" s="20">
        <v>156049000</v>
      </c>
      <c r="N112" s="20">
        <v>108432000</v>
      </c>
    </row>
    <row r="113" spans="2:14" x14ac:dyDescent="0.3">
      <c r="B113" s="4" t="str">
        <f>MASTER_VL!B113</f>
        <v>Retail Building Supply</v>
      </c>
      <c r="C113" s="4" t="str">
        <f>MASTER_VL!C113</f>
        <v>Home Depot Inc</v>
      </c>
      <c r="D113" s="15" t="str">
        <f>MASTER_VL!D113</f>
        <v>HD</v>
      </c>
      <c r="E113" s="11">
        <v>1.091</v>
      </c>
      <c r="F113" s="20">
        <v>159514000000</v>
      </c>
      <c r="G113" s="20">
        <v>152669000000</v>
      </c>
      <c r="H113" s="20">
        <v>157403000000</v>
      </c>
      <c r="I113" s="20">
        <v>96119000000</v>
      </c>
      <c r="J113" s="20">
        <v>76530000000</v>
      </c>
      <c r="K113" s="20">
        <v>76445000000</v>
      </c>
      <c r="L113" s="20">
        <v>19406000000</v>
      </c>
      <c r="M113" s="20">
        <v>19924000000</v>
      </c>
      <c r="N113" s="20">
        <v>22477000000</v>
      </c>
    </row>
    <row r="114" spans="2:14" x14ac:dyDescent="0.3">
      <c r="B114" s="4" t="str">
        <f>MASTER_VL!B114</f>
        <v>Retail Building Supply</v>
      </c>
      <c r="C114" s="4" t="str">
        <f>MASTER_VL!C114</f>
        <v>Lowes Companies Inc</v>
      </c>
      <c r="D114" s="15" t="str">
        <f>MASTER_VL!D114</f>
        <v>LOW</v>
      </c>
      <c r="E114" s="11">
        <v>1.06</v>
      </c>
      <c r="F114" s="20">
        <v>82472000000</v>
      </c>
      <c r="G114" s="20">
        <v>85099000000</v>
      </c>
      <c r="H114" s="20">
        <v>95570000000</v>
      </c>
      <c r="I114" s="20">
        <v>43102000000</v>
      </c>
      <c r="J114" s="20">
        <v>41795000000</v>
      </c>
      <c r="K114" s="20">
        <v>43708000000</v>
      </c>
      <c r="L114" s="20">
        <v>9153000000</v>
      </c>
      <c r="M114" s="20">
        <v>10175000000</v>
      </c>
      <c r="N114" s="20">
        <v>9036000000</v>
      </c>
    </row>
    <row r="115" spans="2:14" x14ac:dyDescent="0.3">
      <c r="B115" s="4" t="str">
        <f>MASTER_VL!B115</f>
        <v>Retail Building Supply</v>
      </c>
      <c r="C115" s="4" t="str">
        <f>MASTER_VL!C115</f>
        <v>Pool Corporation</v>
      </c>
      <c r="D115" s="15" t="str">
        <f>MASTER_VL!D115</f>
        <v>POOL</v>
      </c>
      <c r="E115" s="11">
        <v>1.129</v>
      </c>
      <c r="F115" s="20">
        <v>5310953000</v>
      </c>
      <c r="G115" s="20">
        <v>5541595000</v>
      </c>
      <c r="H115" s="20">
        <v>6179727000</v>
      </c>
      <c r="I115" s="20">
        <v>3368184000</v>
      </c>
      <c r="J115" s="20">
        <v>3428068000</v>
      </c>
      <c r="K115" s="20">
        <v>3565437000</v>
      </c>
      <c r="L115" s="20">
        <v>566954000</v>
      </c>
      <c r="M115" s="20">
        <v>688136000</v>
      </c>
      <c r="N115" s="20">
        <v>984872000</v>
      </c>
    </row>
    <row r="116" spans="2:14" x14ac:dyDescent="0.3">
      <c r="B116" s="4" t="str">
        <f>MASTER_VL!B116</f>
        <v>Retail Building Supply</v>
      </c>
      <c r="C116" s="4" t="str">
        <f>MASTER_VL!C116</f>
        <v>Sherwin Williams</v>
      </c>
      <c r="D116" s="15" t="str">
        <f>MASTER_VL!D116</f>
        <v>SHW</v>
      </c>
      <c r="E116" s="11">
        <v>1.256</v>
      </c>
      <c r="F116" s="20">
        <v>23098500000</v>
      </c>
      <c r="G116" s="20">
        <v>23051900000</v>
      </c>
      <c r="H116" s="20">
        <v>22148900000</v>
      </c>
      <c r="I116" s="20">
        <v>23632600000</v>
      </c>
      <c r="J116" s="20">
        <v>22954400000</v>
      </c>
      <c r="K116" s="20">
        <v>22594000000</v>
      </c>
      <c r="L116" s="20">
        <v>3451800000</v>
      </c>
      <c r="M116" s="20">
        <v>3109900000</v>
      </c>
      <c r="N116" s="20">
        <v>2573100000</v>
      </c>
    </row>
    <row r="117" spans="2:14" x14ac:dyDescent="0.3">
      <c r="B117" s="4" t="str">
        <f>MASTER_VL!B117</f>
        <v>Retail Building Supply</v>
      </c>
      <c r="C117" s="4" t="str">
        <f>MASTER_VL!C117</f>
        <v>SiteOne Landscape</v>
      </c>
      <c r="D117" s="15" t="str">
        <f>MASTER_VL!D117</f>
        <v>SITE</v>
      </c>
      <c r="E117" s="11">
        <v>1.6259999999999999</v>
      </c>
      <c r="F117" s="20">
        <v>4540600000</v>
      </c>
      <c r="G117" s="20">
        <v>4301200000</v>
      </c>
      <c r="H117" s="20">
        <v>4014500000</v>
      </c>
      <c r="I117" s="20">
        <v>3070800000</v>
      </c>
      <c r="J117" s="20">
        <v>2828900000</v>
      </c>
      <c r="K117" s="20">
        <v>2533900000</v>
      </c>
      <c r="L117" s="20">
        <v>160400000</v>
      </c>
      <c r="M117" s="20">
        <v>223200000</v>
      </c>
      <c r="N117" s="20">
        <v>313100000</v>
      </c>
    </row>
    <row r="118" spans="2:14" x14ac:dyDescent="0.3">
      <c r="B118" s="4" t="str">
        <f>MASTER_VL!B118</f>
        <v>Retail Building Supply</v>
      </c>
      <c r="C118" s="4" t="str">
        <f>MASTER_VL!C118</f>
        <v>Tractor Supply Co</v>
      </c>
      <c r="D118" s="15" t="str">
        <f>MASTER_VL!D118</f>
        <v>TSCO</v>
      </c>
      <c r="E118" s="11">
        <v>0.875</v>
      </c>
      <c r="F118" s="20">
        <v>14883231000</v>
      </c>
      <c r="G118" s="20">
        <v>14555741000</v>
      </c>
      <c r="H118" s="20">
        <v>14204717000</v>
      </c>
      <c r="I118" s="20">
        <v>9805485000</v>
      </c>
      <c r="J118" s="20">
        <v>9188151000</v>
      </c>
      <c r="K118" s="20">
        <v>8489990000</v>
      </c>
      <c r="L118" s="20">
        <v>1412940000</v>
      </c>
      <c r="M118" s="20">
        <v>1432402000</v>
      </c>
      <c r="N118" s="20">
        <v>1404310000</v>
      </c>
    </row>
    <row r="119" spans="2:14" x14ac:dyDescent="0.3">
      <c r="B119" s="4" t="str">
        <f>MASTER_VL!B119</f>
        <v>Retail Building Supply</v>
      </c>
      <c r="C119" s="4" t="str">
        <f>MASTER_VL!C119</f>
        <v>Tile Shop Holdings Inc</v>
      </c>
      <c r="D119" s="15" t="str">
        <f>MASTER_VL!D119</f>
        <v>TTSH</v>
      </c>
      <c r="E119" s="11">
        <v>1.1779999999999999</v>
      </c>
      <c r="F119" s="20">
        <v>347071000</v>
      </c>
      <c r="G119" s="20">
        <v>377146000</v>
      </c>
      <c r="H119" s="20">
        <v>394702000</v>
      </c>
      <c r="I119" s="20">
        <v>319603000</v>
      </c>
      <c r="J119" s="20">
        <v>316672000</v>
      </c>
      <c r="K119" s="20">
        <v>345822000</v>
      </c>
      <c r="L119" s="20">
        <v>3242000</v>
      </c>
      <c r="M119" s="20">
        <v>13994000</v>
      </c>
      <c r="N119" s="20">
        <v>21030000</v>
      </c>
    </row>
    <row r="120" spans="2:14" ht="10.5" thickBot="1" x14ac:dyDescent="0.35">
      <c r="B120" s="8" t="str">
        <f>MASTER_VL!B120</f>
        <v>Retail Building Supply</v>
      </c>
      <c r="C120" s="8" t="str">
        <f>MASTER_VL!C120</f>
        <v>Watsco Inc</v>
      </c>
      <c r="D120" s="19" t="str">
        <f>MASTER_VL!D120</f>
        <v>WSO</v>
      </c>
      <c r="E120" s="12">
        <v>0.98799999999999999</v>
      </c>
      <c r="F120" s="21">
        <v>7618317000</v>
      </c>
      <c r="G120" s="21">
        <v>7283767000</v>
      </c>
      <c r="H120" s="21">
        <v>7274344000</v>
      </c>
      <c r="I120" s="21">
        <v>4479523000</v>
      </c>
      <c r="J120" s="21">
        <v>3729182000</v>
      </c>
      <c r="K120" s="21">
        <v>3488214000</v>
      </c>
      <c r="L120" s="21">
        <v>802644000</v>
      </c>
      <c r="M120" s="21">
        <v>789890000</v>
      </c>
      <c r="N120" s="21">
        <v>829413000</v>
      </c>
    </row>
    <row r="121" spans="2:14" x14ac:dyDescent="0.3">
      <c r="B121" s="4" t="str">
        <f>MASTER_VL!B121</f>
        <v>Retail Wholesale Food</v>
      </c>
      <c r="C121" s="4" t="str">
        <f>MASTER_VL!C121</f>
        <v>Albertsons Companies</v>
      </c>
      <c r="D121" s="15" t="str">
        <f>MASTER_VL!D121</f>
        <v>ACI</v>
      </c>
      <c r="E121" s="11">
        <v>0.316</v>
      </c>
      <c r="F121" s="20">
        <v>79187900000</v>
      </c>
      <c r="G121" s="20">
        <v>78056700000</v>
      </c>
      <c r="H121" s="20">
        <v>76354700000</v>
      </c>
      <c r="I121" s="20">
        <v>26755700000</v>
      </c>
      <c r="J121" s="20">
        <v>26221100000</v>
      </c>
      <c r="K121" s="20">
        <v>26168200000</v>
      </c>
      <c r="L121" s="20">
        <v>1129700000</v>
      </c>
      <c r="M121" s="20">
        <v>1589000000</v>
      </c>
      <c r="N121" s="20">
        <v>1935500000</v>
      </c>
    </row>
    <row r="122" spans="2:14" x14ac:dyDescent="0.3">
      <c r="B122" s="4" t="str">
        <f>MASTER_VL!B122</f>
        <v>Retail Wholesale Food</v>
      </c>
      <c r="C122" s="4" t="str">
        <f>MASTER_VL!C122</f>
        <v>ARKO Corp</v>
      </c>
      <c r="D122" s="15" t="str">
        <f>MASTER_VL!D122</f>
        <v>ARKO</v>
      </c>
      <c r="E122" s="11">
        <v>0.67900000000000005</v>
      </c>
      <c r="F122" s="20">
        <v>8626264000</v>
      </c>
      <c r="G122" s="20">
        <v>9302373000</v>
      </c>
      <c r="H122" s="20">
        <v>9048732000</v>
      </c>
      <c r="I122" s="20">
        <v>3620658000</v>
      </c>
      <c r="J122" s="20">
        <v>3650364000</v>
      </c>
      <c r="K122" s="20">
        <v>3255170000</v>
      </c>
      <c r="L122" s="20">
        <v>26865000</v>
      </c>
      <c r="M122" s="20">
        <v>46771000</v>
      </c>
      <c r="N122" s="20">
        <v>107609000</v>
      </c>
    </row>
    <row r="123" spans="2:14" x14ac:dyDescent="0.3">
      <c r="B123" s="4" t="str">
        <f>MASTER_VL!B123</f>
        <v>Retail Wholesale Food</v>
      </c>
      <c r="C123" s="4" t="str">
        <f>MASTER_VL!C123</f>
        <v>Chefs' Warehouse</v>
      </c>
      <c r="D123" s="15" t="str">
        <f>MASTER_VL!D123</f>
        <v>CHEF</v>
      </c>
      <c r="E123" s="11">
        <v>1.8959999999999999</v>
      </c>
      <c r="F123" s="20">
        <v>3794212000</v>
      </c>
      <c r="G123" s="20">
        <v>3433763000</v>
      </c>
      <c r="H123" s="20">
        <v>2613399000</v>
      </c>
      <c r="I123" s="20">
        <v>1858691000</v>
      </c>
      <c r="J123" s="20">
        <v>1705306000</v>
      </c>
      <c r="K123" s="20">
        <v>1509296000</v>
      </c>
      <c r="L123" s="20">
        <v>79532000</v>
      </c>
      <c r="M123" s="20">
        <v>55469000</v>
      </c>
      <c r="N123" s="20">
        <v>41889000</v>
      </c>
    </row>
    <row r="124" spans="2:14" x14ac:dyDescent="0.3">
      <c r="B124" s="4" t="str">
        <f>MASTER_VL!B124</f>
        <v>Retail Wholesale Food</v>
      </c>
      <c r="C124" s="4" t="str">
        <f>MASTER_VL!C124</f>
        <v>AMCON Distributing Co</v>
      </c>
      <c r="D124" s="15" t="str">
        <f>MASTER_VL!D124</f>
        <v>DIT</v>
      </c>
      <c r="E124" s="11">
        <v>0.53300000000000003</v>
      </c>
      <c r="F124" s="20">
        <v>2711550608</v>
      </c>
      <c r="G124" s="20">
        <v>2540559599</v>
      </c>
      <c r="H124" s="20">
        <v>2011265485</v>
      </c>
      <c r="I124" s="20">
        <v>374107310</v>
      </c>
      <c r="J124" s="20">
        <v>363429200</v>
      </c>
      <c r="K124" s="20">
        <v>289124527</v>
      </c>
      <c r="L124" s="20">
        <v>7462489</v>
      </c>
      <c r="M124" s="20">
        <v>17302393</v>
      </c>
      <c r="N124" s="20">
        <v>21475504</v>
      </c>
    </row>
    <row r="125" spans="2:14" x14ac:dyDescent="0.3">
      <c r="B125" s="4" t="str">
        <f>MASTER_VL!B125</f>
        <v>Retail Wholesale Food</v>
      </c>
      <c r="C125" s="4" t="str">
        <f>MASTER_VL!C125</f>
        <v>Empire Company Limited (Class A)</v>
      </c>
      <c r="D125" s="15" t="str">
        <f>MASTER_VL!D125</f>
        <v>EMPA.TO</v>
      </c>
      <c r="E125" s="11">
        <v>0.40300000000000002</v>
      </c>
      <c r="F125" s="20" t="s">
        <v>459</v>
      </c>
      <c r="G125" s="20">
        <v>30732600000</v>
      </c>
      <c r="H125" s="20">
        <v>30478100000</v>
      </c>
      <c r="I125" s="20" t="s">
        <v>459</v>
      </c>
      <c r="J125" s="20">
        <v>16790300000</v>
      </c>
      <c r="K125" s="20">
        <v>16483700000</v>
      </c>
      <c r="L125" s="20" t="s">
        <v>459</v>
      </c>
      <c r="M125" s="20">
        <v>1028400000</v>
      </c>
      <c r="N125" s="20">
        <v>965400000</v>
      </c>
    </row>
    <row r="126" spans="2:14" x14ac:dyDescent="0.3">
      <c r="B126" s="4" t="str">
        <f>MASTER_VL!B126</f>
        <v>Retail Wholesale Food</v>
      </c>
      <c r="C126" s="4" t="str">
        <f>MASTER_VL!C126</f>
        <v>Farmmi Inc</v>
      </c>
      <c r="D126" s="15" t="str">
        <f>MASTER_VL!D126</f>
        <v>FAMI</v>
      </c>
      <c r="E126" s="11">
        <v>1.4710000000000001</v>
      </c>
      <c r="F126" s="20">
        <v>64131332</v>
      </c>
      <c r="G126" s="20">
        <v>110364887</v>
      </c>
      <c r="H126" s="20">
        <v>99213379</v>
      </c>
      <c r="I126" s="20">
        <v>186733719</v>
      </c>
      <c r="J126" s="20">
        <v>174800086</v>
      </c>
      <c r="K126" s="20">
        <v>163782853</v>
      </c>
      <c r="L126" s="20">
        <v>-4627508</v>
      </c>
      <c r="M126" s="20">
        <v>2857306</v>
      </c>
      <c r="N126" s="20">
        <v>2105612</v>
      </c>
    </row>
    <row r="127" spans="2:14" x14ac:dyDescent="0.3">
      <c r="B127" s="4" t="str">
        <f>MASTER_VL!B127</f>
        <v>Retail Wholesale Food</v>
      </c>
      <c r="C127" s="4" t="str">
        <f>MASTER_VL!C127</f>
        <v>Grocery Outlet</v>
      </c>
      <c r="D127" s="15" t="str">
        <f>MASTER_VL!D127</f>
        <v>GO</v>
      </c>
      <c r="E127" s="11">
        <v>0.39800000000000002</v>
      </c>
      <c r="F127" s="20">
        <v>4371501000</v>
      </c>
      <c r="G127" s="20">
        <v>3969453000</v>
      </c>
      <c r="H127" s="20">
        <v>3578101000</v>
      </c>
      <c r="I127" s="20">
        <v>3173821000</v>
      </c>
      <c r="J127" s="20">
        <v>2969586000</v>
      </c>
      <c r="K127" s="20">
        <v>2772404000</v>
      </c>
      <c r="L127" s="20">
        <v>56171000</v>
      </c>
      <c r="M127" s="20">
        <v>104081000</v>
      </c>
      <c r="N127" s="20">
        <v>75749000</v>
      </c>
    </row>
    <row r="128" spans="2:14" x14ac:dyDescent="0.3">
      <c r="B128" s="4" t="str">
        <f>MASTER_VL!B128</f>
        <v>Retail Wholesale Food</v>
      </c>
      <c r="C128" s="4" t="str">
        <f>MASTER_VL!C128</f>
        <v>HF Foods Group Inc</v>
      </c>
      <c r="D128" s="15" t="str">
        <f>MASTER_VL!D128</f>
        <v>HFFG</v>
      </c>
      <c r="E128" s="11">
        <v>0.46200000000000002</v>
      </c>
      <c r="F128" s="20">
        <v>1201667000</v>
      </c>
      <c r="G128" s="20">
        <v>1148493000</v>
      </c>
      <c r="H128" s="20">
        <v>1170467000</v>
      </c>
      <c r="I128" s="20">
        <v>549991000</v>
      </c>
      <c r="J128" s="20">
        <v>596520000</v>
      </c>
      <c r="K128" s="20">
        <v>637529000</v>
      </c>
      <c r="L128" s="20">
        <v>-46137000</v>
      </c>
      <c r="M128" s="20">
        <v>-2621000</v>
      </c>
      <c r="N128" s="20">
        <v>4000</v>
      </c>
    </row>
    <row r="129" spans="2:14" x14ac:dyDescent="0.3">
      <c r="B129" s="4" t="str">
        <f>MASTER_VL!B129</f>
        <v>Retail Wholesale Food</v>
      </c>
      <c r="C129" s="4" t="str">
        <f>MASTER_VL!C129</f>
        <v>Ingles Markets Incorporated</v>
      </c>
      <c r="D129" s="15" t="str">
        <f>MASTER_VL!D129</f>
        <v>IMKTA</v>
      </c>
      <c r="E129" s="13">
        <v>0.751</v>
      </c>
      <c r="F129" s="22">
        <v>5639609434</v>
      </c>
      <c r="G129" s="22">
        <v>5892781732</v>
      </c>
      <c r="H129" s="22">
        <v>5678835032</v>
      </c>
      <c r="I129" s="22">
        <v>2527882715</v>
      </c>
      <c r="J129" s="22">
        <v>2473845733</v>
      </c>
      <c r="K129" s="22">
        <v>2295510725</v>
      </c>
      <c r="L129" s="22">
        <v>139501301</v>
      </c>
      <c r="M129" s="22">
        <v>278504959</v>
      </c>
      <c r="N129" s="22">
        <v>361269928</v>
      </c>
    </row>
    <row r="130" spans="2:14" x14ac:dyDescent="0.3">
      <c r="B130" s="4" t="str">
        <f>MASTER_VL!B130</f>
        <v>Retail Wholesale Food</v>
      </c>
      <c r="C130" s="4" t="str">
        <f>MASTER_VL!C130</f>
        <v>Innovative Food Holdings</v>
      </c>
      <c r="D130" s="15" t="str">
        <f>MASTER_VL!D130</f>
        <v>IVFH</v>
      </c>
      <c r="E130" s="13">
        <v>8.0000000000000002E-3</v>
      </c>
      <c r="F130" s="22">
        <v>72134376</v>
      </c>
      <c r="G130" s="22">
        <v>70388962</v>
      </c>
      <c r="H130" s="22">
        <v>78904175</v>
      </c>
      <c r="I130" s="22">
        <v>27346373</v>
      </c>
      <c r="J130" s="22">
        <v>21323086</v>
      </c>
      <c r="K130" s="22">
        <v>23420202</v>
      </c>
      <c r="L130" s="22">
        <v>2532583</v>
      </c>
      <c r="M130" s="22">
        <v>-3697833</v>
      </c>
      <c r="N130" s="22">
        <v>-1119452</v>
      </c>
    </row>
    <row r="131" spans="2:14" x14ac:dyDescent="0.3">
      <c r="B131" s="4" t="str">
        <f>MASTER_VL!B131</f>
        <v>Retail Wholesale Food</v>
      </c>
      <c r="C131" s="4" t="str">
        <f>MASTER_VL!C131</f>
        <v>Kroger Co</v>
      </c>
      <c r="D131" s="15" t="str">
        <f>MASTER_VL!D131</f>
        <v>KR</v>
      </c>
      <c r="E131" s="13">
        <v>0.59299999999999997</v>
      </c>
      <c r="F131" s="22">
        <v>147123000000</v>
      </c>
      <c r="G131" s="22">
        <v>150039000000</v>
      </c>
      <c r="H131" s="22">
        <v>148258000000</v>
      </c>
      <c r="I131" s="22">
        <v>52616000000</v>
      </c>
      <c r="J131" s="22">
        <v>50505000000</v>
      </c>
      <c r="K131" s="22">
        <v>49623000000</v>
      </c>
      <c r="L131" s="22">
        <v>3342000000</v>
      </c>
      <c r="M131" s="22">
        <v>2836000000</v>
      </c>
      <c r="N131" s="22">
        <v>2902000000</v>
      </c>
    </row>
    <row r="132" spans="2:14" x14ac:dyDescent="0.3">
      <c r="B132" s="4" t="str">
        <f>MASTER_VL!B132</f>
        <v>Retail Wholesale Food</v>
      </c>
      <c r="C132" s="4" t="str">
        <f>MASTER_VL!C132</f>
        <v>Loblaw Cos. Ltd.</v>
      </c>
      <c r="D132" s="15" t="str">
        <f>MASTER_VL!D132</f>
        <v>L.TO</v>
      </c>
      <c r="E132" s="13">
        <v>0.28299999999999997</v>
      </c>
      <c r="F132" s="22">
        <v>61014000000</v>
      </c>
      <c r="G132" s="22">
        <v>59529000000</v>
      </c>
      <c r="H132" s="22">
        <v>56504000000</v>
      </c>
      <c r="I132" s="22">
        <v>40880000000</v>
      </c>
      <c r="J132" s="22">
        <v>38979000000</v>
      </c>
      <c r="K132" s="22">
        <v>38147000000</v>
      </c>
      <c r="L132" s="22">
        <v>3081000000</v>
      </c>
      <c r="M132" s="22">
        <v>2901000000</v>
      </c>
      <c r="N132" s="22">
        <v>2659000000</v>
      </c>
    </row>
    <row r="133" spans="2:14" x14ac:dyDescent="0.3">
      <c r="B133" s="4" t="str">
        <f>MASTER_VL!B133</f>
        <v>Retail Wholesale Food</v>
      </c>
      <c r="C133" s="4" t="str">
        <f>MASTER_VL!C133</f>
        <v>Metro Inc</v>
      </c>
      <c r="D133" s="15" t="str">
        <f>MASTER_VL!D133</f>
        <v>MRU.TO</v>
      </c>
      <c r="E133" s="13">
        <v>0.27100000000000002</v>
      </c>
      <c r="F133" s="22">
        <v>21219900000</v>
      </c>
      <c r="G133" s="22">
        <v>20724600000</v>
      </c>
      <c r="H133" s="22">
        <v>18888900000</v>
      </c>
      <c r="I133" s="22">
        <v>14140600000</v>
      </c>
      <c r="J133" s="22">
        <v>13865300000</v>
      </c>
      <c r="K133" s="22">
        <v>13401300000</v>
      </c>
      <c r="L133" s="22">
        <v>1250100000</v>
      </c>
      <c r="M133" s="22">
        <v>1321800000</v>
      </c>
      <c r="N133" s="22">
        <v>1153600000</v>
      </c>
    </row>
    <row r="134" spans="2:14" x14ac:dyDescent="0.3">
      <c r="B134" s="4" t="str">
        <f>MASTER_VL!B134</f>
        <v>Retail Wholesale Food</v>
      </c>
      <c r="C134" s="4" t="str">
        <f>MASTER_VL!C134</f>
        <v>Natural Grocers by Vitamin Cottage Inc</v>
      </c>
      <c r="D134" s="15" t="str">
        <f>MASTER_VL!D134</f>
        <v>NGVC</v>
      </c>
      <c r="E134" s="13">
        <v>1.5649999999999999</v>
      </c>
      <c r="F134" s="22">
        <v>1241585000</v>
      </c>
      <c r="G134" s="22">
        <v>1140568000</v>
      </c>
      <c r="H134" s="22">
        <v>1089625000</v>
      </c>
      <c r="I134" s="22">
        <v>655476000</v>
      </c>
      <c r="J134" s="22">
        <v>669185000</v>
      </c>
      <c r="K134" s="22">
        <v>663108000</v>
      </c>
      <c r="L134" s="22">
        <v>42801000</v>
      </c>
      <c r="M134" s="22">
        <v>28370000</v>
      </c>
      <c r="N134" s="22">
        <v>27784000</v>
      </c>
    </row>
    <row r="135" spans="2:14" x14ac:dyDescent="0.3">
      <c r="B135" s="4" t="str">
        <f>MASTER_VL!B135</f>
        <v>Retail Wholesale Food</v>
      </c>
      <c r="C135" s="4" t="str">
        <f>MASTER_VL!C135</f>
        <v>Performance Food</v>
      </c>
      <c r="D135" s="15" t="str">
        <f>MASTER_VL!D135</f>
        <v>PFGC</v>
      </c>
      <c r="E135" s="13">
        <v>1.1639999999999999</v>
      </c>
      <c r="F135" s="22" t="s">
        <v>459</v>
      </c>
      <c r="G135" s="22">
        <v>58281200000</v>
      </c>
      <c r="H135" s="22">
        <v>57254700000</v>
      </c>
      <c r="I135" s="22" t="s">
        <v>459</v>
      </c>
      <c r="J135" s="22">
        <v>13392900000</v>
      </c>
      <c r="K135" s="22">
        <v>12499000000</v>
      </c>
      <c r="L135" s="22" t="s">
        <v>459</v>
      </c>
      <c r="M135" s="22">
        <v>596800000</v>
      </c>
      <c r="N135" s="22">
        <v>544000000</v>
      </c>
    </row>
    <row r="136" spans="2:14" x14ac:dyDescent="0.3">
      <c r="B136" s="4" t="str">
        <f>MASTER_VL!B136</f>
        <v>Retail Wholesale Food</v>
      </c>
      <c r="C136" s="4" t="str">
        <f>MASTER_VL!C136</f>
        <v>Sprouts Farmers Market</v>
      </c>
      <c r="D136" s="15" t="str">
        <f>MASTER_VL!D136</f>
        <v>SFM</v>
      </c>
      <c r="E136" s="11" t="s">
        <v>459</v>
      </c>
      <c r="F136" s="20">
        <v>7719290000</v>
      </c>
      <c r="G136" s="20">
        <v>6837384000</v>
      </c>
      <c r="H136" s="20">
        <v>6404223000</v>
      </c>
      <c r="I136" s="20">
        <v>3640699000</v>
      </c>
      <c r="J136" s="20">
        <v>3327428000</v>
      </c>
      <c r="K136" s="20">
        <v>3070380000</v>
      </c>
      <c r="L136" s="20">
        <v>506698000</v>
      </c>
      <c r="M136" s="20">
        <v>343740000</v>
      </c>
      <c r="N136" s="20">
        <v>349313000</v>
      </c>
    </row>
    <row r="137" spans="2:14" x14ac:dyDescent="0.3">
      <c r="B137" s="4" t="str">
        <f>MASTER_VL!B137</f>
        <v>Retail Wholesale Food</v>
      </c>
      <c r="C137" s="4" t="str">
        <f>MASTER_VL!C137</f>
        <v>SpartanNash Company</v>
      </c>
      <c r="D137" s="15" t="str">
        <f>MASTER_VL!D137</f>
        <v>SPTN</v>
      </c>
      <c r="E137" s="11">
        <v>0.55000000000000004</v>
      </c>
      <c r="F137" s="20">
        <v>9549324000</v>
      </c>
      <c r="G137" s="20">
        <v>9729219000</v>
      </c>
      <c r="H137" s="20">
        <v>9643100000</v>
      </c>
      <c r="I137" s="20">
        <v>2602296000</v>
      </c>
      <c r="J137" s="20">
        <v>2355575000</v>
      </c>
      <c r="K137" s="20">
        <v>2306561000</v>
      </c>
      <c r="L137" s="20">
        <v>11025000</v>
      </c>
      <c r="M137" s="20">
        <v>70125000</v>
      </c>
      <c r="N137" s="20">
        <v>46915000</v>
      </c>
    </row>
    <row r="138" spans="2:14" x14ac:dyDescent="0.3">
      <c r="B138" s="4" t="str">
        <f>MASTER_VL!B138</f>
        <v>Retail Wholesale Food</v>
      </c>
      <c r="C138" s="4" t="str">
        <f>MASTER_VL!C138</f>
        <v>Sysco Corp</v>
      </c>
      <c r="D138" s="15" t="str">
        <f>MASTER_VL!D138</f>
        <v>SYY</v>
      </c>
      <c r="E138" s="11">
        <v>0.91300000000000003</v>
      </c>
      <c r="F138" s="20" t="s">
        <v>459</v>
      </c>
      <c r="G138" s="20">
        <v>76344000000</v>
      </c>
      <c r="H138" s="20">
        <v>73929000000</v>
      </c>
      <c r="I138" s="20" t="s">
        <v>459</v>
      </c>
      <c r="J138" s="20">
        <v>24917000000</v>
      </c>
      <c r="K138" s="20">
        <v>22821000000</v>
      </c>
      <c r="L138" s="20" t="s">
        <v>459</v>
      </c>
      <c r="M138" s="20">
        <v>2565000000</v>
      </c>
      <c r="N138" s="20">
        <v>2285000000</v>
      </c>
    </row>
    <row r="139" spans="2:14" x14ac:dyDescent="0.3">
      <c r="B139" s="4" t="str">
        <f>MASTER_VL!B139</f>
        <v>Retail Wholesale Food</v>
      </c>
      <c r="C139" s="4" t="str">
        <f>MASTER_VL!C139</f>
        <v>BBB Foods Inc</v>
      </c>
      <c r="D139" s="15" t="str">
        <f>MASTER_VL!D139</f>
        <v>TBBB</v>
      </c>
      <c r="E139" s="11" t="s">
        <v>459</v>
      </c>
      <c r="F139" s="20">
        <v>57439019000</v>
      </c>
      <c r="G139" s="20">
        <v>44078459000</v>
      </c>
      <c r="H139" s="20">
        <v>32580397000</v>
      </c>
      <c r="I139" s="20">
        <v>22776813000</v>
      </c>
      <c r="J139" s="20">
        <v>14963802000</v>
      </c>
      <c r="K139" s="20">
        <v>11794907000</v>
      </c>
      <c r="L139" s="20">
        <v>717546000</v>
      </c>
      <c r="M139" s="20">
        <v>-100905000</v>
      </c>
      <c r="N139" s="20">
        <v>-363747000</v>
      </c>
    </row>
    <row r="140" spans="2:14" x14ac:dyDescent="0.3">
      <c r="B140" s="4" t="str">
        <f>MASTER_VL!B140</f>
        <v>Retail Wholesale Food</v>
      </c>
      <c r="C140" s="4" t="str">
        <f>MASTER_VL!C140</f>
        <v>United Natural Foods</v>
      </c>
      <c r="D140" s="15" t="str">
        <f>MASTER_VL!D140</f>
        <v>UNFI</v>
      </c>
      <c r="E140" s="11">
        <v>1.077</v>
      </c>
      <c r="F140" s="20">
        <v>29949000000</v>
      </c>
      <c r="G140" s="20">
        <v>29369000000</v>
      </c>
      <c r="H140" s="20">
        <v>28109000000</v>
      </c>
      <c r="I140" s="20">
        <v>7528000000</v>
      </c>
      <c r="J140" s="20">
        <v>7394000000</v>
      </c>
      <c r="K140" s="20">
        <v>7628000000</v>
      </c>
      <c r="L140" s="20">
        <v>-137000000</v>
      </c>
      <c r="M140" s="20">
        <v>7000000</v>
      </c>
      <c r="N140" s="20">
        <v>310000000</v>
      </c>
    </row>
    <row r="141" spans="2:14" x14ac:dyDescent="0.3">
      <c r="B141" s="4" t="str">
        <f>MASTER_VL!B141</f>
        <v>Retail Wholesale Food</v>
      </c>
      <c r="C141" s="4" t="str">
        <f>MASTER_VL!C141</f>
        <v>US Foods Hldg.</v>
      </c>
      <c r="D141" s="15" t="str">
        <f>MASTER_VL!D141</f>
        <v>USFD</v>
      </c>
      <c r="E141" s="11">
        <v>1.385</v>
      </c>
      <c r="F141" s="20">
        <v>37877000000</v>
      </c>
      <c r="G141" s="20">
        <v>35597000000</v>
      </c>
      <c r="H141" s="20">
        <v>34057000000</v>
      </c>
      <c r="I141" s="20">
        <v>13436000000</v>
      </c>
      <c r="J141" s="20">
        <v>13187000000</v>
      </c>
      <c r="K141" s="20">
        <v>12773000000</v>
      </c>
      <c r="L141" s="20">
        <v>644000000</v>
      </c>
      <c r="M141" s="20">
        <v>678000000</v>
      </c>
      <c r="N141" s="20">
        <v>361000000</v>
      </c>
    </row>
    <row r="142" spans="2:14" x14ac:dyDescent="0.3">
      <c r="B142" s="4" t="str">
        <f>MASTER_VL!B142</f>
        <v>Retail Wholesale Food</v>
      </c>
      <c r="C142" s="4" t="str">
        <f>MASTER_VL!C142</f>
        <v>Village Super Market Inc</v>
      </c>
      <c r="D142" s="15" t="str">
        <f>MASTER_VL!D142</f>
        <v>VLGEA</v>
      </c>
      <c r="E142" s="11">
        <v>0.40500000000000003</v>
      </c>
      <c r="F142" s="20">
        <v>2236566000</v>
      </c>
      <c r="G142" s="20">
        <v>2166654000</v>
      </c>
      <c r="H142" s="20">
        <v>2061084000</v>
      </c>
      <c r="I142" s="20">
        <v>981664000</v>
      </c>
      <c r="J142" s="20">
        <v>967706000</v>
      </c>
      <c r="K142" s="20">
        <v>924448000</v>
      </c>
      <c r="L142" s="20">
        <v>72717000</v>
      </c>
      <c r="M142" s="20">
        <v>72725000</v>
      </c>
      <c r="N142" s="20">
        <v>39064000</v>
      </c>
    </row>
    <row r="143" spans="2:14" x14ac:dyDescent="0.3">
      <c r="B143" s="4" t="str">
        <f>MASTER_VL!B143</f>
        <v>Retail Wholesale Food</v>
      </c>
      <c r="C143" s="4" t="str">
        <f>MASTER_VL!C143</f>
        <v>Weis Markets</v>
      </c>
      <c r="D143" s="15" t="str">
        <f>MASTER_VL!D143</f>
        <v>WMK</v>
      </c>
      <c r="E143" s="11">
        <v>0.66200000000000003</v>
      </c>
      <c r="F143" s="20">
        <v>4773880000</v>
      </c>
      <c r="G143" s="20">
        <v>4696950000</v>
      </c>
      <c r="H143" s="20">
        <v>4695943000</v>
      </c>
      <c r="I143" s="20">
        <v>2107438000</v>
      </c>
      <c r="J143" s="20">
        <v>2039632000</v>
      </c>
      <c r="K143" s="20">
        <v>1959150000</v>
      </c>
      <c r="L143" s="20">
        <v>150275000</v>
      </c>
      <c r="M143" s="20">
        <v>146696000</v>
      </c>
      <c r="N143" s="20">
        <v>160777000</v>
      </c>
    </row>
    <row r="144" spans="2:14" ht="10.5" thickBot="1" x14ac:dyDescent="0.35">
      <c r="B144" s="8" t="str">
        <f>MASTER_VL!B144</f>
        <v>Retail Wholesale Food</v>
      </c>
      <c r="C144" s="8" t="str">
        <f>MASTER_VL!C144</f>
        <v>George Weston Ltd</v>
      </c>
      <c r="D144" s="19" t="str">
        <f>MASTER_VL!D144</f>
        <v>WN.TO</v>
      </c>
      <c r="E144" s="12">
        <v>0.46700000000000003</v>
      </c>
      <c r="F144" s="21">
        <v>61608000000</v>
      </c>
      <c r="G144" s="21">
        <v>60124000000</v>
      </c>
      <c r="H144" s="21">
        <v>57048000000</v>
      </c>
      <c r="I144" s="21">
        <v>51436000000</v>
      </c>
      <c r="J144" s="21">
        <v>49770000000</v>
      </c>
      <c r="K144" s="21">
        <v>48958000000</v>
      </c>
      <c r="L144" s="21">
        <v>3404000000</v>
      </c>
      <c r="M144" s="21">
        <v>3474000000</v>
      </c>
      <c r="N144" s="21">
        <v>3640000000</v>
      </c>
    </row>
    <row r="145" spans="2:14" x14ac:dyDescent="0.3">
      <c r="B145" s="4" t="str">
        <f>MASTER_VL!B145</f>
        <v>Restaurants</v>
      </c>
      <c r="C145" s="4" t="str">
        <f>MASTER_VL!C145</f>
        <v>Arcos Dorados Holdings Inc</v>
      </c>
      <c r="D145" s="15" t="str">
        <f>MASTER_VL!D145</f>
        <v>ARCO</v>
      </c>
      <c r="E145" s="11">
        <v>0.68799999999999994</v>
      </c>
      <c r="F145" s="20">
        <v>4470162000</v>
      </c>
      <c r="G145" s="20">
        <v>4331878000</v>
      </c>
      <c r="H145" s="20">
        <v>3618902000</v>
      </c>
      <c r="I145" s="20">
        <v>2892654000</v>
      </c>
      <c r="J145" s="20">
        <v>3019238000</v>
      </c>
      <c r="K145" s="20">
        <v>2636630000</v>
      </c>
      <c r="L145" s="20">
        <v>259282000</v>
      </c>
      <c r="M145" s="20">
        <v>278117000</v>
      </c>
      <c r="N145" s="20">
        <v>226396000</v>
      </c>
    </row>
    <row r="146" spans="2:14" x14ac:dyDescent="0.3">
      <c r="B146" s="4" t="str">
        <f>MASTER_VL!B146</f>
        <v>Restaurants</v>
      </c>
      <c r="C146" s="4" t="str">
        <f>MASTER_VL!C146</f>
        <v>Ark Restaurants Corp</v>
      </c>
      <c r="D146" s="15" t="str">
        <f>MASTER_VL!D146</f>
        <v>ARKR</v>
      </c>
      <c r="E146" s="11">
        <v>0.64700000000000002</v>
      </c>
      <c r="F146" s="20">
        <v>179110000</v>
      </c>
      <c r="G146" s="20">
        <v>180820000</v>
      </c>
      <c r="H146" s="20">
        <v>180010000</v>
      </c>
      <c r="I146" s="20">
        <v>156041000</v>
      </c>
      <c r="J146" s="20">
        <v>176956000</v>
      </c>
      <c r="K146" s="20">
        <v>209534000</v>
      </c>
      <c r="L146" s="20">
        <v>-4560000</v>
      </c>
      <c r="M146" s="20">
        <v>-5422000</v>
      </c>
      <c r="N146" s="20">
        <v>11622000</v>
      </c>
    </row>
    <row r="147" spans="2:14" x14ac:dyDescent="0.3">
      <c r="B147" s="4" t="str">
        <f>MASTER_VL!B147</f>
        <v>Restaurants</v>
      </c>
      <c r="C147" s="4" t="str">
        <f>MASTER_VL!C147</f>
        <v>BAB Inc</v>
      </c>
      <c r="D147" s="15" t="str">
        <f>MASTER_VL!D147</f>
        <v>BABB</v>
      </c>
      <c r="E147" s="11">
        <v>2.3E-2</v>
      </c>
      <c r="F147" s="20">
        <v>3545142</v>
      </c>
      <c r="G147" s="20">
        <v>3509845</v>
      </c>
      <c r="H147" s="20">
        <v>3287087</v>
      </c>
      <c r="I147" s="20">
        <v>4843801</v>
      </c>
      <c r="J147" s="20">
        <v>4298504</v>
      </c>
      <c r="K147" s="20">
        <v>4294607</v>
      </c>
      <c r="L147" s="20">
        <v>731400</v>
      </c>
      <c r="M147" s="20">
        <v>650321</v>
      </c>
      <c r="N147" s="20">
        <v>608179</v>
      </c>
    </row>
    <row r="148" spans="2:14" x14ac:dyDescent="0.3">
      <c r="B148" s="4" t="str">
        <f>MASTER_VL!B148</f>
        <v>Restaurants</v>
      </c>
      <c r="C148" s="4" t="str">
        <f>MASTER_VL!C148</f>
        <v>Flanigans Enterprises Inc</v>
      </c>
      <c r="D148" s="15" t="str">
        <f>MASTER_VL!D148</f>
        <v>BDL</v>
      </c>
      <c r="E148" s="11">
        <v>0.79900000000000004</v>
      </c>
      <c r="F148" s="20">
        <v>186995000</v>
      </c>
      <c r="G148" s="20">
        <v>173282000</v>
      </c>
      <c r="H148" s="20">
        <v>157145000</v>
      </c>
      <c r="I148" s="20">
        <v>142082000</v>
      </c>
      <c r="J148" s="20">
        <v>145769000</v>
      </c>
      <c r="K148" s="20">
        <v>147492000</v>
      </c>
      <c r="L148" s="20">
        <v>5586000</v>
      </c>
      <c r="M148" s="20">
        <v>6065000</v>
      </c>
      <c r="N148" s="20">
        <v>9812000</v>
      </c>
    </row>
    <row r="149" spans="2:14" x14ac:dyDescent="0.3">
      <c r="B149" s="4" t="str">
        <f>MASTER_VL!B149</f>
        <v>Restaurants</v>
      </c>
      <c r="C149" s="4" t="str">
        <f>MASTER_VL!C149</f>
        <v>BJs Restaurants Inc</v>
      </c>
      <c r="D149" s="15" t="str">
        <f>MASTER_VL!D149</f>
        <v>BJRI</v>
      </c>
      <c r="E149" s="11">
        <v>1.784</v>
      </c>
      <c r="F149" s="20">
        <v>1357302000</v>
      </c>
      <c r="G149" s="20">
        <v>1333229000</v>
      </c>
      <c r="H149" s="20">
        <v>1283926000</v>
      </c>
      <c r="I149" s="20">
        <v>1041064000</v>
      </c>
      <c r="J149" s="20">
        <v>1058454000</v>
      </c>
      <c r="K149" s="20">
        <v>1045922000</v>
      </c>
      <c r="L149" s="20">
        <v>8265000</v>
      </c>
      <c r="M149" s="20">
        <v>10100000</v>
      </c>
      <c r="N149" s="20">
        <v>-8308000</v>
      </c>
    </row>
    <row r="150" spans="2:14" x14ac:dyDescent="0.3">
      <c r="B150" s="4" t="str">
        <f>MASTER_VL!B150</f>
        <v>Restaurants</v>
      </c>
      <c r="C150" s="4" t="str">
        <f>MASTER_VL!C150</f>
        <v>Bloomin Brands Inc</v>
      </c>
      <c r="D150" s="15" t="str">
        <f>MASTER_VL!D150</f>
        <v>BLMN</v>
      </c>
      <c r="E150" s="11">
        <v>1.7629999999999999</v>
      </c>
      <c r="F150" s="20">
        <v>3950475000</v>
      </c>
      <c r="G150" s="20">
        <v>4168160000</v>
      </c>
      <c r="H150" s="20">
        <v>4009250000</v>
      </c>
      <c r="I150" s="20">
        <v>3384805000</v>
      </c>
      <c r="J150" s="20">
        <v>3424081000</v>
      </c>
      <c r="K150" s="20">
        <v>3320425000</v>
      </c>
      <c r="L150" s="20">
        <v>-58807000</v>
      </c>
      <c r="M150" s="20">
        <v>231187000</v>
      </c>
      <c r="N150" s="20">
        <v>127403000</v>
      </c>
    </row>
    <row r="151" spans="2:14" x14ac:dyDescent="0.3">
      <c r="B151" s="4" t="str">
        <f>MASTER_VL!B151</f>
        <v>Restaurants</v>
      </c>
      <c r="C151" s="4" t="str">
        <f>MASTER_VL!C151</f>
        <v>Dutch Bros Inc</v>
      </c>
      <c r="D151" s="15" t="str">
        <f>MASTER_VL!D151</f>
        <v>BROS</v>
      </c>
      <c r="E151" s="11">
        <v>2.7189999999999999</v>
      </c>
      <c r="F151" s="20">
        <v>1281015000</v>
      </c>
      <c r="G151" s="20">
        <v>965776000</v>
      </c>
      <c r="H151" s="20">
        <v>739012000</v>
      </c>
      <c r="I151" s="20">
        <v>2501085000</v>
      </c>
      <c r="J151" s="20">
        <v>1764010000</v>
      </c>
      <c r="K151" s="20">
        <v>1186360000</v>
      </c>
      <c r="L151" s="20">
        <v>84885000</v>
      </c>
      <c r="M151" s="20">
        <v>16919000</v>
      </c>
      <c r="N151" s="20">
        <v>-16654000</v>
      </c>
    </row>
    <row r="152" spans="2:14" x14ac:dyDescent="0.3">
      <c r="B152" s="4" t="str">
        <f>MASTER_VL!B152</f>
        <v>Restaurants</v>
      </c>
      <c r="C152" s="4" t="str">
        <f>MASTER_VL!C152</f>
        <v>Cheesecake Factory Inc</v>
      </c>
      <c r="D152" s="15" t="str">
        <f>MASTER_VL!D152</f>
        <v>CAKE</v>
      </c>
      <c r="E152" s="11" t="s">
        <v>459</v>
      </c>
      <c r="F152" s="20">
        <v>3581699000</v>
      </c>
      <c r="G152" s="20">
        <v>3439503000</v>
      </c>
      <c r="H152" s="20">
        <v>3303156000</v>
      </c>
      <c r="I152" s="20">
        <v>3041760000</v>
      </c>
      <c r="J152" s="20">
        <v>2840383000</v>
      </c>
      <c r="K152" s="20">
        <v>2775220000</v>
      </c>
      <c r="L152" s="20">
        <v>171047000</v>
      </c>
      <c r="M152" s="20">
        <v>100014000</v>
      </c>
      <c r="N152" s="20">
        <v>32892000</v>
      </c>
    </row>
    <row r="153" spans="2:14" x14ac:dyDescent="0.3">
      <c r="B153" s="4" t="str">
        <f>MASTER_VL!B153</f>
        <v>Restaurants</v>
      </c>
      <c r="C153" s="4" t="str">
        <f>MASTER_VL!C153</f>
        <v>CAVA Group Inc</v>
      </c>
      <c r="D153" s="15" t="str">
        <f>MASTER_VL!D153</f>
        <v>CAVA</v>
      </c>
      <c r="E153" s="11" t="s">
        <v>459</v>
      </c>
      <c r="F153" s="20">
        <v>963713000</v>
      </c>
      <c r="G153" s="20">
        <v>728700000</v>
      </c>
      <c r="H153" s="20">
        <v>564119000</v>
      </c>
      <c r="I153" s="20">
        <v>1169669000</v>
      </c>
      <c r="J153" s="20">
        <v>983757000</v>
      </c>
      <c r="K153" s="20">
        <v>583883000</v>
      </c>
      <c r="L153" s="20">
        <v>59910000</v>
      </c>
      <c r="M153" s="20">
        <v>14048000</v>
      </c>
      <c r="N153" s="20">
        <v>-58894000</v>
      </c>
    </row>
    <row r="154" spans="2:14" x14ac:dyDescent="0.3">
      <c r="B154" s="4" t="str">
        <f>MASTER_VL!B154</f>
        <v>Restaurants</v>
      </c>
      <c r="C154" s="4" t="str">
        <f>MASTER_VL!C154</f>
        <v>Cracker Barrel Old Country Store Inc</v>
      </c>
      <c r="D154" s="15" t="str">
        <f>MASTER_VL!D154</f>
        <v>CBRL</v>
      </c>
      <c r="E154" s="11">
        <v>1.391</v>
      </c>
      <c r="F154" s="20">
        <v>3470762000</v>
      </c>
      <c r="G154" s="20">
        <v>3442808000</v>
      </c>
      <c r="H154" s="20">
        <v>3267786000</v>
      </c>
      <c r="I154" s="20">
        <v>2161494000</v>
      </c>
      <c r="J154" s="20">
        <v>2218094000</v>
      </c>
      <c r="K154" s="20">
        <v>2294911000</v>
      </c>
      <c r="L154" s="20">
        <v>24186000</v>
      </c>
      <c r="M154" s="20">
        <v>103611000</v>
      </c>
      <c r="N154" s="20">
        <v>143383000</v>
      </c>
    </row>
    <row r="155" spans="2:14" x14ac:dyDescent="0.3">
      <c r="B155" s="4" t="str">
        <f>MASTER_VL!B155</f>
        <v>Restaurants</v>
      </c>
      <c r="C155" s="4" t="str">
        <f>MASTER_VL!C155</f>
        <v>Chipotle Mexican Grill Inc</v>
      </c>
      <c r="D155" s="15" t="str">
        <f>MASTER_VL!D155</f>
        <v>CMG</v>
      </c>
      <c r="E155" s="13">
        <v>1.2729999999999999</v>
      </c>
      <c r="F155" s="22">
        <v>11313853000</v>
      </c>
      <c r="G155" s="22">
        <v>9871649000</v>
      </c>
      <c r="H155" s="22">
        <v>8634652000</v>
      </c>
      <c r="I155" s="22">
        <v>9204374000</v>
      </c>
      <c r="J155" s="22">
        <v>8044362000</v>
      </c>
      <c r="K155" s="22">
        <v>6927504000</v>
      </c>
      <c r="L155" s="22">
        <v>2010230000</v>
      </c>
      <c r="M155" s="22">
        <v>1620506000</v>
      </c>
      <c r="N155" s="22">
        <v>1181531000</v>
      </c>
    </row>
    <row r="156" spans="2:14" x14ac:dyDescent="0.3">
      <c r="B156" s="4" t="str">
        <f>MASTER_VL!B156</f>
        <v>Restaurants</v>
      </c>
      <c r="C156" s="4" t="str">
        <f>MASTER_VL!C156</f>
        <v>Denny's Corp.</v>
      </c>
      <c r="D156" s="15" t="str">
        <f>MASTER_VL!D156</f>
        <v>DENN</v>
      </c>
      <c r="E156" s="13">
        <v>1.88</v>
      </c>
      <c r="F156" s="22">
        <v>452334000</v>
      </c>
      <c r="G156" s="22">
        <v>463922000</v>
      </c>
      <c r="H156" s="22">
        <v>456429000</v>
      </c>
      <c r="I156" s="22">
        <v>496274000</v>
      </c>
      <c r="J156" s="22">
        <v>464818000</v>
      </c>
      <c r="K156" s="22">
        <v>498335000</v>
      </c>
      <c r="L156" s="22">
        <v>29249000</v>
      </c>
      <c r="M156" s="22">
        <v>26938000</v>
      </c>
      <c r="N156" s="22">
        <v>99430000</v>
      </c>
    </row>
    <row r="157" spans="2:14" x14ac:dyDescent="0.3">
      <c r="B157" s="4" t="str">
        <f>MASTER_VL!B157</f>
        <v>Restaurants</v>
      </c>
      <c r="C157" s="4" t="str">
        <f>MASTER_VL!C157</f>
        <v>Dine Brands Global</v>
      </c>
      <c r="D157" s="15" t="str">
        <f>MASTER_VL!D157</f>
        <v>DIN</v>
      </c>
      <c r="E157" s="13">
        <v>1.4610000000000001</v>
      </c>
      <c r="F157" s="22">
        <v>812306000</v>
      </c>
      <c r="G157" s="22">
        <v>831068000</v>
      </c>
      <c r="H157" s="22">
        <v>909402000</v>
      </c>
      <c r="I157" s="22">
        <v>1790584000</v>
      </c>
      <c r="J157" s="22">
        <v>1740287000</v>
      </c>
      <c r="K157" s="22">
        <v>1881491000</v>
      </c>
      <c r="L157" s="22">
        <v>89543000</v>
      </c>
      <c r="M157" s="22">
        <v>111703000</v>
      </c>
      <c r="N157" s="22">
        <v>114785000</v>
      </c>
    </row>
    <row r="158" spans="2:14" x14ac:dyDescent="0.3">
      <c r="B158" s="4" t="str">
        <f>MASTER_VL!B158</f>
        <v>Restaurants</v>
      </c>
      <c r="C158" s="4" t="str">
        <f>MASTER_VL!C158</f>
        <v>Krispy Kreme Inc</v>
      </c>
      <c r="D158" s="15" t="str">
        <f>MASTER_VL!D158</f>
        <v>DNUT</v>
      </c>
      <c r="E158" s="11">
        <v>1.466</v>
      </c>
      <c r="F158" s="20">
        <v>1665397000</v>
      </c>
      <c r="G158" s="20">
        <v>1686104000</v>
      </c>
      <c r="H158" s="20">
        <v>1529898000</v>
      </c>
      <c r="I158" s="20">
        <v>3072030000</v>
      </c>
      <c r="J158" s="20">
        <v>3240592000</v>
      </c>
      <c r="K158" s="20">
        <v>3148537000</v>
      </c>
      <c r="L158" s="20">
        <v>19769000</v>
      </c>
      <c r="M158" s="20">
        <v>-40994000</v>
      </c>
      <c r="N158" s="20">
        <v>-8163000</v>
      </c>
    </row>
    <row r="159" spans="2:14" x14ac:dyDescent="0.3">
      <c r="B159" s="4" t="str">
        <f>MASTER_VL!B159</f>
        <v>Restaurants</v>
      </c>
      <c r="C159" s="4" t="str">
        <f>MASTER_VL!C159</f>
        <v>Dominos Pizza Inc</v>
      </c>
      <c r="D159" s="15" t="str">
        <f>MASTER_VL!D159</f>
        <v>DPZ</v>
      </c>
      <c r="E159" s="11">
        <v>1.153</v>
      </c>
      <c r="F159" s="20">
        <v>4706416000</v>
      </c>
      <c r="G159" s="20">
        <v>4479358000</v>
      </c>
      <c r="H159" s="20">
        <v>4537158000</v>
      </c>
      <c r="I159" s="20">
        <v>1737013000</v>
      </c>
      <c r="J159" s="20">
        <v>1674899000</v>
      </c>
      <c r="K159" s="20">
        <v>1602221000</v>
      </c>
      <c r="L159" s="20">
        <v>722215000</v>
      </c>
      <c r="M159" s="20">
        <v>652440000</v>
      </c>
      <c r="N159" s="20">
        <v>572833000</v>
      </c>
    </row>
    <row r="160" spans="2:14" x14ac:dyDescent="0.3">
      <c r="B160" s="4" t="str">
        <f>MASTER_VL!B160</f>
        <v>Restaurants</v>
      </c>
      <c r="C160" s="4" t="str">
        <f>MASTER_VL!C160</f>
        <v>Darden Restaurants Inc</v>
      </c>
      <c r="D160" s="15" t="str">
        <f>MASTER_VL!D160</f>
        <v>DRI</v>
      </c>
      <c r="E160" s="11">
        <v>0.93400000000000005</v>
      </c>
      <c r="F160" s="20" t="s">
        <v>459</v>
      </c>
      <c r="G160" s="20">
        <v>11390000000</v>
      </c>
      <c r="H160" s="20">
        <v>10487800000</v>
      </c>
      <c r="I160" s="20" t="s">
        <v>459</v>
      </c>
      <c r="J160" s="20">
        <v>11323000000</v>
      </c>
      <c r="K160" s="20">
        <v>10241500000</v>
      </c>
      <c r="L160" s="20" t="s">
        <v>459</v>
      </c>
      <c r="M160" s="20">
        <v>1175500000</v>
      </c>
      <c r="N160" s="20">
        <v>1120500000</v>
      </c>
    </row>
    <row r="161" spans="2:14" x14ac:dyDescent="0.3">
      <c r="B161" s="4" t="str">
        <f>MASTER_VL!B161</f>
        <v>Restaurants</v>
      </c>
      <c r="C161" s="4" t="str">
        <f>MASTER_VL!C161</f>
        <v>Brinker International Inc</v>
      </c>
      <c r="D161" s="15" t="str">
        <f>MASTER_VL!D161</f>
        <v>EAT</v>
      </c>
      <c r="E161" s="11">
        <v>2.2149999999999999</v>
      </c>
      <c r="F161" s="20" t="s">
        <v>459</v>
      </c>
      <c r="G161" s="20">
        <v>4415100000</v>
      </c>
      <c r="H161" s="20">
        <v>4133200000</v>
      </c>
      <c r="I161" s="20" t="s">
        <v>459</v>
      </c>
      <c r="J161" s="20">
        <v>2593100000</v>
      </c>
      <c r="K161" s="20">
        <v>2487000000</v>
      </c>
      <c r="L161" s="20" t="s">
        <v>459</v>
      </c>
      <c r="M161" s="20">
        <v>164900000</v>
      </c>
      <c r="N161" s="20">
        <v>90800000</v>
      </c>
    </row>
    <row r="162" spans="2:14" x14ac:dyDescent="0.3">
      <c r="B162" s="4" t="str">
        <f>MASTER_VL!B162</f>
        <v>Restaurants</v>
      </c>
      <c r="C162" s="4" t="str">
        <f>MASTER_VL!C162</f>
        <v>FAT Brands Inc</v>
      </c>
      <c r="D162" s="15" t="str">
        <f>MASTER_VL!D162</f>
        <v>FAT</v>
      </c>
      <c r="E162" s="11">
        <v>1.6339999999999999</v>
      </c>
      <c r="F162" s="20">
        <v>587424000</v>
      </c>
      <c r="G162" s="20">
        <v>475517000</v>
      </c>
      <c r="H162" s="20">
        <v>404129000</v>
      </c>
      <c r="I162" s="20">
        <v>1289178000</v>
      </c>
      <c r="J162" s="20">
        <v>1388238000</v>
      </c>
      <c r="K162" s="20">
        <v>1213303000</v>
      </c>
      <c r="L162" s="20">
        <v>-192600000</v>
      </c>
      <c r="M162" s="20">
        <v>-96365000</v>
      </c>
      <c r="N162" s="20">
        <v>-107378000</v>
      </c>
    </row>
    <row r="163" spans="2:14" x14ac:dyDescent="0.3">
      <c r="B163" s="4" t="str">
        <f>MASTER_VL!B163</f>
        <v>Restaurants</v>
      </c>
      <c r="C163" s="4" t="str">
        <f>MASTER_VL!C163</f>
        <v>First Watch Restaurant Group</v>
      </c>
      <c r="D163" s="15" t="str">
        <f>MASTER_VL!D163</f>
        <v>FWRG</v>
      </c>
      <c r="E163" s="11">
        <v>1.02</v>
      </c>
      <c r="F163" s="20">
        <v>1015910000</v>
      </c>
      <c r="G163" s="20">
        <v>891551000</v>
      </c>
      <c r="H163" s="20">
        <v>730162000</v>
      </c>
      <c r="I163" s="20">
        <v>1514356000</v>
      </c>
      <c r="J163" s="20">
        <v>1267045000</v>
      </c>
      <c r="K163" s="20">
        <v>1104446000</v>
      </c>
      <c r="L163" s="20">
        <v>28026000</v>
      </c>
      <c r="M163" s="20">
        <v>36075000</v>
      </c>
      <c r="N163" s="20">
        <v>12591000</v>
      </c>
    </row>
    <row r="164" spans="2:14" x14ac:dyDescent="0.3">
      <c r="B164" s="4" t="str">
        <f>MASTER_VL!B164</f>
        <v>Restaurants</v>
      </c>
      <c r="C164" s="4" t="str">
        <f>MASTER_VL!C164</f>
        <v>GEN Restaurant Group Inc</v>
      </c>
      <c r="D164" s="15" t="str">
        <f>MASTER_VL!D164</f>
        <v>GENK</v>
      </c>
      <c r="E164" s="11" t="s">
        <v>459</v>
      </c>
      <c r="F164" s="20">
        <v>208380000</v>
      </c>
      <c r="G164" s="20">
        <v>181007000</v>
      </c>
      <c r="H164" s="20">
        <v>163729000</v>
      </c>
      <c r="I164" s="20">
        <v>240415000</v>
      </c>
      <c r="J164" s="20">
        <v>183870000</v>
      </c>
      <c r="K164" s="20">
        <v>138878000</v>
      </c>
      <c r="L164" s="20">
        <v>4889000</v>
      </c>
      <c r="M164" s="20">
        <v>11455000</v>
      </c>
      <c r="N164" s="20">
        <v>11732000</v>
      </c>
    </row>
    <row r="165" spans="2:14" x14ac:dyDescent="0.3">
      <c r="B165" s="4" t="str">
        <f>MASTER_VL!B165</f>
        <v>Restaurants</v>
      </c>
      <c r="C165" s="4" t="str">
        <f>MASTER_VL!C165</f>
        <v>Good Times Restaurants Inc</v>
      </c>
      <c r="D165" s="15" t="str">
        <f>MASTER_VL!D165</f>
        <v>GTIM</v>
      </c>
      <c r="E165" s="11">
        <v>1.5229999999999999</v>
      </c>
      <c r="F165" s="20">
        <v>142315000</v>
      </c>
      <c r="G165" s="20">
        <v>138160000</v>
      </c>
      <c r="H165" s="20">
        <v>138200000</v>
      </c>
      <c r="I165" s="20">
        <v>87118000</v>
      </c>
      <c r="J165" s="20">
        <v>91088000</v>
      </c>
      <c r="K165" s="20">
        <v>86388000</v>
      </c>
      <c r="L165" s="20">
        <v>1255000</v>
      </c>
      <c r="M165" s="20">
        <v>885000</v>
      </c>
      <c r="N165" s="20">
        <v>-932000</v>
      </c>
    </row>
    <row r="166" spans="2:14" x14ac:dyDescent="0.3">
      <c r="B166" s="4" t="str">
        <f>MASTER_VL!B166</f>
        <v>Restaurants</v>
      </c>
      <c r="C166" s="4" t="str">
        <f>MASTER_VL!C166</f>
        <v>Super Hi International Hldg</v>
      </c>
      <c r="D166" s="15" t="str">
        <f>MASTER_VL!D166</f>
        <v>HDL</v>
      </c>
      <c r="E166" s="11">
        <v>0.94399999999999995</v>
      </c>
      <c r="F166" s="20">
        <v>758589000</v>
      </c>
      <c r="G166" s="20">
        <v>670969000</v>
      </c>
      <c r="H166" s="20">
        <v>552184000</v>
      </c>
      <c r="I166" s="20">
        <v>684425000</v>
      </c>
      <c r="J166" s="20">
        <v>576883000</v>
      </c>
      <c r="K166" s="20">
        <v>576112000</v>
      </c>
      <c r="L166" s="20">
        <v>33243000</v>
      </c>
      <c r="M166" s="20">
        <v>33107000</v>
      </c>
      <c r="N166" s="20">
        <v>-32230000</v>
      </c>
    </row>
    <row r="167" spans="2:14" x14ac:dyDescent="0.3">
      <c r="B167" s="4" t="str">
        <f>MASTER_VL!B167</f>
        <v>Restaurants</v>
      </c>
      <c r="C167" s="4" t="str">
        <f>MASTER_VL!C167</f>
        <v>Jack in the Box Inc</v>
      </c>
      <c r="D167" s="15" t="str">
        <f>MASTER_VL!D167</f>
        <v>JACK</v>
      </c>
      <c r="E167" s="11">
        <v>1.825</v>
      </c>
      <c r="F167" s="20">
        <v>1571306000</v>
      </c>
      <c r="G167" s="20">
        <v>1692306000</v>
      </c>
      <c r="H167" s="20">
        <v>1468083000</v>
      </c>
      <c r="I167" s="20">
        <v>2735629000</v>
      </c>
      <c r="J167" s="20">
        <v>3001092000</v>
      </c>
      <c r="K167" s="20">
        <v>2922506000</v>
      </c>
      <c r="L167" s="20">
        <v>-4323000</v>
      </c>
      <c r="M167" s="20">
        <v>189340000</v>
      </c>
      <c r="N167" s="20">
        <v>161892000</v>
      </c>
    </row>
    <row r="168" spans="2:14" x14ac:dyDescent="0.3">
      <c r="B168" s="4" t="str">
        <f>MASTER_VL!B168</f>
        <v>Restaurants</v>
      </c>
      <c r="C168" s="4" t="str">
        <f>MASTER_VL!C168</f>
        <v>Kura Sushi USA Inc</v>
      </c>
      <c r="D168" s="15" t="str">
        <f>MASTER_VL!D168</f>
        <v>KRUS</v>
      </c>
      <c r="E168" s="11">
        <v>1.73</v>
      </c>
      <c r="F168" s="20">
        <v>237860000</v>
      </c>
      <c r="G168" s="20">
        <v>187429000</v>
      </c>
      <c r="H168" s="20">
        <v>141089000</v>
      </c>
      <c r="I168" s="20">
        <v>328522000</v>
      </c>
      <c r="J168" s="20">
        <v>304659000</v>
      </c>
      <c r="K168" s="20">
        <v>201356000</v>
      </c>
      <c r="L168" s="20">
        <v>-8637000</v>
      </c>
      <c r="M168" s="20">
        <v>1735000</v>
      </c>
      <c r="N168" s="20">
        <v>-690000</v>
      </c>
    </row>
    <row r="169" spans="2:14" x14ac:dyDescent="0.3">
      <c r="B169" s="4" t="str">
        <f>MASTER_VL!B169</f>
        <v>Restaurants</v>
      </c>
      <c r="C169" s="4" t="str">
        <f>MASTER_VL!C169</f>
        <v>El Pollo Loco Holdings Inc</v>
      </c>
      <c r="D169" s="15" t="str">
        <f>MASTER_VL!D169</f>
        <v>LOCO</v>
      </c>
      <c r="E169" s="11">
        <v>1.28</v>
      </c>
      <c r="F169" s="20">
        <v>473008000</v>
      </c>
      <c r="G169" s="20">
        <v>468664000</v>
      </c>
      <c r="H169" s="20">
        <v>469959000</v>
      </c>
      <c r="I169" s="20">
        <v>592014000</v>
      </c>
      <c r="J169" s="20">
        <v>592301000</v>
      </c>
      <c r="K169" s="20">
        <v>597218000</v>
      </c>
      <c r="L169" s="20">
        <v>35289000</v>
      </c>
      <c r="M169" s="20">
        <v>34878000</v>
      </c>
      <c r="N169" s="20">
        <v>28879000</v>
      </c>
    </row>
    <row r="170" spans="2:14" x14ac:dyDescent="0.3">
      <c r="B170" s="4" t="str">
        <f>MASTER_VL!B170</f>
        <v>Restaurants</v>
      </c>
      <c r="C170" s="4" t="str">
        <f>MASTER_VL!C170</f>
        <v>McDonalds Corp</v>
      </c>
      <c r="D170" s="15" t="str">
        <f>MASTER_VL!D170</f>
        <v>MCD</v>
      </c>
      <c r="E170" s="11">
        <v>0.61899999999999999</v>
      </c>
      <c r="F170" s="20">
        <v>25497000000</v>
      </c>
      <c r="G170" s="20">
        <v>25179000000</v>
      </c>
      <c r="H170" s="20">
        <v>22854000000</v>
      </c>
      <c r="I170" s="20">
        <v>55182000000</v>
      </c>
      <c r="J170" s="20">
        <v>56147000000</v>
      </c>
      <c r="K170" s="20">
        <v>50435600000</v>
      </c>
      <c r="L170" s="20">
        <v>10345000000</v>
      </c>
      <c r="M170" s="20">
        <v>10522000000</v>
      </c>
      <c r="N170" s="20">
        <v>7825000000</v>
      </c>
    </row>
    <row r="171" spans="2:14" x14ac:dyDescent="0.3">
      <c r="B171" s="4" t="str">
        <f>MASTER_VL!B171</f>
        <v>Restaurants</v>
      </c>
      <c r="C171" s="4" t="str">
        <f>MASTER_VL!C171</f>
        <v>Meritage Hospitality Group Inc New</v>
      </c>
      <c r="D171" s="15" t="str">
        <f>MASTER_VL!D171</f>
        <v>MHGU</v>
      </c>
      <c r="E171" s="11">
        <v>-0.158</v>
      </c>
      <c r="F171" s="20">
        <v>668803000</v>
      </c>
      <c r="G171" s="20">
        <v>672494000</v>
      </c>
      <c r="H171" s="20">
        <v>626043000</v>
      </c>
      <c r="I171" s="20">
        <v>810165000</v>
      </c>
      <c r="J171" s="20">
        <v>816905000</v>
      </c>
      <c r="K171" s="20">
        <v>791318000</v>
      </c>
      <c r="L171" s="20">
        <v>9136000</v>
      </c>
      <c r="M171" s="20">
        <v>6912000</v>
      </c>
      <c r="N171" s="20">
        <v>9675000</v>
      </c>
    </row>
    <row r="172" spans="2:14" x14ac:dyDescent="0.3">
      <c r="B172" s="4" t="str">
        <f>MASTER_VL!B172</f>
        <v>Restaurants</v>
      </c>
      <c r="C172" s="4" t="str">
        <f>MASTER_VL!C172</f>
        <v>Nathans Famous Inc</v>
      </c>
      <c r="D172" s="15" t="str">
        <f>MASTER_VL!D172</f>
        <v>NATH</v>
      </c>
      <c r="E172" s="11">
        <v>0.20699999999999999</v>
      </c>
      <c r="F172" s="20" t="s">
        <v>459</v>
      </c>
      <c r="G172" s="20">
        <v>138610000</v>
      </c>
      <c r="H172" s="20">
        <v>130785000</v>
      </c>
      <c r="I172" s="20" t="s">
        <v>459</v>
      </c>
      <c r="J172" s="20">
        <v>48858000</v>
      </c>
      <c r="K172" s="20">
        <v>58610000</v>
      </c>
      <c r="L172" s="20" t="s">
        <v>459</v>
      </c>
      <c r="M172" s="20">
        <v>27451000</v>
      </c>
      <c r="N172" s="20">
        <v>26804000</v>
      </c>
    </row>
    <row r="173" spans="2:14" x14ac:dyDescent="0.3">
      <c r="B173" s="4" t="str">
        <f>MASTER_VL!B173</f>
        <v>Restaurants</v>
      </c>
      <c r="C173" s="4" t="str">
        <f>MASTER_VL!C173</f>
        <v>Noodles and Company</v>
      </c>
      <c r="D173" s="15" t="str">
        <f>MASTER_VL!D173</f>
        <v>NDLS</v>
      </c>
      <c r="E173" s="11">
        <v>1.8740000000000001</v>
      </c>
      <c r="F173" s="20">
        <v>493271000</v>
      </c>
      <c r="G173" s="20">
        <v>503405000</v>
      </c>
      <c r="H173" s="20">
        <v>509480000</v>
      </c>
      <c r="I173" s="20">
        <v>324648000</v>
      </c>
      <c r="J173" s="20">
        <v>368095000</v>
      </c>
      <c r="K173" s="20">
        <v>343843000</v>
      </c>
      <c r="L173" s="20">
        <v>-36159000</v>
      </c>
      <c r="M173" s="20">
        <v>-9832000</v>
      </c>
      <c r="N173" s="20">
        <v>-3277000</v>
      </c>
    </row>
    <row r="174" spans="2:14" x14ac:dyDescent="0.3">
      <c r="B174" s="4" t="str">
        <f>MASTER_VL!B174</f>
        <v>Restaurants</v>
      </c>
      <c r="C174" s="4" t="str">
        <f>MASTER_VL!C174</f>
        <v>Noble Romans Inc</v>
      </c>
      <c r="D174" s="15" t="str">
        <f>MASTER_VL!D174</f>
        <v>NROM</v>
      </c>
      <c r="E174" s="11">
        <v>0.752</v>
      </c>
      <c r="F174" s="20" t="s">
        <v>459</v>
      </c>
      <c r="G174" s="20">
        <v>14344007</v>
      </c>
      <c r="H174" s="20">
        <v>14419510</v>
      </c>
      <c r="I174" s="20" t="s">
        <v>459</v>
      </c>
      <c r="J174" s="20">
        <v>18479825</v>
      </c>
      <c r="K174" s="20">
        <v>18343198</v>
      </c>
      <c r="L174" s="20" t="s">
        <v>459</v>
      </c>
      <c r="M174" s="20">
        <v>1460284</v>
      </c>
      <c r="N174" s="20">
        <v>-1456431</v>
      </c>
    </row>
    <row r="175" spans="2:14" x14ac:dyDescent="0.3">
      <c r="B175" s="4" t="str">
        <f>MASTER_VL!B175</f>
        <v>Restaurants</v>
      </c>
      <c r="C175" s="4" t="str">
        <f>MASTER_VL!C175</f>
        <v>Potbelly Corporation</v>
      </c>
      <c r="D175" s="15" t="str">
        <f>MASTER_VL!D175</f>
        <v>PBPB</v>
      </c>
      <c r="E175" s="11">
        <v>1.3939999999999999</v>
      </c>
      <c r="F175" s="20">
        <v>462598000</v>
      </c>
      <c r="G175" s="20">
        <v>491409000</v>
      </c>
      <c r="H175" s="20">
        <v>451973000</v>
      </c>
      <c r="I175" s="20">
        <v>263146000</v>
      </c>
      <c r="J175" s="20">
        <v>252460000</v>
      </c>
      <c r="K175" s="20">
        <v>245171000</v>
      </c>
      <c r="L175" s="20">
        <v>7787000</v>
      </c>
      <c r="M175" s="20">
        <v>6486000</v>
      </c>
      <c r="N175" s="20">
        <v>5038000</v>
      </c>
    </row>
    <row r="176" spans="2:14" x14ac:dyDescent="0.3">
      <c r="B176" s="4" t="str">
        <f>MASTER_VL!B176</f>
        <v>Restaurants</v>
      </c>
      <c r="C176" s="4" t="str">
        <f>MASTER_VL!C176</f>
        <v>Dave &amp; Buster's Ent.</v>
      </c>
      <c r="D176" s="15" t="str">
        <f>MASTER_VL!D176</f>
        <v>PLAY</v>
      </c>
      <c r="E176" s="11">
        <v>1.869</v>
      </c>
      <c r="F176" s="20">
        <v>2132700000</v>
      </c>
      <c r="G176" s="20">
        <v>2205300000</v>
      </c>
      <c r="H176" s="20">
        <v>1964400000</v>
      </c>
      <c r="I176" s="20">
        <v>4015800000</v>
      </c>
      <c r="J176" s="20">
        <v>3754400000</v>
      </c>
      <c r="K176" s="20">
        <v>3761000000</v>
      </c>
      <c r="L176" s="20">
        <v>69900000</v>
      </c>
      <c r="M176" s="20">
        <v>163100000</v>
      </c>
      <c r="N176" s="20">
        <v>173600000</v>
      </c>
    </row>
    <row r="177" spans="2:14" x14ac:dyDescent="0.3">
      <c r="B177" s="4" t="str">
        <f>MASTER_VL!B177</f>
        <v>Restaurants</v>
      </c>
      <c r="C177" s="4" t="str">
        <f>MASTER_VL!C177</f>
        <v>Pinstripes Holdings Inc</v>
      </c>
      <c r="D177" s="15" t="str">
        <f>MASTER_VL!D177</f>
        <v>PNST</v>
      </c>
      <c r="E177" s="11">
        <v>0.69699999999999995</v>
      </c>
      <c r="F177" s="20" t="s">
        <v>459</v>
      </c>
      <c r="G177" s="20">
        <v>118724000</v>
      </c>
      <c r="H177" s="20">
        <v>111273000</v>
      </c>
      <c r="I177" s="20" t="s">
        <v>459</v>
      </c>
      <c r="J177" s="20">
        <v>167321000</v>
      </c>
      <c r="K177" s="20">
        <v>130927000</v>
      </c>
      <c r="L177" s="20" t="s">
        <v>459</v>
      </c>
      <c r="M177" s="20">
        <v>-6753000</v>
      </c>
      <c r="N177" s="20">
        <v>-7333000</v>
      </c>
    </row>
    <row r="178" spans="2:14" x14ac:dyDescent="0.3">
      <c r="B178" s="4" t="str">
        <f>MASTER_VL!B178</f>
        <v>Restaurants</v>
      </c>
      <c r="C178" s="4" t="str">
        <f>MASTER_VL!C178</f>
        <v>Portillo's Inc</v>
      </c>
      <c r="D178" s="15" t="str">
        <f>MASTER_VL!D178</f>
        <v>PTLO</v>
      </c>
      <c r="E178" s="11">
        <v>1.8260000000000001</v>
      </c>
      <c r="F178" s="20">
        <v>710554000</v>
      </c>
      <c r="G178" s="20">
        <v>679905000</v>
      </c>
      <c r="H178" s="20">
        <v>587104000</v>
      </c>
      <c r="I178" s="20">
        <v>1500086000</v>
      </c>
      <c r="J178" s="20">
        <v>1385541000</v>
      </c>
      <c r="K178" s="20">
        <v>1280083000</v>
      </c>
      <c r="L178" s="20">
        <v>41875000</v>
      </c>
      <c r="M178" s="20">
        <v>28066000</v>
      </c>
      <c r="N178" s="20">
        <v>18980000</v>
      </c>
    </row>
    <row r="179" spans="2:14" x14ac:dyDescent="0.3">
      <c r="B179" s="4" t="str">
        <f>MASTER_VL!B179</f>
        <v>Restaurants</v>
      </c>
      <c r="C179" s="4" t="str">
        <f>MASTER_VL!C179</f>
        <v>Papa Johns International Inc</v>
      </c>
      <c r="D179" s="15" t="str">
        <f>MASTER_VL!D179</f>
        <v>PZZA</v>
      </c>
      <c r="E179" s="11">
        <v>1.2470000000000001</v>
      </c>
      <c r="F179" s="20">
        <v>1975705000</v>
      </c>
      <c r="G179" s="20">
        <v>2037676000</v>
      </c>
      <c r="H179" s="20">
        <v>2000457000</v>
      </c>
      <c r="I179" s="20">
        <v>888952000</v>
      </c>
      <c r="J179" s="20">
        <v>875005000</v>
      </c>
      <c r="K179" s="20">
        <v>864227000</v>
      </c>
      <c r="L179" s="20">
        <v>114126000</v>
      </c>
      <c r="M179" s="20">
        <v>103673000</v>
      </c>
      <c r="N179" s="20">
        <v>83769000</v>
      </c>
    </row>
    <row r="180" spans="2:14" x14ac:dyDescent="0.3">
      <c r="B180" s="4" t="str">
        <f>MASTER_VL!B180</f>
        <v>Restaurants</v>
      </c>
      <c r="C180" s="4" t="str">
        <f>MASTER_VL!C180</f>
        <v>Restaurant Brands Int'l</v>
      </c>
      <c r="D180" s="15" t="str">
        <f>MASTER_VL!D180</f>
        <v>QSR</v>
      </c>
      <c r="E180" s="11">
        <v>0.74</v>
      </c>
      <c r="F180" s="20">
        <v>8406000000</v>
      </c>
      <c r="G180" s="20">
        <v>7022000000</v>
      </c>
      <c r="H180" s="20">
        <v>6505000000</v>
      </c>
      <c r="I180" s="20">
        <v>24632000000</v>
      </c>
      <c r="J180" s="20">
        <v>23391000000</v>
      </c>
      <c r="K180" s="20">
        <v>22746000000</v>
      </c>
      <c r="L180" s="20">
        <v>1809000000</v>
      </c>
      <c r="M180" s="20">
        <v>1453000000</v>
      </c>
      <c r="N180" s="20">
        <v>1365000000</v>
      </c>
    </row>
    <row r="181" spans="2:14" x14ac:dyDescent="0.3">
      <c r="B181" s="4" t="str">
        <f>MASTER_VL!B181</f>
        <v>Restaurants</v>
      </c>
      <c r="C181" s="4" t="str">
        <f>MASTER_VL!C181</f>
        <v>Rave Restaurant Group Inc.</v>
      </c>
      <c r="D181" s="15" t="str">
        <f>MASTER_VL!D181</f>
        <v>RAVE</v>
      </c>
      <c r="E181" s="11">
        <v>0.13900000000000001</v>
      </c>
      <c r="F181" s="20" t="s">
        <v>459</v>
      </c>
      <c r="G181" s="20">
        <v>5125000</v>
      </c>
      <c r="H181" s="20">
        <v>5130000</v>
      </c>
      <c r="I181" s="20" t="s">
        <v>459</v>
      </c>
      <c r="J181" s="20">
        <v>15819000</v>
      </c>
      <c r="K181" s="20">
        <v>14237000</v>
      </c>
      <c r="L181" s="20" t="s">
        <v>459</v>
      </c>
      <c r="M181" s="20">
        <v>3092000</v>
      </c>
      <c r="N181" s="20">
        <v>2150000</v>
      </c>
    </row>
    <row r="182" spans="2:14" x14ac:dyDescent="0.3">
      <c r="B182" s="4" t="str">
        <f>MASTER_VL!B182</f>
        <v>Restaurants</v>
      </c>
      <c r="C182" s="4" t="str">
        <f>MASTER_VL!C182</f>
        <v>RCI Hospitality Holdings Inc</v>
      </c>
      <c r="D182" s="15" t="str">
        <f>MASTER_VL!D182</f>
        <v>RICK</v>
      </c>
      <c r="E182" s="11">
        <v>1.456</v>
      </c>
      <c r="F182" s="20">
        <v>276185000</v>
      </c>
      <c r="G182" s="20">
        <v>274745000</v>
      </c>
      <c r="H182" s="20">
        <v>251498000</v>
      </c>
      <c r="I182" s="20">
        <v>584364000</v>
      </c>
      <c r="J182" s="20">
        <v>610884000</v>
      </c>
      <c r="K182" s="20">
        <v>530738000</v>
      </c>
      <c r="L182" s="20">
        <v>2608000</v>
      </c>
      <c r="M182" s="20">
        <v>35946000</v>
      </c>
      <c r="N182" s="20">
        <v>60131000</v>
      </c>
    </row>
    <row r="183" spans="2:14" x14ac:dyDescent="0.3">
      <c r="B183" s="4" t="str">
        <f>MASTER_VL!B183</f>
        <v>Restaurants</v>
      </c>
      <c r="C183" s="4" t="str">
        <f>MASTER_VL!C183</f>
        <v>Rocky Mountain Chocolate Factory Inc</v>
      </c>
      <c r="D183" s="15" t="str">
        <f>MASTER_VL!D183</f>
        <v>RMCF</v>
      </c>
      <c r="E183" s="11">
        <v>0.877</v>
      </c>
      <c r="F183" s="20" t="s">
        <v>459</v>
      </c>
      <c r="G183" s="20">
        <v>27950687</v>
      </c>
      <c r="H183" s="20">
        <v>30432352</v>
      </c>
      <c r="I183" s="20" t="s">
        <v>459</v>
      </c>
      <c r="J183" s="20">
        <v>20577218</v>
      </c>
      <c r="K183" s="20">
        <v>21986827</v>
      </c>
      <c r="L183" s="20" t="s">
        <v>459</v>
      </c>
      <c r="M183" s="20">
        <v>-4875717</v>
      </c>
      <c r="N183" s="20">
        <v>-4874513</v>
      </c>
    </row>
    <row r="184" spans="2:14" x14ac:dyDescent="0.3">
      <c r="B184" s="4" t="str">
        <f>MASTER_VL!B184</f>
        <v>Restaurants</v>
      </c>
      <c r="C184" s="4" t="str">
        <f>MASTER_VL!C184</f>
        <v>Red Robin Gourmet Burgers Inc</v>
      </c>
      <c r="D184" s="15" t="str">
        <f>MASTER_VL!D184</f>
        <v>RRGB</v>
      </c>
      <c r="E184" s="11">
        <v>2.48</v>
      </c>
      <c r="F184" s="20">
        <v>1239195000</v>
      </c>
      <c r="G184" s="20">
        <v>1290161000</v>
      </c>
      <c r="H184" s="20">
        <v>1249495000</v>
      </c>
      <c r="I184" s="20">
        <v>641314000</v>
      </c>
      <c r="J184" s="20">
        <v>741934000</v>
      </c>
      <c r="K184" s="20">
        <v>832145000</v>
      </c>
      <c r="L184" s="20">
        <v>-77631000</v>
      </c>
      <c r="M184" s="20">
        <v>-20918000</v>
      </c>
      <c r="N184" s="20">
        <v>-78136000</v>
      </c>
    </row>
    <row r="185" spans="2:14" x14ac:dyDescent="0.3">
      <c r="B185" s="4" t="str">
        <f>MASTER_VL!B185</f>
        <v>Restaurants</v>
      </c>
      <c r="C185" s="4" t="str">
        <f>MASTER_VL!C185</f>
        <v>Starbucks Corporation</v>
      </c>
      <c r="D185" s="15" t="str">
        <f>MASTER_VL!D185</f>
        <v>SBUX</v>
      </c>
      <c r="E185" s="11">
        <v>0.997</v>
      </c>
      <c r="F185" s="20">
        <v>34271000000</v>
      </c>
      <c r="G185" s="20">
        <v>33975000000</v>
      </c>
      <c r="H185" s="20">
        <v>30231600000</v>
      </c>
      <c r="I185" s="20">
        <v>31339300000</v>
      </c>
      <c r="J185" s="20">
        <v>29445500000</v>
      </c>
      <c r="K185" s="20">
        <v>27978400000</v>
      </c>
      <c r="L185" s="20">
        <v>4969600000</v>
      </c>
      <c r="M185" s="20">
        <v>5401900000</v>
      </c>
      <c r="N185" s="20">
        <v>4231900000</v>
      </c>
    </row>
    <row r="186" spans="2:14" x14ac:dyDescent="0.3">
      <c r="B186" s="4" t="str">
        <f>MASTER_VL!B186</f>
        <v>Restaurants</v>
      </c>
      <c r="C186" s="4" t="str">
        <f>MASTER_VL!C186</f>
        <v>Sweetgreen Inc</v>
      </c>
      <c r="D186" s="15" t="str">
        <f>MASTER_VL!D186</f>
        <v>SG</v>
      </c>
      <c r="E186" s="11">
        <v>2.286</v>
      </c>
      <c r="F186" s="20">
        <v>676826000</v>
      </c>
      <c r="G186" s="20">
        <v>584041000</v>
      </c>
      <c r="H186" s="20">
        <v>470105000</v>
      </c>
      <c r="I186" s="20">
        <v>856758000</v>
      </c>
      <c r="J186" s="20">
        <v>856557000</v>
      </c>
      <c r="K186" s="20">
        <v>908935000</v>
      </c>
      <c r="L186" s="20">
        <v>-91674000</v>
      </c>
      <c r="M186" s="20">
        <v>-113005000</v>
      </c>
      <c r="N186" s="20">
        <v>-189096000</v>
      </c>
    </row>
    <row r="187" spans="2:14" x14ac:dyDescent="0.3">
      <c r="B187" s="4" t="str">
        <f>MASTER_VL!B187</f>
        <v>Restaurants</v>
      </c>
      <c r="C187" s="4" t="str">
        <f>MASTER_VL!C187</f>
        <v>Shake Shack</v>
      </c>
      <c r="D187" s="15" t="str">
        <f>MASTER_VL!D187</f>
        <v>SHAK</v>
      </c>
      <c r="E187" s="11">
        <v>1.8089999999999999</v>
      </c>
      <c r="F187" s="20">
        <v>1252608000</v>
      </c>
      <c r="G187" s="20">
        <v>1087533000</v>
      </c>
      <c r="H187" s="20">
        <v>900486000</v>
      </c>
      <c r="I187" s="20">
        <v>1696971000</v>
      </c>
      <c r="J187" s="20">
        <v>1605857000</v>
      </c>
      <c r="K187" s="20">
        <v>1511950000</v>
      </c>
      <c r="L187" s="20">
        <v>14244000</v>
      </c>
      <c r="M187" s="20">
        <v>16980000</v>
      </c>
      <c r="N187" s="20">
        <v>-24285000</v>
      </c>
    </row>
    <row r="188" spans="2:14" x14ac:dyDescent="0.3">
      <c r="B188" s="4" t="str">
        <f>MASTER_VL!B188</f>
        <v>Restaurants</v>
      </c>
      <c r="C188" s="4" t="str">
        <f>MASTER_VL!C188</f>
        <v>ONE Group Hospitality Inc</v>
      </c>
      <c r="D188" s="15" t="str">
        <f>MASTER_VL!D188</f>
        <v>STKS</v>
      </c>
      <c r="E188" s="11">
        <v>2.109</v>
      </c>
      <c r="F188" s="20">
        <v>673344000</v>
      </c>
      <c r="G188" s="20">
        <v>332769000</v>
      </c>
      <c r="H188" s="20">
        <v>316638000</v>
      </c>
      <c r="I188" s="20">
        <v>959353000</v>
      </c>
      <c r="J188" s="20">
        <v>317245000</v>
      </c>
      <c r="K188" s="20">
        <v>291024000</v>
      </c>
      <c r="L188" s="20">
        <v>-24487000</v>
      </c>
      <c r="M188" s="20">
        <v>2266000</v>
      </c>
      <c r="N188" s="20">
        <v>14193000</v>
      </c>
    </row>
    <row r="189" spans="2:14" x14ac:dyDescent="0.3">
      <c r="B189" s="4" t="str">
        <f>MASTER_VL!B189</f>
        <v>Restaurants</v>
      </c>
      <c r="C189" s="4" t="str">
        <f>MASTER_VL!C189</f>
        <v>Texas Roadhouse Inc</v>
      </c>
      <c r="D189" s="15" t="str">
        <f>MASTER_VL!D189</f>
        <v>TXRH</v>
      </c>
      <c r="E189" s="11">
        <v>0.89</v>
      </c>
      <c r="F189" s="20">
        <v>5373332000</v>
      </c>
      <c r="G189" s="20">
        <v>4631672000</v>
      </c>
      <c r="H189" s="20">
        <v>4014919000</v>
      </c>
      <c r="I189" s="20">
        <v>3190779000</v>
      </c>
      <c r="J189" s="20">
        <v>2793376000</v>
      </c>
      <c r="K189" s="20">
        <v>2525665000</v>
      </c>
      <c r="L189" s="20">
        <v>524490000</v>
      </c>
      <c r="M189" s="20">
        <v>358324000</v>
      </c>
      <c r="N189" s="20">
        <v>321312000</v>
      </c>
    </row>
    <row r="190" spans="2:14" x14ac:dyDescent="0.3">
      <c r="B190" s="4" t="str">
        <f>MASTER_VL!B190</f>
        <v>Restaurants</v>
      </c>
      <c r="C190" s="4" t="str">
        <f>MASTER_VL!C190</f>
        <v>Wendys Company</v>
      </c>
      <c r="D190" s="15" t="str">
        <f>MASTER_VL!D190</f>
        <v>WEN</v>
      </c>
      <c r="E190" s="11">
        <v>0.61499999999999999</v>
      </c>
      <c r="F190" s="20">
        <v>2246492000</v>
      </c>
      <c r="G190" s="20">
        <v>2181578000</v>
      </c>
      <c r="H190" s="20">
        <v>2095505000</v>
      </c>
      <c r="I190" s="20">
        <v>5034843000</v>
      </c>
      <c r="J190" s="20">
        <v>5182826000</v>
      </c>
      <c r="K190" s="20">
        <v>5499344000</v>
      </c>
      <c r="L190" s="20">
        <v>272413000</v>
      </c>
      <c r="M190" s="20">
        <v>279418000</v>
      </c>
      <c r="N190" s="20">
        <v>243505000</v>
      </c>
    </row>
    <row r="191" spans="2:14" x14ac:dyDescent="0.3">
      <c r="B191" s="4" t="str">
        <f>MASTER_VL!B191</f>
        <v>Restaurants</v>
      </c>
      <c r="C191" s="4" t="str">
        <f>MASTER_VL!C191</f>
        <v>Wingstop Inc.</v>
      </c>
      <c r="D191" s="15" t="str">
        <f>MASTER_VL!D191</f>
        <v>WING</v>
      </c>
      <c r="E191" s="11">
        <v>1.988</v>
      </c>
      <c r="F191" s="20">
        <v>625807000</v>
      </c>
      <c r="G191" s="20">
        <v>460055000</v>
      </c>
      <c r="H191" s="20">
        <v>357521000</v>
      </c>
      <c r="I191" s="20">
        <v>716246000</v>
      </c>
      <c r="J191" s="20">
        <v>377825000</v>
      </c>
      <c r="K191" s="20">
        <v>424190000</v>
      </c>
      <c r="L191" s="20">
        <v>147190000</v>
      </c>
      <c r="M191" s="20">
        <v>94310000</v>
      </c>
      <c r="N191" s="20">
        <v>69316000</v>
      </c>
    </row>
    <row r="192" spans="2:14" x14ac:dyDescent="0.3">
      <c r="B192" s="4" t="str">
        <f>MASTER_VL!B192</f>
        <v>Restaurants</v>
      </c>
      <c r="C192" s="4" t="str">
        <f>MASTER_VL!C192</f>
        <v>Yum Brands Inc</v>
      </c>
      <c r="D192" s="15" t="str">
        <f>MASTER_VL!D192</f>
        <v>YUM</v>
      </c>
      <c r="E192" s="11">
        <v>0.89300000000000002</v>
      </c>
      <c r="F192" s="20">
        <v>7549000000</v>
      </c>
      <c r="G192" s="20">
        <v>7076000000</v>
      </c>
      <c r="H192" s="20">
        <v>6842000000</v>
      </c>
      <c r="I192" s="20">
        <v>6727000000</v>
      </c>
      <c r="J192" s="20">
        <v>6231000000</v>
      </c>
      <c r="K192" s="20">
        <v>5846000000</v>
      </c>
      <c r="L192" s="20">
        <v>1900000000</v>
      </c>
      <c r="M192" s="20">
        <v>1818000000</v>
      </c>
      <c r="N192" s="20">
        <v>1662000000</v>
      </c>
    </row>
    <row r="193" spans="2:14" ht="10.5" thickBot="1" x14ac:dyDescent="0.35">
      <c r="B193" s="8" t="str">
        <f>MASTER_VL!B193</f>
        <v>Restaurants</v>
      </c>
      <c r="C193" s="8" t="str">
        <f>MASTER_VL!C193</f>
        <v>Yum China Holdings</v>
      </c>
      <c r="D193" s="19" t="str">
        <f>MASTER_VL!D193</f>
        <v>YUMC</v>
      </c>
      <c r="E193" s="12">
        <v>0.32</v>
      </c>
      <c r="F193" s="21">
        <v>11165000000</v>
      </c>
      <c r="G193" s="21">
        <v>10852000000</v>
      </c>
      <c r="H193" s="21">
        <v>9478000000</v>
      </c>
      <c r="I193" s="21">
        <v>11121000000</v>
      </c>
      <c r="J193" s="21">
        <v>12031000000</v>
      </c>
      <c r="K193" s="21">
        <v>11826000000</v>
      </c>
      <c r="L193" s="21">
        <v>1331000000</v>
      </c>
      <c r="M193" s="21">
        <v>1226000000</v>
      </c>
      <c r="N193" s="21">
        <v>687000000</v>
      </c>
    </row>
    <row r="194" spans="2:14" x14ac:dyDescent="0.3">
      <c r="F194" s="6"/>
      <c r="G194" s="6"/>
      <c r="H194" s="6"/>
      <c r="I194" s="6"/>
      <c r="J194" s="6"/>
      <c r="K194" s="6"/>
      <c r="L194" s="6"/>
      <c r="M194" s="6"/>
      <c r="N194" s="6"/>
    </row>
    <row r="195" spans="2:14" x14ac:dyDescent="0.3">
      <c r="I195" s="6"/>
      <c r="J195" s="6"/>
      <c r="K195" s="6"/>
      <c r="L195" s="6"/>
      <c r="M195" s="6"/>
      <c r="N195" s="6"/>
    </row>
    <row r="196" spans="2:14" x14ac:dyDescent="0.3">
      <c r="I196" s="6"/>
      <c r="J196" s="6"/>
      <c r="K196" s="6"/>
      <c r="L196" s="6"/>
      <c r="M196" s="6"/>
      <c r="N196" s="6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6D0A-F6E7-4717-A440-7678CE6413DF}">
  <sheetPr>
    <tabColor theme="1"/>
  </sheetPr>
  <dimension ref="B2:Q196"/>
  <sheetViews>
    <sheetView workbookViewId="0">
      <pane ySplit="4" topLeftCell="A5" activePane="bottomLeft" state="frozen"/>
      <selection activeCell="K182" sqref="K182"/>
      <selection pane="bottomLeft" activeCell="B11" sqref="B11:C11"/>
    </sheetView>
  </sheetViews>
  <sheetFormatPr defaultColWidth="9.1328125" defaultRowHeight="10.15" x14ac:dyDescent="0.3"/>
  <cols>
    <col min="1" max="1" width="2.59765625" style="7" customWidth="1"/>
    <col min="2" max="2" width="16.265625" style="4" bestFit="1" customWidth="1"/>
    <col min="3" max="3" width="31.1328125" style="4" bestFit="1" customWidth="1"/>
    <col min="4" max="14" width="12.73046875" style="15" customWidth="1"/>
    <col min="15" max="15" width="46" style="34" bestFit="1" customWidth="1"/>
    <col min="16" max="16" width="2.59765625" style="7" customWidth="1"/>
    <col min="17" max="17" width="244.265625" style="7" bestFit="1" customWidth="1"/>
    <col min="18" max="16384" width="9.1328125" style="7"/>
  </cols>
  <sheetData>
    <row r="2" spans="2:17" x14ac:dyDescent="0.3">
      <c r="F2" s="15" t="s">
        <v>61</v>
      </c>
      <c r="G2" s="15" t="s">
        <v>61</v>
      </c>
      <c r="H2" s="15" t="s">
        <v>61</v>
      </c>
      <c r="I2" s="15" t="s">
        <v>62</v>
      </c>
      <c r="J2" s="15" t="s">
        <v>62</v>
      </c>
      <c r="K2" s="15" t="s">
        <v>62</v>
      </c>
      <c r="L2" s="15" t="s">
        <v>63</v>
      </c>
      <c r="M2" s="15" t="s">
        <v>63</v>
      </c>
      <c r="N2" s="15" t="s">
        <v>63</v>
      </c>
    </row>
    <row r="3" spans="2:17" s="3" customFormat="1" ht="30.4" x14ac:dyDescent="0.3">
      <c r="B3" s="1" t="s">
        <v>9</v>
      </c>
      <c r="C3" s="1" t="s">
        <v>52</v>
      </c>
      <c r="D3" s="14" t="s">
        <v>53</v>
      </c>
      <c r="E3" s="14" t="s">
        <v>465</v>
      </c>
      <c r="F3" s="14" t="s">
        <v>466</v>
      </c>
      <c r="G3" s="14" t="s">
        <v>466</v>
      </c>
      <c r="H3" s="14" t="s">
        <v>466</v>
      </c>
      <c r="I3" s="14" t="s">
        <v>467</v>
      </c>
      <c r="J3" s="14" t="s">
        <v>467</v>
      </c>
      <c r="K3" s="14" t="s">
        <v>467</v>
      </c>
      <c r="L3" s="14" t="s">
        <v>468</v>
      </c>
      <c r="M3" s="14" t="s">
        <v>468</v>
      </c>
      <c r="N3" s="14" t="s">
        <v>468</v>
      </c>
      <c r="O3" s="35" t="s">
        <v>469</v>
      </c>
      <c r="Q3" s="7"/>
    </row>
    <row r="4" spans="2:17" s="18" customFormat="1" ht="10.5" thickBot="1" x14ac:dyDescent="0.35">
      <c r="B4" s="16"/>
      <c r="C4" s="16"/>
      <c r="D4" s="17"/>
      <c r="E4" s="17"/>
      <c r="F4" s="17">
        <v>2024</v>
      </c>
      <c r="G4" s="17">
        <v>2023</v>
      </c>
      <c r="H4" s="17">
        <v>2022</v>
      </c>
      <c r="I4" s="17">
        <v>2024</v>
      </c>
      <c r="J4" s="17">
        <v>2023</v>
      </c>
      <c r="K4" s="17">
        <v>2022</v>
      </c>
      <c r="L4" s="17">
        <v>2024</v>
      </c>
      <c r="M4" s="17">
        <v>2023</v>
      </c>
      <c r="N4" s="17">
        <v>2022</v>
      </c>
      <c r="O4" s="36"/>
      <c r="Q4" s="33"/>
    </row>
    <row r="5" spans="2:17" ht="10.5" thickTop="1" x14ac:dyDescent="0.3">
      <c r="B5" s="4" t="str">
        <f>MASTER_VL!B5</f>
        <v>Retail Hardlines</v>
      </c>
      <c r="C5" s="4" t="str">
        <f>MASTER_VL!C5</f>
        <v>ALT5 Sigma Corporation</v>
      </c>
      <c r="D5" s="15" t="str">
        <f>MASTER_VL!D5</f>
        <v>ALTS</v>
      </c>
      <c r="E5" s="11">
        <v>1.0550906322409499</v>
      </c>
      <c r="F5" s="20">
        <v>12532000</v>
      </c>
      <c r="G5" s="20" t="s">
        <v>459</v>
      </c>
      <c r="H5" s="20" t="s">
        <v>459</v>
      </c>
      <c r="I5" s="20">
        <v>82436000</v>
      </c>
      <c r="J5" s="20">
        <v>18487000</v>
      </c>
      <c r="K5" s="20">
        <v>46756000</v>
      </c>
      <c r="L5" s="20">
        <v>-9286000</v>
      </c>
      <c r="M5" s="20">
        <v>-17524000</v>
      </c>
      <c r="N5" s="20">
        <v>1399000</v>
      </c>
      <c r="O5" s="34" t="s">
        <v>470</v>
      </c>
      <c r="Q5" s="33" t="s">
        <v>17</v>
      </c>
    </row>
    <row r="6" spans="2:17" x14ac:dyDescent="0.3">
      <c r="B6" s="4" t="str">
        <f>MASTER_VL!B6</f>
        <v>Retail Hardlines</v>
      </c>
      <c r="C6" s="4" t="str">
        <f>MASTER_VL!C6</f>
        <v>Amer Sports Inc</v>
      </c>
      <c r="D6" s="15" t="str">
        <f>MASTER_VL!D6</f>
        <v>AS</v>
      </c>
      <c r="E6" s="11" t="s">
        <v>72</v>
      </c>
      <c r="F6" s="20">
        <v>5183300000</v>
      </c>
      <c r="G6" s="20">
        <v>4400400000</v>
      </c>
      <c r="H6" s="20">
        <v>3571200000</v>
      </c>
      <c r="I6" s="20">
        <v>8336300000</v>
      </c>
      <c r="J6" s="20">
        <v>8373800000</v>
      </c>
      <c r="K6" s="20">
        <v>7895100000</v>
      </c>
      <c r="L6" s="20">
        <v>161200000</v>
      </c>
      <c r="M6" s="20">
        <v>-104600000</v>
      </c>
      <c r="N6" s="20">
        <v>-182600000</v>
      </c>
      <c r="O6" s="34" t="s">
        <v>471</v>
      </c>
      <c r="Q6" s="33" t="s">
        <v>76</v>
      </c>
    </row>
    <row r="7" spans="2:17" x14ac:dyDescent="0.3">
      <c r="B7" s="4" t="str">
        <f>MASTER_VL!B7</f>
        <v>Retail Hardlines</v>
      </c>
      <c r="C7" s="4" t="str">
        <f>MASTER_VL!C7</f>
        <v>Academy Sports &amp; Outdoors Inc</v>
      </c>
      <c r="D7" s="15" t="str">
        <f>MASTER_VL!D7</f>
        <v>ASO</v>
      </c>
      <c r="E7" s="11">
        <v>1.3212905628426701</v>
      </c>
      <c r="F7" s="20">
        <v>6159291000</v>
      </c>
      <c r="G7" s="20">
        <v>6395073000</v>
      </c>
      <c r="H7" s="20">
        <v>6773128000</v>
      </c>
      <c r="I7" s="20">
        <v>4676713000</v>
      </c>
      <c r="J7" s="20">
        <v>4595439000</v>
      </c>
      <c r="K7" s="20">
        <v>4584940000</v>
      </c>
      <c r="L7" s="20">
        <v>663156000</v>
      </c>
      <c r="M7" s="20">
        <v>818320000</v>
      </c>
      <c r="N7" s="20">
        <v>859540000</v>
      </c>
      <c r="O7" s="34" t="s">
        <v>472</v>
      </c>
      <c r="Q7" s="33" t="s">
        <v>473</v>
      </c>
    </row>
    <row r="8" spans="2:17" x14ac:dyDescent="0.3">
      <c r="B8" s="4" t="str">
        <f>MASTER_VL!B8</f>
        <v>Retail Hardlines</v>
      </c>
      <c r="C8" s="4" t="str">
        <f>MASTER_VL!C8</f>
        <v>Ali. Couche-Tard</v>
      </c>
      <c r="D8" s="15" t="str">
        <f>MASTER_VL!D8</f>
        <v>ATD.TO</v>
      </c>
      <c r="E8" s="11">
        <v>0.65026675996806205</v>
      </c>
      <c r="F8" s="20">
        <v>69263500000</v>
      </c>
      <c r="G8" s="20">
        <v>71856700000</v>
      </c>
      <c r="H8" s="20">
        <v>62809900000</v>
      </c>
      <c r="I8" s="20">
        <v>36942100000</v>
      </c>
      <c r="J8" s="20">
        <v>29058400000</v>
      </c>
      <c r="K8" s="20">
        <v>29591600000</v>
      </c>
      <c r="L8" s="20">
        <v>3448100000</v>
      </c>
      <c r="M8" s="20">
        <v>3929100000</v>
      </c>
      <c r="N8" s="20">
        <v>3417600000</v>
      </c>
      <c r="O8" s="34" t="s">
        <v>474</v>
      </c>
      <c r="Q8" s="33" t="s">
        <v>475</v>
      </c>
    </row>
    <row r="9" spans="2:17" x14ac:dyDescent="0.3">
      <c r="B9" s="4" t="str">
        <f>MASTER_VL!B9</f>
        <v>Retail Hardlines</v>
      </c>
      <c r="C9" s="4" t="str">
        <f>MASTER_VL!C9</f>
        <v>Bath &amp; Body Works</v>
      </c>
      <c r="D9" s="15" t="str">
        <f>MASTER_VL!D9</f>
        <v>BBWI</v>
      </c>
      <c r="E9" s="11">
        <v>1.3647973661822499</v>
      </c>
      <c r="F9" s="20">
        <v>7429000000</v>
      </c>
      <c r="G9" s="20">
        <v>7560000000</v>
      </c>
      <c r="H9" s="20">
        <v>7882000000</v>
      </c>
      <c r="I9" s="20">
        <v>5463000000</v>
      </c>
      <c r="J9" s="20">
        <v>5494000000</v>
      </c>
      <c r="K9" s="20">
        <v>6026000000</v>
      </c>
      <c r="L9" s="20">
        <v>1021000000</v>
      </c>
      <c r="M9" s="20">
        <v>1045000000</v>
      </c>
      <c r="N9" s="20">
        <v>1423000000</v>
      </c>
      <c r="O9" s="34" t="s">
        <v>476</v>
      </c>
      <c r="Q9" s="33" t="s">
        <v>477</v>
      </c>
    </row>
    <row r="10" spans="2:17" x14ac:dyDescent="0.3">
      <c r="B10" s="4" t="str">
        <f>MASTER_VL!B10</f>
        <v>Retail Hardlines</v>
      </c>
      <c r="C10" s="4" t="str">
        <f>MASTER_VL!C10</f>
        <v>Best Buy Company</v>
      </c>
      <c r="D10" s="15" t="str">
        <f>MASTER_VL!D10</f>
        <v>BBY</v>
      </c>
      <c r="E10" s="11">
        <v>1.1807993566936801</v>
      </c>
      <c r="F10" s="20">
        <v>43452000000</v>
      </c>
      <c r="G10" s="20">
        <v>46298000000</v>
      </c>
      <c r="H10" s="20">
        <v>51761000000</v>
      </c>
      <c r="I10" s="20">
        <v>14967000000</v>
      </c>
      <c r="J10" s="20">
        <v>15803000000</v>
      </c>
      <c r="K10" s="20">
        <v>17504000000</v>
      </c>
      <c r="L10" s="20">
        <v>1622000000</v>
      </c>
      <c r="M10" s="20">
        <v>1789000000</v>
      </c>
      <c r="N10" s="20">
        <v>3028000000</v>
      </c>
      <c r="O10" s="34" t="s">
        <v>478</v>
      </c>
    </row>
    <row r="11" spans="2:17" x14ac:dyDescent="0.3">
      <c r="B11" s="4" t="str">
        <f>MASTER_VL!B11</f>
        <v>Retail Hardlines</v>
      </c>
      <c r="C11" s="4" t="str">
        <f>MASTER_VL!C11</f>
        <v>Big 5 Sporting Goods</v>
      </c>
      <c r="D11" s="15" t="str">
        <f>MASTER_VL!D11</f>
        <v>BGFV</v>
      </c>
      <c r="E11" s="11">
        <v>1.0679051725484401</v>
      </c>
      <c r="F11" s="20">
        <v>795468000</v>
      </c>
      <c r="G11" s="20">
        <v>884745000</v>
      </c>
      <c r="H11" s="20">
        <v>995538000</v>
      </c>
      <c r="I11" s="20">
        <v>609366000</v>
      </c>
      <c r="J11" s="20">
        <v>644683000</v>
      </c>
      <c r="K11" s="20">
        <v>708793000</v>
      </c>
      <c r="L11" s="20">
        <v>-56568000</v>
      </c>
      <c r="M11" s="20">
        <v>-10581000</v>
      </c>
      <c r="N11" s="20">
        <v>32943000</v>
      </c>
      <c r="O11" s="34" t="s">
        <v>479</v>
      </c>
    </row>
    <row r="12" spans="2:17" x14ac:dyDescent="0.3">
      <c r="B12" s="4" t="str">
        <f>MASTER_VL!B12</f>
        <v>Retail Hardlines</v>
      </c>
      <c r="C12" s="4" t="str">
        <f>MASTER_VL!C12</f>
        <v>Birks Group Inc</v>
      </c>
      <c r="D12" s="15" t="str">
        <f>MASTER_VL!D12</f>
        <v>BGI</v>
      </c>
      <c r="E12" s="11">
        <v>0.41005200038272799</v>
      </c>
      <c r="F12" s="20">
        <v>185275000</v>
      </c>
      <c r="G12" s="20">
        <v>162950000</v>
      </c>
      <c r="H12" s="20">
        <v>181342000</v>
      </c>
      <c r="I12" s="20">
        <v>203268000</v>
      </c>
      <c r="J12" s="20">
        <v>196981000</v>
      </c>
      <c r="K12" s="20">
        <v>183261000</v>
      </c>
      <c r="L12" s="20">
        <v>-4631000</v>
      </c>
      <c r="M12" s="20">
        <v>-7432000</v>
      </c>
      <c r="N12" s="20">
        <v>1287000</v>
      </c>
      <c r="O12" s="34" t="s">
        <v>480</v>
      </c>
    </row>
    <row r="13" spans="2:17" x14ac:dyDescent="0.3">
      <c r="B13" s="4" t="str">
        <f>MASTER_VL!B13</f>
        <v>Retail Hardlines</v>
      </c>
      <c r="C13" s="4" t="str">
        <f>MASTER_VL!C13</f>
        <v>Barnes &amp; Noble Education</v>
      </c>
      <c r="D13" s="15" t="str">
        <f>MASTER_VL!D13</f>
        <v>BNED</v>
      </c>
      <c r="E13" s="11">
        <v>1.14799552188637</v>
      </c>
      <c r="F13" s="20">
        <v>1567135000</v>
      </c>
      <c r="G13" s="20">
        <v>1543208000</v>
      </c>
      <c r="H13" s="20">
        <v>1495734000</v>
      </c>
      <c r="I13" s="20">
        <v>905084000</v>
      </c>
      <c r="J13" s="20">
        <v>980779000</v>
      </c>
      <c r="K13" s="20">
        <v>1071553000</v>
      </c>
      <c r="L13" s="20">
        <v>-62298000</v>
      </c>
      <c r="M13" s="20">
        <v>-89129000</v>
      </c>
      <c r="N13" s="20">
        <v>-70711000</v>
      </c>
      <c r="O13" s="34" t="s">
        <v>481</v>
      </c>
    </row>
    <row r="14" spans="2:17" x14ac:dyDescent="0.3">
      <c r="B14" s="4" t="str">
        <f>MASTER_VL!B14</f>
        <v>Retail Hardlines</v>
      </c>
      <c r="C14" s="4" t="str">
        <f>MASTER_VL!C14</f>
        <v>Brilliant Earth Group Inc</v>
      </c>
      <c r="D14" s="15" t="str">
        <f>MASTER_VL!D14</f>
        <v>BRLT</v>
      </c>
      <c r="E14" s="11">
        <v>1.1186533501890901</v>
      </c>
      <c r="F14" s="20">
        <v>422161000</v>
      </c>
      <c r="G14" s="20">
        <v>446382000</v>
      </c>
      <c r="H14" s="20">
        <v>439882000</v>
      </c>
      <c r="I14" s="20">
        <v>281245000</v>
      </c>
      <c r="J14" s="20">
        <v>273583000</v>
      </c>
      <c r="K14" s="20">
        <v>262574000</v>
      </c>
      <c r="L14" s="20">
        <v>4154000</v>
      </c>
      <c r="M14" s="20">
        <v>4303000</v>
      </c>
      <c r="N14" s="20">
        <v>18857000</v>
      </c>
      <c r="O14" s="34" t="s">
        <v>482</v>
      </c>
    </row>
    <row r="15" spans="2:17" x14ac:dyDescent="0.3">
      <c r="B15" s="4" t="str">
        <f>MASTER_VL!B15</f>
        <v>Retail Hardlines</v>
      </c>
      <c r="C15" s="4" t="str">
        <f>MASTER_VL!C15</f>
        <v>Avis Budget Group Inc</v>
      </c>
      <c r="D15" s="15" t="str">
        <f>MASTER_VL!D15</f>
        <v>CAR</v>
      </c>
      <c r="E15" s="11">
        <v>1.7482354078501601</v>
      </c>
      <c r="F15" s="20">
        <v>11789000000</v>
      </c>
      <c r="G15" s="20">
        <v>12008000000</v>
      </c>
      <c r="H15" s="20">
        <v>11994000000</v>
      </c>
      <c r="I15" s="20">
        <v>29041000000</v>
      </c>
      <c r="J15" s="20">
        <v>32569000000</v>
      </c>
      <c r="K15" s="20">
        <v>25927000000</v>
      </c>
      <c r="L15" s="20">
        <v>-2627000000</v>
      </c>
      <c r="M15" s="20">
        <v>1914000000</v>
      </c>
      <c r="N15" s="20">
        <v>3636000000</v>
      </c>
      <c r="O15" s="34" t="s">
        <v>483</v>
      </c>
    </row>
    <row r="16" spans="2:17" x14ac:dyDescent="0.3">
      <c r="B16" s="4" t="str">
        <f>MASTER_VL!B16</f>
        <v>Retail Hardlines</v>
      </c>
      <c r="C16" s="4" t="str">
        <f>MASTER_VL!C16</f>
        <v>Caseys General Stores Inc</v>
      </c>
      <c r="D16" s="15" t="str">
        <f>MASTER_VL!D16</f>
        <v>CASY</v>
      </c>
      <c r="E16" s="11">
        <v>0.58744077083171997</v>
      </c>
      <c r="F16" s="20">
        <v>14862913000</v>
      </c>
      <c r="G16" s="20">
        <v>15094475000</v>
      </c>
      <c r="H16" s="20">
        <v>12952594000</v>
      </c>
      <c r="I16" s="20">
        <v>6347433000</v>
      </c>
      <c r="J16" s="20">
        <v>5943270000</v>
      </c>
      <c r="K16" s="20">
        <v>5505730000</v>
      </c>
      <c r="L16" s="20">
        <v>656160000</v>
      </c>
      <c r="M16" s="20">
        <v>587518000</v>
      </c>
      <c r="N16" s="20">
        <v>440728000</v>
      </c>
      <c r="O16" s="34" t="s">
        <v>484</v>
      </c>
    </row>
    <row r="17" spans="2:15" x14ac:dyDescent="0.3">
      <c r="B17" s="4" t="str">
        <f>MASTER_VL!B17</f>
        <v>Retail Hardlines</v>
      </c>
      <c r="C17" s="4" t="str">
        <f>MASTER_VL!C17</f>
        <v>PC Connection Inc</v>
      </c>
      <c r="D17" s="15" t="str">
        <f>MASTER_VL!D17</f>
        <v>CNXN</v>
      </c>
      <c r="E17" s="11">
        <v>0.72642447778019703</v>
      </c>
      <c r="F17" s="20">
        <v>2802118000</v>
      </c>
      <c r="G17" s="20">
        <v>2850644000</v>
      </c>
      <c r="H17" s="20">
        <v>3124996000</v>
      </c>
      <c r="I17" s="20">
        <v>1299354000</v>
      </c>
      <c r="J17" s="20">
        <v>1188381000</v>
      </c>
      <c r="K17" s="20">
        <v>1099826000</v>
      </c>
      <c r="L17" s="20">
        <v>117487000</v>
      </c>
      <c r="M17" s="20">
        <v>113114000</v>
      </c>
      <c r="N17" s="20">
        <v>121635000</v>
      </c>
      <c r="O17" s="34" t="s">
        <v>485</v>
      </c>
    </row>
    <row r="18" spans="2:15" x14ac:dyDescent="0.3">
      <c r="B18" s="4" t="str">
        <f>MASTER_VL!B18</f>
        <v>Retail Hardlines</v>
      </c>
      <c r="C18" s="4" t="str">
        <f>MASTER_VL!C18</f>
        <v>Dicks Sporting Goods Inc</v>
      </c>
      <c r="D18" s="15" t="str">
        <f>MASTER_VL!D18</f>
        <v>DKS</v>
      </c>
      <c r="E18" s="11">
        <v>1.2115044797714301</v>
      </c>
      <c r="F18" s="20">
        <v>12984399000</v>
      </c>
      <c r="G18" s="20">
        <v>12368198000</v>
      </c>
      <c r="H18" s="20">
        <v>12293368000</v>
      </c>
      <c r="I18" s="20">
        <v>9311752000</v>
      </c>
      <c r="J18" s="20">
        <v>8992196000</v>
      </c>
      <c r="K18" s="20">
        <v>9041676000</v>
      </c>
      <c r="L18" s="20">
        <v>1318151000</v>
      </c>
      <c r="M18" s="20">
        <v>1383748000</v>
      </c>
      <c r="N18" s="20">
        <v>1994438000</v>
      </c>
      <c r="O18" s="34" t="s">
        <v>486</v>
      </c>
    </row>
    <row r="19" spans="2:15" x14ac:dyDescent="0.3">
      <c r="B19" s="4" t="str">
        <f>MASTER_VL!B19</f>
        <v>Retail Hardlines</v>
      </c>
      <c r="C19" s="4" t="str">
        <f>MASTER_VL!C19</f>
        <v>European Wax Center Inc</v>
      </c>
      <c r="D19" s="15" t="str">
        <f>MASTER_VL!D19</f>
        <v>EWCZ</v>
      </c>
      <c r="E19" s="11">
        <v>1.2273914950328</v>
      </c>
      <c r="F19" s="20">
        <v>216916000</v>
      </c>
      <c r="G19" s="20">
        <v>221024000</v>
      </c>
      <c r="H19" s="20">
        <v>207351000</v>
      </c>
      <c r="I19" s="20">
        <v>707067000</v>
      </c>
      <c r="J19" s="20">
        <v>734117000</v>
      </c>
      <c r="K19" s="20">
        <v>716032000</v>
      </c>
      <c r="L19" s="20">
        <v>16871000</v>
      </c>
      <c r="M19" s="20">
        <v>18204000</v>
      </c>
      <c r="N19" s="20">
        <v>-39955000</v>
      </c>
      <c r="O19" s="34" t="s">
        <v>487</v>
      </c>
    </row>
    <row r="20" spans="2:15" x14ac:dyDescent="0.3">
      <c r="B20" s="4" t="str">
        <f>MASTER_VL!B20</f>
        <v>Retail Hardlines</v>
      </c>
      <c r="C20" s="4" t="str">
        <f>MASTER_VL!C20</f>
        <v>National Vision Hldgs.</v>
      </c>
      <c r="D20" s="15" t="str">
        <f>MASTER_VL!D20</f>
        <v>EYE</v>
      </c>
      <c r="E20" s="11">
        <v>1.2775229950585201</v>
      </c>
      <c r="F20" s="20">
        <v>1823320000</v>
      </c>
      <c r="G20" s="20">
        <v>1756371000</v>
      </c>
      <c r="H20" s="20">
        <v>1644675000</v>
      </c>
      <c r="I20" s="20">
        <v>2007771000</v>
      </c>
      <c r="J20" s="20">
        <v>2172511000</v>
      </c>
      <c r="K20" s="20">
        <v>2291246000</v>
      </c>
      <c r="L20" s="20">
        <v>-25684000</v>
      </c>
      <c r="M20" s="20">
        <v>9552000</v>
      </c>
      <c r="N20" s="20">
        <v>52304000</v>
      </c>
      <c r="O20" s="34" t="s">
        <v>488</v>
      </c>
    </row>
    <row r="21" spans="2:15" x14ac:dyDescent="0.3">
      <c r="B21" s="4" t="str">
        <f>MASTER_VL!B21</f>
        <v>Retail Hardlines</v>
      </c>
      <c r="C21" s="4" t="str">
        <f>MASTER_VL!C21</f>
        <v>Fossil Group Inc</v>
      </c>
      <c r="D21" s="15" t="str">
        <f>MASTER_VL!D21</f>
        <v>FOSL</v>
      </c>
      <c r="E21" s="11">
        <v>1.6815246304507701</v>
      </c>
      <c r="F21" s="20">
        <v>1144990000</v>
      </c>
      <c r="G21" s="20">
        <v>1412384000</v>
      </c>
      <c r="H21" s="20">
        <v>1682439000</v>
      </c>
      <c r="I21" s="20">
        <v>763567000</v>
      </c>
      <c r="J21" s="20">
        <v>978030000</v>
      </c>
      <c r="K21" s="20">
        <v>1238128000</v>
      </c>
      <c r="L21" s="20">
        <v>-118063000</v>
      </c>
      <c r="M21" s="20">
        <v>-156137000</v>
      </c>
      <c r="N21" s="20">
        <v>-22126000</v>
      </c>
      <c r="O21" s="34" t="s">
        <v>489</v>
      </c>
    </row>
    <row r="22" spans="2:15" x14ac:dyDescent="0.3">
      <c r="B22" s="4" t="str">
        <f>MASTER_VL!B22</f>
        <v>Retail Hardlines</v>
      </c>
      <c r="C22" s="4" t="str">
        <f>MASTER_VL!C22</f>
        <v>GameStop Corp Holding Company</v>
      </c>
      <c r="D22" s="15" t="str">
        <f>MASTER_VL!D22</f>
        <v>GME</v>
      </c>
      <c r="E22" s="11">
        <v>1.4802051467653901</v>
      </c>
      <c r="F22" s="20">
        <v>5272800000</v>
      </c>
      <c r="G22" s="20">
        <v>5927200000</v>
      </c>
      <c r="H22" s="20">
        <v>6010700000</v>
      </c>
      <c r="I22" s="20">
        <v>2709000000</v>
      </c>
      <c r="J22" s="20">
        <v>3113400000</v>
      </c>
      <c r="K22" s="20">
        <v>3499300000</v>
      </c>
      <c r="L22" s="20">
        <v>13100000</v>
      </c>
      <c r="M22" s="20">
        <v>-302100000</v>
      </c>
      <c r="N22" s="20">
        <v>-395400000</v>
      </c>
      <c r="O22" s="34" t="s">
        <v>490</v>
      </c>
    </row>
    <row r="23" spans="2:15" x14ac:dyDescent="0.3">
      <c r="B23" s="4" t="str">
        <f>MASTER_VL!B23</f>
        <v>Retail Hardlines</v>
      </c>
      <c r="C23" s="4" t="str">
        <f>MASTER_VL!C23</f>
        <v>goeasy Ltd.</v>
      </c>
      <c r="D23" s="15" t="str">
        <f>MASTER_VL!D23</f>
        <v>GSY.TO</v>
      </c>
      <c r="E23" s="11">
        <v>1.49920646409838</v>
      </c>
      <c r="F23" s="20">
        <v>814161000</v>
      </c>
      <c r="G23" s="20">
        <v>746357000</v>
      </c>
      <c r="H23" s="20">
        <v>636916000</v>
      </c>
      <c r="I23" s="20">
        <v>5194536000</v>
      </c>
      <c r="J23" s="20">
        <v>4164167000</v>
      </c>
      <c r="K23" s="20">
        <v>3302889000</v>
      </c>
      <c r="L23" s="20">
        <v>387297000</v>
      </c>
      <c r="M23" s="20">
        <v>336955000</v>
      </c>
      <c r="N23" s="20">
        <v>195776000</v>
      </c>
      <c r="O23" s="34" t="s">
        <v>491</v>
      </c>
    </row>
    <row r="24" spans="2:15" x14ac:dyDescent="0.3">
      <c r="B24" s="4" t="str">
        <f>MASTER_VL!B24</f>
        <v>Retail Hardlines</v>
      </c>
      <c r="C24" s="4" t="str">
        <f>MASTER_VL!C24</f>
        <v>Hertz Global</v>
      </c>
      <c r="D24" s="15" t="str">
        <f>MASTER_VL!D24</f>
        <v>HTZ</v>
      </c>
      <c r="E24" s="11">
        <v>1.29523328894812</v>
      </c>
      <c r="F24" s="20">
        <v>9049000000</v>
      </c>
      <c r="G24" s="20">
        <v>9371000000</v>
      </c>
      <c r="H24" s="20">
        <v>8685000000</v>
      </c>
      <c r="I24" s="20">
        <v>21802000000</v>
      </c>
      <c r="J24" s="20">
        <v>24605000000</v>
      </c>
      <c r="K24" s="20">
        <v>22496000000</v>
      </c>
      <c r="L24" s="20">
        <v>-3237000000</v>
      </c>
      <c r="M24" s="20">
        <v>286000000</v>
      </c>
      <c r="N24" s="20">
        <v>2449000000</v>
      </c>
      <c r="O24" s="34" t="s">
        <v>492</v>
      </c>
    </row>
    <row r="25" spans="2:15" x14ac:dyDescent="0.3">
      <c r="B25" s="4" t="str">
        <f>MASTER_VL!B25</f>
        <v>Retail Hardlines</v>
      </c>
      <c r="C25" s="4" t="str">
        <f>MASTER_VL!C25</f>
        <v>Haverty Furniture Companies Inc</v>
      </c>
      <c r="D25" s="15" t="str">
        <f>MASTER_VL!D25</f>
        <v>HVT</v>
      </c>
      <c r="E25" s="11">
        <v>0.86675996560989998</v>
      </c>
      <c r="F25" s="20">
        <v>722899000</v>
      </c>
      <c r="G25" s="20">
        <v>862133000</v>
      </c>
      <c r="H25" s="20">
        <v>1047215000</v>
      </c>
      <c r="I25" s="20">
        <v>648747000</v>
      </c>
      <c r="J25" s="20">
        <v>654133000</v>
      </c>
      <c r="K25" s="20">
        <v>649049000</v>
      </c>
      <c r="L25" s="20">
        <v>26153000</v>
      </c>
      <c r="M25" s="20">
        <v>72711000</v>
      </c>
      <c r="N25" s="20">
        <v>119501000</v>
      </c>
      <c r="O25" s="34" t="s">
        <v>493</v>
      </c>
    </row>
    <row r="26" spans="2:15" x14ac:dyDescent="0.3">
      <c r="B26" s="4" t="str">
        <f>MASTER_VL!B26</f>
        <v>Retail Hardlines</v>
      </c>
      <c r="C26" s="4" t="str">
        <f>MASTER_VL!C26</f>
        <v>MarineMax Inc</v>
      </c>
      <c r="D26" s="15" t="str">
        <f>MASTER_VL!D26</f>
        <v>HZO</v>
      </c>
      <c r="E26" s="11">
        <v>1.3505377574300701</v>
      </c>
      <c r="F26" s="20">
        <v>2431008000</v>
      </c>
      <c r="G26" s="20">
        <v>2394706000</v>
      </c>
      <c r="H26" s="20">
        <v>2308098000</v>
      </c>
      <c r="I26" s="20">
        <v>2605068000</v>
      </c>
      <c r="J26" s="20">
        <v>2421305000</v>
      </c>
      <c r="K26" s="20">
        <v>1352771000</v>
      </c>
      <c r="L26" s="20">
        <v>54331000</v>
      </c>
      <c r="M26" s="20">
        <v>147435000</v>
      </c>
      <c r="N26" s="20">
        <v>261921000</v>
      </c>
      <c r="O26" s="34" t="s">
        <v>494</v>
      </c>
    </row>
    <row r="27" spans="2:15" x14ac:dyDescent="0.3">
      <c r="B27" s="4" t="str">
        <f>MASTER_VL!B27</f>
        <v>Retail Hardlines</v>
      </c>
      <c r="C27" s="4" t="str">
        <f>MASTER_VL!C27</f>
        <v>Kirklands Inc</v>
      </c>
      <c r="D27" s="15" t="str">
        <f>MASTER_VL!D27</f>
        <v>KIRK</v>
      </c>
      <c r="E27" s="11">
        <v>1.2100478183835901</v>
      </c>
      <c r="F27" s="20">
        <v>468690000</v>
      </c>
      <c r="G27" s="20">
        <v>498825000</v>
      </c>
      <c r="H27" s="20">
        <v>558180000</v>
      </c>
      <c r="I27" s="20">
        <v>250573000</v>
      </c>
      <c r="J27" s="20">
        <v>274246000</v>
      </c>
      <c r="K27" s="20">
        <v>331189000</v>
      </c>
      <c r="L27" s="20">
        <v>-27232000</v>
      </c>
      <c r="M27" s="20">
        <v>-44151000</v>
      </c>
      <c r="N27" s="20">
        <v>25369000</v>
      </c>
      <c r="O27" s="34" t="s">
        <v>495</v>
      </c>
    </row>
    <row r="28" spans="2:15" x14ac:dyDescent="0.3">
      <c r="B28" s="4" t="str">
        <f>MASTER_VL!B28</f>
        <v>Retail Hardlines</v>
      </c>
      <c r="C28" s="4" t="str">
        <f>MASTER_VL!C28</f>
        <v>Movado Group</v>
      </c>
      <c r="D28" s="15" t="str">
        <f>MASTER_VL!D28</f>
        <v>MOV</v>
      </c>
      <c r="E28" s="11">
        <v>0.96888300689093498</v>
      </c>
      <c r="F28" s="20">
        <v>664389000</v>
      </c>
      <c r="G28" s="20">
        <v>744209000</v>
      </c>
      <c r="H28" s="20">
        <v>732393000</v>
      </c>
      <c r="I28" s="20">
        <v>756498000</v>
      </c>
      <c r="J28" s="20">
        <v>787705000</v>
      </c>
      <c r="K28" s="20">
        <v>761160000</v>
      </c>
      <c r="L28" s="20">
        <v>53967000</v>
      </c>
      <c r="M28" s="20">
        <v>117138000</v>
      </c>
      <c r="N28" s="20">
        <v>117333000</v>
      </c>
      <c r="O28" s="34" t="s">
        <v>496</v>
      </c>
    </row>
    <row r="29" spans="2:15" x14ac:dyDescent="0.3">
      <c r="B29" s="4" t="str">
        <f>MASTER_VL!B29</f>
        <v>Retail Hardlines</v>
      </c>
      <c r="C29" s="4" t="str">
        <f>MASTER_VL!C29</f>
        <v>MEDIROM Healthcare Tech. Inc</v>
      </c>
      <c r="D29" s="15" t="str">
        <f>MASTER_VL!D29</f>
        <v>MRM</v>
      </c>
      <c r="E29" s="11">
        <v>0.45028502613382199</v>
      </c>
      <c r="F29" s="20">
        <v>8299134</v>
      </c>
      <c r="G29" s="20">
        <v>6827943</v>
      </c>
      <c r="H29" s="20">
        <v>6954057</v>
      </c>
      <c r="I29" s="20">
        <v>8090671</v>
      </c>
      <c r="J29" s="20">
        <v>6849189</v>
      </c>
      <c r="K29" s="20">
        <v>6747346</v>
      </c>
      <c r="L29" s="20">
        <v>47713</v>
      </c>
      <c r="M29" s="20">
        <v>20622</v>
      </c>
      <c r="N29" s="20">
        <v>179774</v>
      </c>
      <c r="O29" s="34" t="s">
        <v>497</v>
      </c>
    </row>
    <row r="30" spans="2:15" x14ac:dyDescent="0.3">
      <c r="B30" s="4" t="str">
        <f>MASTER_VL!B30</f>
        <v>Retail Hardlines</v>
      </c>
      <c r="C30" s="4" t="str">
        <f>MASTER_VL!C30</f>
        <v>Murphy USA Inc</v>
      </c>
      <c r="D30" s="15" t="str">
        <f>MASTER_VL!D30</f>
        <v>MUSA</v>
      </c>
      <c r="E30" s="11">
        <v>0.41183544735676703</v>
      </c>
      <c r="F30" s="20">
        <v>17909400000</v>
      </c>
      <c r="G30" s="20">
        <v>19238200000</v>
      </c>
      <c r="H30" s="20">
        <v>21265900000</v>
      </c>
      <c r="I30" s="20">
        <v>4541600000</v>
      </c>
      <c r="J30" s="20">
        <v>4340100000</v>
      </c>
      <c r="K30" s="20">
        <v>4123200000</v>
      </c>
      <c r="L30" s="20">
        <v>651600000</v>
      </c>
      <c r="M30" s="20">
        <v>734400000</v>
      </c>
      <c r="N30" s="20">
        <v>883800000</v>
      </c>
      <c r="O30" s="34" t="s">
        <v>498</v>
      </c>
    </row>
    <row r="31" spans="2:15" x14ac:dyDescent="0.3">
      <c r="B31" s="4" t="str">
        <f>MASTER_VL!B31</f>
        <v>Retail Hardlines</v>
      </c>
      <c r="C31" s="4" t="str">
        <f>MASTER_VL!C31</f>
        <v>Newton Golf Company Inc</v>
      </c>
      <c r="D31" s="15" t="str">
        <f>MASTER_VL!D31</f>
        <v>NWTG</v>
      </c>
      <c r="E31" s="11" t="s">
        <v>72</v>
      </c>
      <c r="F31" s="20">
        <v>3445000</v>
      </c>
      <c r="G31" s="20">
        <v>349000</v>
      </c>
      <c r="H31" s="20">
        <v>190000</v>
      </c>
      <c r="I31" s="20">
        <v>9766000</v>
      </c>
      <c r="J31" s="20">
        <v>6394000</v>
      </c>
      <c r="K31" s="20">
        <v>710000</v>
      </c>
      <c r="L31" s="20">
        <v>-11752000</v>
      </c>
      <c r="M31" s="20">
        <v>-4625000</v>
      </c>
      <c r="N31" s="20">
        <v>-3505000</v>
      </c>
      <c r="O31" s="34" t="s">
        <v>499</v>
      </c>
    </row>
    <row r="32" spans="2:15" x14ac:dyDescent="0.3">
      <c r="B32" s="4" t="str">
        <f>MASTER_VL!B32</f>
        <v>Retail Hardlines</v>
      </c>
      <c r="C32" s="4" t="str">
        <f>MASTER_VL!C32</f>
        <v>QVC Group Inc.</v>
      </c>
      <c r="D32" s="15" t="str">
        <f>MASTER_VL!D32</f>
        <v>QVCGA</v>
      </c>
      <c r="E32" s="11">
        <v>1.93850658147669</v>
      </c>
      <c r="F32" s="20">
        <v>10037000000</v>
      </c>
      <c r="G32" s="20">
        <v>10915000000</v>
      </c>
      <c r="H32" s="20">
        <v>12106000000</v>
      </c>
      <c r="I32" s="20">
        <v>9243000000</v>
      </c>
      <c r="J32" s="20">
        <v>11368000000</v>
      </c>
      <c r="K32" s="20">
        <v>12571000000</v>
      </c>
      <c r="L32" s="20">
        <v>-1291000000</v>
      </c>
      <c r="M32" s="20">
        <v>66000000</v>
      </c>
      <c r="N32" s="20">
        <v>-2308000000</v>
      </c>
      <c r="O32" s="34" t="s">
        <v>500</v>
      </c>
    </row>
    <row r="33" spans="2:15" x14ac:dyDescent="0.3">
      <c r="B33" s="4" t="str">
        <f>MASTER_VL!B33</f>
        <v>Retail Hardlines</v>
      </c>
      <c r="C33" s="4" t="str">
        <f>MASTER_VL!C33</f>
        <v>Raytech Holding Limited</v>
      </c>
      <c r="D33" s="15" t="str">
        <f>MASTER_VL!D33</f>
        <v>RAY</v>
      </c>
      <c r="E33" s="11" t="s">
        <v>72</v>
      </c>
      <c r="F33" s="20">
        <v>66972301.000000007</v>
      </c>
      <c r="G33" s="20">
        <v>45518239</v>
      </c>
      <c r="H33" s="20">
        <v>45105917</v>
      </c>
      <c r="I33" s="20">
        <v>58113014</v>
      </c>
      <c r="J33" s="20">
        <v>33052358.999999996</v>
      </c>
      <c r="K33" s="20">
        <v>20881039</v>
      </c>
      <c r="L33" s="20">
        <v>12753794</v>
      </c>
      <c r="M33" s="20">
        <v>7473926</v>
      </c>
      <c r="N33" s="20">
        <v>11180378</v>
      </c>
      <c r="O33" s="34" t="s">
        <v>501</v>
      </c>
    </row>
    <row r="34" spans="2:15" x14ac:dyDescent="0.3">
      <c r="B34" s="4" t="str">
        <f>MASTER_VL!B34</f>
        <v>Retail Hardlines</v>
      </c>
      <c r="C34" s="4" t="str">
        <f>MASTER_VL!C34</f>
        <v>Ridgetech Inc</v>
      </c>
      <c r="D34" s="15" t="str">
        <f>MASTER_VL!D34</f>
        <v>RDGT</v>
      </c>
      <c r="E34" s="11">
        <v>0.57018553192448496</v>
      </c>
      <c r="F34" s="20">
        <v>154541077</v>
      </c>
      <c r="G34" s="20">
        <v>148811976</v>
      </c>
      <c r="H34" s="20">
        <v>164392555</v>
      </c>
      <c r="I34" s="20">
        <v>95057090</v>
      </c>
      <c r="J34" s="20">
        <v>90970602</v>
      </c>
      <c r="K34" s="20">
        <v>106384209</v>
      </c>
      <c r="L34" s="20">
        <v>-4171380</v>
      </c>
      <c r="M34" s="20">
        <v>-20744236</v>
      </c>
      <c r="N34" s="20">
        <v>-2098640</v>
      </c>
      <c r="O34" s="34" t="s">
        <v>502</v>
      </c>
    </row>
    <row r="35" spans="2:15" x14ac:dyDescent="0.3">
      <c r="B35" s="4" t="str">
        <f>MASTER_VL!B35</f>
        <v>Retail Hardlines</v>
      </c>
      <c r="C35" s="4" t="str">
        <f>MASTER_VL!C35</f>
        <v>Sally Beauty Holdings Inc</v>
      </c>
      <c r="D35" s="15" t="str">
        <f>MASTER_VL!D35</f>
        <v>SBH</v>
      </c>
      <c r="E35" s="11">
        <v>1.0883592204827699</v>
      </c>
      <c r="F35" s="20">
        <v>3717031000</v>
      </c>
      <c r="G35" s="20">
        <v>3728131000</v>
      </c>
      <c r="H35" s="20">
        <v>3815565000</v>
      </c>
      <c r="I35" s="20">
        <v>2792899000</v>
      </c>
      <c r="J35" s="20">
        <v>2725250000</v>
      </c>
      <c r="K35" s="20">
        <v>2576867000</v>
      </c>
      <c r="L35" s="20">
        <v>206325000</v>
      </c>
      <c r="M35" s="20">
        <v>252050000</v>
      </c>
      <c r="N35" s="20">
        <v>244097000</v>
      </c>
      <c r="O35" s="34" t="s">
        <v>503</v>
      </c>
    </row>
    <row r="36" spans="2:15" x14ac:dyDescent="0.3">
      <c r="B36" s="4" t="str">
        <f>MASTER_VL!B36</f>
        <v>Retail Hardlines</v>
      </c>
      <c r="C36" s="4" t="str">
        <f>MASTER_VL!C36</f>
        <v>Signet Jewelers Ltd</v>
      </c>
      <c r="D36" s="15" t="str">
        <f>MASTER_VL!D36</f>
        <v>SIG</v>
      </c>
      <c r="E36" s="11">
        <v>1.42182592423243</v>
      </c>
      <c r="F36" s="20">
        <v>7171100000</v>
      </c>
      <c r="G36" s="20">
        <v>7842100000</v>
      </c>
      <c r="H36" s="20">
        <v>7826000000</v>
      </c>
      <c r="I36" s="20">
        <v>6813200000</v>
      </c>
      <c r="J36" s="20">
        <v>6620400000</v>
      </c>
      <c r="K36" s="20">
        <v>6575100000</v>
      </c>
      <c r="L36" s="20">
        <v>639800000</v>
      </c>
      <c r="M36" s="20">
        <v>451200000</v>
      </c>
      <c r="N36" s="20">
        <v>884400000</v>
      </c>
      <c r="O36" s="34" t="s">
        <v>504</v>
      </c>
    </row>
    <row r="37" spans="2:15" x14ac:dyDescent="0.3">
      <c r="B37" s="4" t="str">
        <f>MASTER_VL!B37</f>
        <v>Retail Hardlines</v>
      </c>
      <c r="C37" s="4" t="str">
        <f>MASTER_VL!C37</f>
        <v>Sleep Number Corp.</v>
      </c>
      <c r="D37" s="15" t="str">
        <f>MASTER_VL!D37</f>
        <v>SNBR</v>
      </c>
      <c r="E37" s="11">
        <v>1.7857098979617501</v>
      </c>
      <c r="F37" s="20">
        <v>1682296000</v>
      </c>
      <c r="G37" s="20">
        <v>1887482000</v>
      </c>
      <c r="H37" s="20">
        <v>2114297000</v>
      </c>
      <c r="I37" s="20">
        <v>860810000</v>
      </c>
      <c r="J37" s="20">
        <v>950880000</v>
      </c>
      <c r="K37" s="20">
        <v>953936000</v>
      </c>
      <c r="L37" s="20">
        <v>-25496000</v>
      </c>
      <c r="M37" s="20">
        <v>-19753000</v>
      </c>
      <c r="N37" s="20">
        <v>48895000</v>
      </c>
      <c r="O37" s="34" t="s">
        <v>505</v>
      </c>
    </row>
    <row r="38" spans="2:15" x14ac:dyDescent="0.3">
      <c r="B38" s="4" t="str">
        <f>MASTER_VL!B38</f>
        <v>Retail Hardlines</v>
      </c>
      <c r="C38" s="4" t="str">
        <f>MASTER_VL!C38</f>
        <v>Sportsman's Warehouse Hldgs</v>
      </c>
      <c r="D38" s="15" t="str">
        <f>MASTER_VL!D38</f>
        <v>SPWH</v>
      </c>
      <c r="E38" s="11">
        <v>1.1512125976851</v>
      </c>
      <c r="F38" s="20">
        <v>1287987000</v>
      </c>
      <c r="G38" s="20">
        <v>1399515000</v>
      </c>
      <c r="H38" s="20">
        <v>1506072000</v>
      </c>
      <c r="I38" s="20">
        <v>886205000</v>
      </c>
      <c r="J38" s="20">
        <v>858960000</v>
      </c>
      <c r="K38" s="20">
        <v>840581000</v>
      </c>
      <c r="L38" s="20">
        <v>-38206000</v>
      </c>
      <c r="M38" s="20">
        <v>53868000</v>
      </c>
      <c r="N38" s="20">
        <v>144239000</v>
      </c>
      <c r="O38" s="34" t="s">
        <v>506</v>
      </c>
    </row>
    <row r="39" spans="2:15" x14ac:dyDescent="0.3">
      <c r="B39" s="4" t="str">
        <f>MASTER_VL!B39</f>
        <v>Retail Hardlines</v>
      </c>
      <c r="C39" s="4" t="str">
        <f>MASTER_VL!C39</f>
        <v>Sunoco LP</v>
      </c>
      <c r="D39" s="15" t="str">
        <f>MASTER_VL!D39</f>
        <v>SUN</v>
      </c>
      <c r="E39" s="11">
        <v>0.51095857667268796</v>
      </c>
      <c r="F39" s="20">
        <v>22693000000</v>
      </c>
      <c r="G39" s="20">
        <v>23068000000</v>
      </c>
      <c r="H39" s="20">
        <v>25729000000</v>
      </c>
      <c r="I39" s="20">
        <v>14375000000</v>
      </c>
      <c r="J39" s="20">
        <v>6826000000</v>
      </c>
      <c r="K39" s="20">
        <v>6830000000</v>
      </c>
      <c r="L39" s="20">
        <v>1049000000</v>
      </c>
      <c r="M39" s="20">
        <v>430000000</v>
      </c>
      <c r="N39" s="20">
        <v>501000000</v>
      </c>
      <c r="O39" s="34" t="s">
        <v>507</v>
      </c>
    </row>
    <row r="40" spans="2:15" x14ac:dyDescent="0.3">
      <c r="B40" s="4" t="str">
        <f>MASTER_VL!B40</f>
        <v>Retail Hardlines</v>
      </c>
      <c r="C40" s="4" t="str">
        <f>MASTER_VL!C40</f>
        <v>Titan Machinery Inc</v>
      </c>
      <c r="D40" s="15" t="str">
        <f>MASTER_VL!D40</f>
        <v>TITN</v>
      </c>
      <c r="E40" s="11">
        <v>1.19648708550478</v>
      </c>
      <c r="F40" s="20">
        <v>2758445000</v>
      </c>
      <c r="G40" s="20">
        <v>2209306000</v>
      </c>
      <c r="H40" s="20">
        <v>1711906000</v>
      </c>
      <c r="I40" s="20">
        <v>1992261000</v>
      </c>
      <c r="J40" s="20">
        <v>1188695000</v>
      </c>
      <c r="K40" s="20">
        <v>946667000</v>
      </c>
      <c r="L40" s="20">
        <v>151040000</v>
      </c>
      <c r="M40" s="20">
        <v>135241000</v>
      </c>
      <c r="N40" s="20">
        <v>86901000</v>
      </c>
      <c r="O40" s="34" t="s">
        <v>508</v>
      </c>
    </row>
    <row r="41" spans="2:15" x14ac:dyDescent="0.3">
      <c r="B41" s="4" t="str">
        <f>MASTER_VL!B41</f>
        <v>Retail Hardlines</v>
      </c>
      <c r="C41" s="4" t="str">
        <f>MASTER_VL!C41</f>
        <v>Tandy Leather Factory Inc</v>
      </c>
      <c r="D41" s="15" t="str">
        <f>MASTER_VL!D41</f>
        <v>TLF</v>
      </c>
      <c r="E41" s="11">
        <v>0.15369303923077601</v>
      </c>
      <c r="F41" s="20">
        <v>74391000</v>
      </c>
      <c r="G41" s="20">
        <v>76229000</v>
      </c>
      <c r="H41" s="20">
        <v>80335000</v>
      </c>
      <c r="I41" s="20">
        <v>74924000</v>
      </c>
      <c r="J41" s="20">
        <v>72135000</v>
      </c>
      <c r="K41" s="20">
        <v>68579000</v>
      </c>
      <c r="L41" s="20">
        <v>1091000</v>
      </c>
      <c r="M41" s="20">
        <v>4545000</v>
      </c>
      <c r="N41" s="20">
        <v>1408000</v>
      </c>
      <c r="O41" s="34" t="s">
        <v>509</v>
      </c>
    </row>
    <row r="42" spans="2:15" x14ac:dyDescent="0.3">
      <c r="B42" s="4" t="str">
        <f>MASTER_VL!B42</f>
        <v>Retail Hardlines</v>
      </c>
      <c r="C42" s="4" t="str">
        <f>MASTER_VL!C42</f>
        <v>Tapestry Inc.</v>
      </c>
      <c r="D42" s="15" t="str">
        <f>MASTER_VL!D42</f>
        <v>TPR</v>
      </c>
      <c r="E42" s="11">
        <v>1.18720679649296</v>
      </c>
      <c r="F42" s="20">
        <v>6671200000</v>
      </c>
      <c r="G42" s="20">
        <v>6660900000</v>
      </c>
      <c r="H42" s="20">
        <v>6684500000</v>
      </c>
      <c r="I42" s="20">
        <v>13396300000</v>
      </c>
      <c r="J42" s="20">
        <v>7116800000</v>
      </c>
      <c r="K42" s="20">
        <v>7265300000</v>
      </c>
      <c r="L42" s="20">
        <v>1011900000</v>
      </c>
      <c r="M42" s="20">
        <v>1143100000</v>
      </c>
      <c r="N42" s="20">
        <v>1047000000</v>
      </c>
      <c r="O42" s="34" t="s">
        <v>510</v>
      </c>
    </row>
    <row r="43" spans="2:15" x14ac:dyDescent="0.3">
      <c r="B43" s="4" t="str">
        <f>MASTER_VL!B43</f>
        <v>Retail Hardlines</v>
      </c>
      <c r="C43" s="4" t="str">
        <f>MASTER_VL!C43</f>
        <v>Ulta Beauty</v>
      </c>
      <c r="D43" s="15" t="str">
        <f>MASTER_VL!D43</f>
        <v>ULTA</v>
      </c>
      <c r="E43" s="11">
        <v>0.844340411483818</v>
      </c>
      <c r="F43" s="20">
        <v>11207303000</v>
      </c>
      <c r="G43" s="20">
        <v>10208580000</v>
      </c>
      <c r="H43" s="20">
        <v>8630889000</v>
      </c>
      <c r="I43" s="20">
        <v>5707011000</v>
      </c>
      <c r="J43" s="20">
        <v>5370411000</v>
      </c>
      <c r="K43" s="20">
        <v>4764379000</v>
      </c>
      <c r="L43" s="20">
        <v>1695651000</v>
      </c>
      <c r="M43" s="20">
        <v>1643544000</v>
      </c>
      <c r="N43" s="20">
        <v>1295829000</v>
      </c>
      <c r="O43" s="34" t="s">
        <v>511</v>
      </c>
    </row>
    <row r="44" spans="2:15" x14ac:dyDescent="0.3">
      <c r="B44" s="4" t="str">
        <f>MASTER_VL!B44</f>
        <v>Retail Hardlines</v>
      </c>
      <c r="C44" s="4" t="str">
        <f>MASTER_VL!C44</f>
        <v>Winmark Corp</v>
      </c>
      <c r="D44" s="15" t="str">
        <f>MASTER_VL!D44</f>
        <v>WINA</v>
      </c>
      <c r="E44" s="11">
        <v>0.68735008213956905</v>
      </c>
      <c r="F44" s="20">
        <v>81289100</v>
      </c>
      <c r="G44" s="20">
        <v>83243500</v>
      </c>
      <c r="H44" s="20">
        <v>81410800</v>
      </c>
      <c r="I44" s="20">
        <v>26844500</v>
      </c>
      <c r="J44" s="20">
        <v>28967700</v>
      </c>
      <c r="K44" s="20">
        <v>30455700</v>
      </c>
      <c r="L44" s="20">
        <v>51224000</v>
      </c>
      <c r="M44" s="20">
        <v>51361300</v>
      </c>
      <c r="N44" s="20">
        <v>50783500</v>
      </c>
      <c r="O44" s="34" t="s">
        <v>512</v>
      </c>
    </row>
    <row r="45" spans="2:15" x14ac:dyDescent="0.3">
      <c r="B45" s="4" t="str">
        <f>MASTER_VL!B45</f>
        <v>Retail Hardlines</v>
      </c>
      <c r="C45" s="4" t="str">
        <f>MASTER_VL!C45</f>
        <v>Warby Parker</v>
      </c>
      <c r="D45" s="15" t="str">
        <f>MASTER_VL!D45</f>
        <v>WRBY</v>
      </c>
      <c r="E45" s="11">
        <v>1.8668265198874701</v>
      </c>
      <c r="F45" s="20">
        <v>771315000</v>
      </c>
      <c r="G45" s="20">
        <v>669765000</v>
      </c>
      <c r="H45" s="20">
        <v>598112000</v>
      </c>
      <c r="I45" s="20">
        <v>676490000</v>
      </c>
      <c r="J45" s="20">
        <v>580312000</v>
      </c>
      <c r="K45" s="20">
        <v>568707000</v>
      </c>
      <c r="L45" s="20">
        <v>-19515000</v>
      </c>
      <c r="M45" s="20">
        <v>-62764000</v>
      </c>
      <c r="N45" s="20">
        <v>-109896000</v>
      </c>
      <c r="O45" s="34" t="s">
        <v>513</v>
      </c>
    </row>
    <row r="46" spans="2:15" ht="10.5" thickBot="1" x14ac:dyDescent="0.35">
      <c r="B46" s="8" t="str">
        <f>MASTER_VL!B46</f>
        <v>Retail Hardlines</v>
      </c>
      <c r="C46" s="8" t="str">
        <f>MASTER_VL!C46</f>
        <v>WW International</v>
      </c>
      <c r="D46" s="19" t="str">
        <f>MASTER_VL!D46</f>
        <v>WW</v>
      </c>
      <c r="E46" s="12">
        <v>1.20362451076424</v>
      </c>
      <c r="F46" s="21">
        <v>785921000</v>
      </c>
      <c r="G46" s="21">
        <v>889551000</v>
      </c>
      <c r="H46" s="21">
        <v>1039835000</v>
      </c>
      <c r="I46" s="21">
        <v>550276000</v>
      </c>
      <c r="J46" s="21">
        <v>982030000</v>
      </c>
      <c r="K46" s="21">
        <v>1028430000</v>
      </c>
      <c r="L46" s="21">
        <v>-345175000</v>
      </c>
      <c r="M46" s="21">
        <v>-73632000</v>
      </c>
      <c r="N46" s="21">
        <v>-366803000</v>
      </c>
      <c r="O46" s="37" t="s">
        <v>514</v>
      </c>
    </row>
    <row r="47" spans="2:15" x14ac:dyDescent="0.3">
      <c r="B47" s="4" t="str">
        <f>MASTER_VL!B47</f>
        <v>Retail Softlines</v>
      </c>
      <c r="C47" s="4" t="str">
        <f>MASTER_VL!C47</f>
        <v>American Eagle Outfitters Inc</v>
      </c>
      <c r="D47" s="15" t="str">
        <f>MASTER_VL!D47</f>
        <v>AEO</v>
      </c>
      <c r="E47" s="11">
        <v>1.3162491290893601</v>
      </c>
      <c r="F47" s="20">
        <v>5261770000</v>
      </c>
      <c r="G47" s="20">
        <v>4989833000</v>
      </c>
      <c r="H47" s="20">
        <v>5010785000</v>
      </c>
      <c r="I47" s="20">
        <v>3557909000</v>
      </c>
      <c r="J47" s="20">
        <v>3420956000</v>
      </c>
      <c r="K47" s="20">
        <v>3786643000</v>
      </c>
      <c r="L47" s="20">
        <v>239858000</v>
      </c>
      <c r="M47" s="20">
        <v>178494000</v>
      </c>
      <c r="N47" s="20">
        <v>558922000</v>
      </c>
      <c r="O47" s="34" t="s">
        <v>515</v>
      </c>
    </row>
    <row r="48" spans="2:15" x14ac:dyDescent="0.3">
      <c r="B48" s="4" t="str">
        <f>MASTER_VL!B48</f>
        <v>Retail Softlines</v>
      </c>
      <c r="C48" s="4" t="str">
        <f>MASTER_VL!C48</f>
        <v>Abercrombie and Fitch Co</v>
      </c>
      <c r="D48" s="15" t="str">
        <f>MASTER_VL!D48</f>
        <v>ANF</v>
      </c>
      <c r="E48" s="11">
        <v>1.37922925024543</v>
      </c>
      <c r="F48" s="20">
        <v>4280677000</v>
      </c>
      <c r="G48" s="20">
        <v>3697751000</v>
      </c>
      <c r="H48" s="20">
        <v>3712768000</v>
      </c>
      <c r="I48" s="20">
        <v>2974233000</v>
      </c>
      <c r="J48" s="20">
        <v>2713100000</v>
      </c>
      <c r="K48" s="20">
        <v>2939491000</v>
      </c>
      <c r="L48" s="20">
        <v>484299000</v>
      </c>
      <c r="M48" s="20">
        <v>67016000</v>
      </c>
      <c r="N48" s="20">
        <v>308974000</v>
      </c>
      <c r="O48" s="34" t="s">
        <v>516</v>
      </c>
    </row>
    <row r="49" spans="2:15" x14ac:dyDescent="0.3">
      <c r="B49" s="4" t="str">
        <f>MASTER_VL!B49</f>
        <v>Retail Softlines</v>
      </c>
      <c r="C49" s="4" t="str">
        <f>MASTER_VL!C49</f>
        <v>Bebe Stores Inc</v>
      </c>
      <c r="D49" s="15" t="str">
        <f>MASTER_VL!D49</f>
        <v>BEBE</v>
      </c>
      <c r="E49" s="11" t="s">
        <v>459</v>
      </c>
      <c r="F49" s="20" t="s">
        <v>459</v>
      </c>
      <c r="G49" s="20" t="s">
        <v>459</v>
      </c>
      <c r="H49" s="20" t="s">
        <v>459</v>
      </c>
      <c r="I49" s="20" t="s">
        <v>459</v>
      </c>
      <c r="J49" s="20" t="s">
        <v>459</v>
      </c>
      <c r="K49" s="20" t="s">
        <v>459</v>
      </c>
      <c r="L49" s="20" t="s">
        <v>459</v>
      </c>
      <c r="M49" s="20" t="s">
        <v>459</v>
      </c>
      <c r="N49" s="20" t="s">
        <v>459</v>
      </c>
      <c r="O49" s="34" t="e">
        <v>#N/A</v>
      </c>
    </row>
    <row r="50" spans="2:15" x14ac:dyDescent="0.3">
      <c r="B50" s="4" t="str">
        <f>MASTER_VL!B50</f>
        <v>Retail Softlines</v>
      </c>
      <c r="C50" s="4" t="str">
        <f>MASTER_VL!C50</f>
        <v>Allbirds Inc</v>
      </c>
      <c r="D50" s="15" t="str">
        <f>MASTER_VL!D50</f>
        <v>BIRD</v>
      </c>
      <c r="E50" s="11">
        <v>2.05569643196797</v>
      </c>
      <c r="F50" s="20">
        <v>189757000</v>
      </c>
      <c r="G50" s="20">
        <v>254065000</v>
      </c>
      <c r="H50" s="20">
        <v>297766000</v>
      </c>
      <c r="I50" s="20">
        <v>188879000</v>
      </c>
      <c r="J50" s="20">
        <v>312705000</v>
      </c>
      <c r="K50" s="20">
        <v>462364000</v>
      </c>
      <c r="L50" s="20">
        <v>-91447000</v>
      </c>
      <c r="M50" s="20">
        <v>-152124000</v>
      </c>
      <c r="N50" s="20">
        <v>-100127000</v>
      </c>
      <c r="O50" s="34" t="s">
        <v>517</v>
      </c>
    </row>
    <row r="51" spans="2:15" x14ac:dyDescent="0.3">
      <c r="B51" s="4" t="str">
        <f>MASTER_VL!B51</f>
        <v>Retail Softlines</v>
      </c>
      <c r="C51" s="4" t="str">
        <f>MASTER_VL!C51</f>
        <v>Buckle Inc</v>
      </c>
      <c r="D51" s="15" t="str">
        <f>MASTER_VL!D51</f>
        <v>BKE</v>
      </c>
      <c r="E51" s="11">
        <v>0.91895840901876402</v>
      </c>
      <c r="F51" s="20">
        <v>1261102000</v>
      </c>
      <c r="G51" s="20">
        <v>1345187000</v>
      </c>
      <c r="H51" s="20">
        <v>1294607000</v>
      </c>
      <c r="I51" s="20">
        <v>889810000</v>
      </c>
      <c r="J51" s="20">
        <v>837579000</v>
      </c>
      <c r="K51" s="20">
        <v>780884000</v>
      </c>
      <c r="L51" s="20">
        <v>289215000</v>
      </c>
      <c r="M51" s="20">
        <v>335056000</v>
      </c>
      <c r="N51" s="20">
        <v>337755000</v>
      </c>
      <c r="O51" s="34" t="s">
        <v>518</v>
      </c>
    </row>
    <row r="52" spans="2:15" x14ac:dyDescent="0.3">
      <c r="B52" s="4" t="str">
        <f>MASTER_VL!B52</f>
        <v>Retail Softlines</v>
      </c>
      <c r="C52" s="4" t="str">
        <f>MASTER_VL!C52</f>
        <v>Boot Barn Holdings</v>
      </c>
      <c r="D52" s="15" t="str">
        <f>MASTER_VL!D52</f>
        <v>BOOT</v>
      </c>
      <c r="E52" s="11">
        <v>1.51426906107149</v>
      </c>
      <c r="F52" s="20">
        <v>1667009000</v>
      </c>
      <c r="G52" s="20">
        <v>1657615000</v>
      </c>
      <c r="H52" s="20">
        <v>1488256000</v>
      </c>
      <c r="I52" s="20">
        <v>1705592000</v>
      </c>
      <c r="J52" s="20">
        <v>1517381000</v>
      </c>
      <c r="K52" s="20">
        <v>1199855000</v>
      </c>
      <c r="L52" s="20">
        <v>197372000</v>
      </c>
      <c r="M52" s="20">
        <v>225878000</v>
      </c>
      <c r="N52" s="20">
        <v>252593000</v>
      </c>
      <c r="O52" s="34" t="s">
        <v>519</v>
      </c>
    </row>
    <row r="53" spans="2:15" x14ac:dyDescent="0.3">
      <c r="B53" s="4" t="str">
        <f>MASTER_VL!B53</f>
        <v>Retail Softlines</v>
      </c>
      <c r="C53" s="4" t="str">
        <f>MASTER_VL!C53</f>
        <v>Cato Corp</v>
      </c>
      <c r="D53" s="15" t="str">
        <f>MASTER_VL!D53</f>
        <v>CATO</v>
      </c>
      <c r="E53" s="11">
        <v>0.75657309718763599</v>
      </c>
      <c r="F53" s="20">
        <v>708059000</v>
      </c>
      <c r="G53" s="20">
        <v>759260000</v>
      </c>
      <c r="H53" s="20">
        <v>769271000</v>
      </c>
      <c r="I53" s="20">
        <v>486817000</v>
      </c>
      <c r="J53" s="20">
        <v>553140000</v>
      </c>
      <c r="K53" s="20">
        <v>633766000</v>
      </c>
      <c r="L53" s="20">
        <v>-13801000</v>
      </c>
      <c r="M53" s="20">
        <v>1770000</v>
      </c>
      <c r="N53" s="20">
        <v>38965000</v>
      </c>
      <c r="O53" s="34" t="s">
        <v>520</v>
      </c>
    </row>
    <row r="54" spans="2:15" x14ac:dyDescent="0.3">
      <c r="B54" s="4" t="str">
        <f>MASTER_VL!B54</f>
        <v>Retail Softlines</v>
      </c>
      <c r="C54" s="4" t="str">
        <f>MASTER_VL!C54</f>
        <v>Citi Trends Inc</v>
      </c>
      <c r="D54" s="15" t="str">
        <f>MASTER_VL!D54</f>
        <v>CTRN</v>
      </c>
      <c r="E54" s="11">
        <v>1.48050381701335</v>
      </c>
      <c r="F54" s="20">
        <v>747941000</v>
      </c>
      <c r="G54" s="20">
        <v>795011000</v>
      </c>
      <c r="H54" s="20">
        <v>991595000</v>
      </c>
      <c r="I54" s="20">
        <v>518721000</v>
      </c>
      <c r="J54" s="20">
        <v>544258000</v>
      </c>
      <c r="K54" s="20">
        <v>474025000</v>
      </c>
      <c r="L54" s="20">
        <v>-15886000</v>
      </c>
      <c r="M54" s="20">
        <v>76033000</v>
      </c>
      <c r="N54" s="20">
        <v>79242000</v>
      </c>
      <c r="O54" s="34" t="s">
        <v>521</v>
      </c>
    </row>
    <row r="55" spans="2:15" x14ac:dyDescent="0.3">
      <c r="B55" s="4" t="str">
        <f>MASTER_VL!B55</f>
        <v>Retail Softlines</v>
      </c>
      <c r="C55" s="4" t="str">
        <f>MASTER_VL!C55</f>
        <v>Torrid Holdings Inc</v>
      </c>
      <c r="D55" s="15" t="str">
        <f>MASTER_VL!D55</f>
        <v>CURV</v>
      </c>
      <c r="E55" s="11">
        <v>1.5477828373509299</v>
      </c>
      <c r="F55" s="20">
        <v>1151945000</v>
      </c>
      <c r="G55" s="20">
        <v>1288144000</v>
      </c>
      <c r="H55" s="20">
        <v>1297271000</v>
      </c>
      <c r="I55" s="20">
        <v>476947000</v>
      </c>
      <c r="J55" s="20">
        <v>527264000</v>
      </c>
      <c r="K55" s="20">
        <v>578501000</v>
      </c>
      <c r="L55" s="20">
        <v>18035000</v>
      </c>
      <c r="M55" s="20">
        <v>71682000</v>
      </c>
      <c r="N55" s="20">
        <v>15829000</v>
      </c>
      <c r="O55" s="34" t="s">
        <v>522</v>
      </c>
    </row>
    <row r="56" spans="2:15" x14ac:dyDescent="0.3">
      <c r="B56" s="4" t="str">
        <f>MASTER_VL!B56</f>
        <v>Retail Softlines</v>
      </c>
      <c r="C56" s="4" t="str">
        <f>MASTER_VL!C56</f>
        <v>Designer Brands</v>
      </c>
      <c r="D56" s="15" t="str">
        <f>MASTER_VL!D56</f>
        <v>DBI</v>
      </c>
      <c r="E56" s="11">
        <v>1.42759401470543</v>
      </c>
      <c r="F56" s="20">
        <v>3074976000</v>
      </c>
      <c r="G56" s="20">
        <v>3315428000</v>
      </c>
      <c r="H56" s="20">
        <v>3196583000</v>
      </c>
      <c r="I56" s="20">
        <v>2076232000</v>
      </c>
      <c r="J56" s="20">
        <v>2009618000</v>
      </c>
      <c r="K56" s="20">
        <v>2014634000</v>
      </c>
      <c r="L56" s="20">
        <v>40197000</v>
      </c>
      <c r="M56" s="20">
        <v>159524000</v>
      </c>
      <c r="N56" s="20">
        <v>173025000</v>
      </c>
      <c r="O56" s="34" t="s">
        <v>523</v>
      </c>
    </row>
    <row r="57" spans="2:15" x14ac:dyDescent="0.3">
      <c r="B57" s="4" t="str">
        <f>MASTER_VL!B57</f>
        <v>Retail Softlines</v>
      </c>
      <c r="C57" s="4" t="str">
        <f>MASTER_VL!C57</f>
        <v>Duluth Holdings Inc.</v>
      </c>
      <c r="D57" s="15" t="str">
        <f>MASTER_VL!D57</f>
        <v>DLTH</v>
      </c>
      <c r="E57" s="13">
        <v>1.0562710999549501</v>
      </c>
      <c r="F57" s="22">
        <v>646681000</v>
      </c>
      <c r="G57" s="22">
        <v>653307000</v>
      </c>
      <c r="H57" s="22">
        <v>698584000</v>
      </c>
      <c r="I57" s="22">
        <v>491210000</v>
      </c>
      <c r="J57" s="22">
        <v>527454000</v>
      </c>
      <c r="K57" s="22">
        <v>515550000</v>
      </c>
      <c r="L57" s="22">
        <v>-12802000</v>
      </c>
      <c r="M57" s="22">
        <v>2954000</v>
      </c>
      <c r="N57" s="22">
        <v>39437000</v>
      </c>
      <c r="O57" s="34" t="s">
        <v>524</v>
      </c>
    </row>
    <row r="58" spans="2:15" x14ac:dyDescent="0.3">
      <c r="B58" s="4" t="str">
        <f>MASTER_VL!B58</f>
        <v>Retail Softlines</v>
      </c>
      <c r="C58" s="4" t="str">
        <f>MASTER_VL!C58</f>
        <v>Dogness (International) Corp</v>
      </c>
      <c r="D58" s="15" t="str">
        <f>MASTER_VL!D58</f>
        <v>DOGZ</v>
      </c>
      <c r="E58" s="13">
        <v>0.123352760216632</v>
      </c>
      <c r="F58" s="22">
        <v>14847902</v>
      </c>
      <c r="G58" s="22">
        <v>17584454</v>
      </c>
      <c r="H58" s="22">
        <v>27095197</v>
      </c>
      <c r="I58" s="22">
        <v>99200829</v>
      </c>
      <c r="J58" s="22">
        <v>97871328</v>
      </c>
      <c r="K58" s="22">
        <v>100796722</v>
      </c>
      <c r="L58" s="22">
        <v>-6548249</v>
      </c>
      <c r="M58" s="22">
        <v>-8686923</v>
      </c>
      <c r="N58" s="22">
        <v>238264</v>
      </c>
      <c r="O58" s="34" t="s">
        <v>525</v>
      </c>
    </row>
    <row r="59" spans="2:15" x14ac:dyDescent="0.3">
      <c r="B59" s="4" t="str">
        <f>MASTER_VL!B59</f>
        <v>Retail Softlines</v>
      </c>
      <c r="C59" s="4" t="str">
        <f>MASTER_VL!C59</f>
        <v>Destination XL Group Inc</v>
      </c>
      <c r="D59" s="15" t="str">
        <f>MASTER_VL!D59</f>
        <v>DXLG</v>
      </c>
      <c r="E59" s="13">
        <v>1.1572651750090801</v>
      </c>
      <c r="F59" s="22">
        <v>521815000</v>
      </c>
      <c r="G59" s="22">
        <v>545838000</v>
      </c>
      <c r="H59" s="22">
        <v>505021000</v>
      </c>
      <c r="I59" s="22">
        <v>357741000</v>
      </c>
      <c r="J59" s="22">
        <v>350598000</v>
      </c>
      <c r="K59" s="22">
        <v>279958000</v>
      </c>
      <c r="L59" s="22">
        <v>38391000</v>
      </c>
      <c r="M59" s="22">
        <v>58335000</v>
      </c>
      <c r="N59" s="22">
        <v>57630000</v>
      </c>
      <c r="O59" s="34" t="s">
        <v>526</v>
      </c>
    </row>
    <row r="60" spans="2:15" x14ac:dyDescent="0.3">
      <c r="B60" s="4" t="str">
        <f>MASTER_VL!B60</f>
        <v>Retail Softlines</v>
      </c>
      <c r="C60" s="4" t="str">
        <f>MASTER_VL!C60</f>
        <v>Foot Locker Inc</v>
      </c>
      <c r="D60" s="15" t="str">
        <f>MASTER_VL!D60</f>
        <v>FL</v>
      </c>
      <c r="E60" s="11">
        <v>1.24385169118133</v>
      </c>
      <c r="F60" s="20">
        <v>8168000000</v>
      </c>
      <c r="G60" s="20">
        <v>8759000000</v>
      </c>
      <c r="H60" s="20">
        <v>8968000000</v>
      </c>
      <c r="I60" s="20">
        <v>6868000000</v>
      </c>
      <c r="J60" s="20">
        <v>7907000000</v>
      </c>
      <c r="K60" s="20">
        <v>8135000000</v>
      </c>
      <c r="L60" s="20">
        <v>-423000000</v>
      </c>
      <c r="M60" s="20">
        <v>524000000</v>
      </c>
      <c r="N60" s="20">
        <v>1240000000</v>
      </c>
      <c r="O60" s="34" t="s">
        <v>527</v>
      </c>
    </row>
    <row r="61" spans="2:15" x14ac:dyDescent="0.3">
      <c r="B61" s="4" t="str">
        <f>MASTER_VL!B61</f>
        <v>Retail Softlines</v>
      </c>
      <c r="C61" s="4" t="str">
        <f>MASTER_VL!C61</f>
        <v>Gap Inc</v>
      </c>
      <c r="D61" s="15" t="str">
        <f>MASTER_VL!D61</f>
        <v>GAP</v>
      </c>
      <c r="E61" s="11">
        <v>1.4894985484065999</v>
      </c>
      <c r="F61" s="20">
        <v>14889000000</v>
      </c>
      <c r="G61" s="20">
        <v>15616000000</v>
      </c>
      <c r="H61" s="20">
        <v>16670000000</v>
      </c>
      <c r="I61" s="20">
        <v>11044000000</v>
      </c>
      <c r="J61" s="20">
        <v>11386000000</v>
      </c>
      <c r="K61" s="20">
        <v>12761000000</v>
      </c>
      <c r="L61" s="20">
        <v>556000000</v>
      </c>
      <c r="M61" s="20">
        <v>-139000000</v>
      </c>
      <c r="N61" s="20">
        <v>323000000</v>
      </c>
      <c r="O61" s="34" t="s">
        <v>528</v>
      </c>
    </row>
    <row r="62" spans="2:15" x14ac:dyDescent="0.3">
      <c r="B62" s="4" t="str">
        <f>MASTER_VL!B62</f>
        <v>Retail Softlines</v>
      </c>
      <c r="C62" s="4" t="str">
        <f>MASTER_VL!C62</f>
        <v>Grove Collaborative Hldgs Inc</v>
      </c>
      <c r="D62" s="15" t="str">
        <f>MASTER_VL!D62</f>
        <v>GROV</v>
      </c>
      <c r="E62" s="11">
        <v>0.93029430699036497</v>
      </c>
      <c r="F62" s="20">
        <v>203425000</v>
      </c>
      <c r="G62" s="20">
        <v>259278000</v>
      </c>
      <c r="H62" s="20">
        <v>321527000</v>
      </c>
      <c r="I62" s="20">
        <v>65010000</v>
      </c>
      <c r="J62" s="20">
        <v>150742000</v>
      </c>
      <c r="K62" s="20">
        <v>174045000</v>
      </c>
      <c r="L62" s="20">
        <v>-27383000</v>
      </c>
      <c r="M62" s="20">
        <v>-43194000</v>
      </c>
      <c r="N62" s="20">
        <v>-87661000</v>
      </c>
      <c r="O62" s="34" t="s">
        <v>529</v>
      </c>
    </row>
    <row r="63" spans="2:15" x14ac:dyDescent="0.3">
      <c r="B63" s="4" t="str">
        <f>MASTER_VL!B63</f>
        <v>Retail Softlines</v>
      </c>
      <c r="C63" s="4" t="str">
        <f>MASTER_VL!C63</f>
        <v>Innovative Designs Inc</v>
      </c>
      <c r="D63" s="15" t="str">
        <f>MASTER_VL!D63</f>
        <v>IVDN</v>
      </c>
      <c r="E63" s="11">
        <v>-1.43059389804123</v>
      </c>
      <c r="F63" s="20">
        <v>1382733</v>
      </c>
      <c r="G63" s="20">
        <v>347763</v>
      </c>
      <c r="H63" s="20">
        <v>258733.99999999997</v>
      </c>
      <c r="I63" s="20">
        <v>1692830</v>
      </c>
      <c r="J63" s="20">
        <v>1503627</v>
      </c>
      <c r="K63" s="20">
        <v>1477231</v>
      </c>
      <c r="L63" s="20">
        <v>96923</v>
      </c>
      <c r="M63" s="20">
        <v>-301378</v>
      </c>
      <c r="N63" s="20">
        <v>-225489</v>
      </c>
      <c r="O63" s="34" t="s">
        <v>530</v>
      </c>
    </row>
    <row r="64" spans="2:15" x14ac:dyDescent="0.3">
      <c r="B64" s="4" t="str">
        <f>MASTER_VL!B64</f>
        <v>Retail Softlines</v>
      </c>
      <c r="C64" s="4" t="str">
        <f>MASTER_VL!C64</f>
        <v>J.Jill Inc</v>
      </c>
      <c r="D64" s="15" t="str">
        <f>MASTER_VL!D64</f>
        <v>JILL</v>
      </c>
      <c r="E64" s="11">
        <v>0.91098225036771596</v>
      </c>
      <c r="F64" s="20">
        <v>608043000</v>
      </c>
      <c r="G64" s="20">
        <v>618528000</v>
      </c>
      <c r="H64" s="20">
        <v>585206000</v>
      </c>
      <c r="I64" s="20">
        <v>428180000</v>
      </c>
      <c r="J64" s="20">
        <v>466417000</v>
      </c>
      <c r="K64" s="20">
        <v>451849000</v>
      </c>
      <c r="L64" s="20">
        <v>49365000</v>
      </c>
      <c r="M64" s="20">
        <v>58674000</v>
      </c>
      <c r="N64" s="20">
        <v>-20125000</v>
      </c>
      <c r="O64" s="34" t="s">
        <v>531</v>
      </c>
    </row>
    <row r="65" spans="2:15" x14ac:dyDescent="0.3">
      <c r="B65" s="4" t="str">
        <f>MASTER_VL!B65</f>
        <v>Retail Softlines</v>
      </c>
      <c r="C65" s="4" t="str">
        <f>MASTER_VL!C65</f>
        <v>Lands' End Inc.</v>
      </c>
      <c r="D65" s="15" t="str">
        <f>MASTER_VL!D65</f>
        <v>LE</v>
      </c>
      <c r="E65" s="11">
        <v>1.4401681033678799</v>
      </c>
      <c r="F65" s="20">
        <v>1472508000</v>
      </c>
      <c r="G65" s="20">
        <v>1555429000</v>
      </c>
      <c r="H65" s="20">
        <v>1636624000</v>
      </c>
      <c r="I65" s="20">
        <v>811479000</v>
      </c>
      <c r="J65" s="20">
        <v>1082148000</v>
      </c>
      <c r="K65" s="20">
        <v>1036634000</v>
      </c>
      <c r="L65" s="20">
        <v>-131817000</v>
      </c>
      <c r="M65" s="20">
        <v>-14679000</v>
      </c>
      <c r="N65" s="20">
        <v>45969000</v>
      </c>
      <c r="O65" s="34" t="s">
        <v>532</v>
      </c>
    </row>
    <row r="66" spans="2:15" x14ac:dyDescent="0.3">
      <c r="B66" s="4" t="str">
        <f>MASTER_VL!B66</f>
        <v>Retail Softlines</v>
      </c>
      <c r="C66" s="4" t="str">
        <f>MASTER_VL!C66</f>
        <v>Innovative Eyewear Inc</v>
      </c>
      <c r="D66" s="15" t="str">
        <f>MASTER_VL!D66</f>
        <v>LUCY</v>
      </c>
      <c r="E66" s="11" t="s">
        <v>72</v>
      </c>
      <c r="F66" s="20">
        <v>1636440</v>
      </c>
      <c r="G66" s="20">
        <v>1152479</v>
      </c>
      <c r="H66" s="20">
        <v>659788</v>
      </c>
      <c r="I66" s="20">
        <v>9838309</v>
      </c>
      <c r="J66" s="20">
        <v>6218762</v>
      </c>
      <c r="K66" s="20">
        <v>4689884</v>
      </c>
      <c r="L66" s="20">
        <v>-7766515</v>
      </c>
      <c r="M66" s="20">
        <v>-6663428</v>
      </c>
      <c r="N66" s="20">
        <v>-5681833</v>
      </c>
      <c r="O66" s="34" t="s">
        <v>533</v>
      </c>
    </row>
    <row r="67" spans="2:15" x14ac:dyDescent="0.3">
      <c r="B67" s="4" t="str">
        <f>MASTER_VL!B67</f>
        <v>Retail Softlines</v>
      </c>
      <c r="C67" s="4" t="str">
        <f>MASTER_VL!C67</f>
        <v>Lululemon Athletica Inc</v>
      </c>
      <c r="D67" s="15" t="str">
        <f>MASTER_VL!D67</f>
        <v>LULU</v>
      </c>
      <c r="E67" s="11">
        <v>1.23481788343735</v>
      </c>
      <c r="F67" s="20">
        <v>9619278000</v>
      </c>
      <c r="G67" s="20">
        <v>8110518000</v>
      </c>
      <c r="H67" s="20">
        <v>6256617000</v>
      </c>
      <c r="I67" s="20">
        <v>7091941000</v>
      </c>
      <c r="J67" s="20">
        <v>5607038000</v>
      </c>
      <c r="K67" s="20">
        <v>4942478000</v>
      </c>
      <c r="L67" s="20">
        <v>2175735000</v>
      </c>
      <c r="M67" s="20">
        <v>1332571000</v>
      </c>
      <c r="N67" s="20">
        <v>1333869000</v>
      </c>
      <c r="O67" s="34" t="s">
        <v>534</v>
      </c>
    </row>
    <row r="68" spans="2:15" x14ac:dyDescent="0.3">
      <c r="B68" s="4" t="str">
        <f>MASTER_VL!B68</f>
        <v>Retail Softlines</v>
      </c>
      <c r="C68" s="4" t="str">
        <f>MASTER_VL!C68</f>
        <v>Kidpik Corp</v>
      </c>
      <c r="D68" s="15" t="str">
        <f>MASTER_VL!D68</f>
        <v>PIKM</v>
      </c>
      <c r="E68" s="11">
        <v>-0.247271409135215</v>
      </c>
      <c r="F68" s="20" t="s">
        <v>459</v>
      </c>
      <c r="G68" s="20">
        <v>14240724</v>
      </c>
      <c r="H68" s="20">
        <v>16477984</v>
      </c>
      <c r="I68" s="20" t="s">
        <v>459</v>
      </c>
      <c r="J68" s="20">
        <v>7117014</v>
      </c>
      <c r="K68" s="20">
        <v>16148346</v>
      </c>
      <c r="L68" s="20" t="s">
        <v>459</v>
      </c>
      <c r="M68" s="20">
        <v>-9905782</v>
      </c>
      <c r="N68" s="20">
        <v>-7615261</v>
      </c>
      <c r="O68" s="34" t="s">
        <v>535</v>
      </c>
    </row>
    <row r="69" spans="2:15" x14ac:dyDescent="0.3">
      <c r="B69" s="4" t="str">
        <f>MASTER_VL!B69</f>
        <v>Retail Softlines</v>
      </c>
      <c r="C69" s="4" t="str">
        <f>MASTER_VL!C69</f>
        <v>Childrens Place Inc</v>
      </c>
      <c r="D69" s="15" t="str">
        <f>MASTER_VL!D69</f>
        <v>PLCE</v>
      </c>
      <c r="E69" s="11">
        <v>1.63855608424553</v>
      </c>
      <c r="F69" s="20">
        <v>1602508000</v>
      </c>
      <c r="G69" s="20">
        <v>1708482000</v>
      </c>
      <c r="H69" s="20">
        <v>1915364000</v>
      </c>
      <c r="I69" s="20">
        <v>800308000</v>
      </c>
      <c r="J69" s="20">
        <v>986281000</v>
      </c>
      <c r="K69" s="20">
        <v>1037460000</v>
      </c>
      <c r="L69" s="20">
        <v>-113798000</v>
      </c>
      <c r="M69" s="20">
        <v>-14762000</v>
      </c>
      <c r="N69" s="20">
        <v>257030000</v>
      </c>
      <c r="O69" s="34" t="s">
        <v>536</v>
      </c>
    </row>
    <row r="70" spans="2:15" x14ac:dyDescent="0.3">
      <c r="B70" s="4" t="str">
        <f>MASTER_VL!B70</f>
        <v>Retail Softlines</v>
      </c>
      <c r="C70" s="4" t="str">
        <f>MASTER_VL!C70</f>
        <v>Perfect Moment Ltd</v>
      </c>
      <c r="D70" s="15" t="str">
        <f>MASTER_VL!D70</f>
        <v>PMNT</v>
      </c>
      <c r="E70" s="11" t="s">
        <v>72</v>
      </c>
      <c r="F70" s="20">
        <v>24443000</v>
      </c>
      <c r="G70" s="20">
        <v>23438000</v>
      </c>
      <c r="H70" s="20">
        <v>16447000</v>
      </c>
      <c r="I70" s="20">
        <v>12609000</v>
      </c>
      <c r="J70" s="20">
        <v>9821000</v>
      </c>
      <c r="K70" s="20">
        <v>8013000</v>
      </c>
      <c r="L70" s="20">
        <v>-8722000</v>
      </c>
      <c r="M70" s="20">
        <v>-10426000</v>
      </c>
      <c r="N70" s="20">
        <v>-12168000</v>
      </c>
      <c r="O70" s="34" t="s">
        <v>537</v>
      </c>
    </row>
    <row r="71" spans="2:15" x14ac:dyDescent="0.3">
      <c r="B71" s="4" t="str">
        <f>MASTER_VL!B71</f>
        <v>Retail Softlines</v>
      </c>
      <c r="C71" s="4" t="str">
        <f>MASTER_VL!C71</f>
        <v>RealReal (The)</v>
      </c>
      <c r="D71" s="15" t="str">
        <f>MASTER_VL!D71</f>
        <v>REAL</v>
      </c>
      <c r="E71" s="11">
        <v>2.64731994707663</v>
      </c>
      <c r="F71" s="20">
        <v>600484000</v>
      </c>
      <c r="G71" s="20">
        <v>549304000</v>
      </c>
      <c r="H71" s="20">
        <v>603493000</v>
      </c>
      <c r="I71" s="20">
        <v>423095000</v>
      </c>
      <c r="J71" s="20">
        <v>446923000</v>
      </c>
      <c r="K71" s="20">
        <v>615641000</v>
      </c>
      <c r="L71" s="20">
        <v>-133926000</v>
      </c>
      <c r="M71" s="20">
        <v>-168189000</v>
      </c>
      <c r="N71" s="20">
        <v>-196273000</v>
      </c>
      <c r="O71" s="34" t="s">
        <v>538</v>
      </c>
    </row>
    <row r="72" spans="2:15" x14ac:dyDescent="0.3">
      <c r="B72" s="4" t="str">
        <f>MASTER_VL!B72</f>
        <v>Retail Softlines</v>
      </c>
      <c r="C72" s="4" t="str">
        <f>MASTER_VL!C72</f>
        <v>Shoe Carnival Inc</v>
      </c>
      <c r="D72" s="15" t="str">
        <f>MASTER_VL!D72</f>
        <v>SCVL</v>
      </c>
      <c r="E72" s="11">
        <v>1.2340750730329</v>
      </c>
      <c r="F72" s="20">
        <v>1175882000</v>
      </c>
      <c r="G72" s="20">
        <v>1262235000</v>
      </c>
      <c r="H72" s="20">
        <v>1330394000</v>
      </c>
      <c r="I72" s="20">
        <v>1042025000</v>
      </c>
      <c r="J72" s="20">
        <v>989781000</v>
      </c>
      <c r="K72" s="20">
        <v>812264000</v>
      </c>
      <c r="L72" s="20">
        <v>96140000</v>
      </c>
      <c r="M72" s="20">
        <v>147122000</v>
      </c>
      <c r="N72" s="20">
        <v>207200000</v>
      </c>
      <c r="O72" s="34" t="s">
        <v>539</v>
      </c>
    </row>
    <row r="73" spans="2:15" x14ac:dyDescent="0.3">
      <c r="B73" s="4" t="str">
        <f>MASTER_VL!B73</f>
        <v>Retail Softlines</v>
      </c>
      <c r="C73" s="4" t="str">
        <f>MASTER_VL!C73</f>
        <v>Tilly's  Inc.</v>
      </c>
      <c r="D73" s="15" t="str">
        <f>MASTER_VL!D73</f>
        <v>TLYS</v>
      </c>
      <c r="E73" s="11">
        <v>0.88053268607892798</v>
      </c>
      <c r="F73" s="20">
        <v>623083000</v>
      </c>
      <c r="G73" s="20">
        <v>672280000</v>
      </c>
      <c r="H73" s="20">
        <v>775694000</v>
      </c>
      <c r="I73" s="20">
        <v>429545000</v>
      </c>
      <c r="J73" s="20">
        <v>475752000</v>
      </c>
      <c r="K73" s="20">
        <v>504823000</v>
      </c>
      <c r="L73" s="20">
        <v>-25783000</v>
      </c>
      <c r="M73" s="20">
        <v>13167000</v>
      </c>
      <c r="N73" s="20">
        <v>87001000</v>
      </c>
      <c r="O73" s="34" t="s">
        <v>540</v>
      </c>
    </row>
    <row r="74" spans="2:15" x14ac:dyDescent="0.3">
      <c r="B74" s="4" t="str">
        <f>MASTER_VL!B74</f>
        <v>Retail Softlines</v>
      </c>
      <c r="C74" s="4" t="str">
        <f>MASTER_VL!C74</f>
        <v>Urban Outfitters</v>
      </c>
      <c r="D74" s="15" t="str">
        <f>MASTER_VL!D74</f>
        <v>URBN</v>
      </c>
      <c r="E74" s="11">
        <v>1.23522244799231</v>
      </c>
      <c r="F74" s="20">
        <v>5153237000</v>
      </c>
      <c r="G74" s="20">
        <v>4795244000</v>
      </c>
      <c r="H74" s="20">
        <v>4548763000</v>
      </c>
      <c r="I74" s="20">
        <v>4111209000</v>
      </c>
      <c r="J74" s="20">
        <v>3682912000</v>
      </c>
      <c r="K74" s="20">
        <v>3791347000</v>
      </c>
      <c r="L74" s="20">
        <v>381607000</v>
      </c>
      <c r="M74" s="20">
        <v>221279000</v>
      </c>
      <c r="N74" s="20">
        <v>404631000</v>
      </c>
      <c r="O74" s="34" t="s">
        <v>541</v>
      </c>
    </row>
    <row r="75" spans="2:15" x14ac:dyDescent="0.3">
      <c r="B75" s="4" t="str">
        <f>MASTER_VL!B75</f>
        <v>Retail Softlines</v>
      </c>
      <c r="C75" s="4" t="str">
        <f>MASTER_VL!C75</f>
        <v>Vera Bradley Inc</v>
      </c>
      <c r="D75" s="15" t="str">
        <f>MASTER_VL!D75</f>
        <v>VRA</v>
      </c>
      <c r="E75" s="11">
        <v>1.28719363924507</v>
      </c>
      <c r="F75" s="20">
        <v>470786000</v>
      </c>
      <c r="G75" s="20">
        <v>499961000</v>
      </c>
      <c r="H75" s="20">
        <v>540453000</v>
      </c>
      <c r="I75" s="20">
        <v>380786000</v>
      </c>
      <c r="J75" s="20">
        <v>404501000</v>
      </c>
      <c r="K75" s="20">
        <v>517546000</v>
      </c>
      <c r="L75" s="20">
        <v>11332000</v>
      </c>
      <c r="M75" s="20">
        <v>-95024000</v>
      </c>
      <c r="N75" s="20">
        <v>26648000</v>
      </c>
      <c r="O75" s="34" t="s">
        <v>542</v>
      </c>
    </row>
    <row r="76" spans="2:15" x14ac:dyDescent="0.3">
      <c r="B76" s="4" t="str">
        <f>MASTER_VL!B76</f>
        <v>Retail Softlines</v>
      </c>
      <c r="C76" s="4" t="str">
        <f>MASTER_VL!C76</f>
        <v>Victoria's Secret Beauty</v>
      </c>
      <c r="D76" s="15" t="str">
        <f>MASTER_VL!D76</f>
        <v>VSCO</v>
      </c>
      <c r="E76" s="11">
        <v>1.4646827438218999</v>
      </c>
      <c r="F76" s="20">
        <v>6182000000</v>
      </c>
      <c r="G76" s="20">
        <v>6344000000</v>
      </c>
      <c r="H76" s="20">
        <v>6785000000</v>
      </c>
      <c r="I76" s="20">
        <v>4600000000</v>
      </c>
      <c r="J76" s="20">
        <v>4711000000</v>
      </c>
      <c r="K76" s="20">
        <v>4344000000</v>
      </c>
      <c r="L76" s="20">
        <v>147000000</v>
      </c>
      <c r="M76" s="20">
        <v>417000000</v>
      </c>
      <c r="N76" s="20">
        <v>843000000</v>
      </c>
      <c r="O76" s="34" t="s">
        <v>543</v>
      </c>
    </row>
    <row r="77" spans="2:15" x14ac:dyDescent="0.3">
      <c r="B77" s="4" t="str">
        <f>MASTER_VL!B77</f>
        <v>Retail Softlines</v>
      </c>
      <c r="C77" s="4" t="str">
        <f>MASTER_VL!C77</f>
        <v>Weyco Group Inc</v>
      </c>
      <c r="D77" s="15" t="str">
        <f>MASTER_VL!D77</f>
        <v>WEYS</v>
      </c>
      <c r="E77" s="11">
        <v>0.78532763561566099</v>
      </c>
      <c r="F77" s="20">
        <v>290290000</v>
      </c>
      <c r="G77" s="20">
        <v>318048000</v>
      </c>
      <c r="H77" s="20">
        <v>351737000</v>
      </c>
      <c r="I77" s="20">
        <v>324086000</v>
      </c>
      <c r="J77" s="20">
        <v>309342000</v>
      </c>
      <c r="K77" s="20">
        <v>326620000</v>
      </c>
      <c r="L77" s="20">
        <v>39836000</v>
      </c>
      <c r="M77" s="20">
        <v>40864000</v>
      </c>
      <c r="N77" s="20">
        <v>39739000</v>
      </c>
      <c r="O77" s="34" t="s">
        <v>544</v>
      </c>
    </row>
    <row r="78" spans="2:15" ht="10.5" thickBot="1" x14ac:dyDescent="0.35">
      <c r="B78" s="8" t="str">
        <f>MASTER_VL!B78</f>
        <v>Retail Softlines</v>
      </c>
      <c r="C78" s="8" t="str">
        <f>MASTER_VL!C78</f>
        <v>Zumiez Inc</v>
      </c>
      <c r="D78" s="19" t="str">
        <f>MASTER_VL!D78</f>
        <v>ZUMZ</v>
      </c>
      <c r="E78" s="12">
        <v>1.4092871487952101</v>
      </c>
      <c r="F78" s="21">
        <v>875486000</v>
      </c>
      <c r="G78" s="21">
        <v>958380000</v>
      </c>
      <c r="H78" s="21">
        <v>1183867000</v>
      </c>
      <c r="I78" s="21">
        <v>664226000</v>
      </c>
      <c r="J78" s="21">
        <v>747903000</v>
      </c>
      <c r="K78" s="21">
        <v>862012000</v>
      </c>
      <c r="L78" s="21">
        <v>-61878000</v>
      </c>
      <c r="M78" s="21">
        <v>32467000</v>
      </c>
      <c r="N78" s="21">
        <v>160511000</v>
      </c>
      <c r="O78" s="37" t="s">
        <v>545</v>
      </c>
    </row>
    <row r="79" spans="2:15" x14ac:dyDescent="0.3">
      <c r="B79" s="4" t="str">
        <f>MASTER_VL!B79</f>
        <v>Retail Store</v>
      </c>
      <c r="C79" s="4" t="str">
        <f>MASTER_VL!C79</f>
        <v>Alexanders Inc</v>
      </c>
      <c r="D79" s="15" t="str">
        <f>MASTER_VL!D79</f>
        <v>ALX</v>
      </c>
      <c r="E79" s="11">
        <v>0.607112958767551</v>
      </c>
      <c r="F79" s="20">
        <v>250803000</v>
      </c>
      <c r="G79" s="20">
        <v>247207000</v>
      </c>
      <c r="H79" s="20">
        <v>212583000</v>
      </c>
      <c r="I79" s="20">
        <v>1341295000</v>
      </c>
      <c r="J79" s="20">
        <v>1403680000</v>
      </c>
      <c r="K79" s="20">
        <v>1397776000</v>
      </c>
      <c r="L79" s="20">
        <v>43444000</v>
      </c>
      <c r="M79" s="20">
        <v>102413000</v>
      </c>
      <c r="N79" s="20">
        <v>57632000</v>
      </c>
      <c r="O79" s="34" t="s">
        <v>546</v>
      </c>
    </row>
    <row r="80" spans="2:15" x14ac:dyDescent="0.3">
      <c r="B80" s="4" t="str">
        <f>MASTER_VL!B80</f>
        <v>Retail Store</v>
      </c>
      <c r="C80" s="4" t="str">
        <f>MASTER_VL!C80</f>
        <v>Aritzia Inc.</v>
      </c>
      <c r="D80" s="15" t="str">
        <f>MASTER_VL!D80</f>
        <v>ATZ.TO</v>
      </c>
      <c r="E80" s="11">
        <v>1.4594499839638599</v>
      </c>
      <c r="F80" s="20">
        <v>2332350000</v>
      </c>
      <c r="G80" s="20">
        <v>2195630000</v>
      </c>
      <c r="H80" s="20">
        <v>1494630000</v>
      </c>
      <c r="I80" s="20">
        <v>1946133000</v>
      </c>
      <c r="J80" s="20">
        <v>1836543000</v>
      </c>
      <c r="K80" s="20">
        <v>1424586000</v>
      </c>
      <c r="L80" s="20">
        <v>114610000</v>
      </c>
      <c r="M80" s="20">
        <v>263807000</v>
      </c>
      <c r="N80" s="20">
        <v>219600000</v>
      </c>
      <c r="O80" s="34" t="s">
        <v>547</v>
      </c>
    </row>
    <row r="81" spans="2:15" x14ac:dyDescent="0.3">
      <c r="B81" s="4" t="str">
        <f>MASTER_VL!B81</f>
        <v>Retail Store</v>
      </c>
      <c r="C81" s="4" t="str">
        <f>MASTER_VL!C81</f>
        <v>Big Lots Inc</v>
      </c>
      <c r="D81" s="15" t="str">
        <f>MASTER_VL!D81</f>
        <v>BIGGQ</v>
      </c>
      <c r="E81" s="11">
        <v>0.385460078663726</v>
      </c>
      <c r="F81" s="20">
        <v>4722099000</v>
      </c>
      <c r="G81" s="20">
        <v>5468329000</v>
      </c>
      <c r="H81" s="20">
        <v>6150603000</v>
      </c>
      <c r="I81" s="20">
        <v>3325309000</v>
      </c>
      <c r="J81" s="20">
        <v>3690931000</v>
      </c>
      <c r="K81" s="20">
        <v>3927253000</v>
      </c>
      <c r="L81" s="20">
        <v>-432108000</v>
      </c>
      <c r="M81" s="20">
        <v>-280417000</v>
      </c>
      <c r="N81" s="20">
        <v>231811000</v>
      </c>
      <c r="O81" s="34" t="s">
        <v>548</v>
      </c>
    </row>
    <row r="82" spans="2:15" x14ac:dyDescent="0.3">
      <c r="B82" s="4" t="str">
        <f>MASTER_VL!B82</f>
        <v>Retail Store</v>
      </c>
      <c r="C82" s="4" t="str">
        <f>MASTER_VL!C82</f>
        <v>BJ's Wholesale Club</v>
      </c>
      <c r="D82" s="15" t="str">
        <f>MASTER_VL!D82</f>
        <v>BJ</v>
      </c>
      <c r="E82" s="11">
        <v>0.43007243438224402</v>
      </c>
      <c r="F82" s="20">
        <v>19968689000</v>
      </c>
      <c r="G82" s="20">
        <v>19315165000</v>
      </c>
      <c r="H82" s="20">
        <v>16667302000</v>
      </c>
      <c r="I82" s="20">
        <v>6677622000</v>
      </c>
      <c r="J82" s="20">
        <v>6349956000</v>
      </c>
      <c r="K82" s="20">
        <v>5668894000</v>
      </c>
      <c r="L82" s="20">
        <v>735892000</v>
      </c>
      <c r="M82" s="20">
        <v>690524000</v>
      </c>
      <c r="N82" s="20">
        <v>557879000</v>
      </c>
      <c r="O82" s="34" t="s">
        <v>549</v>
      </c>
    </row>
    <row r="83" spans="2:15" x14ac:dyDescent="0.3">
      <c r="B83" s="4" t="str">
        <f>MASTER_VL!B83</f>
        <v>Retail Store</v>
      </c>
      <c r="C83" s="4" t="str">
        <f>MASTER_VL!C83</f>
        <v>Burlington Stores Inc</v>
      </c>
      <c r="D83" s="15" t="str">
        <f>MASTER_VL!D83</f>
        <v>BURL</v>
      </c>
      <c r="E83" s="11">
        <v>1.18224459824038</v>
      </c>
      <c r="F83" s="20">
        <v>9718150000</v>
      </c>
      <c r="G83" s="20">
        <v>8693160000</v>
      </c>
      <c r="H83" s="20">
        <v>9312727000</v>
      </c>
      <c r="I83" s="20">
        <v>7706840000</v>
      </c>
      <c r="J83" s="20">
        <v>7269597000</v>
      </c>
      <c r="K83" s="20">
        <v>7089513000</v>
      </c>
      <c r="L83" s="20">
        <v>465773000</v>
      </c>
      <c r="M83" s="20">
        <v>307509000</v>
      </c>
      <c r="N83" s="20">
        <v>545298000</v>
      </c>
      <c r="O83" s="34" t="s">
        <v>550</v>
      </c>
    </row>
    <row r="84" spans="2:15" x14ac:dyDescent="0.3">
      <c r="B84" s="4" t="str">
        <f>MASTER_VL!B84</f>
        <v>Retail Store</v>
      </c>
      <c r="C84" s="4" t="str">
        <f>MASTER_VL!C84</f>
        <v>Costco Wholesale Corporation</v>
      </c>
      <c r="D84" s="15" t="str">
        <f>MASTER_VL!D84</f>
        <v>COST</v>
      </c>
      <c r="E84" s="11">
        <v>0.80928781636258995</v>
      </c>
      <c r="F84" s="20">
        <v>254453000000</v>
      </c>
      <c r="G84" s="20">
        <v>242290000000</v>
      </c>
      <c r="H84" s="20">
        <v>226954000000</v>
      </c>
      <c r="I84" s="20">
        <v>69831000000</v>
      </c>
      <c r="J84" s="20">
        <v>68994000000</v>
      </c>
      <c r="K84" s="20">
        <v>64166000000</v>
      </c>
      <c r="L84" s="20">
        <v>9740000000</v>
      </c>
      <c r="M84" s="20">
        <v>8487000000</v>
      </c>
      <c r="N84" s="20">
        <v>7840000000</v>
      </c>
      <c r="O84" s="34" t="s">
        <v>551</v>
      </c>
    </row>
    <row r="85" spans="2:15" x14ac:dyDescent="0.3">
      <c r="B85" s="4" t="str">
        <f>MASTER_VL!B85</f>
        <v>Retail Store</v>
      </c>
      <c r="C85" s="4" t="str">
        <f>MASTER_VL!C85</f>
        <v>Canadian Tire 'A'</v>
      </c>
      <c r="D85" s="15" t="str">
        <f>MASTER_VL!D85</f>
        <v>CTCA.TO</v>
      </c>
      <c r="E85" s="11">
        <v>0.72616399227903405</v>
      </c>
      <c r="F85" s="20">
        <v>16357800000</v>
      </c>
      <c r="G85" s="20">
        <v>16656500000</v>
      </c>
      <c r="H85" s="20">
        <v>17810600000</v>
      </c>
      <c r="I85" s="20">
        <v>22240600000</v>
      </c>
      <c r="J85" s="20">
        <v>21978300000</v>
      </c>
      <c r="K85" s="20">
        <v>22102300000</v>
      </c>
      <c r="L85" s="20">
        <v>1246000000</v>
      </c>
      <c r="M85" s="20">
        <v>572800000</v>
      </c>
      <c r="N85" s="20">
        <v>1583800000</v>
      </c>
      <c r="O85" s="34" t="s">
        <v>552</v>
      </c>
    </row>
    <row r="86" spans="2:15" x14ac:dyDescent="0.3">
      <c r="B86" s="4" t="str">
        <f>MASTER_VL!B86</f>
        <v>Retail Store</v>
      </c>
      <c r="C86" s="4" t="str">
        <f>MASTER_VL!C86</f>
        <v>Dillards Inc</v>
      </c>
      <c r="D86" s="15" t="str">
        <f>MASTER_VL!D86</f>
        <v>DDS</v>
      </c>
      <c r="E86" s="11">
        <v>1.1935803979175901</v>
      </c>
      <c r="F86" s="20">
        <v>6874420000</v>
      </c>
      <c r="G86" s="20">
        <v>6996215000</v>
      </c>
      <c r="H86" s="20">
        <v>6624267000</v>
      </c>
      <c r="I86" s="20">
        <v>3448906000</v>
      </c>
      <c r="J86" s="20">
        <v>3329150000</v>
      </c>
      <c r="K86" s="20">
        <v>3245557000</v>
      </c>
      <c r="L86" s="20">
        <v>916617000</v>
      </c>
      <c r="M86" s="20">
        <v>1109467000</v>
      </c>
      <c r="N86" s="20">
        <v>1088363000</v>
      </c>
      <c r="O86" s="34" t="s">
        <v>553</v>
      </c>
    </row>
    <row r="87" spans="2:15" x14ac:dyDescent="0.3">
      <c r="B87" s="4" t="str">
        <f>MASTER_VL!B87</f>
        <v>Retail Store</v>
      </c>
      <c r="C87" s="4" t="str">
        <f>MASTER_VL!C87</f>
        <v>Dollar General Corporation</v>
      </c>
      <c r="D87" s="15" t="str">
        <f>MASTER_VL!D87</f>
        <v>DG</v>
      </c>
      <c r="E87" s="11">
        <v>0.30618833310013599</v>
      </c>
      <c r="F87" s="20">
        <v>38691609000</v>
      </c>
      <c r="G87" s="20">
        <v>37844863000</v>
      </c>
      <c r="H87" s="20">
        <v>34220449000</v>
      </c>
      <c r="I87" s="20">
        <v>30795591000</v>
      </c>
      <c r="J87" s="20">
        <v>29083367000</v>
      </c>
      <c r="K87" s="20">
        <v>26327371000</v>
      </c>
      <c r="L87" s="20">
        <v>2119519000</v>
      </c>
      <c r="M87" s="20">
        <v>3116614000</v>
      </c>
      <c r="N87" s="20">
        <v>3063149000</v>
      </c>
      <c r="O87" s="34" t="s">
        <v>554</v>
      </c>
    </row>
    <row r="88" spans="2:15" x14ac:dyDescent="0.3">
      <c r="B88" s="4" t="str">
        <f>MASTER_VL!B88</f>
        <v>Retail Store</v>
      </c>
      <c r="C88" s="4" t="str">
        <f>MASTER_VL!C88</f>
        <v>Dollar Tree Inc</v>
      </c>
      <c r="D88" s="15" t="str">
        <f>MASTER_VL!D88</f>
        <v>DLTR</v>
      </c>
      <c r="E88" s="11">
        <v>0.69664152014004599</v>
      </c>
      <c r="F88" s="20">
        <v>16781100000</v>
      </c>
      <c r="G88" s="20">
        <v>15411500000</v>
      </c>
      <c r="H88" s="20">
        <v>26321200000</v>
      </c>
      <c r="I88" s="20">
        <v>22023500000</v>
      </c>
      <c r="J88" s="20">
        <v>23022100000</v>
      </c>
      <c r="K88" s="20">
        <v>21721800000</v>
      </c>
      <c r="L88" s="20">
        <v>1661900000</v>
      </c>
      <c r="M88" s="20">
        <v>1971700000</v>
      </c>
      <c r="N88" s="20">
        <v>1632200000</v>
      </c>
      <c r="O88" s="34" t="s">
        <v>555</v>
      </c>
    </row>
    <row r="89" spans="2:15" x14ac:dyDescent="0.3">
      <c r="B89" s="4" t="str">
        <f>MASTER_VL!B89</f>
        <v>Retail Store</v>
      </c>
      <c r="C89" s="4" t="str">
        <f>MASTER_VL!C89</f>
        <v>Dollarama Inc</v>
      </c>
      <c r="D89" s="15" t="str">
        <f>MASTER_VL!D89</f>
        <v>DOL.TO</v>
      </c>
      <c r="E89" s="11">
        <v>0.50535720721464295</v>
      </c>
      <c r="F89" s="20">
        <v>5867348000</v>
      </c>
      <c r="G89" s="20">
        <v>5052741000</v>
      </c>
      <c r="H89" s="20">
        <v>4330761000</v>
      </c>
      <c r="I89" s="20">
        <v>5263607000</v>
      </c>
      <c r="J89" s="20">
        <v>4819656000</v>
      </c>
      <c r="K89" s="20">
        <v>4063562000</v>
      </c>
      <c r="L89" s="20">
        <v>1350879000</v>
      </c>
      <c r="M89" s="20">
        <v>1076107000</v>
      </c>
      <c r="N89" s="20">
        <v>893401000</v>
      </c>
      <c r="O89" s="34" t="s">
        <v>556</v>
      </c>
    </row>
    <row r="90" spans="2:15" x14ac:dyDescent="0.3">
      <c r="B90" s="4" t="str">
        <f>MASTER_VL!B90</f>
        <v>Retail Store</v>
      </c>
      <c r="C90" s="4" t="str">
        <f>MASTER_VL!C90</f>
        <v>Five Below Inc</v>
      </c>
      <c r="D90" s="15" t="str">
        <f>MASTER_VL!D90</f>
        <v>FIVE</v>
      </c>
      <c r="E90" s="11">
        <v>1.2564228746030399</v>
      </c>
      <c r="F90" s="20">
        <v>3559369000</v>
      </c>
      <c r="G90" s="20">
        <v>3076308000</v>
      </c>
      <c r="H90" s="20">
        <v>2848354000</v>
      </c>
      <c r="I90" s="20">
        <v>3872037000</v>
      </c>
      <c r="J90" s="20">
        <v>3324911000</v>
      </c>
      <c r="K90" s="20">
        <v>2880460000</v>
      </c>
      <c r="L90" s="20">
        <v>401101000</v>
      </c>
      <c r="M90" s="20">
        <v>347534000</v>
      </c>
      <c r="N90" s="20">
        <v>366703000</v>
      </c>
      <c r="O90" s="34" t="s">
        <v>557</v>
      </c>
    </row>
    <row r="91" spans="2:15" x14ac:dyDescent="0.3">
      <c r="B91" s="4" t="str">
        <f>MASTER_VL!B91</f>
        <v>Retail Store</v>
      </c>
      <c r="C91" s="4" t="str">
        <f>MASTER_VL!C91</f>
        <v>Nordstrom Inc</v>
      </c>
      <c r="D91" s="15" t="str">
        <f>MASTER_VL!D91</f>
        <v>JWN</v>
      </c>
      <c r="E91" s="13">
        <v>1.13249766481505</v>
      </c>
      <c r="F91" s="22">
        <v>14693000000</v>
      </c>
      <c r="G91" s="22">
        <v>15530000000</v>
      </c>
      <c r="H91" s="22">
        <v>14789000000</v>
      </c>
      <c r="I91" s="22">
        <v>8444000000</v>
      </c>
      <c r="J91" s="22">
        <v>8745000000</v>
      </c>
      <c r="K91" s="22">
        <v>8869000000</v>
      </c>
      <c r="L91" s="22">
        <v>147000000</v>
      </c>
      <c r="M91" s="22">
        <v>337000000</v>
      </c>
      <c r="N91" s="22">
        <v>246000000</v>
      </c>
      <c r="O91" s="34" t="s">
        <v>558</v>
      </c>
    </row>
    <row r="92" spans="2:15" x14ac:dyDescent="0.3">
      <c r="B92" s="4" t="str">
        <f>MASTER_VL!B92</f>
        <v>Retail Store</v>
      </c>
      <c r="C92" s="4" t="str">
        <f>MASTER_VL!C92</f>
        <v>Jiuzi Holdings Inc</v>
      </c>
      <c r="D92" s="15" t="str">
        <f>MASTER_VL!D92</f>
        <v>JZXN</v>
      </c>
      <c r="E92" s="13">
        <v>1.03701004001493</v>
      </c>
      <c r="F92" s="22">
        <v>1400139</v>
      </c>
      <c r="G92" s="22" t="s">
        <v>459</v>
      </c>
      <c r="H92" s="22" t="s">
        <v>459</v>
      </c>
      <c r="I92" s="22">
        <v>10616621</v>
      </c>
      <c r="J92" s="22">
        <v>11390076</v>
      </c>
      <c r="K92" s="22">
        <v>15326174</v>
      </c>
      <c r="L92" s="22">
        <v>-55774506</v>
      </c>
      <c r="M92" s="22">
        <v>-4773198</v>
      </c>
      <c r="N92" s="22">
        <v>-4536555</v>
      </c>
      <c r="O92" s="34" t="s">
        <v>559</v>
      </c>
    </row>
    <row r="93" spans="2:15" x14ac:dyDescent="0.3">
      <c r="B93" s="4" t="str">
        <f>MASTER_VL!B93</f>
        <v>Retail Store</v>
      </c>
      <c r="C93" s="4" t="str">
        <f>MASTER_VL!C93</f>
        <v>Kohls  Corporation</v>
      </c>
      <c r="D93" s="15" t="str">
        <f>MASTER_VL!D93</f>
        <v>KSS</v>
      </c>
      <c r="E93" s="13">
        <v>1.5453534468258301</v>
      </c>
      <c r="F93" s="22">
        <v>17476000000</v>
      </c>
      <c r="G93" s="22">
        <v>18098000000</v>
      </c>
      <c r="H93" s="22">
        <v>19433000000</v>
      </c>
      <c r="I93" s="22">
        <v>14009000000</v>
      </c>
      <c r="J93" s="22">
        <v>14345000000</v>
      </c>
      <c r="K93" s="22">
        <v>15054000000</v>
      </c>
      <c r="L93" s="22">
        <v>373000000</v>
      </c>
      <c r="M93" s="22">
        <v>-58000000</v>
      </c>
      <c r="N93" s="22">
        <v>1219000000</v>
      </c>
      <c r="O93" s="34" t="s">
        <v>560</v>
      </c>
    </row>
    <row r="94" spans="2:15" x14ac:dyDescent="0.3">
      <c r="B94" s="4" t="str">
        <f>MASTER_VL!B94</f>
        <v>Retail Store</v>
      </c>
      <c r="C94" s="4" t="str">
        <f>MASTER_VL!C94</f>
        <v>Macys Inc</v>
      </c>
      <c r="D94" s="15" t="str">
        <f>MASTER_VL!D94</f>
        <v>M</v>
      </c>
      <c r="E94" s="11">
        <v>1.4436885417072101</v>
      </c>
      <c r="F94" s="20">
        <v>23866000000</v>
      </c>
      <c r="G94" s="20">
        <v>25449000000</v>
      </c>
      <c r="H94" s="20">
        <v>25399000000</v>
      </c>
      <c r="I94" s="20">
        <v>16246000000</v>
      </c>
      <c r="J94" s="20">
        <v>16866000000</v>
      </c>
      <c r="K94" s="20">
        <v>17590000000</v>
      </c>
      <c r="L94" s="20">
        <v>43000000</v>
      </c>
      <c r="M94" s="20">
        <v>1477000000</v>
      </c>
      <c r="N94" s="20">
        <v>1866000000</v>
      </c>
      <c r="O94" s="34" t="s">
        <v>561</v>
      </c>
    </row>
    <row r="95" spans="2:15" x14ac:dyDescent="0.3">
      <c r="B95" s="4" t="str">
        <f>MASTER_VL!B95</f>
        <v>Retail Store</v>
      </c>
      <c r="C95" s="4" t="str">
        <f>MASTER_VL!C95</f>
        <v>MINISO Holding Group Ltd</v>
      </c>
      <c r="D95" s="15" t="str">
        <f>MASTER_VL!D95</f>
        <v>MNSO</v>
      </c>
      <c r="E95" s="11">
        <v>0.95104569616716805</v>
      </c>
      <c r="F95" s="20">
        <v>16994025000</v>
      </c>
      <c r="G95" s="20">
        <v>13838797000</v>
      </c>
      <c r="H95" s="20">
        <v>10085649000</v>
      </c>
      <c r="I95" s="20">
        <v>18120128000</v>
      </c>
      <c r="J95" s="20">
        <v>14485309000</v>
      </c>
      <c r="K95" s="20">
        <v>11281788000</v>
      </c>
      <c r="L95" s="20">
        <v>3347532000</v>
      </c>
      <c r="M95" s="20">
        <v>2980947000</v>
      </c>
      <c r="N95" s="20">
        <v>906813000</v>
      </c>
      <c r="O95" s="34" t="s">
        <v>562</v>
      </c>
    </row>
    <row r="96" spans="2:15" x14ac:dyDescent="0.3">
      <c r="B96" s="4" t="str">
        <f>MASTER_VL!B96</f>
        <v>Retail Store</v>
      </c>
      <c r="C96" s="4" t="str">
        <f>MASTER_VL!C96</f>
        <v>Maison Solutions Inc</v>
      </c>
      <c r="D96" s="15" t="str">
        <f>MASTER_VL!D96</f>
        <v>MSS</v>
      </c>
      <c r="E96" s="11" t="s">
        <v>72</v>
      </c>
      <c r="F96" s="20">
        <v>58043161</v>
      </c>
      <c r="G96" s="20">
        <v>55399112</v>
      </c>
      <c r="H96" s="20">
        <v>41984221</v>
      </c>
      <c r="I96" s="20">
        <v>82397143</v>
      </c>
      <c r="J96" s="20">
        <v>34584022</v>
      </c>
      <c r="K96" s="20">
        <v>26099794</v>
      </c>
      <c r="L96" s="20">
        <v>-2946467</v>
      </c>
      <c r="M96" s="20">
        <v>1975787</v>
      </c>
      <c r="N96" s="20">
        <v>-627288</v>
      </c>
      <c r="O96" s="34" t="s">
        <v>563</v>
      </c>
    </row>
    <row r="97" spans="2:15" x14ac:dyDescent="0.3">
      <c r="B97" s="4" t="str">
        <f>MASTER_VL!B97</f>
        <v>Retail Store</v>
      </c>
      <c r="C97" s="4" t="str">
        <f>MASTER_VL!C97</f>
        <v>ODP Corp.</v>
      </c>
      <c r="D97" s="15" t="str">
        <f>MASTER_VL!D97</f>
        <v>ODP</v>
      </c>
      <c r="E97" s="11">
        <v>0.845825791132227</v>
      </c>
      <c r="F97" s="20">
        <v>6990000000</v>
      </c>
      <c r="G97" s="20">
        <v>7831000000</v>
      </c>
      <c r="H97" s="20">
        <v>8491000000</v>
      </c>
      <c r="I97" s="20">
        <v>3529000000</v>
      </c>
      <c r="J97" s="20">
        <v>3886000000</v>
      </c>
      <c r="K97" s="20">
        <v>4149000000</v>
      </c>
      <c r="L97" s="20">
        <v>146000000</v>
      </c>
      <c r="M97" s="20">
        <v>200000000</v>
      </c>
      <c r="N97" s="20">
        <v>242000000</v>
      </c>
      <c r="O97" s="34" t="s">
        <v>564</v>
      </c>
    </row>
    <row r="98" spans="2:15" x14ac:dyDescent="0.3">
      <c r="B98" s="4" t="str">
        <f>MASTER_VL!B98</f>
        <v>Retail Store</v>
      </c>
      <c r="C98" s="4" t="str">
        <f>MASTER_VL!C98</f>
        <v>Ollie's Bargain Outlet</v>
      </c>
      <c r="D98" s="15" t="str">
        <f>MASTER_VL!D98</f>
        <v>OLLI</v>
      </c>
      <c r="E98" s="11">
        <v>0.89593207835095001</v>
      </c>
      <c r="F98" s="20">
        <v>2102662000</v>
      </c>
      <c r="G98" s="20">
        <v>1827009000</v>
      </c>
      <c r="H98" s="20">
        <v>1752995000</v>
      </c>
      <c r="I98" s="20">
        <v>2294594000</v>
      </c>
      <c r="J98" s="20">
        <v>2044096000</v>
      </c>
      <c r="K98" s="20">
        <v>1972172000</v>
      </c>
      <c r="L98" s="20">
        <v>242485000</v>
      </c>
      <c r="M98" s="20">
        <v>133883000</v>
      </c>
      <c r="N98" s="20">
        <v>204383000</v>
      </c>
      <c r="O98" s="34" t="s">
        <v>565</v>
      </c>
    </row>
    <row r="99" spans="2:15" x14ac:dyDescent="0.3">
      <c r="B99" s="4" t="str">
        <f>MASTER_VL!B99</f>
        <v>Retail Store</v>
      </c>
      <c r="C99" s="4" t="str">
        <f>MASTER_VL!C99</f>
        <v>PriceSmart</v>
      </c>
      <c r="D99" s="15" t="str">
        <f>MASTER_VL!D99</f>
        <v>PSMT</v>
      </c>
      <c r="E99" s="11">
        <v>0.68897062863466996</v>
      </c>
      <c r="F99" s="20">
        <v>4913898000</v>
      </c>
      <c r="G99" s="20">
        <v>4411842000</v>
      </c>
      <c r="H99" s="20">
        <v>4066093000</v>
      </c>
      <c r="I99" s="20">
        <v>2022694000</v>
      </c>
      <c r="J99" s="20">
        <v>2005608000</v>
      </c>
      <c r="K99" s="20">
        <v>1808400000</v>
      </c>
      <c r="L99" s="20">
        <v>201493000</v>
      </c>
      <c r="M99" s="20">
        <v>169156000</v>
      </c>
      <c r="N99" s="20">
        <v>156411000</v>
      </c>
      <c r="O99" s="34" t="s">
        <v>566</v>
      </c>
    </row>
    <row r="100" spans="2:15" x14ac:dyDescent="0.3">
      <c r="B100" s="4" t="str">
        <f>MASTER_VL!B100</f>
        <v>Retail Store</v>
      </c>
      <c r="C100" s="4" t="str">
        <f>MASTER_VL!C100</f>
        <v>Ross Stores Inc</v>
      </c>
      <c r="D100" s="15" t="str">
        <f>MASTER_VL!D100</f>
        <v>ROST</v>
      </c>
      <c r="E100" s="11">
        <v>0.84585728573160002</v>
      </c>
      <c r="F100" s="20">
        <v>20376941000</v>
      </c>
      <c r="G100" s="20">
        <v>18695829000</v>
      </c>
      <c r="H100" s="20">
        <v>18916244000</v>
      </c>
      <c r="I100" s="20">
        <v>14300109000</v>
      </c>
      <c r="J100" s="20">
        <v>13416463000</v>
      </c>
      <c r="K100" s="20">
        <v>13640256000</v>
      </c>
      <c r="L100" s="20">
        <v>2471781000</v>
      </c>
      <c r="M100" s="20">
        <v>1987489000</v>
      </c>
      <c r="N100" s="20">
        <v>2258540000</v>
      </c>
      <c r="O100" s="34" t="s">
        <v>567</v>
      </c>
    </row>
    <row r="101" spans="2:15" x14ac:dyDescent="0.3">
      <c r="B101" s="4" t="str">
        <f>MASTER_VL!B101</f>
        <v>Retail Store</v>
      </c>
      <c r="C101" s="4" t="str">
        <f>MASTER_VL!C101</f>
        <v>Savers Value Village Inc</v>
      </c>
      <c r="D101" s="15" t="str">
        <f>MASTER_VL!D101</f>
        <v>SVV</v>
      </c>
      <c r="E101" s="11" t="s">
        <v>72</v>
      </c>
      <c r="F101" s="20">
        <v>1537617000</v>
      </c>
      <c r="G101" s="20">
        <v>1500249000</v>
      </c>
      <c r="H101" s="20">
        <v>1437229000</v>
      </c>
      <c r="I101" s="20">
        <v>1885495000</v>
      </c>
      <c r="J101" s="20">
        <v>1867405000</v>
      </c>
      <c r="K101" s="20">
        <v>1707815000</v>
      </c>
      <c r="L101" s="20">
        <v>49434000</v>
      </c>
      <c r="M101" s="20">
        <v>47079000</v>
      </c>
      <c r="N101" s="20">
        <v>124298000</v>
      </c>
      <c r="O101" s="34" t="s">
        <v>568</v>
      </c>
    </row>
    <row r="102" spans="2:15" x14ac:dyDescent="0.3">
      <c r="B102" s="4" t="str">
        <f>MASTER_VL!B102</f>
        <v>Retail Store</v>
      </c>
      <c r="C102" s="4" t="str">
        <f>MASTER_VL!C102</f>
        <v>Target Corp</v>
      </c>
      <c r="D102" s="15" t="str">
        <f>MASTER_VL!D102</f>
        <v>TGT</v>
      </c>
      <c r="E102" s="11">
        <v>1.0011950594916701</v>
      </c>
      <c r="F102" s="20">
        <v>107412000000</v>
      </c>
      <c r="G102" s="20">
        <v>109120000000</v>
      </c>
      <c r="H102" s="20">
        <v>106005000000</v>
      </c>
      <c r="I102" s="20">
        <v>55356000000</v>
      </c>
      <c r="J102" s="20">
        <v>53335000000</v>
      </c>
      <c r="K102" s="20">
        <v>53811000000</v>
      </c>
      <c r="L102" s="20">
        <v>5297000000</v>
      </c>
      <c r="M102" s="20">
        <v>3418000000</v>
      </c>
      <c r="N102" s="20">
        <v>8907000000</v>
      </c>
      <c r="O102" s="34" t="s">
        <v>569</v>
      </c>
    </row>
    <row r="103" spans="2:15" x14ac:dyDescent="0.3">
      <c r="B103" s="4" t="str">
        <f>MASTER_VL!B103</f>
        <v>Retail Store</v>
      </c>
      <c r="C103" s="4" t="str">
        <f>MASTER_VL!C103</f>
        <v>TJX Companies Inc</v>
      </c>
      <c r="D103" s="15" t="str">
        <f>MASTER_VL!D103</f>
        <v>TJX</v>
      </c>
      <c r="E103" s="11">
        <v>0.62312580664332895</v>
      </c>
      <c r="F103" s="20">
        <v>54217000000</v>
      </c>
      <c r="G103" s="20">
        <v>49936000000</v>
      </c>
      <c r="H103" s="20">
        <v>48550000000</v>
      </c>
      <c r="I103" s="20">
        <v>29747000000</v>
      </c>
      <c r="J103" s="20">
        <v>28349000000</v>
      </c>
      <c r="K103" s="20">
        <v>28461000000</v>
      </c>
      <c r="L103" s="20">
        <v>5967000000</v>
      </c>
      <c r="M103" s="20">
        <v>4636000000</v>
      </c>
      <c r="N103" s="20">
        <v>4398000000</v>
      </c>
      <c r="O103" s="34" t="s">
        <v>570</v>
      </c>
    </row>
    <row r="104" spans="2:15" x14ac:dyDescent="0.3">
      <c r="B104" s="4" t="str">
        <f>MASTER_VL!B104</f>
        <v>Retail Store</v>
      </c>
      <c r="C104" s="4" t="str">
        <f>MASTER_VL!C104</f>
        <v>Tokyo Lifestyle Co. Ltd. ADR</v>
      </c>
      <c r="D104" s="15" t="str">
        <f>MASTER_VL!D104</f>
        <v>TKLF</v>
      </c>
      <c r="E104" s="11">
        <v>4.6150056327756102E-2</v>
      </c>
      <c r="F104" s="20">
        <v>195681315</v>
      </c>
      <c r="G104" s="20">
        <v>169724346</v>
      </c>
      <c r="H104" s="20">
        <v>234752580</v>
      </c>
      <c r="I104" s="20">
        <v>141997159</v>
      </c>
      <c r="J104" s="20">
        <v>146675280</v>
      </c>
      <c r="K104" s="20">
        <v>127472349</v>
      </c>
      <c r="L104" s="20">
        <v>7935710</v>
      </c>
      <c r="M104" s="20">
        <v>-7334422</v>
      </c>
      <c r="N104" s="20">
        <v>6158824</v>
      </c>
      <c r="O104" s="34" t="s">
        <v>571</v>
      </c>
    </row>
    <row r="105" spans="2:15" x14ac:dyDescent="0.3">
      <c r="B105" s="4" t="str">
        <f>MASTER_VL!B105</f>
        <v>Retail Store</v>
      </c>
      <c r="C105" s="4" t="str">
        <f>MASTER_VL!C105</f>
        <v>Upbound Group</v>
      </c>
      <c r="D105" s="15" t="str">
        <f>MASTER_VL!D105</f>
        <v>UPBD</v>
      </c>
      <c r="E105" s="11">
        <v>1.33913008007765</v>
      </c>
      <c r="F105" s="20">
        <v>4320564000</v>
      </c>
      <c r="G105" s="20">
        <v>3992413000</v>
      </c>
      <c r="H105" s="20">
        <v>4245392000</v>
      </c>
      <c r="I105" s="20">
        <v>2649662000</v>
      </c>
      <c r="J105" s="20">
        <v>2721430000</v>
      </c>
      <c r="K105" s="20">
        <v>2763619000</v>
      </c>
      <c r="L105" s="20">
        <v>177541000</v>
      </c>
      <c r="M105" s="20">
        <v>52867000</v>
      </c>
      <c r="N105" s="20">
        <v>61471000</v>
      </c>
      <c r="O105" s="34" t="s">
        <v>572</v>
      </c>
    </row>
    <row r="106" spans="2:15" x14ac:dyDescent="0.3">
      <c r="B106" s="4" t="str">
        <f>MASTER_VL!B106</f>
        <v>Retail Store</v>
      </c>
      <c r="C106" s="4" t="str">
        <f>MASTER_VL!C106</f>
        <v>Walmart Inc.</v>
      </c>
      <c r="D106" s="15" t="str">
        <f>MASTER_VL!D106</f>
        <v>WMT</v>
      </c>
      <c r="E106" s="11">
        <v>0.536153578659611</v>
      </c>
      <c r="F106" s="20">
        <v>648125000000</v>
      </c>
      <c r="G106" s="20">
        <v>611289000000</v>
      </c>
      <c r="H106" s="20">
        <v>572754000000</v>
      </c>
      <c r="I106" s="20">
        <v>252399000000</v>
      </c>
      <c r="J106" s="20">
        <v>243197000000</v>
      </c>
      <c r="K106" s="20">
        <v>244860000000</v>
      </c>
      <c r="L106" s="20">
        <v>21848000000</v>
      </c>
      <c r="M106" s="20">
        <v>17016000000</v>
      </c>
      <c r="N106" s="20">
        <v>18696000000</v>
      </c>
      <c r="O106" s="34" t="s">
        <v>573</v>
      </c>
    </row>
    <row r="107" spans="2:15" ht="10.5" thickBot="1" x14ac:dyDescent="0.35">
      <c r="B107" s="8" t="str">
        <f>MASTER_VL!B107</f>
        <v>Retail Store</v>
      </c>
      <c r="C107" s="8" t="str">
        <f>MASTER_VL!C107</f>
        <v>Petco Health &amp; Wellness Co Inc</v>
      </c>
      <c r="D107" s="19" t="str">
        <f>MASTER_VL!D107</f>
        <v>WOOF</v>
      </c>
      <c r="E107" s="12">
        <v>1.5689213923180201</v>
      </c>
      <c r="F107" s="21">
        <v>6255284000</v>
      </c>
      <c r="G107" s="21">
        <v>6035967000</v>
      </c>
      <c r="H107" s="21">
        <v>5807149000</v>
      </c>
      <c r="I107" s="21">
        <v>5363152000</v>
      </c>
      <c r="J107" s="21">
        <v>6612829000</v>
      </c>
      <c r="K107" s="21">
        <v>6497941000</v>
      </c>
      <c r="L107" s="21">
        <v>-1307823000</v>
      </c>
      <c r="M107" s="21">
        <v>125257000</v>
      </c>
      <c r="N107" s="21">
        <v>213278000</v>
      </c>
      <c r="O107" s="37" t="s">
        <v>574</v>
      </c>
    </row>
    <row r="108" spans="2:15" x14ac:dyDescent="0.3">
      <c r="B108" s="4" t="str">
        <f>MASTER_VL!B108</f>
        <v>Retail Building Supply</v>
      </c>
      <c r="C108" s="4" t="str">
        <f>MASTER_VL!C108</f>
        <v>Fastenal Co</v>
      </c>
      <c r="D108" s="15" t="str">
        <f>MASTER_VL!D108</f>
        <v>FAST</v>
      </c>
      <c r="E108" s="11">
        <v>0.83391347616998501</v>
      </c>
      <c r="F108" s="20">
        <v>7546000000</v>
      </c>
      <c r="G108" s="20">
        <v>7346700000</v>
      </c>
      <c r="H108" s="20">
        <v>6980600000</v>
      </c>
      <c r="I108" s="20">
        <v>4698000000</v>
      </c>
      <c r="J108" s="20">
        <v>4462900000</v>
      </c>
      <c r="K108" s="20">
        <v>4548600000</v>
      </c>
      <c r="L108" s="20">
        <v>1508100000</v>
      </c>
      <c r="M108" s="20">
        <v>1522000000</v>
      </c>
      <c r="N108" s="20">
        <v>1440000000</v>
      </c>
      <c r="O108" s="34" t="s">
        <v>575</v>
      </c>
    </row>
    <row r="109" spans="2:15" x14ac:dyDescent="0.3">
      <c r="B109" s="4" t="str">
        <f>MASTER_VL!B109</f>
        <v>Retail Building Supply</v>
      </c>
      <c r="C109" s="4" t="str">
        <f>MASTER_VL!C109</f>
        <v>Ferguson Enterprises Inc.</v>
      </c>
      <c r="D109" s="15" t="str">
        <f>MASTER_VL!D109</f>
        <v>FERG</v>
      </c>
      <c r="E109" s="11">
        <v>0.628486708577218</v>
      </c>
      <c r="F109" s="20">
        <v>29635000000</v>
      </c>
      <c r="G109" s="20">
        <v>29734000000</v>
      </c>
      <c r="H109" s="20">
        <v>28566000000</v>
      </c>
      <c r="I109" s="20">
        <v>16572000000</v>
      </c>
      <c r="J109" s="20">
        <v>15994000000</v>
      </c>
      <c r="K109" s="20">
        <v>15661000000</v>
      </c>
      <c r="L109" s="20">
        <v>2464000000</v>
      </c>
      <c r="M109" s="20">
        <v>2464000000</v>
      </c>
      <c r="N109" s="20">
        <v>2708000000</v>
      </c>
      <c r="O109" s="34" t="s">
        <v>576</v>
      </c>
    </row>
    <row r="110" spans="2:15" x14ac:dyDescent="0.3">
      <c r="B110" s="4" t="str">
        <f>MASTER_VL!B110</f>
        <v>Retail Building Supply</v>
      </c>
      <c r="C110" s="4" t="str">
        <f>MASTER_VL!C110</f>
        <v>Floor &amp; Decor Hldgs.</v>
      </c>
      <c r="D110" s="15" t="str">
        <f>MASTER_VL!D110</f>
        <v>FND</v>
      </c>
      <c r="E110" s="11">
        <v>1.47397420191906</v>
      </c>
      <c r="F110" s="20">
        <v>4455770000</v>
      </c>
      <c r="G110" s="20">
        <v>4413884000</v>
      </c>
      <c r="H110" s="20">
        <v>4264473000</v>
      </c>
      <c r="I110" s="20">
        <v>5050478000</v>
      </c>
      <c r="J110" s="20">
        <v>4662550000</v>
      </c>
      <c r="K110" s="20">
        <v>4351242000</v>
      </c>
      <c r="L110" s="20">
        <v>253403000</v>
      </c>
      <c r="M110" s="20">
        <v>311531000</v>
      </c>
      <c r="N110" s="20">
        <v>385622000</v>
      </c>
      <c r="O110" s="34" t="s">
        <v>577</v>
      </c>
    </row>
    <row r="111" spans="2:15" x14ac:dyDescent="0.3">
      <c r="B111" s="4" t="str">
        <f>MASTER_VL!B111</f>
        <v>Retail Building Supply</v>
      </c>
      <c r="C111" s="4" t="str">
        <f>MASTER_VL!C111</f>
        <v>GrowGeneration Corp.</v>
      </c>
      <c r="D111" s="15" t="str">
        <f>MASTER_VL!D111</f>
        <v>GRWG</v>
      </c>
      <c r="E111" s="11">
        <v>1.73380951312746</v>
      </c>
      <c r="F111" s="20">
        <v>188866000</v>
      </c>
      <c r="G111" s="20">
        <v>225882000</v>
      </c>
      <c r="H111" s="20">
        <v>278166000</v>
      </c>
      <c r="I111" s="20">
        <v>174352000</v>
      </c>
      <c r="J111" s="20">
        <v>239090000</v>
      </c>
      <c r="K111" s="20">
        <v>293442000</v>
      </c>
      <c r="L111" s="20">
        <v>-49352000</v>
      </c>
      <c r="M111" s="20">
        <v>-46464000</v>
      </c>
      <c r="N111" s="20">
        <v>-166632000</v>
      </c>
      <c r="O111" s="34" t="s">
        <v>578</v>
      </c>
    </row>
    <row r="112" spans="2:15" x14ac:dyDescent="0.3">
      <c r="B112" s="4" t="str">
        <f>MASTER_VL!B112</f>
        <v>Retail Building Supply</v>
      </c>
      <c r="C112" s="4" t="str">
        <f>MASTER_VL!C112</f>
        <v>Green Thumb Inds Inc of Canada</v>
      </c>
      <c r="D112" s="15" t="str">
        <f>MASTER_VL!D112</f>
        <v>GTBIF</v>
      </c>
      <c r="E112" s="11">
        <v>0.49096635178928599</v>
      </c>
      <c r="F112" s="20">
        <v>1137141000</v>
      </c>
      <c r="G112" s="20">
        <v>1054553000</v>
      </c>
      <c r="H112" s="20">
        <v>1017375000</v>
      </c>
      <c r="I112" s="20">
        <v>2537012000</v>
      </c>
      <c r="J112" s="20">
        <v>2490057000</v>
      </c>
      <c r="K112" s="20">
        <v>2433528000</v>
      </c>
      <c r="L112" s="20">
        <v>200139000</v>
      </c>
      <c r="M112" s="20">
        <v>156049000</v>
      </c>
      <c r="N112" s="20">
        <v>108432000</v>
      </c>
      <c r="O112" s="34" t="s">
        <v>579</v>
      </c>
    </row>
    <row r="113" spans="2:15" x14ac:dyDescent="0.3">
      <c r="B113" s="4" t="str">
        <f>MASTER_VL!B113</f>
        <v>Retail Building Supply</v>
      </c>
      <c r="C113" s="4" t="str">
        <f>MASTER_VL!C113</f>
        <v>Home Depot Inc</v>
      </c>
      <c r="D113" s="15" t="str">
        <f>MASTER_VL!D113</f>
        <v>HD</v>
      </c>
      <c r="E113" s="11">
        <v>0.84672997682418805</v>
      </c>
      <c r="F113" s="20">
        <v>152669000000</v>
      </c>
      <c r="G113" s="20">
        <v>157403000000</v>
      </c>
      <c r="H113" s="20">
        <v>151157000000</v>
      </c>
      <c r="I113" s="20">
        <v>76530000000</v>
      </c>
      <c r="J113" s="20">
        <v>76445000000</v>
      </c>
      <c r="K113" s="20">
        <v>71876000000</v>
      </c>
      <c r="L113" s="20">
        <v>19924000000</v>
      </c>
      <c r="M113" s="20">
        <v>22477000000</v>
      </c>
      <c r="N113" s="20">
        <v>21737000000</v>
      </c>
      <c r="O113" s="34" t="s">
        <v>580</v>
      </c>
    </row>
    <row r="114" spans="2:15" x14ac:dyDescent="0.3">
      <c r="B114" s="4" t="str">
        <f>MASTER_VL!B114</f>
        <v>Retail Building Supply</v>
      </c>
      <c r="C114" s="4" t="str">
        <f>MASTER_VL!C114</f>
        <v>Lowes Companies Inc</v>
      </c>
      <c r="D114" s="15" t="str">
        <f>MASTER_VL!D114</f>
        <v>LOW</v>
      </c>
      <c r="E114" s="11">
        <v>0.88291201704881705</v>
      </c>
      <c r="F114" s="20">
        <v>86377000000</v>
      </c>
      <c r="G114" s="20">
        <v>97059000000</v>
      </c>
      <c r="H114" s="20">
        <v>96250000000</v>
      </c>
      <c r="I114" s="20">
        <v>41795000000</v>
      </c>
      <c r="J114" s="20">
        <v>43708000000</v>
      </c>
      <c r="K114" s="20">
        <v>44640000000</v>
      </c>
      <c r="L114" s="20">
        <v>10175000000</v>
      </c>
      <c r="M114" s="20">
        <v>9036000000</v>
      </c>
      <c r="N114" s="20">
        <v>11208000000</v>
      </c>
      <c r="O114" s="34" t="s">
        <v>581</v>
      </c>
    </row>
    <row r="115" spans="2:15" x14ac:dyDescent="0.3">
      <c r="B115" s="4" t="str">
        <f>MASTER_VL!B115</f>
        <v>Retail Building Supply</v>
      </c>
      <c r="C115" s="4" t="str">
        <f>MASTER_VL!C115</f>
        <v>Pool Corporation</v>
      </c>
      <c r="D115" s="15" t="str">
        <f>MASTER_VL!D115</f>
        <v>POOL</v>
      </c>
      <c r="E115" s="11">
        <v>1.0556412241408699</v>
      </c>
      <c r="F115" s="20">
        <v>5310953000</v>
      </c>
      <c r="G115" s="20">
        <v>5541595000</v>
      </c>
      <c r="H115" s="20">
        <v>6179727000</v>
      </c>
      <c r="I115" s="20">
        <v>3368184000</v>
      </c>
      <c r="J115" s="20">
        <v>3428068000</v>
      </c>
      <c r="K115" s="20">
        <v>3565437000</v>
      </c>
      <c r="L115" s="20">
        <v>567161000</v>
      </c>
      <c r="M115" s="20">
        <v>688313000</v>
      </c>
      <c r="N115" s="20">
        <v>985225000</v>
      </c>
      <c r="O115" s="34" t="s">
        <v>582</v>
      </c>
    </row>
    <row r="116" spans="2:15" x14ac:dyDescent="0.3">
      <c r="B116" s="4" t="str">
        <f>MASTER_VL!B116</f>
        <v>Retail Building Supply</v>
      </c>
      <c r="C116" s="4" t="str">
        <f>MASTER_VL!C116</f>
        <v>Sherwin Williams</v>
      </c>
      <c r="D116" s="15" t="str">
        <f>MASTER_VL!D116</f>
        <v>SHW</v>
      </c>
      <c r="E116" s="11">
        <v>0.90254627331676496</v>
      </c>
      <c r="F116" s="20">
        <v>23098500000</v>
      </c>
      <c r="G116" s="20">
        <v>23051900000</v>
      </c>
      <c r="H116" s="20">
        <v>22148900000</v>
      </c>
      <c r="I116" s="20">
        <v>23632600000</v>
      </c>
      <c r="J116" s="20">
        <v>22954400000</v>
      </c>
      <c r="K116" s="20">
        <v>22594000000</v>
      </c>
      <c r="L116" s="20">
        <v>3451800000</v>
      </c>
      <c r="M116" s="20">
        <v>3109900000</v>
      </c>
      <c r="N116" s="20">
        <v>2573100000</v>
      </c>
      <c r="O116" s="34" t="s">
        <v>583</v>
      </c>
    </row>
    <row r="117" spans="2:15" x14ac:dyDescent="0.3">
      <c r="B117" s="4" t="str">
        <f>MASTER_VL!B117</f>
        <v>Retail Building Supply</v>
      </c>
      <c r="C117" s="4" t="str">
        <f>MASTER_VL!C117</f>
        <v>SiteOne Landscape</v>
      </c>
      <c r="D117" s="15" t="str">
        <f>MASTER_VL!D117</f>
        <v>SITE</v>
      </c>
      <c r="E117" s="11">
        <v>1.4069728520799101</v>
      </c>
      <c r="F117" s="20">
        <v>4540600000</v>
      </c>
      <c r="G117" s="20">
        <v>4301200000</v>
      </c>
      <c r="H117" s="20">
        <v>4014500000</v>
      </c>
      <c r="I117" s="20">
        <v>3070800000</v>
      </c>
      <c r="J117" s="20">
        <v>2828900000</v>
      </c>
      <c r="K117" s="20">
        <v>2533900000</v>
      </c>
      <c r="L117" s="20">
        <v>160400000</v>
      </c>
      <c r="M117" s="20">
        <v>223200000</v>
      </c>
      <c r="N117" s="20">
        <v>313100000</v>
      </c>
      <c r="O117" s="34" t="s">
        <v>584</v>
      </c>
    </row>
    <row r="118" spans="2:15" x14ac:dyDescent="0.3">
      <c r="B118" s="4" t="str">
        <f>MASTER_VL!B118</f>
        <v>Retail Building Supply</v>
      </c>
      <c r="C118" s="4" t="str">
        <f>MASTER_VL!C118</f>
        <v>Tractor Supply Co</v>
      </c>
      <c r="D118" s="15" t="str">
        <f>MASTER_VL!D118</f>
        <v>TSCO</v>
      </c>
      <c r="E118" s="11">
        <v>0.79927006016407498</v>
      </c>
      <c r="F118" s="20">
        <v>14883231000</v>
      </c>
      <c r="G118" s="20">
        <v>14555741000</v>
      </c>
      <c r="H118" s="20">
        <v>14204717000</v>
      </c>
      <c r="I118" s="20">
        <v>9805485000</v>
      </c>
      <c r="J118" s="20">
        <v>9188151000</v>
      </c>
      <c r="K118" s="20">
        <v>8489990000</v>
      </c>
      <c r="L118" s="20">
        <v>1412940000</v>
      </c>
      <c r="M118" s="20">
        <v>1432402000</v>
      </c>
      <c r="N118" s="20">
        <v>1404310000</v>
      </c>
      <c r="O118" s="34" t="s">
        <v>585</v>
      </c>
    </row>
    <row r="119" spans="2:15" x14ac:dyDescent="0.3">
      <c r="B119" s="4" t="str">
        <f>MASTER_VL!B119</f>
        <v>Retail Building Supply</v>
      </c>
      <c r="C119" s="4" t="str">
        <f>MASTER_VL!C119</f>
        <v>Tile Shop Holdings Inc</v>
      </c>
      <c r="D119" s="15" t="str">
        <f>MASTER_VL!D119</f>
        <v>TTSH</v>
      </c>
      <c r="E119" s="11">
        <v>0.95641825011113601</v>
      </c>
      <c r="F119" s="20">
        <v>347071000</v>
      </c>
      <c r="G119" s="20">
        <v>377146000</v>
      </c>
      <c r="H119" s="20">
        <v>394702000</v>
      </c>
      <c r="I119" s="20">
        <v>319603000</v>
      </c>
      <c r="J119" s="20">
        <v>316672000</v>
      </c>
      <c r="K119" s="20">
        <v>345822000</v>
      </c>
      <c r="L119" s="20">
        <v>3242000</v>
      </c>
      <c r="M119" s="20">
        <v>13994000</v>
      </c>
      <c r="N119" s="20">
        <v>21030000</v>
      </c>
      <c r="O119" s="34" t="s">
        <v>586</v>
      </c>
    </row>
    <row r="120" spans="2:15" ht="10.5" thickBot="1" x14ac:dyDescent="0.35">
      <c r="B120" s="8" t="str">
        <f>MASTER_VL!B120</f>
        <v>Retail Building Supply</v>
      </c>
      <c r="C120" s="8" t="str">
        <f>MASTER_VL!C120</f>
        <v>Watsco Inc</v>
      </c>
      <c r="D120" s="19" t="str">
        <f>MASTER_VL!D120</f>
        <v>WSO</v>
      </c>
      <c r="E120" s="12">
        <v>1.0413351888987099</v>
      </c>
      <c r="F120" s="21">
        <v>7618317000</v>
      </c>
      <c r="G120" s="21">
        <v>7283767000</v>
      </c>
      <c r="H120" s="21">
        <v>7274344000</v>
      </c>
      <c r="I120" s="21">
        <v>4479523000</v>
      </c>
      <c r="J120" s="21">
        <v>3729182000</v>
      </c>
      <c r="K120" s="21">
        <v>3488214000</v>
      </c>
      <c r="L120" s="21">
        <v>802644000</v>
      </c>
      <c r="M120" s="21">
        <v>789890000</v>
      </c>
      <c r="N120" s="21">
        <v>829413000</v>
      </c>
      <c r="O120" s="37" t="s">
        <v>587</v>
      </c>
    </row>
    <row r="121" spans="2:15" x14ac:dyDescent="0.3">
      <c r="B121" s="4" t="str">
        <f>MASTER_VL!B121</f>
        <v>Retail Wholesale Food</v>
      </c>
      <c r="C121" s="4" t="str">
        <f>MASTER_VL!C121</f>
        <v>Albertsons Companies</v>
      </c>
      <c r="D121" s="15" t="str">
        <f>MASTER_VL!D121</f>
        <v>ACI</v>
      </c>
      <c r="E121" s="11">
        <v>0.27974531424347499</v>
      </c>
      <c r="F121" s="20">
        <v>79237700000</v>
      </c>
      <c r="G121" s="20">
        <v>77649700000</v>
      </c>
      <c r="H121" s="20">
        <v>71887000000</v>
      </c>
      <c r="I121" s="20">
        <v>26221100000</v>
      </c>
      <c r="J121" s="20">
        <v>26168200000</v>
      </c>
      <c r="K121" s="20">
        <v>28123000000</v>
      </c>
      <c r="L121" s="20">
        <v>1589000000</v>
      </c>
      <c r="M121" s="20">
        <v>1935500000</v>
      </c>
      <c r="N121" s="20">
        <v>2099500000</v>
      </c>
      <c r="O121" s="34" t="s">
        <v>588</v>
      </c>
    </row>
    <row r="122" spans="2:15" x14ac:dyDescent="0.3">
      <c r="B122" s="4" t="str">
        <f>MASTER_VL!B122</f>
        <v>Retail Wholesale Food</v>
      </c>
      <c r="C122" s="4" t="str">
        <f>MASTER_VL!C122</f>
        <v>ARKO Corp</v>
      </c>
      <c r="D122" s="15" t="str">
        <f>MASTER_VL!D122</f>
        <v>ARKO</v>
      </c>
      <c r="E122" s="11">
        <v>0.91967950726335201</v>
      </c>
      <c r="F122" s="20">
        <v>8731962000</v>
      </c>
      <c r="G122" s="20">
        <v>9412731000</v>
      </c>
      <c r="H122" s="20">
        <v>9142799000</v>
      </c>
      <c r="I122" s="20">
        <v>3620658000</v>
      </c>
      <c r="J122" s="20">
        <v>3650364000</v>
      </c>
      <c r="K122" s="20">
        <v>3255170000</v>
      </c>
      <c r="L122" s="20">
        <v>26989000</v>
      </c>
      <c r="M122" s="20">
        <v>46732000</v>
      </c>
      <c r="N122" s="20">
        <v>107535000</v>
      </c>
      <c r="O122" s="34" t="s">
        <v>589</v>
      </c>
    </row>
    <row r="123" spans="2:15" x14ac:dyDescent="0.3">
      <c r="B123" s="4" t="str">
        <f>MASTER_VL!B123</f>
        <v>Retail Wholesale Food</v>
      </c>
      <c r="C123" s="4" t="str">
        <f>MASTER_VL!C123</f>
        <v>Chefs' Warehouse</v>
      </c>
      <c r="D123" s="15" t="str">
        <f>MASTER_VL!D123</f>
        <v>CHEF</v>
      </c>
      <c r="E123" s="11">
        <v>1.03819528553226</v>
      </c>
      <c r="F123" s="20">
        <v>3794212000</v>
      </c>
      <c r="G123" s="20">
        <v>3433763000</v>
      </c>
      <c r="H123" s="20">
        <v>2613399000</v>
      </c>
      <c r="I123" s="20">
        <v>1858691000</v>
      </c>
      <c r="J123" s="20">
        <v>1705306000</v>
      </c>
      <c r="K123" s="20">
        <v>1509296000</v>
      </c>
      <c r="L123" s="20">
        <v>79532000</v>
      </c>
      <c r="M123" s="20">
        <v>55469000</v>
      </c>
      <c r="N123" s="20">
        <v>41889000</v>
      </c>
      <c r="O123" s="34" t="s">
        <v>590</v>
      </c>
    </row>
    <row r="124" spans="2:15" x14ac:dyDescent="0.3">
      <c r="B124" s="4" t="str">
        <f>MASTER_VL!B124</f>
        <v>Retail Wholesale Food</v>
      </c>
      <c r="C124" s="4" t="str">
        <f>MASTER_VL!C124</f>
        <v>AMCON Distributing Co</v>
      </c>
      <c r="D124" s="15" t="str">
        <f>MASTER_VL!D124</f>
        <v>DIT</v>
      </c>
      <c r="E124" s="11">
        <v>0.16577719194922899</v>
      </c>
      <c r="F124" s="20">
        <v>2141481108</v>
      </c>
      <c r="G124" s="20">
        <v>1975394999</v>
      </c>
      <c r="H124" s="20">
        <v>1543698385</v>
      </c>
      <c r="I124" s="20">
        <v>374107310</v>
      </c>
      <c r="J124" s="20">
        <v>363429200</v>
      </c>
      <c r="K124" s="20">
        <v>289124527</v>
      </c>
      <c r="L124" s="20">
        <v>7462489</v>
      </c>
      <c r="M124" s="20">
        <v>17302393</v>
      </c>
      <c r="N124" s="20">
        <v>23145637</v>
      </c>
      <c r="O124" s="34" t="s">
        <v>591</v>
      </c>
    </row>
    <row r="125" spans="2:15" x14ac:dyDescent="0.3">
      <c r="B125" s="4" t="str">
        <f>MASTER_VL!B125</f>
        <v>Retail Wholesale Food</v>
      </c>
      <c r="C125" s="4" t="str">
        <f>MASTER_VL!C125</f>
        <v>Empire Company Limited (Class A)</v>
      </c>
      <c r="D125" s="15" t="str">
        <f>MASTER_VL!D125</f>
        <v>EMPA.TO</v>
      </c>
      <c r="E125" s="11">
        <v>0.32241957742761501</v>
      </c>
      <c r="F125" s="20">
        <v>30799400000</v>
      </c>
      <c r="G125" s="20">
        <v>30581900000</v>
      </c>
      <c r="H125" s="20">
        <v>30272200000</v>
      </c>
      <c r="I125" s="20">
        <v>16790300000</v>
      </c>
      <c r="J125" s="20">
        <v>16483700000</v>
      </c>
      <c r="K125" s="20">
        <v>16593600000</v>
      </c>
      <c r="L125" s="20">
        <v>1028400000</v>
      </c>
      <c r="M125" s="20">
        <v>965400000</v>
      </c>
      <c r="N125" s="20">
        <v>1081600000</v>
      </c>
      <c r="O125" s="34" t="s">
        <v>592</v>
      </c>
    </row>
    <row r="126" spans="2:15" x14ac:dyDescent="0.3">
      <c r="B126" s="4" t="str">
        <f>MASTER_VL!B126</f>
        <v>Retail Wholesale Food</v>
      </c>
      <c r="C126" s="4" t="str">
        <f>MASTER_VL!C126</f>
        <v>Farmmi Inc</v>
      </c>
      <c r="D126" s="15" t="str">
        <f>MASTER_VL!D126</f>
        <v>FAMI</v>
      </c>
      <c r="E126" s="11">
        <v>0.34210619323546898</v>
      </c>
      <c r="F126" s="20">
        <v>64131332</v>
      </c>
      <c r="G126" s="20">
        <v>110364887</v>
      </c>
      <c r="H126" s="20">
        <v>99213379</v>
      </c>
      <c r="I126" s="20">
        <v>186733719</v>
      </c>
      <c r="J126" s="20">
        <v>174800086</v>
      </c>
      <c r="K126" s="20">
        <v>163782853</v>
      </c>
      <c r="L126" s="20">
        <v>-4627508</v>
      </c>
      <c r="M126" s="20">
        <v>2857306</v>
      </c>
      <c r="N126" s="20">
        <v>2105612</v>
      </c>
      <c r="O126" s="34" t="s">
        <v>593</v>
      </c>
    </row>
    <row r="127" spans="2:15" x14ac:dyDescent="0.3">
      <c r="B127" s="4" t="str">
        <f>MASTER_VL!B127</f>
        <v>Retail Wholesale Food</v>
      </c>
      <c r="C127" s="4" t="str">
        <f>MASTER_VL!C127</f>
        <v>Grocery Outlet</v>
      </c>
      <c r="D127" s="15" t="str">
        <f>MASTER_VL!D127</f>
        <v>GO</v>
      </c>
      <c r="E127" s="11">
        <v>0.33146442837797702</v>
      </c>
      <c r="F127" s="20">
        <v>4371501000</v>
      </c>
      <c r="G127" s="20">
        <v>3969453000</v>
      </c>
      <c r="H127" s="20">
        <v>3578101000</v>
      </c>
      <c r="I127" s="20">
        <v>3173821000</v>
      </c>
      <c r="J127" s="20">
        <v>2969586000</v>
      </c>
      <c r="K127" s="20">
        <v>2772404000</v>
      </c>
      <c r="L127" s="20">
        <v>56171000</v>
      </c>
      <c r="M127" s="20">
        <v>104081000</v>
      </c>
      <c r="N127" s="20">
        <v>75749000</v>
      </c>
      <c r="O127" s="34" t="s">
        <v>594</v>
      </c>
    </row>
    <row r="128" spans="2:15" x14ac:dyDescent="0.3">
      <c r="B128" s="4" t="str">
        <f>MASTER_VL!B128</f>
        <v>Retail Wholesale Food</v>
      </c>
      <c r="C128" s="4" t="str">
        <f>MASTER_VL!C128</f>
        <v>HF Foods Group Inc</v>
      </c>
      <c r="D128" s="15" t="str">
        <f>MASTER_VL!D128</f>
        <v>HFFG</v>
      </c>
      <c r="E128" s="11">
        <v>1.2931516302628101</v>
      </c>
      <c r="F128" s="20">
        <v>1201667000</v>
      </c>
      <c r="G128" s="20">
        <v>1148493000</v>
      </c>
      <c r="H128" s="20">
        <v>1170467000</v>
      </c>
      <c r="I128" s="20">
        <v>549991000</v>
      </c>
      <c r="J128" s="20">
        <v>596520000</v>
      </c>
      <c r="K128" s="20">
        <v>637529000</v>
      </c>
      <c r="L128" s="20">
        <v>-46137000</v>
      </c>
      <c r="M128" s="20">
        <v>-2621000</v>
      </c>
      <c r="N128" s="20">
        <v>4000</v>
      </c>
      <c r="O128" s="34" t="s">
        <v>595</v>
      </c>
    </row>
    <row r="129" spans="2:15" x14ac:dyDescent="0.3">
      <c r="B129" s="4" t="str">
        <f>MASTER_VL!B129</f>
        <v>Retail Wholesale Food</v>
      </c>
      <c r="C129" s="4" t="str">
        <f>MASTER_VL!C129</f>
        <v>Ingles Markets Incorporated</v>
      </c>
      <c r="D129" s="15" t="str">
        <f>MASTER_VL!D129</f>
        <v>IMKTA</v>
      </c>
      <c r="E129" s="13">
        <v>0.436859373399618</v>
      </c>
      <c r="F129" s="22">
        <v>5639609434</v>
      </c>
      <c r="G129" s="22">
        <v>5892781732</v>
      </c>
      <c r="H129" s="22">
        <v>5678835032</v>
      </c>
      <c r="I129" s="22">
        <v>2527882715</v>
      </c>
      <c r="J129" s="22">
        <v>2473845733</v>
      </c>
      <c r="K129" s="22">
        <v>2295510725</v>
      </c>
      <c r="L129" s="22">
        <v>139501301</v>
      </c>
      <c r="M129" s="22">
        <v>278504959</v>
      </c>
      <c r="N129" s="22">
        <v>361269928</v>
      </c>
      <c r="O129" s="34" t="s">
        <v>596</v>
      </c>
    </row>
    <row r="130" spans="2:15" x14ac:dyDescent="0.3">
      <c r="B130" s="4" t="str">
        <f>MASTER_VL!B130</f>
        <v>Retail Wholesale Food</v>
      </c>
      <c r="C130" s="4" t="str">
        <f>MASTER_VL!C130</f>
        <v>Innovative Food Holdings</v>
      </c>
      <c r="D130" s="15" t="str">
        <f>MASTER_VL!D130</f>
        <v>IVFH</v>
      </c>
      <c r="E130" s="13">
        <v>8.1195527214366098E-2</v>
      </c>
      <c r="F130" s="22">
        <v>72134376</v>
      </c>
      <c r="G130" s="22">
        <v>70388962</v>
      </c>
      <c r="H130" s="22">
        <v>78904175</v>
      </c>
      <c r="I130" s="22">
        <v>27346373</v>
      </c>
      <c r="J130" s="22">
        <v>21323086</v>
      </c>
      <c r="K130" s="22">
        <v>23420202</v>
      </c>
      <c r="L130" s="22">
        <v>2532583</v>
      </c>
      <c r="M130" s="22">
        <v>-3697833</v>
      </c>
      <c r="N130" s="22">
        <v>-1119452</v>
      </c>
      <c r="O130" s="34" t="s">
        <v>597</v>
      </c>
    </row>
    <row r="131" spans="2:15" x14ac:dyDescent="0.3">
      <c r="B131" s="4" t="str">
        <f>MASTER_VL!B131</f>
        <v>Retail Wholesale Food</v>
      </c>
      <c r="C131" s="4" t="str">
        <f>MASTER_VL!C131</f>
        <v>Kroger Co</v>
      </c>
      <c r="D131" s="15" t="str">
        <f>MASTER_VL!D131</f>
        <v>KR</v>
      </c>
      <c r="E131" s="13">
        <v>0.22827512449607801</v>
      </c>
      <c r="F131" s="22">
        <v>150039000000</v>
      </c>
      <c r="G131" s="22">
        <v>148258000000</v>
      </c>
      <c r="H131" s="22">
        <v>137888000000</v>
      </c>
      <c r="I131" s="22">
        <v>50505000000</v>
      </c>
      <c r="J131" s="22">
        <v>49623000000</v>
      </c>
      <c r="K131" s="22">
        <v>49086000000</v>
      </c>
      <c r="L131" s="22">
        <v>2836000000</v>
      </c>
      <c r="M131" s="22">
        <v>2902000000</v>
      </c>
      <c r="N131" s="22">
        <v>2051000000</v>
      </c>
      <c r="O131" s="34" t="s">
        <v>598</v>
      </c>
    </row>
    <row r="132" spans="2:15" x14ac:dyDescent="0.3">
      <c r="B132" s="4" t="str">
        <f>MASTER_VL!B132</f>
        <v>Retail Wholesale Food</v>
      </c>
      <c r="C132" s="4" t="str">
        <f>MASTER_VL!C132</f>
        <v>Loblaw Cos. Ltd.</v>
      </c>
      <c r="D132" s="15" t="str">
        <f>MASTER_VL!D132</f>
        <v>L.TO</v>
      </c>
      <c r="E132" s="13">
        <v>0.32017312885367999</v>
      </c>
      <c r="F132" s="22">
        <v>61014000000</v>
      </c>
      <c r="G132" s="22">
        <v>59529000000</v>
      </c>
      <c r="H132" s="22">
        <v>56504000000</v>
      </c>
      <c r="I132" s="22">
        <v>40880000000</v>
      </c>
      <c r="J132" s="22">
        <v>38979000000</v>
      </c>
      <c r="K132" s="22">
        <v>38147000000</v>
      </c>
      <c r="L132" s="22">
        <v>3081000000</v>
      </c>
      <c r="M132" s="22">
        <v>2901000000</v>
      </c>
      <c r="N132" s="22">
        <v>2659000000</v>
      </c>
      <c r="O132" s="34" t="s">
        <v>599</v>
      </c>
    </row>
    <row r="133" spans="2:15" x14ac:dyDescent="0.3">
      <c r="B133" s="4" t="str">
        <f>MASTER_VL!B133</f>
        <v>Retail Wholesale Food</v>
      </c>
      <c r="C133" s="4" t="str">
        <f>MASTER_VL!C133</f>
        <v>Metro Inc</v>
      </c>
      <c r="D133" s="15" t="str">
        <f>MASTER_VL!D133</f>
        <v>MRU.TO</v>
      </c>
      <c r="E133" s="13">
        <v>0.33558059572405102</v>
      </c>
      <c r="F133" s="22">
        <v>21219900000</v>
      </c>
      <c r="G133" s="22">
        <v>20724600000</v>
      </c>
      <c r="H133" s="22">
        <v>18888900000</v>
      </c>
      <c r="I133" s="22">
        <v>14140600000</v>
      </c>
      <c r="J133" s="22">
        <v>13865300000</v>
      </c>
      <c r="K133" s="22">
        <v>13401300000</v>
      </c>
      <c r="L133" s="22">
        <v>1250100000</v>
      </c>
      <c r="M133" s="22">
        <v>1321800000</v>
      </c>
      <c r="N133" s="22">
        <v>1153600000</v>
      </c>
      <c r="O133" s="34" t="s">
        <v>600</v>
      </c>
    </row>
    <row r="134" spans="2:15" x14ac:dyDescent="0.3">
      <c r="B134" s="4" t="str">
        <f>MASTER_VL!B134</f>
        <v>Retail Wholesale Food</v>
      </c>
      <c r="C134" s="4" t="str">
        <f>MASTER_VL!C134</f>
        <v>Natural Grocers by Vitamin Cottage Inc</v>
      </c>
      <c r="D134" s="15" t="str">
        <f>MASTER_VL!D134</f>
        <v>NGVC</v>
      </c>
      <c r="E134" s="13">
        <v>0.84760831411563597</v>
      </c>
      <c r="F134" s="22">
        <v>1241585000</v>
      </c>
      <c r="G134" s="22">
        <v>1140568000</v>
      </c>
      <c r="H134" s="22">
        <v>1089625000</v>
      </c>
      <c r="I134" s="22">
        <v>655476000</v>
      </c>
      <c r="J134" s="22">
        <v>669185000</v>
      </c>
      <c r="K134" s="22">
        <v>663108000</v>
      </c>
      <c r="L134" s="22">
        <v>42801000</v>
      </c>
      <c r="M134" s="22">
        <v>28370000</v>
      </c>
      <c r="N134" s="22">
        <v>27784000</v>
      </c>
      <c r="O134" s="34" t="s">
        <v>601</v>
      </c>
    </row>
    <row r="135" spans="2:15" x14ac:dyDescent="0.3">
      <c r="B135" s="4" t="str">
        <f>MASTER_VL!B135</f>
        <v>Retail Wholesale Food</v>
      </c>
      <c r="C135" s="4" t="str">
        <f>MASTER_VL!C135</f>
        <v>Performance Food</v>
      </c>
      <c r="D135" s="15" t="str">
        <f>MASTER_VL!D135</f>
        <v>PFGC</v>
      </c>
      <c r="E135" s="13">
        <v>0.95387541087212402</v>
      </c>
      <c r="F135" s="22">
        <v>54681200000</v>
      </c>
      <c r="G135" s="22">
        <v>53354700000</v>
      </c>
      <c r="H135" s="22">
        <v>47194100000</v>
      </c>
      <c r="I135" s="22">
        <v>13392900000</v>
      </c>
      <c r="J135" s="22">
        <v>12499000000</v>
      </c>
      <c r="K135" s="22">
        <v>12378000000</v>
      </c>
      <c r="L135" s="22">
        <v>596800000</v>
      </c>
      <c r="M135" s="22">
        <v>544000000</v>
      </c>
      <c r="N135" s="22">
        <v>167100000</v>
      </c>
      <c r="O135" s="34" t="s">
        <v>602</v>
      </c>
    </row>
    <row r="136" spans="2:15" x14ac:dyDescent="0.3">
      <c r="B136" s="4" t="str">
        <f>MASTER_VL!B136</f>
        <v>Retail Wholesale Food</v>
      </c>
      <c r="C136" s="4" t="str">
        <f>MASTER_VL!C136</f>
        <v>Sprouts Farmers Market</v>
      </c>
      <c r="D136" s="15" t="str">
        <f>MASTER_VL!D136</f>
        <v>SFM</v>
      </c>
      <c r="E136" s="11">
        <v>0.71242452236048104</v>
      </c>
      <c r="F136" s="20">
        <v>7719290000</v>
      </c>
      <c r="G136" s="20">
        <v>6837384000</v>
      </c>
      <c r="H136" s="20">
        <v>6404223000</v>
      </c>
      <c r="I136" s="20">
        <v>3640699000</v>
      </c>
      <c r="J136" s="20">
        <v>3327428000</v>
      </c>
      <c r="K136" s="20">
        <v>3070380000</v>
      </c>
      <c r="L136" s="20">
        <v>506698000</v>
      </c>
      <c r="M136" s="20">
        <v>343740000</v>
      </c>
      <c r="N136" s="20">
        <v>349313000</v>
      </c>
      <c r="O136" s="34" t="s">
        <v>603</v>
      </c>
    </row>
    <row r="137" spans="2:15" x14ac:dyDescent="0.3">
      <c r="B137" s="4" t="str">
        <f>MASTER_VL!B137</f>
        <v>Retail Wholesale Food</v>
      </c>
      <c r="C137" s="4" t="str">
        <f>MASTER_VL!C137</f>
        <v>SpartanNash Company</v>
      </c>
      <c r="D137" s="15" t="str">
        <f>MASTER_VL!D137</f>
        <v>SPTN</v>
      </c>
      <c r="E137" s="11">
        <v>0.36268297132843602</v>
      </c>
      <c r="F137" s="20">
        <v>9549324000</v>
      </c>
      <c r="G137" s="20">
        <v>9729219000</v>
      </c>
      <c r="H137" s="20">
        <v>9643100000</v>
      </c>
      <c r="I137" s="20">
        <v>2602296000</v>
      </c>
      <c r="J137" s="20">
        <v>2355575000</v>
      </c>
      <c r="K137" s="20">
        <v>2306561000</v>
      </c>
      <c r="L137" s="20">
        <v>11025000</v>
      </c>
      <c r="M137" s="20">
        <v>70125000</v>
      </c>
      <c r="N137" s="20">
        <v>46915000</v>
      </c>
      <c r="O137" s="34" t="s">
        <v>604</v>
      </c>
    </row>
    <row r="138" spans="2:15" x14ac:dyDescent="0.3">
      <c r="B138" s="4" t="str">
        <f>MASTER_VL!B138</f>
        <v>Retail Wholesale Food</v>
      </c>
      <c r="C138" s="4" t="str">
        <f>MASTER_VL!C138</f>
        <v>Sysco Corp</v>
      </c>
      <c r="D138" s="15" t="str">
        <f>MASTER_VL!D138</f>
        <v>SYY</v>
      </c>
      <c r="E138" s="11">
        <v>0.56260222497871304</v>
      </c>
      <c r="F138" s="20">
        <v>78844000000</v>
      </c>
      <c r="G138" s="20">
        <v>76325000000</v>
      </c>
      <c r="H138" s="20">
        <v>68636000000</v>
      </c>
      <c r="I138" s="20">
        <v>24917000000</v>
      </c>
      <c r="J138" s="20">
        <v>22821000000</v>
      </c>
      <c r="K138" s="20">
        <v>22085688000</v>
      </c>
      <c r="L138" s="20">
        <v>2565000000</v>
      </c>
      <c r="M138" s="20">
        <v>2285000000</v>
      </c>
      <c r="N138" s="20">
        <v>1747000000</v>
      </c>
      <c r="O138" s="34" t="s">
        <v>605</v>
      </c>
    </row>
    <row r="139" spans="2:15" x14ac:dyDescent="0.3">
      <c r="B139" s="4" t="str">
        <f>MASTER_VL!B139</f>
        <v>Retail Wholesale Food</v>
      </c>
      <c r="C139" s="4" t="str">
        <f>MASTER_VL!C139</f>
        <v>BBB Foods Inc</v>
      </c>
      <c r="D139" s="15" t="str">
        <f>MASTER_VL!D139</f>
        <v>TBBB</v>
      </c>
      <c r="E139" s="11" t="s">
        <v>72</v>
      </c>
      <c r="F139" s="20">
        <v>57439019000</v>
      </c>
      <c r="G139" s="20">
        <v>44078459000</v>
      </c>
      <c r="H139" s="20">
        <v>32580397000</v>
      </c>
      <c r="I139" s="20">
        <v>22776813000</v>
      </c>
      <c r="J139" s="20">
        <v>14963802000</v>
      </c>
      <c r="K139" s="20">
        <v>11794907000</v>
      </c>
      <c r="L139" s="20">
        <v>717546000</v>
      </c>
      <c r="M139" s="20">
        <v>-100905000</v>
      </c>
      <c r="N139" s="20">
        <v>-363747000</v>
      </c>
      <c r="O139" s="34" t="s">
        <v>606</v>
      </c>
    </row>
    <row r="140" spans="2:15" x14ac:dyDescent="0.3">
      <c r="B140" s="4" t="str">
        <f>MASTER_VL!B140</f>
        <v>Retail Wholesale Food</v>
      </c>
      <c r="C140" s="4" t="str">
        <f>MASTER_VL!C140</f>
        <v>United Natural Foods</v>
      </c>
      <c r="D140" s="15" t="str">
        <f>MASTER_VL!D140</f>
        <v>UNFI</v>
      </c>
      <c r="E140" s="11">
        <v>0.97609286442250298</v>
      </c>
      <c r="F140" s="20">
        <v>30980000000</v>
      </c>
      <c r="G140" s="20">
        <v>30272000000</v>
      </c>
      <c r="H140" s="20">
        <v>28928000000</v>
      </c>
      <c r="I140" s="20">
        <v>7528000000</v>
      </c>
      <c r="J140" s="20">
        <v>7394000000</v>
      </c>
      <c r="K140" s="20">
        <v>7628000000</v>
      </c>
      <c r="L140" s="20">
        <v>-137000000</v>
      </c>
      <c r="M140" s="20">
        <v>7000000</v>
      </c>
      <c r="N140" s="20">
        <v>310000000</v>
      </c>
      <c r="O140" s="34" t="s">
        <v>607</v>
      </c>
    </row>
    <row r="141" spans="2:15" x14ac:dyDescent="0.3">
      <c r="B141" s="4" t="str">
        <f>MASTER_VL!B141</f>
        <v>Retail Wholesale Food</v>
      </c>
      <c r="C141" s="4" t="str">
        <f>MASTER_VL!C141</f>
        <v>US Foods Hldg.</v>
      </c>
      <c r="D141" s="15" t="str">
        <f>MASTER_VL!D141</f>
        <v>USFD</v>
      </c>
      <c r="E141" s="11">
        <v>0.99943498044456702</v>
      </c>
      <c r="F141" s="20">
        <v>37877000000</v>
      </c>
      <c r="G141" s="20">
        <v>35597000000</v>
      </c>
      <c r="H141" s="20">
        <v>34057000000</v>
      </c>
      <c r="I141" s="20">
        <v>13436000000</v>
      </c>
      <c r="J141" s="20">
        <v>13187000000</v>
      </c>
      <c r="K141" s="20">
        <v>12773000000</v>
      </c>
      <c r="L141" s="20">
        <v>644000000</v>
      </c>
      <c r="M141" s="20">
        <v>678000000</v>
      </c>
      <c r="N141" s="20">
        <v>361000000</v>
      </c>
      <c r="O141" s="34" t="s">
        <v>608</v>
      </c>
    </row>
    <row r="142" spans="2:15" x14ac:dyDescent="0.3">
      <c r="B142" s="4" t="str">
        <f>MASTER_VL!B142</f>
        <v>Retail Wholesale Food</v>
      </c>
      <c r="C142" s="4" t="str">
        <f>MASTER_VL!C142</f>
        <v>Village Super Market Inc</v>
      </c>
      <c r="D142" s="15" t="str">
        <f>MASTER_VL!D142</f>
        <v>VLGEA</v>
      </c>
      <c r="E142" s="11">
        <v>0.39259594539425102</v>
      </c>
      <c r="F142" s="20">
        <v>2236566000</v>
      </c>
      <c r="G142" s="20">
        <v>2166654000</v>
      </c>
      <c r="H142" s="20">
        <v>2061084000</v>
      </c>
      <c r="I142" s="20">
        <v>981664000</v>
      </c>
      <c r="J142" s="20">
        <v>967706000</v>
      </c>
      <c r="K142" s="20">
        <v>924448000</v>
      </c>
      <c r="L142" s="20">
        <v>72717000</v>
      </c>
      <c r="M142" s="20">
        <v>72725000</v>
      </c>
      <c r="N142" s="20">
        <v>39064000</v>
      </c>
      <c r="O142" s="34" t="s">
        <v>609</v>
      </c>
    </row>
    <row r="143" spans="2:15" x14ac:dyDescent="0.3">
      <c r="B143" s="4" t="str">
        <f>MASTER_VL!B143</f>
        <v>Retail Wholesale Food</v>
      </c>
      <c r="C143" s="4" t="str">
        <f>MASTER_VL!C143</f>
        <v>Weis Markets</v>
      </c>
      <c r="D143" s="15" t="str">
        <f>MASTER_VL!D143</f>
        <v>WMK</v>
      </c>
      <c r="E143" s="11">
        <v>0.37336871047734299</v>
      </c>
      <c r="F143" s="20">
        <v>4791730000</v>
      </c>
      <c r="G143" s="20">
        <v>4714573000</v>
      </c>
      <c r="H143" s="20">
        <v>4713986000</v>
      </c>
      <c r="I143" s="20">
        <v>2107438000</v>
      </c>
      <c r="J143" s="20">
        <v>2039632000</v>
      </c>
      <c r="K143" s="20">
        <v>1959150000</v>
      </c>
      <c r="L143" s="20">
        <v>150275000</v>
      </c>
      <c r="M143" s="20">
        <v>146696000</v>
      </c>
      <c r="N143" s="20">
        <v>160777000</v>
      </c>
      <c r="O143" s="34" t="s">
        <v>610</v>
      </c>
    </row>
    <row r="144" spans="2:15" ht="10.5" thickBot="1" x14ac:dyDescent="0.35">
      <c r="B144" s="8" t="str">
        <f>MASTER_VL!B144</f>
        <v>Retail Wholesale Food</v>
      </c>
      <c r="C144" s="8" t="str">
        <f>MASTER_VL!C144</f>
        <v>George Weston Ltd</v>
      </c>
      <c r="D144" s="19" t="str">
        <f>MASTER_VL!D144</f>
        <v>WN.TO</v>
      </c>
      <c r="E144" s="12">
        <v>0.462383386324422</v>
      </c>
      <c r="F144" s="21">
        <v>61608000000</v>
      </c>
      <c r="G144" s="21">
        <v>60124000000</v>
      </c>
      <c r="H144" s="21">
        <v>57048000000</v>
      </c>
      <c r="I144" s="21">
        <v>51436000000</v>
      </c>
      <c r="J144" s="21">
        <v>49770000000</v>
      </c>
      <c r="K144" s="21">
        <v>48958000000</v>
      </c>
      <c r="L144" s="21">
        <v>3404000000</v>
      </c>
      <c r="M144" s="21">
        <v>3474000000</v>
      </c>
      <c r="N144" s="21">
        <v>3640000000</v>
      </c>
      <c r="O144" s="37" t="s">
        <v>611</v>
      </c>
    </row>
    <row r="145" spans="2:15" x14ac:dyDescent="0.3">
      <c r="B145" s="4" t="str">
        <f>MASTER_VL!B145</f>
        <v>Restaurants</v>
      </c>
      <c r="C145" s="4" t="str">
        <f>MASTER_VL!C145</f>
        <v>Arcos Dorados Holdings Inc</v>
      </c>
      <c r="D145" s="15" t="str">
        <f>MASTER_VL!D145</f>
        <v>ARCO</v>
      </c>
      <c r="E145" s="11">
        <v>0.74722986675662395</v>
      </c>
      <c r="F145" s="20">
        <v>4470162000</v>
      </c>
      <c r="G145" s="20">
        <v>4331878000</v>
      </c>
      <c r="H145" s="20">
        <v>3618902000</v>
      </c>
      <c r="I145" s="20">
        <v>2892654000</v>
      </c>
      <c r="J145" s="20">
        <v>3019238000</v>
      </c>
      <c r="K145" s="20">
        <v>2636630000</v>
      </c>
      <c r="L145" s="20">
        <v>259282000</v>
      </c>
      <c r="M145" s="20">
        <v>278117000</v>
      </c>
      <c r="N145" s="20">
        <v>226396000</v>
      </c>
      <c r="O145" s="34" t="s">
        <v>612</v>
      </c>
    </row>
    <row r="146" spans="2:15" x14ac:dyDescent="0.3">
      <c r="B146" s="4" t="str">
        <f>MASTER_VL!B146</f>
        <v>Restaurants</v>
      </c>
      <c r="C146" s="4" t="str">
        <f>MASTER_VL!C146</f>
        <v>Ark Restaurants Corp</v>
      </c>
      <c r="D146" s="15" t="str">
        <f>MASTER_VL!D146</f>
        <v>ARKR</v>
      </c>
      <c r="E146" s="11">
        <v>0.53616461926907899</v>
      </c>
      <c r="F146" s="20">
        <v>183545000</v>
      </c>
      <c r="G146" s="20">
        <v>184793000</v>
      </c>
      <c r="H146" s="20">
        <v>183674000</v>
      </c>
      <c r="I146" s="20">
        <v>156041000</v>
      </c>
      <c r="J146" s="20">
        <v>176956000</v>
      </c>
      <c r="K146" s="20">
        <v>209534000</v>
      </c>
      <c r="L146" s="20">
        <v>-4560000</v>
      </c>
      <c r="M146" s="20">
        <v>-5422000</v>
      </c>
      <c r="N146" s="20">
        <v>11622000</v>
      </c>
      <c r="O146" s="34" t="s">
        <v>613</v>
      </c>
    </row>
    <row r="147" spans="2:15" x14ac:dyDescent="0.3">
      <c r="B147" s="4" t="str">
        <f>MASTER_VL!B147</f>
        <v>Restaurants</v>
      </c>
      <c r="C147" s="4" t="str">
        <f>MASTER_VL!C147</f>
        <v>BAB Inc</v>
      </c>
      <c r="D147" s="15" t="str">
        <f>MASTER_VL!D147</f>
        <v>BABB</v>
      </c>
      <c r="E147" s="11">
        <v>0.16222765957990301</v>
      </c>
      <c r="F147" s="20">
        <v>3545142</v>
      </c>
      <c r="G147" s="20">
        <v>3509845</v>
      </c>
      <c r="H147" s="20">
        <v>3287087</v>
      </c>
      <c r="I147" s="20">
        <v>4843801</v>
      </c>
      <c r="J147" s="20">
        <v>4298504</v>
      </c>
      <c r="K147" s="20">
        <v>4294607</v>
      </c>
      <c r="L147" s="20">
        <v>731400</v>
      </c>
      <c r="M147" s="20">
        <v>650321</v>
      </c>
      <c r="N147" s="20">
        <v>608179</v>
      </c>
      <c r="O147" s="34" t="s">
        <v>614</v>
      </c>
    </row>
    <row r="148" spans="2:15" x14ac:dyDescent="0.3">
      <c r="B148" s="4" t="str">
        <f>MASTER_VL!B148</f>
        <v>Restaurants</v>
      </c>
      <c r="C148" s="4" t="str">
        <f>MASTER_VL!C148</f>
        <v>Flanigans Enterprises Inc</v>
      </c>
      <c r="D148" s="15" t="str">
        <f>MASTER_VL!D148</f>
        <v>BDL</v>
      </c>
      <c r="E148" s="11">
        <v>0.12725852608253599</v>
      </c>
      <c r="F148" s="20">
        <v>188100000</v>
      </c>
      <c r="G148" s="20">
        <v>174233000</v>
      </c>
      <c r="H148" s="20">
        <v>157959000</v>
      </c>
      <c r="I148" s="20">
        <v>142082000</v>
      </c>
      <c r="J148" s="20">
        <v>145769000</v>
      </c>
      <c r="K148" s="20">
        <v>147492000</v>
      </c>
      <c r="L148" s="20">
        <v>5586000</v>
      </c>
      <c r="M148" s="20">
        <v>6065000</v>
      </c>
      <c r="N148" s="20">
        <v>9812000</v>
      </c>
      <c r="O148" s="34" t="s">
        <v>615</v>
      </c>
    </row>
    <row r="149" spans="2:15" x14ac:dyDescent="0.3">
      <c r="B149" s="4" t="str">
        <f>MASTER_VL!B149</f>
        <v>Restaurants</v>
      </c>
      <c r="C149" s="4" t="str">
        <f>MASTER_VL!C149</f>
        <v>BJs Restaurants Inc</v>
      </c>
      <c r="D149" s="15" t="str">
        <f>MASTER_VL!D149</f>
        <v>BJRI</v>
      </c>
      <c r="E149" s="11">
        <v>1.22937765788991</v>
      </c>
      <c r="F149" s="20">
        <v>1357302000</v>
      </c>
      <c r="G149" s="20">
        <v>1333229000</v>
      </c>
      <c r="H149" s="20">
        <v>1283926000</v>
      </c>
      <c r="I149" s="20">
        <v>1041064000</v>
      </c>
      <c r="J149" s="20">
        <v>1058454000</v>
      </c>
      <c r="K149" s="20">
        <v>1045922000</v>
      </c>
      <c r="L149" s="20">
        <v>8265000</v>
      </c>
      <c r="M149" s="20">
        <v>10100000</v>
      </c>
      <c r="N149" s="20">
        <v>-8308000</v>
      </c>
      <c r="O149" s="34" t="s">
        <v>616</v>
      </c>
    </row>
    <row r="150" spans="2:15" x14ac:dyDescent="0.3">
      <c r="B150" s="4" t="str">
        <f>MASTER_VL!B150</f>
        <v>Restaurants</v>
      </c>
      <c r="C150" s="4" t="str">
        <f>MASTER_VL!C150</f>
        <v>Bloomin Brands Inc</v>
      </c>
      <c r="D150" s="15" t="str">
        <f>MASTER_VL!D150</f>
        <v>BLMN</v>
      </c>
      <c r="E150" s="11">
        <v>1.1255463464987401</v>
      </c>
      <c r="F150" s="20">
        <v>3950475000</v>
      </c>
      <c r="G150" s="20">
        <v>4168160000</v>
      </c>
      <c r="H150" s="20">
        <v>4009250000</v>
      </c>
      <c r="I150" s="20">
        <v>3384805000</v>
      </c>
      <c r="J150" s="20">
        <v>3424081000</v>
      </c>
      <c r="K150" s="20">
        <v>3320425000</v>
      </c>
      <c r="L150" s="20">
        <v>-58807000</v>
      </c>
      <c r="M150" s="20">
        <v>231187000</v>
      </c>
      <c r="N150" s="20">
        <v>127403000</v>
      </c>
      <c r="O150" s="34" t="s">
        <v>617</v>
      </c>
    </row>
    <row r="151" spans="2:15" x14ac:dyDescent="0.3">
      <c r="B151" s="4" t="str">
        <f>MASTER_VL!B151</f>
        <v>Restaurants</v>
      </c>
      <c r="C151" s="4" t="str">
        <f>MASTER_VL!C151</f>
        <v>Dutch Bros Inc</v>
      </c>
      <c r="D151" s="15" t="str">
        <f>MASTER_VL!D151</f>
        <v>BROS</v>
      </c>
      <c r="E151" s="11">
        <v>1.6265622180480299</v>
      </c>
      <c r="F151" s="20">
        <v>1281015000</v>
      </c>
      <c r="G151" s="20">
        <v>965776000</v>
      </c>
      <c r="H151" s="20">
        <v>739012000</v>
      </c>
      <c r="I151" s="20">
        <v>2501085000</v>
      </c>
      <c r="J151" s="20">
        <v>1764010000</v>
      </c>
      <c r="K151" s="20">
        <v>1186360000</v>
      </c>
      <c r="L151" s="20">
        <v>84885000</v>
      </c>
      <c r="M151" s="20">
        <v>16919000</v>
      </c>
      <c r="N151" s="20">
        <v>-16654000</v>
      </c>
      <c r="O151" s="34" t="s">
        <v>618</v>
      </c>
    </row>
    <row r="152" spans="2:15" x14ac:dyDescent="0.3">
      <c r="B152" s="4" t="str">
        <f>MASTER_VL!B152</f>
        <v>Restaurants</v>
      </c>
      <c r="C152" s="4" t="str">
        <f>MASTER_VL!C152</f>
        <v>Cheesecake Factory Inc</v>
      </c>
      <c r="D152" s="15" t="str">
        <f>MASTER_VL!D152</f>
        <v>CAKE</v>
      </c>
      <c r="E152" s="11">
        <v>1.14313322578188</v>
      </c>
      <c r="F152" s="20">
        <v>3581699000</v>
      </c>
      <c r="G152" s="20">
        <v>3439503000</v>
      </c>
      <c r="H152" s="20">
        <v>3303156000</v>
      </c>
      <c r="I152" s="20">
        <v>3041760000</v>
      </c>
      <c r="J152" s="20">
        <v>2840383000</v>
      </c>
      <c r="K152" s="20">
        <v>2775220000</v>
      </c>
      <c r="L152" s="20">
        <v>171047000</v>
      </c>
      <c r="M152" s="20">
        <v>100014000</v>
      </c>
      <c r="N152" s="20">
        <v>32892000</v>
      </c>
      <c r="O152" s="34" t="s">
        <v>619</v>
      </c>
    </row>
    <row r="153" spans="2:15" x14ac:dyDescent="0.3">
      <c r="B153" s="4" t="str">
        <f>MASTER_VL!B153</f>
        <v>Restaurants</v>
      </c>
      <c r="C153" s="4" t="str">
        <f>MASTER_VL!C153</f>
        <v>CAVA Group Inc</v>
      </c>
      <c r="D153" s="15" t="str">
        <f>MASTER_VL!D153</f>
        <v>CAVA</v>
      </c>
      <c r="E153" s="11" t="s">
        <v>72</v>
      </c>
      <c r="F153" s="20">
        <v>963713000</v>
      </c>
      <c r="G153" s="20">
        <v>728700000</v>
      </c>
      <c r="H153" s="20">
        <v>564119000</v>
      </c>
      <c r="I153" s="20">
        <v>1169669000</v>
      </c>
      <c r="J153" s="20">
        <v>983757000</v>
      </c>
      <c r="K153" s="20">
        <v>583883000</v>
      </c>
      <c r="L153" s="20">
        <v>59910000</v>
      </c>
      <c r="M153" s="20">
        <v>14048000</v>
      </c>
      <c r="N153" s="20">
        <v>-58894000</v>
      </c>
      <c r="O153" s="34" t="s">
        <v>620</v>
      </c>
    </row>
    <row r="154" spans="2:15" x14ac:dyDescent="0.3">
      <c r="B154" s="4" t="str">
        <f>MASTER_VL!B154</f>
        <v>Restaurants</v>
      </c>
      <c r="C154" s="4" t="str">
        <f>MASTER_VL!C154</f>
        <v>Cracker Barrel Old Country Store Inc</v>
      </c>
      <c r="D154" s="15" t="str">
        <f>MASTER_VL!D154</f>
        <v>CBRL</v>
      </c>
      <c r="E154" s="11">
        <v>0.93334072969043802</v>
      </c>
      <c r="F154" s="20">
        <v>3470762000</v>
      </c>
      <c r="G154" s="20">
        <v>3442808000</v>
      </c>
      <c r="H154" s="20">
        <v>3267786000</v>
      </c>
      <c r="I154" s="20">
        <v>2161494000</v>
      </c>
      <c r="J154" s="20">
        <v>2218094000</v>
      </c>
      <c r="K154" s="20">
        <v>2294911000</v>
      </c>
      <c r="L154" s="20">
        <v>24186000</v>
      </c>
      <c r="M154" s="20">
        <v>103611000</v>
      </c>
      <c r="N154" s="20">
        <v>143383000</v>
      </c>
      <c r="O154" s="34" t="s">
        <v>621</v>
      </c>
    </row>
    <row r="155" spans="2:15" x14ac:dyDescent="0.3">
      <c r="B155" s="4" t="str">
        <f>MASTER_VL!B155</f>
        <v>Restaurants</v>
      </c>
      <c r="C155" s="4" t="str">
        <f>MASTER_VL!C155</f>
        <v>Chipotle Mexican Grill Inc</v>
      </c>
      <c r="D155" s="15" t="str">
        <f>MASTER_VL!D155</f>
        <v>CMG</v>
      </c>
      <c r="E155" s="13">
        <v>0.977561654723208</v>
      </c>
      <c r="F155" s="22">
        <v>11313853000</v>
      </c>
      <c r="G155" s="22">
        <v>9871649000</v>
      </c>
      <c r="H155" s="22">
        <v>8634652000</v>
      </c>
      <c r="I155" s="22">
        <v>9204374000</v>
      </c>
      <c r="J155" s="22">
        <v>8044362000</v>
      </c>
      <c r="K155" s="22">
        <v>6927504000</v>
      </c>
      <c r="L155" s="22">
        <v>2010230000</v>
      </c>
      <c r="M155" s="22">
        <v>1620506000</v>
      </c>
      <c r="N155" s="22">
        <v>1181531000</v>
      </c>
      <c r="O155" s="34" t="s">
        <v>622</v>
      </c>
    </row>
    <row r="156" spans="2:15" x14ac:dyDescent="0.3">
      <c r="B156" s="4" t="str">
        <f>MASTER_VL!B156</f>
        <v>Restaurants</v>
      </c>
      <c r="C156" s="4" t="str">
        <f>MASTER_VL!C156</f>
        <v>Denny's Corp.</v>
      </c>
      <c r="D156" s="15" t="str">
        <f>MASTER_VL!D156</f>
        <v>DENN</v>
      </c>
      <c r="E156" s="13">
        <v>1.0524602965551499</v>
      </c>
      <c r="F156" s="22">
        <v>452334000</v>
      </c>
      <c r="G156" s="22">
        <v>463922000</v>
      </c>
      <c r="H156" s="22">
        <v>456429000</v>
      </c>
      <c r="I156" s="22">
        <v>496274000</v>
      </c>
      <c r="J156" s="22">
        <v>464818000</v>
      </c>
      <c r="K156" s="22">
        <v>498335000</v>
      </c>
      <c r="L156" s="22">
        <v>29249000</v>
      </c>
      <c r="M156" s="22">
        <v>26938000</v>
      </c>
      <c r="N156" s="22">
        <v>99430000</v>
      </c>
      <c r="O156" s="34" t="s">
        <v>623</v>
      </c>
    </row>
    <row r="157" spans="2:15" x14ac:dyDescent="0.3">
      <c r="B157" s="4" t="str">
        <f>MASTER_VL!B157</f>
        <v>Restaurants</v>
      </c>
      <c r="C157" s="4" t="str">
        <f>MASTER_VL!C157</f>
        <v>Dine Brands Global</v>
      </c>
      <c r="D157" s="15" t="str">
        <f>MASTER_VL!D157</f>
        <v>DIN</v>
      </c>
      <c r="E157" s="13">
        <v>1.0175284244709</v>
      </c>
      <c r="F157" s="22">
        <v>812306000</v>
      </c>
      <c r="G157" s="22">
        <v>831068000</v>
      </c>
      <c r="H157" s="22">
        <v>909402000</v>
      </c>
      <c r="I157" s="22">
        <v>1790584000</v>
      </c>
      <c r="J157" s="22">
        <v>1740287000</v>
      </c>
      <c r="K157" s="22">
        <v>1881491000</v>
      </c>
      <c r="L157" s="22">
        <v>89543000</v>
      </c>
      <c r="M157" s="22">
        <v>111703000</v>
      </c>
      <c r="N157" s="22">
        <v>114785000</v>
      </c>
      <c r="O157" s="34" t="s">
        <v>624</v>
      </c>
    </row>
    <row r="158" spans="2:15" x14ac:dyDescent="0.3">
      <c r="B158" s="4" t="str">
        <f>MASTER_VL!B158</f>
        <v>Restaurants</v>
      </c>
      <c r="C158" s="4" t="str">
        <f>MASTER_VL!C158</f>
        <v>Krispy Kreme Inc</v>
      </c>
      <c r="D158" s="15" t="str">
        <f>MASTER_VL!D158</f>
        <v>DNUT</v>
      </c>
      <c r="E158" s="11">
        <v>0.78053762773553703</v>
      </c>
      <c r="F158" s="20">
        <v>1665397000</v>
      </c>
      <c r="G158" s="20">
        <v>1686104000</v>
      </c>
      <c r="H158" s="20">
        <v>1529898000</v>
      </c>
      <c r="I158" s="20">
        <v>3072030000</v>
      </c>
      <c r="J158" s="20">
        <v>3240592000</v>
      </c>
      <c r="K158" s="20">
        <v>3148537000</v>
      </c>
      <c r="L158" s="20">
        <v>19769000</v>
      </c>
      <c r="M158" s="20">
        <v>-40994000</v>
      </c>
      <c r="N158" s="20">
        <v>-8163000</v>
      </c>
      <c r="O158" s="34" t="s">
        <v>625</v>
      </c>
    </row>
    <row r="159" spans="2:15" x14ac:dyDescent="0.3">
      <c r="B159" s="4" t="str">
        <f>MASTER_VL!B159</f>
        <v>Restaurants</v>
      </c>
      <c r="C159" s="4" t="str">
        <f>MASTER_VL!C159</f>
        <v>Dominos Pizza Inc</v>
      </c>
      <c r="D159" s="15" t="str">
        <f>MASTER_VL!D159</f>
        <v>DPZ</v>
      </c>
      <c r="E159" s="11">
        <v>0.71207756470119599</v>
      </c>
      <c r="F159" s="20">
        <v>4706416000</v>
      </c>
      <c r="G159" s="20">
        <v>4479358000</v>
      </c>
      <c r="H159" s="20">
        <v>4537158000</v>
      </c>
      <c r="I159" s="20">
        <v>1737013000</v>
      </c>
      <c r="J159" s="20">
        <v>1674899000</v>
      </c>
      <c r="K159" s="20">
        <v>1602221000</v>
      </c>
      <c r="L159" s="20">
        <v>722215000</v>
      </c>
      <c r="M159" s="20">
        <v>652440000</v>
      </c>
      <c r="N159" s="20">
        <v>572833000</v>
      </c>
      <c r="O159" s="34" t="s">
        <v>626</v>
      </c>
    </row>
    <row r="160" spans="2:15" x14ac:dyDescent="0.3">
      <c r="B160" s="4" t="str">
        <f>MASTER_VL!B160</f>
        <v>Restaurants</v>
      </c>
      <c r="C160" s="4" t="str">
        <f>MASTER_VL!C160</f>
        <v>Darden Restaurants Inc</v>
      </c>
      <c r="D160" s="15" t="str">
        <f>MASTER_VL!D160</f>
        <v>DRI</v>
      </c>
      <c r="E160" s="11">
        <v>0.73560781949851195</v>
      </c>
      <c r="F160" s="20">
        <v>11390000000</v>
      </c>
      <c r="G160" s="20">
        <v>10487800000</v>
      </c>
      <c r="H160" s="20">
        <v>9630000000</v>
      </c>
      <c r="I160" s="20">
        <v>11323000000</v>
      </c>
      <c r="J160" s="20">
        <v>10241500000</v>
      </c>
      <c r="K160" s="20">
        <v>10135800000</v>
      </c>
      <c r="L160" s="20">
        <v>1175500000</v>
      </c>
      <c r="M160" s="20">
        <v>1120500000</v>
      </c>
      <c r="N160" s="20">
        <v>1093500000</v>
      </c>
      <c r="O160" s="34" t="s">
        <v>627</v>
      </c>
    </row>
    <row r="161" spans="2:15" x14ac:dyDescent="0.3">
      <c r="B161" s="4" t="str">
        <f>MASTER_VL!B161</f>
        <v>Restaurants</v>
      </c>
      <c r="C161" s="4" t="str">
        <f>MASTER_VL!C161</f>
        <v>Brinker International Inc</v>
      </c>
      <c r="D161" s="15" t="str">
        <f>MASTER_VL!D161</f>
        <v>EAT</v>
      </c>
      <c r="E161" s="11">
        <v>1.3286278110669201</v>
      </c>
      <c r="F161" s="20">
        <v>4415100000</v>
      </c>
      <c r="G161" s="20">
        <v>4133200000</v>
      </c>
      <c r="H161" s="20">
        <v>3804100000</v>
      </c>
      <c r="I161" s="20">
        <v>2593100000</v>
      </c>
      <c r="J161" s="20">
        <v>2487000000</v>
      </c>
      <c r="K161" s="20">
        <v>2484400000</v>
      </c>
      <c r="L161" s="20">
        <v>164900000</v>
      </c>
      <c r="M161" s="20">
        <v>90800000</v>
      </c>
      <c r="N161" s="20">
        <v>115200000</v>
      </c>
      <c r="O161" s="34" t="s">
        <v>628</v>
      </c>
    </row>
    <row r="162" spans="2:15" x14ac:dyDescent="0.3">
      <c r="B162" s="4" t="str">
        <f>MASTER_VL!B162</f>
        <v>Restaurants</v>
      </c>
      <c r="C162" s="4" t="str">
        <f>MASTER_VL!C162</f>
        <v>FAT Brands Inc</v>
      </c>
      <c r="D162" s="15" t="str">
        <f>MASTER_VL!D162</f>
        <v>FAT</v>
      </c>
      <c r="E162" s="11">
        <v>0.705010130889834</v>
      </c>
      <c r="F162" s="20">
        <v>592652000</v>
      </c>
      <c r="G162" s="20">
        <v>480457000</v>
      </c>
      <c r="H162" s="20">
        <v>407224000</v>
      </c>
      <c r="I162" s="20">
        <v>1289178000</v>
      </c>
      <c r="J162" s="20">
        <v>1388238000</v>
      </c>
      <c r="K162" s="20">
        <v>1213303000</v>
      </c>
      <c r="L162" s="20">
        <v>-192600000</v>
      </c>
      <c r="M162" s="20">
        <v>-96365000</v>
      </c>
      <c r="N162" s="20">
        <v>-107378000</v>
      </c>
      <c r="O162" s="34" t="s">
        <v>629</v>
      </c>
    </row>
    <row r="163" spans="2:15" x14ac:dyDescent="0.3">
      <c r="B163" s="4" t="str">
        <f>MASTER_VL!B163</f>
        <v>Restaurants</v>
      </c>
      <c r="C163" s="4" t="str">
        <f>MASTER_VL!C163</f>
        <v>First Watch Restaurant Group</v>
      </c>
      <c r="D163" s="15" t="str">
        <f>MASTER_VL!D163</f>
        <v>FWRG</v>
      </c>
      <c r="E163" s="11">
        <v>1.10496022650197</v>
      </c>
      <c r="F163" s="20">
        <v>1015910000</v>
      </c>
      <c r="G163" s="20">
        <v>891551000</v>
      </c>
      <c r="H163" s="20">
        <v>730162000</v>
      </c>
      <c r="I163" s="20">
        <v>1514356000</v>
      </c>
      <c r="J163" s="20">
        <v>1267045000</v>
      </c>
      <c r="K163" s="20">
        <v>1104446000</v>
      </c>
      <c r="L163" s="20">
        <v>28026000</v>
      </c>
      <c r="M163" s="20">
        <v>36075000</v>
      </c>
      <c r="N163" s="20">
        <v>12591000</v>
      </c>
      <c r="O163" s="34" t="s">
        <v>630</v>
      </c>
    </row>
    <row r="164" spans="2:15" x14ac:dyDescent="0.3">
      <c r="B164" s="4" t="str">
        <f>MASTER_VL!B164</f>
        <v>Restaurants</v>
      </c>
      <c r="C164" s="4" t="str">
        <f>MASTER_VL!C164</f>
        <v>GEN Restaurant Group Inc</v>
      </c>
      <c r="D164" s="15" t="str">
        <f>MASTER_VL!D164</f>
        <v>GENK</v>
      </c>
      <c r="E164" s="11" t="s">
        <v>72</v>
      </c>
      <c r="F164" s="20">
        <v>208380000</v>
      </c>
      <c r="G164" s="20">
        <v>181007000</v>
      </c>
      <c r="H164" s="20">
        <v>163729000</v>
      </c>
      <c r="I164" s="20">
        <v>240415000</v>
      </c>
      <c r="J164" s="20">
        <v>183870000</v>
      </c>
      <c r="K164" s="20">
        <v>138878000</v>
      </c>
      <c r="L164" s="20">
        <v>4889000</v>
      </c>
      <c r="M164" s="20">
        <v>11455000</v>
      </c>
      <c r="N164" s="20">
        <v>11732000</v>
      </c>
      <c r="O164" s="34" t="s">
        <v>631</v>
      </c>
    </row>
    <row r="165" spans="2:15" x14ac:dyDescent="0.3">
      <c r="B165" s="4" t="str">
        <f>MASTER_VL!B165</f>
        <v>Restaurants</v>
      </c>
      <c r="C165" s="4" t="str">
        <f>MASTER_VL!C165</f>
        <v>Good Times Restaurants Inc</v>
      </c>
      <c r="D165" s="15" t="str">
        <f>MASTER_VL!D165</f>
        <v>GTIM</v>
      </c>
      <c r="E165" s="11">
        <v>0.63752276323744395</v>
      </c>
      <c r="F165" s="20">
        <v>142315000</v>
      </c>
      <c r="G165" s="20">
        <v>138160000</v>
      </c>
      <c r="H165" s="20">
        <v>138200000</v>
      </c>
      <c r="I165" s="20">
        <v>87118000</v>
      </c>
      <c r="J165" s="20">
        <v>91088000</v>
      </c>
      <c r="K165" s="20">
        <v>86388000</v>
      </c>
      <c r="L165" s="20">
        <v>1255000</v>
      </c>
      <c r="M165" s="20">
        <v>885000</v>
      </c>
      <c r="N165" s="20">
        <v>-932000</v>
      </c>
      <c r="O165" s="34" t="s">
        <v>632</v>
      </c>
    </row>
    <row r="166" spans="2:15" x14ac:dyDescent="0.3">
      <c r="B166" s="4" t="str">
        <f>MASTER_VL!B166</f>
        <v>Restaurants</v>
      </c>
      <c r="C166" s="4" t="str">
        <f>MASTER_VL!C166</f>
        <v>Super Hi International Hldg</v>
      </c>
      <c r="D166" s="15" t="str">
        <f>MASTER_VL!D166</f>
        <v>HDL</v>
      </c>
      <c r="E166" s="11" t="s">
        <v>72</v>
      </c>
      <c r="F166" s="20">
        <v>779630000</v>
      </c>
      <c r="G166" s="20">
        <v>687531000</v>
      </c>
      <c r="H166" s="20">
        <v>560629000</v>
      </c>
      <c r="I166" s="20">
        <v>684425000</v>
      </c>
      <c r="J166" s="20">
        <v>576883000</v>
      </c>
      <c r="K166" s="20">
        <v>576112000</v>
      </c>
      <c r="L166" s="20">
        <v>33243000</v>
      </c>
      <c r="M166" s="20">
        <v>33107000</v>
      </c>
      <c r="N166" s="20">
        <v>-32230000</v>
      </c>
      <c r="O166" s="34" t="s">
        <v>633</v>
      </c>
    </row>
    <row r="167" spans="2:15" x14ac:dyDescent="0.3">
      <c r="B167" s="4" t="str">
        <f>MASTER_VL!B167</f>
        <v>Restaurants</v>
      </c>
      <c r="C167" s="4" t="str">
        <f>MASTER_VL!C167</f>
        <v>Jack in the Box Inc</v>
      </c>
      <c r="D167" s="15" t="str">
        <f>MASTER_VL!D167</f>
        <v>JACK</v>
      </c>
      <c r="E167" s="11">
        <v>0.88880924210900303</v>
      </c>
      <c r="F167" s="20">
        <v>1571306000</v>
      </c>
      <c r="G167" s="20">
        <v>1692306000</v>
      </c>
      <c r="H167" s="20">
        <v>1468083000</v>
      </c>
      <c r="I167" s="20">
        <v>2735629000</v>
      </c>
      <c r="J167" s="20">
        <v>3001092000</v>
      </c>
      <c r="K167" s="20">
        <v>2922506000</v>
      </c>
      <c r="L167" s="20">
        <v>-4323000</v>
      </c>
      <c r="M167" s="20">
        <v>189340000</v>
      </c>
      <c r="N167" s="20">
        <v>161892000</v>
      </c>
      <c r="O167" s="34" t="s">
        <v>634</v>
      </c>
    </row>
    <row r="168" spans="2:15" x14ac:dyDescent="0.3">
      <c r="B168" s="4" t="str">
        <f>MASTER_VL!B168</f>
        <v>Restaurants</v>
      </c>
      <c r="C168" s="4" t="str">
        <f>MASTER_VL!C168</f>
        <v>Kura Sushi USA Inc</v>
      </c>
      <c r="D168" s="15" t="str">
        <f>MASTER_VL!D168</f>
        <v>KRUS</v>
      </c>
      <c r="E168" s="11">
        <v>1.6598887898617101</v>
      </c>
      <c r="F168" s="20">
        <v>237860000</v>
      </c>
      <c r="G168" s="20">
        <v>187429000</v>
      </c>
      <c r="H168" s="20">
        <v>141089000</v>
      </c>
      <c r="I168" s="20">
        <v>328522000</v>
      </c>
      <c r="J168" s="20">
        <v>304659000</v>
      </c>
      <c r="K168" s="20">
        <v>201356000</v>
      </c>
      <c r="L168" s="20">
        <v>-8637000</v>
      </c>
      <c r="M168" s="20">
        <v>1735000</v>
      </c>
      <c r="N168" s="20">
        <v>-690000</v>
      </c>
      <c r="O168" s="34" t="s">
        <v>635</v>
      </c>
    </row>
    <row r="169" spans="2:15" x14ac:dyDescent="0.3">
      <c r="B169" s="4" t="str">
        <f>MASTER_VL!B169</f>
        <v>Restaurants</v>
      </c>
      <c r="C169" s="4" t="str">
        <f>MASTER_VL!C169</f>
        <v>El Pollo Loco Holdings Inc</v>
      </c>
      <c r="D169" s="15" t="str">
        <f>MASTER_VL!D169</f>
        <v>LOCO</v>
      </c>
      <c r="E169" s="11">
        <v>0.77134261222018496</v>
      </c>
      <c r="F169" s="20">
        <v>473008000</v>
      </c>
      <c r="G169" s="20">
        <v>468664000</v>
      </c>
      <c r="H169" s="20">
        <v>469959000</v>
      </c>
      <c r="I169" s="20">
        <v>592014000</v>
      </c>
      <c r="J169" s="20">
        <v>592301000</v>
      </c>
      <c r="K169" s="20">
        <v>597218000</v>
      </c>
      <c r="L169" s="20">
        <v>35269000</v>
      </c>
      <c r="M169" s="20">
        <v>34981000</v>
      </c>
      <c r="N169" s="20">
        <v>28443000</v>
      </c>
      <c r="O169" s="34" t="s">
        <v>636</v>
      </c>
    </row>
    <row r="170" spans="2:15" x14ac:dyDescent="0.3">
      <c r="B170" s="4" t="str">
        <f>MASTER_VL!B170</f>
        <v>Restaurants</v>
      </c>
      <c r="C170" s="4" t="str">
        <f>MASTER_VL!C170</f>
        <v>McDonalds Corp</v>
      </c>
      <c r="D170" s="15" t="str">
        <f>MASTER_VL!D170</f>
        <v>MCD</v>
      </c>
      <c r="E170" s="11">
        <v>0.374821558006174</v>
      </c>
      <c r="F170" s="20">
        <v>25920000000</v>
      </c>
      <c r="G170" s="20">
        <v>25494000000</v>
      </c>
      <c r="H170" s="20">
        <v>23183000000</v>
      </c>
      <c r="I170" s="20">
        <v>55182000000</v>
      </c>
      <c r="J170" s="20">
        <v>56147000000</v>
      </c>
      <c r="K170" s="20">
        <v>50435600000</v>
      </c>
      <c r="L170" s="20">
        <v>10344000000</v>
      </c>
      <c r="M170" s="20">
        <v>10522000000</v>
      </c>
      <c r="N170" s="20">
        <v>7825000000</v>
      </c>
      <c r="O170" s="34" t="s">
        <v>637</v>
      </c>
    </row>
    <row r="171" spans="2:15" x14ac:dyDescent="0.3">
      <c r="B171" s="4" t="str">
        <f>MASTER_VL!B171</f>
        <v>Restaurants</v>
      </c>
      <c r="C171" s="4" t="str">
        <f>MASTER_VL!C171</f>
        <v>Meritage Hospitality Group Inc New</v>
      </c>
      <c r="D171" s="15" t="str">
        <f>MASTER_VL!D171</f>
        <v>MHGU</v>
      </c>
      <c r="E171" s="11">
        <v>4.6115721525633702E-2</v>
      </c>
      <c r="F171" s="20" t="s">
        <v>459</v>
      </c>
      <c r="G171" s="20">
        <v>672494000</v>
      </c>
      <c r="H171" s="20">
        <v>626043000</v>
      </c>
      <c r="I171" s="20" t="s">
        <v>459</v>
      </c>
      <c r="J171" s="20">
        <v>816905000</v>
      </c>
      <c r="K171" s="20">
        <v>791318000</v>
      </c>
      <c r="L171" s="20" t="s">
        <v>459</v>
      </c>
      <c r="M171" s="20">
        <v>6912000</v>
      </c>
      <c r="N171" s="20">
        <v>9675000</v>
      </c>
      <c r="O171" s="34" t="s">
        <v>638</v>
      </c>
    </row>
    <row r="172" spans="2:15" x14ac:dyDescent="0.3">
      <c r="B172" s="4" t="str">
        <f>MASTER_VL!B172</f>
        <v>Restaurants</v>
      </c>
      <c r="C172" s="4" t="str">
        <f>MASTER_VL!C172</f>
        <v>Nathans Famous Inc</v>
      </c>
      <c r="D172" s="15" t="str">
        <f>MASTER_VL!D172</f>
        <v>NATH</v>
      </c>
      <c r="E172" s="11">
        <v>0.47216530831209902</v>
      </c>
      <c r="F172" s="20">
        <v>138610000</v>
      </c>
      <c r="G172" s="20">
        <v>130785000</v>
      </c>
      <c r="H172" s="20">
        <v>114882000</v>
      </c>
      <c r="I172" s="20">
        <v>48858000</v>
      </c>
      <c r="J172" s="20">
        <v>58610000</v>
      </c>
      <c r="K172" s="20">
        <v>78516000</v>
      </c>
      <c r="L172" s="20">
        <v>27451000</v>
      </c>
      <c r="M172" s="20">
        <v>26804000</v>
      </c>
      <c r="N172" s="20">
        <v>18536000</v>
      </c>
      <c r="O172" s="34" t="s">
        <v>639</v>
      </c>
    </row>
    <row r="173" spans="2:15" x14ac:dyDescent="0.3">
      <c r="B173" s="4" t="str">
        <f>MASTER_VL!B173</f>
        <v>Restaurants</v>
      </c>
      <c r="C173" s="4" t="str">
        <f>MASTER_VL!C173</f>
        <v>Noodles and Company</v>
      </c>
      <c r="D173" s="15" t="str">
        <f>MASTER_VL!D173</f>
        <v>NDLS</v>
      </c>
      <c r="E173" s="11">
        <v>1.38375184117262</v>
      </c>
      <c r="F173" s="20">
        <v>493271000</v>
      </c>
      <c r="G173" s="20">
        <v>503405000</v>
      </c>
      <c r="H173" s="20">
        <v>509480000</v>
      </c>
      <c r="I173" s="20">
        <v>324648000</v>
      </c>
      <c r="J173" s="20">
        <v>368095000</v>
      </c>
      <c r="K173" s="20">
        <v>343843000</v>
      </c>
      <c r="L173" s="20">
        <v>-36159000</v>
      </c>
      <c r="M173" s="20">
        <v>-9832000</v>
      </c>
      <c r="N173" s="20">
        <v>-3277000</v>
      </c>
      <c r="O173" s="34" t="s">
        <v>640</v>
      </c>
    </row>
    <row r="174" spans="2:15" x14ac:dyDescent="0.3">
      <c r="B174" s="4" t="str">
        <f>MASTER_VL!B174</f>
        <v>Restaurants</v>
      </c>
      <c r="C174" s="4" t="str">
        <f>MASTER_VL!C174</f>
        <v>Noble Romans Inc</v>
      </c>
      <c r="D174" s="15" t="str">
        <f>MASTER_VL!D174</f>
        <v>NROM</v>
      </c>
      <c r="E174" s="11">
        <v>0.53932336398000302</v>
      </c>
      <c r="F174" s="20" t="s">
        <v>459</v>
      </c>
      <c r="G174" s="20">
        <v>14373574</v>
      </c>
      <c r="H174" s="20">
        <v>14452765</v>
      </c>
      <c r="I174" s="20" t="s">
        <v>459</v>
      </c>
      <c r="J174" s="20">
        <v>18479825</v>
      </c>
      <c r="K174" s="20">
        <v>18343198</v>
      </c>
      <c r="L174" s="20" t="s">
        <v>459</v>
      </c>
      <c r="M174" s="20">
        <v>1460284</v>
      </c>
      <c r="N174" s="20">
        <v>-1456431</v>
      </c>
      <c r="O174" s="34" t="s">
        <v>641</v>
      </c>
    </row>
    <row r="175" spans="2:15" x14ac:dyDescent="0.3">
      <c r="B175" s="4" t="str">
        <f>MASTER_VL!B175</f>
        <v>Restaurants</v>
      </c>
      <c r="C175" s="4" t="str">
        <f>MASTER_VL!C175</f>
        <v>Potbelly Corporation</v>
      </c>
      <c r="D175" s="15" t="str">
        <f>MASTER_VL!D175</f>
        <v>PBPB</v>
      </c>
      <c r="E175" s="11">
        <v>0.88730774934317203</v>
      </c>
      <c r="F175" s="20">
        <v>462598000</v>
      </c>
      <c r="G175" s="20">
        <v>491409000</v>
      </c>
      <c r="H175" s="20">
        <v>451973000</v>
      </c>
      <c r="I175" s="20">
        <v>263146000</v>
      </c>
      <c r="J175" s="20">
        <v>252460000</v>
      </c>
      <c r="K175" s="20">
        <v>245171000</v>
      </c>
      <c r="L175" s="20">
        <v>7787000</v>
      </c>
      <c r="M175" s="20">
        <v>6486000</v>
      </c>
      <c r="N175" s="20">
        <v>5038000</v>
      </c>
      <c r="O175" s="34" t="s">
        <v>642</v>
      </c>
    </row>
    <row r="176" spans="2:15" x14ac:dyDescent="0.3">
      <c r="B176" s="4" t="str">
        <f>MASTER_VL!B176</f>
        <v>Restaurants</v>
      </c>
      <c r="C176" s="4" t="str">
        <f>MASTER_VL!C176</f>
        <v>Dave &amp; Buster's Ent.</v>
      </c>
      <c r="D176" s="15" t="str">
        <f>MASTER_VL!D176</f>
        <v>PLAY</v>
      </c>
      <c r="E176" s="11">
        <v>1.2262683796088001</v>
      </c>
      <c r="F176" s="20">
        <v>2205300000</v>
      </c>
      <c r="G176" s="20">
        <v>1964400000</v>
      </c>
      <c r="H176" s="20">
        <v>1304000000</v>
      </c>
      <c r="I176" s="20">
        <v>3754400000</v>
      </c>
      <c r="J176" s="20">
        <v>3761000000</v>
      </c>
      <c r="K176" s="20">
        <v>2345790000</v>
      </c>
      <c r="L176" s="20">
        <v>163100000</v>
      </c>
      <c r="M176" s="20">
        <v>173600000</v>
      </c>
      <c r="N176" s="20">
        <v>127700000</v>
      </c>
      <c r="O176" s="34" t="s">
        <v>643</v>
      </c>
    </row>
    <row r="177" spans="2:15" x14ac:dyDescent="0.3">
      <c r="B177" s="4" t="str">
        <f>MASTER_VL!B177</f>
        <v>Restaurants</v>
      </c>
      <c r="C177" s="4" t="str">
        <f>MASTER_VL!C177</f>
        <v>Pinstripes Holdings Inc</v>
      </c>
      <c r="D177" s="15" t="str">
        <f>MASTER_VL!D177</f>
        <v>PNST</v>
      </c>
      <c r="E177" s="11">
        <v>0.32353681008382301</v>
      </c>
      <c r="F177" s="20">
        <v>118724000</v>
      </c>
      <c r="G177" s="20">
        <v>111273000</v>
      </c>
      <c r="H177" s="20">
        <v>77098000</v>
      </c>
      <c r="I177" s="20">
        <v>167321000</v>
      </c>
      <c r="J177" s="20">
        <v>130927000</v>
      </c>
      <c r="K177" s="20">
        <v>114472000</v>
      </c>
      <c r="L177" s="20">
        <v>-6753000</v>
      </c>
      <c r="M177" s="20">
        <v>-7333000</v>
      </c>
      <c r="N177" s="20">
        <v>-9879000</v>
      </c>
      <c r="O177" s="34" t="s">
        <v>644</v>
      </c>
    </row>
    <row r="178" spans="2:15" x14ac:dyDescent="0.3">
      <c r="B178" s="4" t="str">
        <f>MASTER_VL!B178</f>
        <v>Restaurants</v>
      </c>
      <c r="C178" s="4" t="str">
        <f>MASTER_VL!C178</f>
        <v>Portillo's Inc</v>
      </c>
      <c r="D178" s="15" t="str">
        <f>MASTER_VL!D178</f>
        <v>PTLO</v>
      </c>
      <c r="E178" s="11">
        <v>1.1694060212935899</v>
      </c>
      <c r="F178" s="20">
        <v>710554000</v>
      </c>
      <c r="G178" s="20">
        <v>679905000</v>
      </c>
      <c r="H178" s="20">
        <v>587104000</v>
      </c>
      <c r="I178" s="20">
        <v>1500086000</v>
      </c>
      <c r="J178" s="20">
        <v>1385541000</v>
      </c>
      <c r="K178" s="20">
        <v>1280083000</v>
      </c>
      <c r="L178" s="20">
        <v>41875000</v>
      </c>
      <c r="M178" s="20">
        <v>28066000</v>
      </c>
      <c r="N178" s="20">
        <v>18980000</v>
      </c>
      <c r="O178" s="34" t="s">
        <v>645</v>
      </c>
    </row>
    <row r="179" spans="2:15" x14ac:dyDescent="0.3">
      <c r="B179" s="4" t="str">
        <f>MASTER_VL!B179</f>
        <v>Restaurants</v>
      </c>
      <c r="C179" s="4" t="str">
        <f>MASTER_VL!C179</f>
        <v>Papa Johns International Inc</v>
      </c>
      <c r="D179" s="15" t="str">
        <f>MASTER_VL!D179</f>
        <v>PZZA</v>
      </c>
      <c r="E179" s="11">
        <v>0.84002038015751401</v>
      </c>
      <c r="F179" s="20">
        <v>2059387000</v>
      </c>
      <c r="G179" s="20">
        <v>2135713000</v>
      </c>
      <c r="H179" s="20">
        <v>2102103000</v>
      </c>
      <c r="I179" s="20">
        <v>888952000</v>
      </c>
      <c r="J179" s="20">
        <v>875005000</v>
      </c>
      <c r="K179" s="20">
        <v>864227000</v>
      </c>
      <c r="L179" s="20">
        <v>114126000</v>
      </c>
      <c r="M179" s="20">
        <v>103673000</v>
      </c>
      <c r="N179" s="20">
        <v>83769000</v>
      </c>
      <c r="O179" s="34" t="s">
        <v>646</v>
      </c>
    </row>
    <row r="180" spans="2:15" x14ac:dyDescent="0.3">
      <c r="B180" s="4" t="str">
        <f>MASTER_VL!B180</f>
        <v>Restaurants</v>
      </c>
      <c r="C180" s="4" t="str">
        <f>MASTER_VL!C180</f>
        <v>Restaurant Brands Int'l</v>
      </c>
      <c r="D180" s="15" t="str">
        <f>MASTER_VL!D180</f>
        <v>QSR</v>
      </c>
      <c r="E180" s="11">
        <v>0.62573752284930995</v>
      </c>
      <c r="F180" s="20">
        <v>8406000000</v>
      </c>
      <c r="G180" s="20">
        <v>7022000000</v>
      </c>
      <c r="H180" s="20">
        <v>6505000000</v>
      </c>
      <c r="I180" s="20">
        <v>24632000000</v>
      </c>
      <c r="J180" s="20">
        <v>23391000000</v>
      </c>
      <c r="K180" s="20">
        <v>22746000000</v>
      </c>
      <c r="L180" s="20">
        <v>1809000000</v>
      </c>
      <c r="M180" s="20">
        <v>1453000000</v>
      </c>
      <c r="N180" s="20">
        <v>1365000000</v>
      </c>
      <c r="O180" s="34" t="s">
        <v>647</v>
      </c>
    </row>
    <row r="181" spans="2:15" x14ac:dyDescent="0.3">
      <c r="B181" s="4" t="str">
        <f>MASTER_VL!B181</f>
        <v>Restaurants</v>
      </c>
      <c r="C181" s="4" t="str">
        <f>MASTER_VL!C181</f>
        <v>Rave Restaurant Group Inc.</v>
      </c>
      <c r="D181" s="15" t="str">
        <f>MASTER_VL!D181</f>
        <v>RAVE</v>
      </c>
      <c r="E181" s="11">
        <v>0.61237334763546103</v>
      </c>
      <c r="F181" s="20">
        <v>12150000</v>
      </c>
      <c r="G181" s="20">
        <v>11889000</v>
      </c>
      <c r="H181" s="20">
        <v>10692000</v>
      </c>
      <c r="I181" s="20">
        <v>15819000</v>
      </c>
      <c r="J181" s="20">
        <v>14237000</v>
      </c>
      <c r="K181" s="20">
        <v>18516000</v>
      </c>
      <c r="L181" s="20">
        <v>3092000</v>
      </c>
      <c r="M181" s="20">
        <v>2150000</v>
      </c>
      <c r="N181" s="20">
        <v>2365000</v>
      </c>
      <c r="O181" s="34" t="s">
        <v>648</v>
      </c>
    </row>
    <row r="182" spans="2:15" x14ac:dyDescent="0.3">
      <c r="B182" s="4" t="str">
        <f>MASTER_VL!B182</f>
        <v>Restaurants</v>
      </c>
      <c r="C182" s="4" t="str">
        <f>MASTER_VL!C182</f>
        <v>RCI Hospitality Holdings Inc</v>
      </c>
      <c r="D182" s="15" t="str">
        <f>MASTER_VL!D182</f>
        <v>RICK</v>
      </c>
      <c r="E182" s="11">
        <v>1.0825753646555401</v>
      </c>
      <c r="F182" s="20">
        <v>295604000</v>
      </c>
      <c r="G182" s="20">
        <v>293790000</v>
      </c>
      <c r="H182" s="20">
        <v>267620000</v>
      </c>
      <c r="I182" s="20">
        <v>584364000</v>
      </c>
      <c r="J182" s="20">
        <v>610884000</v>
      </c>
      <c r="K182" s="20">
        <v>530738000</v>
      </c>
      <c r="L182" s="20">
        <v>2608000</v>
      </c>
      <c r="M182" s="20">
        <v>35946000</v>
      </c>
      <c r="N182" s="20">
        <v>60131000</v>
      </c>
      <c r="O182" s="34" t="s">
        <v>649</v>
      </c>
    </row>
    <row r="183" spans="2:15" x14ac:dyDescent="0.3">
      <c r="B183" s="4" t="str">
        <f>MASTER_VL!B183</f>
        <v>Restaurants</v>
      </c>
      <c r="C183" s="4" t="str">
        <f>MASTER_VL!C183</f>
        <v>Rocky Mountain Chocolate Factory Inc</v>
      </c>
      <c r="D183" s="15" t="str">
        <f>MASTER_VL!D183</f>
        <v>RMCF</v>
      </c>
      <c r="E183" s="11">
        <v>0.24360145377360901</v>
      </c>
      <c r="F183" s="20">
        <v>27950687</v>
      </c>
      <c r="G183" s="20">
        <v>30432352</v>
      </c>
      <c r="H183" s="20">
        <v>29488548</v>
      </c>
      <c r="I183" s="20">
        <v>20577218</v>
      </c>
      <c r="J183" s="20">
        <v>21986827</v>
      </c>
      <c r="K183" s="20">
        <v>26880761</v>
      </c>
      <c r="L183" s="20">
        <v>-4875717</v>
      </c>
      <c r="M183" s="20">
        <v>-4874513</v>
      </c>
      <c r="N183" s="20">
        <v>-516529</v>
      </c>
      <c r="O183" s="34" t="s">
        <v>650</v>
      </c>
    </row>
    <row r="184" spans="2:15" x14ac:dyDescent="0.3">
      <c r="B184" s="4" t="str">
        <f>MASTER_VL!B184</f>
        <v>Restaurants</v>
      </c>
      <c r="C184" s="4" t="str">
        <f>MASTER_VL!C184</f>
        <v>Red Robin Gourmet Burgers Inc</v>
      </c>
      <c r="D184" s="15" t="str">
        <f>MASTER_VL!D184</f>
        <v>RRGB</v>
      </c>
      <c r="E184" s="11">
        <v>1.1518941537338201</v>
      </c>
      <c r="F184" s="20">
        <v>1248560000</v>
      </c>
      <c r="G184" s="20">
        <v>1303046000</v>
      </c>
      <c r="H184" s="20">
        <v>1265534000</v>
      </c>
      <c r="I184" s="20">
        <v>641314000</v>
      </c>
      <c r="J184" s="20">
        <v>741934000</v>
      </c>
      <c r="K184" s="20">
        <v>832145000</v>
      </c>
      <c r="L184" s="20">
        <v>-77631000</v>
      </c>
      <c r="M184" s="20">
        <v>-20918000</v>
      </c>
      <c r="N184" s="20">
        <v>-78136000</v>
      </c>
      <c r="O184" s="34" t="s">
        <v>651</v>
      </c>
    </row>
    <row r="185" spans="2:15" x14ac:dyDescent="0.3">
      <c r="B185" s="4" t="str">
        <f>MASTER_VL!B185</f>
        <v>Restaurants</v>
      </c>
      <c r="C185" s="4" t="str">
        <f>MASTER_VL!C185</f>
        <v>Starbucks Corporation</v>
      </c>
      <c r="D185" s="15" t="str">
        <f>MASTER_VL!D185</f>
        <v>SBUX</v>
      </c>
      <c r="E185" s="11">
        <v>0.96810754439612201</v>
      </c>
      <c r="F185" s="20">
        <v>36176200000</v>
      </c>
      <c r="G185" s="20">
        <v>35975600000</v>
      </c>
      <c r="H185" s="20">
        <v>32250300000</v>
      </c>
      <c r="I185" s="20">
        <v>31339300000</v>
      </c>
      <c r="J185" s="20">
        <v>29445500000</v>
      </c>
      <c r="K185" s="20">
        <v>27978400000</v>
      </c>
      <c r="L185" s="20">
        <v>4969600000</v>
      </c>
      <c r="M185" s="20">
        <v>5401900000</v>
      </c>
      <c r="N185" s="20">
        <v>4231900000</v>
      </c>
      <c r="O185" s="34" t="s">
        <v>652</v>
      </c>
    </row>
    <row r="186" spans="2:15" x14ac:dyDescent="0.3">
      <c r="B186" s="4" t="str">
        <f>MASTER_VL!B186</f>
        <v>Restaurants</v>
      </c>
      <c r="C186" s="4" t="str">
        <f>MASTER_VL!C186</f>
        <v>Sweetgreen Inc</v>
      </c>
      <c r="D186" s="15" t="str">
        <f>MASTER_VL!D186</f>
        <v>SG</v>
      </c>
      <c r="E186" s="11">
        <v>1.8849783750340201</v>
      </c>
      <c r="F186" s="20">
        <v>676826000</v>
      </c>
      <c r="G186" s="20">
        <v>584041000</v>
      </c>
      <c r="H186" s="20">
        <v>470105000</v>
      </c>
      <c r="I186" s="20">
        <v>856758000</v>
      </c>
      <c r="J186" s="20">
        <v>856557000</v>
      </c>
      <c r="K186" s="20">
        <v>908935000</v>
      </c>
      <c r="L186" s="20">
        <v>-91674000</v>
      </c>
      <c r="M186" s="20">
        <v>-113005000</v>
      </c>
      <c r="N186" s="20">
        <v>-189096000</v>
      </c>
      <c r="O186" s="34" t="s">
        <v>653</v>
      </c>
    </row>
    <row r="187" spans="2:15" x14ac:dyDescent="0.3">
      <c r="B187" s="4" t="str">
        <f>MASTER_VL!B187</f>
        <v>Restaurants</v>
      </c>
      <c r="C187" s="4" t="str">
        <f>MASTER_VL!C187</f>
        <v>Shake Shack</v>
      </c>
      <c r="D187" s="15" t="str">
        <f>MASTER_VL!D187</f>
        <v>SHAK</v>
      </c>
      <c r="E187" s="11">
        <v>1.4600054999485299</v>
      </c>
      <c r="F187" s="20">
        <v>1252608000</v>
      </c>
      <c r="G187" s="20">
        <v>1087533000</v>
      </c>
      <c r="H187" s="20">
        <v>900486000</v>
      </c>
      <c r="I187" s="20">
        <v>1696971000</v>
      </c>
      <c r="J187" s="20">
        <v>1605857000</v>
      </c>
      <c r="K187" s="20">
        <v>1511950000</v>
      </c>
      <c r="L187" s="20">
        <v>14244000</v>
      </c>
      <c r="M187" s="20">
        <v>16980000</v>
      </c>
      <c r="N187" s="20">
        <v>-24285000</v>
      </c>
      <c r="O187" s="34" t="s">
        <v>654</v>
      </c>
    </row>
    <row r="188" spans="2:15" x14ac:dyDescent="0.3">
      <c r="B188" s="4" t="str">
        <f>MASTER_VL!B188</f>
        <v>Restaurants</v>
      </c>
      <c r="C188" s="4" t="str">
        <f>MASTER_VL!C188</f>
        <v>ONE Group Hospitality Inc</v>
      </c>
      <c r="D188" s="15" t="str">
        <f>MASTER_VL!D188</f>
        <v>STKS</v>
      </c>
      <c r="E188" s="11">
        <v>1.4353541975225901</v>
      </c>
      <c r="F188" s="20">
        <v>673344000</v>
      </c>
      <c r="G188" s="20">
        <v>332769000</v>
      </c>
      <c r="H188" s="20">
        <v>316638000</v>
      </c>
      <c r="I188" s="20">
        <v>959353000</v>
      </c>
      <c r="J188" s="20">
        <v>317245000</v>
      </c>
      <c r="K188" s="20">
        <v>291024000</v>
      </c>
      <c r="L188" s="20">
        <v>-24487000</v>
      </c>
      <c r="M188" s="20">
        <v>2266000</v>
      </c>
      <c r="N188" s="20">
        <v>14193000</v>
      </c>
      <c r="O188" s="34" t="s">
        <v>655</v>
      </c>
    </row>
    <row r="189" spans="2:15" x14ac:dyDescent="0.3">
      <c r="B189" s="4" t="str">
        <f>MASTER_VL!B189</f>
        <v>Restaurants</v>
      </c>
      <c r="C189" s="4" t="str">
        <f>MASTER_VL!C189</f>
        <v>Texas Roadhouse Inc</v>
      </c>
      <c r="D189" s="15" t="str">
        <f>MASTER_VL!D189</f>
        <v>TXRH</v>
      </c>
      <c r="E189" s="11">
        <v>0.81447352691774899</v>
      </c>
      <c r="F189" s="20">
        <v>5373332000</v>
      </c>
      <c r="G189" s="20">
        <v>4631672000</v>
      </c>
      <c r="H189" s="20">
        <v>4014919000</v>
      </c>
      <c r="I189" s="20">
        <v>3190779000</v>
      </c>
      <c r="J189" s="20">
        <v>2793376000</v>
      </c>
      <c r="K189" s="20">
        <v>2525665000</v>
      </c>
      <c r="L189" s="20">
        <v>524490000</v>
      </c>
      <c r="M189" s="20">
        <v>358324000</v>
      </c>
      <c r="N189" s="20">
        <v>321312000</v>
      </c>
      <c r="O189" s="34" t="s">
        <v>656</v>
      </c>
    </row>
    <row r="190" spans="2:15" x14ac:dyDescent="0.3">
      <c r="B190" s="4" t="str">
        <f>MASTER_VL!B190</f>
        <v>Restaurants</v>
      </c>
      <c r="C190" s="4" t="str">
        <f>MASTER_VL!C190</f>
        <v>Wendys Company</v>
      </c>
      <c r="D190" s="15" t="str">
        <f>MASTER_VL!D190</f>
        <v>WEN</v>
      </c>
      <c r="E190" s="11">
        <v>0.61175078758072698</v>
      </c>
      <c r="F190" s="20">
        <v>2246492000</v>
      </c>
      <c r="G190" s="20">
        <v>2181578000</v>
      </c>
      <c r="H190" s="20">
        <v>2095505000</v>
      </c>
      <c r="I190" s="20">
        <v>5034843000</v>
      </c>
      <c r="J190" s="20">
        <v>5182826000</v>
      </c>
      <c r="K190" s="20">
        <v>5499344000</v>
      </c>
      <c r="L190" s="20">
        <v>272413000</v>
      </c>
      <c r="M190" s="20">
        <v>279418000</v>
      </c>
      <c r="N190" s="20">
        <v>243505000</v>
      </c>
      <c r="O190" s="34" t="s">
        <v>657</v>
      </c>
    </row>
    <row r="191" spans="2:15" x14ac:dyDescent="0.3">
      <c r="B191" s="4" t="str">
        <f>MASTER_VL!B191</f>
        <v>Restaurants</v>
      </c>
      <c r="C191" s="4" t="str">
        <f>MASTER_VL!C191</f>
        <v>Wingstop Inc.</v>
      </c>
      <c r="D191" s="15" t="str">
        <f>MASTER_VL!D191</f>
        <v>WING</v>
      </c>
      <c r="E191" s="11">
        <v>1.27517329070109</v>
      </c>
      <c r="F191" s="20">
        <v>625807000</v>
      </c>
      <c r="G191" s="20">
        <v>460055000</v>
      </c>
      <c r="H191" s="20">
        <v>357521000</v>
      </c>
      <c r="I191" s="20">
        <v>716246000</v>
      </c>
      <c r="J191" s="20">
        <v>377825000</v>
      </c>
      <c r="K191" s="20">
        <v>424190000</v>
      </c>
      <c r="L191" s="20">
        <v>147190000</v>
      </c>
      <c r="M191" s="20">
        <v>94310000</v>
      </c>
      <c r="N191" s="20">
        <v>69316000</v>
      </c>
      <c r="O191" s="34" t="s">
        <v>658</v>
      </c>
    </row>
    <row r="192" spans="2:15" x14ac:dyDescent="0.3">
      <c r="B192" s="4" t="str">
        <f>MASTER_VL!B192</f>
        <v>Restaurants</v>
      </c>
      <c r="C192" s="4" t="str">
        <f>MASTER_VL!C192</f>
        <v>Yum Brands Inc</v>
      </c>
      <c r="D192" s="15" t="str">
        <f>MASTER_VL!D192</f>
        <v>YUM</v>
      </c>
      <c r="E192" s="11">
        <v>0.549459555794239</v>
      </c>
      <c r="F192" s="20">
        <v>7549000000</v>
      </c>
      <c r="G192" s="20">
        <v>7076000000</v>
      </c>
      <c r="H192" s="20">
        <v>6842000000</v>
      </c>
      <c r="I192" s="20">
        <v>6727000000</v>
      </c>
      <c r="J192" s="20">
        <v>6231000000</v>
      </c>
      <c r="K192" s="20">
        <v>5846000000</v>
      </c>
      <c r="L192" s="20">
        <v>1900000000</v>
      </c>
      <c r="M192" s="20">
        <v>1818000000</v>
      </c>
      <c r="N192" s="20">
        <v>1662000000</v>
      </c>
      <c r="O192" s="34" t="s">
        <v>659</v>
      </c>
    </row>
    <row r="193" spans="2:15" ht="10.5" thickBot="1" x14ac:dyDescent="0.35">
      <c r="B193" s="8" t="str">
        <f>MASTER_VL!B193</f>
        <v>Restaurants</v>
      </c>
      <c r="C193" s="8" t="str">
        <f>MASTER_VL!C193</f>
        <v>Yum China Holdings</v>
      </c>
      <c r="D193" s="19" t="str">
        <f>MASTER_VL!D193</f>
        <v>YUMC</v>
      </c>
      <c r="E193" s="12">
        <v>0.65824621032036001</v>
      </c>
      <c r="F193" s="21">
        <v>11303000000</v>
      </c>
      <c r="G193" s="21">
        <v>10978000000</v>
      </c>
      <c r="H193" s="21">
        <v>9569000000</v>
      </c>
      <c r="I193" s="21">
        <v>11121000000</v>
      </c>
      <c r="J193" s="21">
        <v>12031000000</v>
      </c>
      <c r="K193" s="21">
        <v>11826000000</v>
      </c>
      <c r="L193" s="21">
        <v>1336000000</v>
      </c>
      <c r="M193" s="21">
        <v>1230000000</v>
      </c>
      <c r="N193" s="21">
        <v>685000000</v>
      </c>
      <c r="O193" s="37" t="s">
        <v>660</v>
      </c>
    </row>
    <row r="194" spans="2:15" x14ac:dyDescent="0.3">
      <c r="F194" s="6"/>
      <c r="G194" s="6"/>
      <c r="H194" s="6"/>
      <c r="I194" s="6"/>
      <c r="J194" s="6"/>
      <c r="K194" s="6"/>
      <c r="L194" s="6"/>
      <c r="M194" s="6"/>
      <c r="N194" s="6"/>
    </row>
    <row r="195" spans="2:15" x14ac:dyDescent="0.3">
      <c r="I195" s="6"/>
      <c r="J195" s="6"/>
      <c r="K195" s="6"/>
      <c r="L195" s="6"/>
      <c r="M195" s="6"/>
      <c r="N195" s="6"/>
    </row>
    <row r="196" spans="2:15" x14ac:dyDescent="0.3">
      <c r="I196" s="6"/>
      <c r="J196" s="6"/>
      <c r="K196" s="6"/>
      <c r="L196" s="6"/>
      <c r="M196" s="6"/>
      <c r="N196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3189-D2E2-4F44-AB47-6542F00BC221}">
  <sheetPr>
    <tabColor rgb="FF92D050"/>
  </sheetPr>
  <dimension ref="B3:L35"/>
  <sheetViews>
    <sheetView zoomScale="70" zoomScaleNormal="70" workbookViewId="0">
      <selection activeCell="D27" sqref="D27"/>
    </sheetView>
  </sheetViews>
  <sheetFormatPr defaultColWidth="9.1328125" defaultRowHeight="18.75" customHeight="1" x14ac:dyDescent="0.35"/>
  <cols>
    <col min="1" max="1" width="2.59765625" style="9" customWidth="1"/>
    <col min="2" max="2" width="8" style="9" customWidth="1"/>
    <col min="3" max="3" width="40.59765625" style="9" customWidth="1"/>
    <col min="4" max="6" width="25.73046875" style="9" customWidth="1"/>
    <col min="7" max="7" width="2.59765625" style="9" customWidth="1"/>
    <col min="8" max="8" width="8" style="9" customWidth="1"/>
    <col min="9" max="9" width="40.59765625" style="9" customWidth="1"/>
    <col min="10" max="12" width="25.73046875" style="9" customWidth="1"/>
    <col min="13" max="13" width="2.59765625" style="9" customWidth="1"/>
    <col min="14" max="16384" width="9.1328125" style="9"/>
  </cols>
  <sheetData>
    <row r="3" spans="2:12" ht="18.75" customHeight="1" x14ac:dyDescent="0.35">
      <c r="C3" s="120" t="s">
        <v>7</v>
      </c>
      <c r="D3" s="120"/>
      <c r="E3" s="120"/>
      <c r="F3" s="120"/>
      <c r="I3" s="120" t="s">
        <v>8</v>
      </c>
      <c r="J3" s="120"/>
      <c r="K3" s="120"/>
      <c r="L3" s="120"/>
    </row>
    <row r="4" spans="2:12" ht="18.75" customHeight="1" x14ac:dyDescent="0.35">
      <c r="B4" s="121" t="s">
        <v>2</v>
      </c>
      <c r="C4" s="74" t="s">
        <v>9</v>
      </c>
      <c r="D4" s="75" t="s">
        <v>10</v>
      </c>
      <c r="E4" s="76"/>
      <c r="F4" s="77"/>
      <c r="H4" s="121" t="s">
        <v>2</v>
      </c>
      <c r="I4" s="74" t="s">
        <v>9</v>
      </c>
      <c r="J4" s="75" t="s">
        <v>11</v>
      </c>
      <c r="K4" s="76"/>
      <c r="L4" s="77"/>
    </row>
    <row r="5" spans="2:12" ht="18.75" customHeight="1" x14ac:dyDescent="0.35">
      <c r="B5" s="121"/>
      <c r="C5" s="78"/>
      <c r="D5" s="79">
        <v>2024</v>
      </c>
      <c r="E5" s="80">
        <f>D5-1</f>
        <v>2023</v>
      </c>
      <c r="F5" s="81">
        <f>E5-1</f>
        <v>2022</v>
      </c>
      <c r="H5" s="121"/>
      <c r="I5" s="78"/>
      <c r="J5" s="79">
        <v>2024</v>
      </c>
      <c r="K5" s="80">
        <f>J5-1</f>
        <v>2023</v>
      </c>
      <c r="L5" s="81">
        <f>K5-1</f>
        <v>2022</v>
      </c>
    </row>
    <row r="6" spans="2:12" ht="18.75" customHeight="1" x14ac:dyDescent="0.35">
      <c r="B6" s="121"/>
      <c r="C6" s="10" t="str" cm="1">
        <f t="array" ref="C6:C11">_xlfn.UNIQUE(MASTER_VL!B5:B193)</f>
        <v>Retail Hardlines</v>
      </c>
      <c r="D6" s="82">
        <f>Retail_Hardlines!$K$6</f>
        <v>0.1881590894659238</v>
      </c>
      <c r="E6" s="82">
        <f>Retail_Hardlines!$AM$6</f>
        <v>0.12243055547980465</v>
      </c>
      <c r="F6" s="82">
        <f>Retail_Hardlines!$BO$6</f>
        <v>0.11135692899450304</v>
      </c>
      <c r="H6" s="121"/>
      <c r="I6" s="10" t="str">
        <f>C6</f>
        <v>Retail Hardlines</v>
      </c>
      <c r="J6" s="82">
        <f>Retail_Hardlines!$P$6</f>
        <v>0.15798661139463638</v>
      </c>
      <c r="K6" s="82">
        <f>Retail_Hardlines!$AR$6</f>
        <v>0.12081983304219247</v>
      </c>
      <c r="L6" s="82">
        <f>Retail_Hardlines!$BT$6</f>
        <v>0.11172645774498682</v>
      </c>
    </row>
    <row r="7" spans="2:12" ht="18.75" customHeight="1" x14ac:dyDescent="0.35">
      <c r="B7" s="121"/>
      <c r="C7" s="10" t="str">
        <v>Retail Softlines</v>
      </c>
      <c r="D7" s="82">
        <f>Retail_Softlines!$K$6</f>
        <v>2.01564708681474E-2</v>
      </c>
      <c r="E7" s="82" t="str">
        <f>Retail_Softlines!$AM$6</f>
        <v>n/a</v>
      </c>
      <c r="F7" s="82">
        <f>Retail_Softlines!$BO$6</f>
        <v>5.7156480636868727E-2</v>
      </c>
      <c r="H7" s="121"/>
      <c r="I7" s="10" t="str">
        <f>C7</f>
        <v>Retail Softlines</v>
      </c>
      <c r="J7" s="82">
        <f>Retail_Softlines!$P$6</f>
        <v>1.5656129415900933E-2</v>
      </c>
      <c r="K7" s="82">
        <f>Retail_Softlines!$AR$6</f>
        <v>5.5647505247860489E-2</v>
      </c>
      <c r="L7" s="82">
        <f>Retail_Softlines!$BT$6</f>
        <v>1.2201768173342347E-2</v>
      </c>
    </row>
    <row r="8" spans="2:12" ht="18.75" customHeight="1" x14ac:dyDescent="0.35">
      <c r="B8" s="121"/>
      <c r="C8" s="10" t="str">
        <v>Retail Store</v>
      </c>
      <c r="D8" s="82">
        <f>Retail_Store!$K$6</f>
        <v>3.4817025843919491E-2</v>
      </c>
      <c r="E8" s="82">
        <f>Retail_Store!$AM$6</f>
        <v>5.3242192025118325E-2</v>
      </c>
      <c r="F8" s="82">
        <f>Retail_Store!$BO$6</f>
        <v>5.1799874112873158E-2</v>
      </c>
      <c r="H8" s="121"/>
      <c r="I8" s="10" t="str">
        <f>C8</f>
        <v>Retail Store</v>
      </c>
      <c r="J8" s="82">
        <f>Retail_Store!$P$6</f>
        <v>3.4146345763907932E-2</v>
      </c>
      <c r="K8" s="82">
        <f>Retail_Store!$AR$6</f>
        <v>5.3512799574834992E-2</v>
      </c>
      <c r="L8" s="82">
        <f>Retail_Store!$BT$6</f>
        <v>5.9421404712392642E-2</v>
      </c>
    </row>
    <row r="9" spans="2:12" ht="18.75" customHeight="1" x14ac:dyDescent="0.35">
      <c r="B9" s="121"/>
      <c r="C9" s="10" t="str">
        <v>Retail Building Supply</v>
      </c>
      <c r="D9" s="82">
        <f>Retail_Building_Supply!$K$6</f>
        <v>0.11098312154428169</v>
      </c>
      <c r="E9" s="82">
        <f>Retail_Building_Supply!$AM$6</f>
        <v>0.12503558900586115</v>
      </c>
      <c r="F9" s="82">
        <f>Retail_Building_Supply!$BO$6</f>
        <v>0.11712216558977141</v>
      </c>
      <c r="H9" s="121"/>
      <c r="I9" s="10" t="str">
        <f>C9</f>
        <v>Retail Building Supply</v>
      </c>
      <c r="J9" s="82">
        <f>Retail_Building_Supply!$P$6</f>
        <v>0.11779756185095569</v>
      </c>
      <c r="K9" s="82">
        <f>Retail_Building_Supply!$AR$6</f>
        <v>0.1179485348730995</v>
      </c>
      <c r="L9" s="82">
        <f>Retail_Building_Supply!$BT$6</f>
        <v>0.12475660617496881</v>
      </c>
    </row>
    <row r="10" spans="2:12" ht="18.75" customHeight="1" x14ac:dyDescent="0.35">
      <c r="B10" s="121"/>
      <c r="C10" s="10" t="str">
        <v>Retail Wholesale Food</v>
      </c>
      <c r="D10" s="82">
        <f>Retail_Wholesale_Food!$K$6</f>
        <v>2.1841225588342363E-2</v>
      </c>
      <c r="E10" s="82">
        <f>Retail_Wholesale_Food!$AM$6</f>
        <v>2.1422499839082284E-2</v>
      </c>
      <c r="F10" s="82">
        <f>Retail_Wholesale_Food!$BO$6</f>
        <v>2.3519010497266839E-2</v>
      </c>
      <c r="H10" s="121"/>
      <c r="I10" s="10" t="str">
        <f>C10</f>
        <v>Retail Wholesale Food</v>
      </c>
      <c r="J10" s="82">
        <f>Retail_Wholesale_Food!$P$6</f>
        <v>2.1996542912834132E-2</v>
      </c>
      <c r="K10" s="82">
        <f>Retail_Wholesale_Food!$AR$6</f>
        <v>2.1658112105689777E-2</v>
      </c>
      <c r="L10" s="82">
        <f>Retail_Wholesale_Food!$BT$6</f>
        <v>2.2863920430685414E-2</v>
      </c>
    </row>
    <row r="11" spans="2:12" ht="18.75" customHeight="1" x14ac:dyDescent="0.35">
      <c r="B11" s="121"/>
      <c r="C11" s="10" t="str">
        <v>Restaurants</v>
      </c>
      <c r="D11" s="82">
        <f>Restaurants!$K$6</f>
        <v>0.10560899127498327</v>
      </c>
      <c r="E11" s="82">
        <f>Restaurants!$AM$6</f>
        <v>0.13152591155137691</v>
      </c>
      <c r="F11" s="82">
        <f>Restaurants!$BO$6</f>
        <v>8.4064317443781456E-2</v>
      </c>
      <c r="H11" s="121"/>
      <c r="I11" s="10" t="str">
        <f t="shared" ref="I11" si="0">C11</f>
        <v>Restaurants</v>
      </c>
      <c r="J11" s="82">
        <f>Restaurants!$P$6</f>
        <v>0.13563854053615074</v>
      </c>
      <c r="K11" s="82">
        <f>Restaurants!$AR$6</f>
        <v>0.13304814098545814</v>
      </c>
      <c r="L11" s="82">
        <f>Restaurants!$BT$6</f>
        <v>8.3051898143872968E-2</v>
      </c>
    </row>
    <row r="12" spans="2:12" s="69" customFormat="1" ht="18.75" customHeight="1" x14ac:dyDescent="0.35">
      <c r="B12" s="121"/>
      <c r="C12" s="10" t="s">
        <v>12</v>
      </c>
      <c r="D12" s="82">
        <f>Analysis_All_Companies!$K$6</f>
        <v>5.973134594977457E-2</v>
      </c>
      <c r="E12" s="82">
        <f>Analysis_All_Companies!$AM$6</f>
        <v>6.6282217216323339E-2</v>
      </c>
      <c r="F12" s="82">
        <f>Analysis_All_Companies!$BO$6</f>
        <v>6.2819214691304456E-2</v>
      </c>
      <c r="G12" s="98"/>
      <c r="H12" s="121"/>
      <c r="I12" s="10" t="s">
        <v>12</v>
      </c>
      <c r="J12" s="82">
        <f>Analysis_All_Companies!$P$6</f>
        <v>6.1032741412018067E-2</v>
      </c>
      <c r="K12" s="82">
        <f>Analysis_All_Companies!$AR$6</f>
        <v>6.5476308974983272E-2</v>
      </c>
      <c r="L12" s="82">
        <f>Analysis_All_Companies!$BT$6</f>
        <v>6.3516701280339649E-2</v>
      </c>
    </row>
    <row r="13" spans="2:12" ht="18.75" customHeight="1" x14ac:dyDescent="0.35">
      <c r="C13" s="83" t="s">
        <v>4</v>
      </c>
      <c r="D13" s="84">
        <f>AVERAGE(D6:D12)</f>
        <v>7.7328181505053231E-2</v>
      </c>
      <c r="E13" s="84">
        <f>AVERAGE(E6:E12)</f>
        <v>8.6656494186261104E-2</v>
      </c>
      <c r="F13" s="84">
        <f>AVERAGE(F6:F12)</f>
        <v>7.2548284566624141E-2</v>
      </c>
      <c r="I13" s="83" t="s">
        <v>4</v>
      </c>
      <c r="J13" s="84">
        <f>AVERAGE(J6:J12)</f>
        <v>7.7750639040914851E-2</v>
      </c>
      <c r="K13" s="84">
        <f>AVERAGE(K6:K12)</f>
        <v>8.11587478291598E-2</v>
      </c>
      <c r="L13" s="84">
        <f>AVERAGE(L6:L12)</f>
        <v>6.8219822380084089E-2</v>
      </c>
    </row>
    <row r="14" spans="2:12" ht="18.75" customHeight="1" x14ac:dyDescent="0.35">
      <c r="B14" s="121" t="s">
        <v>13</v>
      </c>
      <c r="H14" s="121" t="s">
        <v>13</v>
      </c>
    </row>
    <row r="15" spans="2:12" ht="18.75" customHeight="1" x14ac:dyDescent="0.35">
      <c r="B15" s="121"/>
      <c r="C15" s="74" t="s">
        <v>9</v>
      </c>
      <c r="D15" s="75" t="s">
        <v>14</v>
      </c>
      <c r="E15" s="76"/>
      <c r="F15" s="77"/>
      <c r="H15" s="121"/>
      <c r="I15" s="74" t="s">
        <v>9</v>
      </c>
      <c r="J15" s="75" t="s">
        <v>15</v>
      </c>
      <c r="K15" s="76"/>
      <c r="L15" s="77"/>
    </row>
    <row r="16" spans="2:12" ht="18.75" customHeight="1" x14ac:dyDescent="0.35">
      <c r="B16" s="121"/>
      <c r="C16" s="78"/>
      <c r="D16" s="79">
        <v>2024</v>
      </c>
      <c r="E16" s="80">
        <f>D16-1</f>
        <v>2023</v>
      </c>
      <c r="F16" s="81">
        <f>E16-1</f>
        <v>2022</v>
      </c>
      <c r="H16" s="121"/>
      <c r="I16" s="78"/>
      <c r="J16" s="79">
        <v>2024</v>
      </c>
      <c r="K16" s="80">
        <f>J16-1</f>
        <v>2023</v>
      </c>
      <c r="L16" s="81">
        <f>K16-1</f>
        <v>2022</v>
      </c>
    </row>
    <row r="17" spans="2:12" ht="18.75" customHeight="1" x14ac:dyDescent="0.35">
      <c r="B17" s="121"/>
      <c r="C17" s="10" t="str" cm="1">
        <f t="array" ref="C17:C22">_xlfn.UNIQUE(MASTER_VL!B5:B193)</f>
        <v>Retail Hardlines</v>
      </c>
      <c r="D17" s="82">
        <f>Retail_Hardlines!$K$8</f>
        <v>3.2921845507211146E-2</v>
      </c>
      <c r="E17" s="82">
        <f>Retail_Hardlines!$AM$8</f>
        <v>4.2386120246227635E-2</v>
      </c>
      <c r="F17" s="82">
        <f>Retail_Hardlines!$BO$8</f>
        <v>4.4002906554516753E-2</v>
      </c>
      <c r="H17" s="121"/>
      <c r="I17" s="10" t="str">
        <f>C17</f>
        <v>Retail Hardlines</v>
      </c>
      <c r="J17" s="82">
        <f>Retail_Hardlines!$P$8</f>
        <v>3.9575857722069334E-2</v>
      </c>
      <c r="K17" s="82">
        <f>Retail_Hardlines!$AR$8</f>
        <v>4.4774983274622676E-2</v>
      </c>
      <c r="L17" s="82">
        <f>Retail_Hardlines!$BT$8</f>
        <v>4.8699929592123666E-2</v>
      </c>
    </row>
    <row r="18" spans="2:12" ht="18.75" customHeight="1" x14ac:dyDescent="0.35">
      <c r="B18" s="121"/>
      <c r="C18" s="10" t="str">
        <v>Retail Softlines</v>
      </c>
      <c r="D18" s="82">
        <f>Retail_Softlines!$K$8</f>
        <v>2.01564708681474E-2</v>
      </c>
      <c r="E18" s="82" t="str">
        <f>Retail_Softlines!$AM$8</f>
        <v>n/a</v>
      </c>
      <c r="F18" s="82">
        <f>Retail_Softlines!$BO$8</f>
        <v>5.7156480636868727E-2</v>
      </c>
      <c r="H18" s="121"/>
      <c r="I18" s="10" t="str">
        <f>C18</f>
        <v>Retail Softlines</v>
      </c>
      <c r="J18" s="82">
        <f>Retail_Softlines!$P$8</f>
        <v>1.5656129415900933E-2</v>
      </c>
      <c r="K18" s="82">
        <f>Retail_Softlines!$AR$8</f>
        <v>5.5647505247860489E-2</v>
      </c>
      <c r="L18" s="82">
        <f>Retail_Softlines!$BT$8</f>
        <v>1.2201768173342347E-2</v>
      </c>
    </row>
    <row r="19" spans="2:12" ht="18.75" customHeight="1" x14ac:dyDescent="0.35">
      <c r="B19" s="121"/>
      <c r="C19" s="10" t="str">
        <v>Retail Store</v>
      </c>
      <c r="D19" s="82">
        <f>Retail_Store!$K$8</f>
        <v>3.8320095622200977E-2</v>
      </c>
      <c r="E19" s="82">
        <f>Retail_Store!$AM$8</f>
        <v>3.5186096782533934E-2</v>
      </c>
      <c r="F19" s="82">
        <f>Retail_Store!$BO$8</f>
        <v>3.0880559412223632E-2</v>
      </c>
      <c r="H19" s="121"/>
      <c r="I19" s="10" t="str">
        <f>C19</f>
        <v>Retail Store</v>
      </c>
      <c r="J19" s="82">
        <f>Retail_Store!$P$8</f>
        <v>3.4624757969324751E-2</v>
      </c>
      <c r="K19" s="82">
        <f>Retail_Store!$AR$8</f>
        <v>3.0852004310320334E-2</v>
      </c>
      <c r="L19" s="82">
        <f>Retail_Store!$BT$8</f>
        <v>4.1410698280685249E-2</v>
      </c>
    </row>
    <row r="20" spans="2:12" ht="18.75" customHeight="1" x14ac:dyDescent="0.35">
      <c r="B20" s="121"/>
      <c r="C20" s="10" t="str">
        <v>Retail Building Supply</v>
      </c>
      <c r="D20" s="82">
        <f>Retail_Building_Supply!$K$8</f>
        <v>0.11098312154428169</v>
      </c>
      <c r="E20" s="82">
        <f>Retail_Building_Supply!$AM$8</f>
        <v>0.12658291041298245</v>
      </c>
      <c r="F20" s="82">
        <f>Retail_Building_Supply!$BO$8</f>
        <v>0.12447889906491238</v>
      </c>
      <c r="H20" s="121"/>
      <c r="I20" s="10" t="str">
        <f>C20</f>
        <v>Retail Building Supply</v>
      </c>
      <c r="J20" s="82">
        <f>Retail_Building_Supply!$P$8</f>
        <v>0.11779756185095569</v>
      </c>
      <c r="K20" s="82">
        <f>Retail_Building_Supply!$AR$8</f>
        <v>0.1249794326592561</v>
      </c>
      <c r="L20" s="82">
        <f>Retail_Building_Supply!$BT$8</f>
        <v>0.13303124322444193</v>
      </c>
    </row>
    <row r="21" spans="2:12" ht="18.75" customHeight="1" x14ac:dyDescent="0.35">
      <c r="B21" s="121"/>
      <c r="C21" s="10" t="str">
        <v>Retail Wholesale Food</v>
      </c>
      <c r="D21" s="66">
        <f>Retail_Wholesale_Food!$K$8</f>
        <v>1.9068505724412179E-2</v>
      </c>
      <c r="E21" s="66">
        <f>Retail_Wholesale_Food!$AM$8</f>
        <v>2.0677355600254063E-2</v>
      </c>
      <c r="F21" s="66">
        <f>Retail_Wholesale_Food!$BO$8</f>
        <v>2.1501908447726488E-2</v>
      </c>
      <c r="H21" s="121"/>
      <c r="I21" s="10" t="str">
        <f>C21</f>
        <v>Retail Wholesale Food</v>
      </c>
      <c r="J21" s="66">
        <f>Retail_Wholesale_Food!$P$8</f>
        <v>2.0142239236637393E-2</v>
      </c>
      <c r="K21" s="66">
        <f>Retail_Wholesale_Food!$AR$8</f>
        <v>2.1113068673193479E-2</v>
      </c>
      <c r="L21" s="66">
        <f>Retail_Wholesale_Food!$BT$8</f>
        <v>1.9269518106894333E-2</v>
      </c>
    </row>
    <row r="22" spans="2:12" s="69" customFormat="1" ht="18.75" customHeight="1" x14ac:dyDescent="0.35">
      <c r="B22" s="121"/>
      <c r="C22" s="10" t="str">
        <v>Restaurants</v>
      </c>
      <c r="D22" s="66">
        <f>Restaurants!$K$8</f>
        <v>0.12106040831282032</v>
      </c>
      <c r="E22" s="66">
        <f>Restaurants!$AM$8</f>
        <v>0.11488439661693411</v>
      </c>
      <c r="F22" s="66">
        <f>Restaurants!$BO$8</f>
        <v>9.6687942037745056E-2</v>
      </c>
      <c r="H22" s="121"/>
      <c r="I22" s="10" t="str">
        <f t="shared" ref="I22" si="1">C22</f>
        <v>Restaurants</v>
      </c>
      <c r="J22" s="66">
        <f>Restaurants!$P$8</f>
        <v>0.12168651618565936</v>
      </c>
      <c r="K22" s="66">
        <f>Restaurants!$AR$8</f>
        <v>0.11424195622674724</v>
      </c>
      <c r="L22" s="66">
        <f>Restaurants!$BT$8</f>
        <v>9.5978452038927312E-2</v>
      </c>
    </row>
    <row r="23" spans="2:12" s="98" customFormat="1" ht="18.75" customHeight="1" x14ac:dyDescent="0.35">
      <c r="B23" s="99"/>
      <c r="C23" s="10" t="s">
        <v>12</v>
      </c>
      <c r="D23" s="82">
        <f>Analysis_All_Companies!$K$8</f>
        <v>3.9510995276793061E-2</v>
      </c>
      <c r="E23" s="82">
        <f>Analysis_All_Companies!$AM$8</f>
        <v>4.9181477963531763E-2</v>
      </c>
      <c r="F23" s="82">
        <f>Analysis_All_Companies!$BO$8</f>
        <v>4.6404132275566723E-2</v>
      </c>
      <c r="I23" s="10" t="s">
        <v>12</v>
      </c>
      <c r="J23" s="82">
        <f>Analysis_All_Companies!$P$8</f>
        <v>3.7068332916707615E-2</v>
      </c>
      <c r="K23" s="82">
        <f>Analysis_All_Companies!$AR$8</f>
        <v>4.7091256654319451E-2</v>
      </c>
      <c r="L23" s="82">
        <f>Analysis_All_Companies!$BT$8</f>
        <v>5.3370827280790088E-2</v>
      </c>
    </row>
    <row r="24" spans="2:12" s="98" customFormat="1" ht="18.75" customHeight="1" x14ac:dyDescent="0.35">
      <c r="B24" s="99"/>
      <c r="C24" s="67" t="s">
        <v>4</v>
      </c>
      <c r="D24" s="68">
        <f>AVERAGE(D17:D23)</f>
        <v>5.45744918365524E-2</v>
      </c>
      <c r="E24" s="68">
        <f>AVERAGE(E17:E23)</f>
        <v>6.4816392937077333E-2</v>
      </c>
      <c r="F24" s="68">
        <f>AVERAGE(F17:F23)</f>
        <v>6.0158975489937108E-2</v>
      </c>
      <c r="I24" s="67" t="s">
        <v>4</v>
      </c>
      <c r="J24" s="68">
        <f>AVERAGE(J17:J23)</f>
        <v>5.522162789960787E-2</v>
      </c>
      <c r="K24" s="68">
        <f>AVERAGE(K17:K23)</f>
        <v>6.2671458149474252E-2</v>
      </c>
      <c r="L24" s="68">
        <f>AVERAGE(L17:L23)</f>
        <v>5.7708919528172128E-2</v>
      </c>
    </row>
    <row r="25" spans="2:12" s="98" customFormat="1" ht="18.75" customHeight="1" x14ac:dyDescent="0.35">
      <c r="B25" s="99"/>
      <c r="C25" s="100"/>
      <c r="D25" s="101"/>
      <c r="E25" s="101"/>
      <c r="F25" s="101"/>
      <c r="I25" s="100"/>
      <c r="J25" s="101"/>
      <c r="K25" s="101"/>
      <c r="L25" s="101"/>
    </row>
    <row r="26" spans="2:12" s="98" customFormat="1" ht="18.75" customHeight="1" x14ac:dyDescent="0.35">
      <c r="B26" s="99"/>
      <c r="C26" s="10"/>
      <c r="D26" s="10" t="s">
        <v>16</v>
      </c>
      <c r="E26" s="101"/>
      <c r="F26" s="101"/>
      <c r="I26" s="100"/>
      <c r="J26" s="101"/>
      <c r="K26" s="101"/>
      <c r="L26" s="101"/>
    </row>
    <row r="27" spans="2:12" s="98" customFormat="1" ht="18.75" customHeight="1" x14ac:dyDescent="0.35">
      <c r="B27" s="99"/>
      <c r="C27" s="10" t="s">
        <v>2</v>
      </c>
      <c r="D27" s="102">
        <f>AVERAGE(D13:F13, J13:L13)</f>
        <v>7.7277028251349522E-2</v>
      </c>
      <c r="E27" s="101"/>
      <c r="F27" s="101"/>
      <c r="I27" s="100"/>
      <c r="J27" s="101"/>
      <c r="K27" s="101"/>
      <c r="L27" s="101"/>
    </row>
    <row r="28" spans="2:12" ht="18.75" customHeight="1" x14ac:dyDescent="0.35">
      <c r="C28" s="10" t="s">
        <v>3</v>
      </c>
      <c r="D28" s="102">
        <f>AVERAGE(D24:F24, J24:L24)</f>
        <v>5.919197764013686E-2</v>
      </c>
      <c r="E28" s="101"/>
      <c r="F28" s="101"/>
      <c r="I28" s="100"/>
      <c r="J28" s="101"/>
      <c r="K28" s="101"/>
      <c r="L28" s="101"/>
    </row>
    <row r="29" spans="2:12" ht="18.75" customHeight="1" x14ac:dyDescent="0.35">
      <c r="C29" s="9" t="s">
        <v>4</v>
      </c>
      <c r="D29" s="97">
        <f>AVERAGE(D27:D28)</f>
        <v>6.8234502945743195E-2</v>
      </c>
      <c r="E29" s="106"/>
      <c r="F29" s="101"/>
      <c r="I29" s="100"/>
      <c r="J29" s="101"/>
      <c r="K29" s="101"/>
      <c r="L29" s="101"/>
    </row>
    <row r="31" spans="2:12" ht="18.95" customHeight="1" x14ac:dyDescent="0.35">
      <c r="C31" s="85" t="s">
        <v>17</v>
      </c>
      <c r="L31" s="97"/>
    </row>
    <row r="32" spans="2:12" ht="18.95" customHeight="1" x14ac:dyDescent="0.35">
      <c r="C32" s="9" t="s">
        <v>18</v>
      </c>
    </row>
    <row r="33" ht="18.95" customHeight="1" x14ac:dyDescent="0.35"/>
    <row r="34" ht="18.95" customHeight="1" x14ac:dyDescent="0.35"/>
    <row r="35" ht="18.95" customHeight="1" x14ac:dyDescent="0.35"/>
  </sheetData>
  <mergeCells count="6">
    <mergeCell ref="C3:F3"/>
    <mergeCell ref="I3:L3"/>
    <mergeCell ref="B4:B12"/>
    <mergeCell ref="H4:H12"/>
    <mergeCell ref="B14:B22"/>
    <mergeCell ref="H14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AFB9-30F6-40F6-A0C9-8CD6320DF018}">
  <sheetPr>
    <tabColor rgb="FFFFC000"/>
  </sheetPr>
  <dimension ref="B3:L37"/>
  <sheetViews>
    <sheetView zoomScale="70" zoomScaleNormal="70" workbookViewId="0">
      <selection activeCell="E60" sqref="E60"/>
    </sheetView>
  </sheetViews>
  <sheetFormatPr defaultColWidth="9.1328125" defaultRowHeight="18.75" customHeight="1" x14ac:dyDescent="0.35"/>
  <cols>
    <col min="1" max="1" width="2.59765625" style="9" customWidth="1"/>
    <col min="2" max="2" width="8" style="9" customWidth="1"/>
    <col min="3" max="3" width="40.59765625" style="9" customWidth="1"/>
    <col min="4" max="6" width="25.73046875" style="9" customWidth="1"/>
    <col min="7" max="7" width="2.59765625" style="9" customWidth="1"/>
    <col min="8" max="8" width="8" style="9" customWidth="1"/>
    <col min="9" max="9" width="40.59765625" style="9" customWidth="1"/>
    <col min="10" max="12" width="25.73046875" style="9" customWidth="1"/>
    <col min="13" max="13" width="2.59765625" style="9" customWidth="1"/>
    <col min="14" max="16384" width="9.1328125" style="9"/>
  </cols>
  <sheetData>
    <row r="3" spans="2:12" ht="18.75" customHeight="1" x14ac:dyDescent="0.35">
      <c r="C3" s="120" t="s">
        <v>7</v>
      </c>
      <c r="D3" s="120"/>
      <c r="E3" s="120"/>
      <c r="F3" s="120"/>
      <c r="I3" s="120" t="s">
        <v>8</v>
      </c>
      <c r="J3" s="120"/>
      <c r="K3" s="120"/>
      <c r="L3" s="120"/>
    </row>
    <row r="4" spans="2:12" ht="18.75" customHeight="1" x14ac:dyDescent="0.35">
      <c r="B4" s="121" t="s">
        <v>2</v>
      </c>
      <c r="C4" s="74" t="s">
        <v>9</v>
      </c>
      <c r="D4" s="75" t="s">
        <v>10</v>
      </c>
      <c r="E4" s="76"/>
      <c r="F4" s="77"/>
      <c r="H4" s="121" t="s">
        <v>2</v>
      </c>
      <c r="I4" s="74" t="s">
        <v>9</v>
      </c>
      <c r="J4" s="75" t="s">
        <v>11</v>
      </c>
      <c r="K4" s="76"/>
      <c r="L4" s="77"/>
    </row>
    <row r="5" spans="2:12" ht="18.75" customHeight="1" x14ac:dyDescent="0.35">
      <c r="B5" s="121"/>
      <c r="C5" s="78"/>
      <c r="D5" s="79">
        <v>2024</v>
      </c>
      <c r="E5" s="80">
        <f>D5-1</f>
        <v>2023</v>
      </c>
      <c r="F5" s="81">
        <f>E5-1</f>
        <v>2022</v>
      </c>
      <c r="H5" s="121"/>
      <c r="I5" s="78"/>
      <c r="J5" s="79">
        <v>2024</v>
      </c>
      <c r="K5" s="80">
        <f>J5-1</f>
        <v>2023</v>
      </c>
      <c r="L5" s="81">
        <f>K5-1</f>
        <v>2022</v>
      </c>
    </row>
    <row r="6" spans="2:12" ht="18.75" customHeight="1" x14ac:dyDescent="0.35">
      <c r="B6" s="121"/>
      <c r="C6" s="10" t="s">
        <v>19</v>
      </c>
      <c r="D6" s="82">
        <f>Analysis_All_Companies!$K$6</f>
        <v>5.973134594977457E-2</v>
      </c>
      <c r="E6" s="82">
        <f>Analysis_All_Companies!$AM$6</f>
        <v>6.6282217216323339E-2</v>
      </c>
      <c r="F6" s="82">
        <f>Analysis_All_Companies!$BO$6</f>
        <v>6.2819214691304456E-2</v>
      </c>
      <c r="H6" s="121"/>
      <c r="I6" s="10" t="str">
        <f>C6</f>
        <v>All Companies, All Industries</v>
      </c>
      <c r="J6" s="82">
        <f>Analysis_All_Companies!$P$6</f>
        <v>6.1032741412018067E-2</v>
      </c>
      <c r="K6" s="82">
        <f>Analysis_All_Companies!$AR$6</f>
        <v>6.5476308974983272E-2</v>
      </c>
      <c r="L6" s="82">
        <f>Analysis_All_Companies!$BT$6</f>
        <v>6.3516701280339649E-2</v>
      </c>
    </row>
    <row r="7" spans="2:12" s="69" customFormat="1" ht="18.75" customHeight="1" x14ac:dyDescent="0.35">
      <c r="B7" s="121"/>
      <c r="C7" s="83" t="s">
        <v>4</v>
      </c>
      <c r="D7" s="84">
        <f>AVERAGE(D6:D6)</f>
        <v>5.973134594977457E-2</v>
      </c>
      <c r="E7" s="84">
        <f>AVERAGE(E6:E6)</f>
        <v>6.6282217216323339E-2</v>
      </c>
      <c r="F7" s="84">
        <f>AVERAGE(F6:F6)</f>
        <v>6.2819214691304456E-2</v>
      </c>
      <c r="G7" s="98"/>
      <c r="H7" s="121"/>
      <c r="I7" s="83" t="s">
        <v>4</v>
      </c>
      <c r="J7" s="84">
        <f>AVERAGE(J6:J6)</f>
        <v>6.1032741412018067E-2</v>
      </c>
      <c r="K7" s="84">
        <f>AVERAGE(K6:K6)</f>
        <v>6.5476308974983272E-2</v>
      </c>
      <c r="L7" s="84">
        <f>AVERAGE(L6:L6)</f>
        <v>6.3516701280339649E-2</v>
      </c>
    </row>
    <row r="9" spans="2:12" ht="18.75" customHeight="1" x14ac:dyDescent="0.35">
      <c r="B9" s="121" t="s">
        <v>13</v>
      </c>
      <c r="C9" s="74" t="s">
        <v>9</v>
      </c>
      <c r="D9" s="75" t="s">
        <v>14</v>
      </c>
      <c r="E9" s="76"/>
      <c r="F9" s="77"/>
      <c r="H9" s="121" t="s">
        <v>13</v>
      </c>
      <c r="I9" s="74" t="s">
        <v>9</v>
      </c>
      <c r="J9" s="75" t="s">
        <v>15</v>
      </c>
      <c r="K9" s="76"/>
      <c r="L9" s="77"/>
    </row>
    <row r="10" spans="2:12" ht="18.75" customHeight="1" x14ac:dyDescent="0.35">
      <c r="B10" s="121"/>
      <c r="C10" s="78"/>
      <c r="D10" s="79">
        <v>2024</v>
      </c>
      <c r="E10" s="80">
        <f>D10-1</f>
        <v>2023</v>
      </c>
      <c r="F10" s="81">
        <f>E10-1</f>
        <v>2022</v>
      </c>
      <c r="H10" s="121"/>
      <c r="I10" s="78"/>
      <c r="J10" s="79">
        <v>2024</v>
      </c>
      <c r="K10" s="80">
        <f>J10-1</f>
        <v>2023</v>
      </c>
      <c r="L10" s="81">
        <f>K10-1</f>
        <v>2022</v>
      </c>
    </row>
    <row r="11" spans="2:12" ht="18.75" customHeight="1" x14ac:dyDescent="0.35">
      <c r="B11" s="121"/>
      <c r="C11" s="10" t="s">
        <v>19</v>
      </c>
      <c r="D11" s="82">
        <f>Analysis_All_Companies!$K$8</f>
        <v>3.9510995276793061E-2</v>
      </c>
      <c r="E11" s="82">
        <f>Analysis_All_Companies!$AM$8</f>
        <v>4.9181477963531763E-2</v>
      </c>
      <c r="F11" s="82">
        <f>Analysis_All_Companies!$BO$8</f>
        <v>4.6404132275566723E-2</v>
      </c>
      <c r="H11" s="121"/>
      <c r="I11" s="10" t="str">
        <f>C11</f>
        <v>All Companies, All Industries</v>
      </c>
      <c r="J11" s="82">
        <f>Analysis_All_Companies!$P$8</f>
        <v>3.7068332916707615E-2</v>
      </c>
      <c r="K11" s="82">
        <f>Analysis_All_Companies!$AR$8</f>
        <v>4.7091256654319451E-2</v>
      </c>
      <c r="L11" s="82">
        <f>Analysis_All_Companies!$BT$8</f>
        <v>5.3370827280790088E-2</v>
      </c>
    </row>
    <row r="12" spans="2:12" s="69" customFormat="1" ht="18.75" customHeight="1" x14ac:dyDescent="0.35">
      <c r="B12" s="121"/>
      <c r="C12" s="67" t="s">
        <v>4</v>
      </c>
      <c r="D12" s="68">
        <f>AVERAGE(D11:D11)</f>
        <v>3.9510995276793061E-2</v>
      </c>
      <c r="E12" s="68">
        <f>AVERAGE(E11:E11)</f>
        <v>4.9181477963531763E-2</v>
      </c>
      <c r="F12" s="68">
        <f>AVERAGE(F11:F11)</f>
        <v>4.6404132275566723E-2</v>
      </c>
      <c r="H12" s="121"/>
      <c r="I12" s="67" t="s">
        <v>4</v>
      </c>
      <c r="J12" s="68">
        <f>AVERAGE(J11:J11)</f>
        <v>3.7068332916707615E-2</v>
      </c>
      <c r="K12" s="68">
        <f>AVERAGE(K11:K11)</f>
        <v>4.7091256654319451E-2</v>
      </c>
      <c r="L12" s="68">
        <f>AVERAGE(L11:L11)</f>
        <v>5.3370827280790088E-2</v>
      </c>
    </row>
    <row r="13" spans="2:12" s="98" customFormat="1" ht="18.75" customHeight="1" x14ac:dyDescent="0.35">
      <c r="B13" s="99"/>
      <c r="C13" s="100"/>
      <c r="D13" s="101"/>
      <c r="E13" s="101"/>
      <c r="F13" s="101"/>
      <c r="I13" s="100"/>
      <c r="J13" s="101"/>
      <c r="K13" s="101"/>
      <c r="L13" s="101"/>
    </row>
    <row r="14" spans="2:12" s="98" customFormat="1" ht="18.75" customHeight="1" x14ac:dyDescent="0.35">
      <c r="B14" s="99"/>
      <c r="C14" s="10"/>
      <c r="D14" s="10" t="s">
        <v>16</v>
      </c>
      <c r="E14" s="101"/>
      <c r="F14" s="101"/>
      <c r="I14" s="100"/>
      <c r="J14" s="101"/>
      <c r="K14" s="101"/>
      <c r="L14" s="101"/>
    </row>
    <row r="15" spans="2:12" s="98" customFormat="1" ht="18.75" customHeight="1" x14ac:dyDescent="0.35">
      <c r="B15" s="99"/>
      <c r="C15" s="10" t="s">
        <v>2</v>
      </c>
      <c r="D15" s="102">
        <f>AVERAGE(D7:F7, J7:L7)</f>
        <v>6.3143088254123889E-2</v>
      </c>
      <c r="E15" s="101"/>
      <c r="F15" s="101"/>
      <c r="I15" s="100"/>
      <c r="J15" s="101"/>
      <c r="K15" s="101"/>
      <c r="L15" s="101"/>
    </row>
    <row r="16" spans="2:12" s="98" customFormat="1" ht="18.75" customHeight="1" x14ac:dyDescent="0.35">
      <c r="B16" s="99"/>
      <c r="C16" s="10" t="s">
        <v>3</v>
      </c>
      <c r="D16" s="102">
        <f>AVERAGE(D12:F12, J12:L12)</f>
        <v>4.5437837061284785E-2</v>
      </c>
      <c r="E16" s="101"/>
      <c r="F16" s="101"/>
      <c r="I16" s="100"/>
      <c r="J16" s="101"/>
      <c r="K16" s="101"/>
      <c r="L16" s="101"/>
    </row>
    <row r="17" spans="2:12" s="98" customFormat="1" ht="18.75" customHeight="1" x14ac:dyDescent="0.35">
      <c r="B17" s="99"/>
      <c r="C17" s="9" t="s">
        <v>4</v>
      </c>
      <c r="D17" s="97">
        <f>AVERAGE(D15:D16)</f>
        <v>5.4290462657704333E-2</v>
      </c>
      <c r="E17" s="106"/>
      <c r="F17" s="101"/>
      <c r="I17" s="100"/>
      <c r="J17" s="101"/>
      <c r="K17" s="101"/>
      <c r="L17" s="101"/>
    </row>
    <row r="19" spans="2:12" ht="18.75" customHeight="1" x14ac:dyDescent="0.35">
      <c r="C19" s="85" t="s">
        <v>17</v>
      </c>
      <c r="L19" s="97"/>
    </row>
    <row r="20" spans="2:12" ht="18.75" customHeight="1" x14ac:dyDescent="0.35">
      <c r="C20" s="9" t="s">
        <v>20</v>
      </c>
    </row>
    <row r="21" spans="2:12" ht="18.95" customHeight="1" x14ac:dyDescent="0.35">
      <c r="C21" s="9" t="s">
        <v>21</v>
      </c>
    </row>
    <row r="22" spans="2:12" ht="18.95" customHeight="1" x14ac:dyDescent="0.35"/>
    <row r="23" spans="2:12" ht="18.95" customHeight="1" x14ac:dyDescent="0.35"/>
    <row r="24" spans="2:12" ht="18.95" customHeight="1" thickBot="1" x14ac:dyDescent="0.4">
      <c r="C24" s="96" t="s">
        <v>22</v>
      </c>
    </row>
    <row r="25" spans="2:12" ht="18.95" customHeight="1" x14ac:dyDescent="0.35">
      <c r="B25" s="86"/>
      <c r="C25" s="87"/>
      <c r="D25" s="87"/>
      <c r="E25" s="88"/>
    </row>
    <row r="26" spans="2:12" ht="15" x14ac:dyDescent="0.4">
      <c r="B26" s="89"/>
      <c r="C26" s="90" t="s">
        <v>23</v>
      </c>
      <c r="D26" s="91"/>
      <c r="E26" s="92"/>
    </row>
    <row r="27" spans="2:12" ht="18.95" customHeight="1" x14ac:dyDescent="0.4">
      <c r="B27" s="89"/>
      <c r="C27" s="70" t="s">
        <v>24</v>
      </c>
      <c r="D27" s="71">
        <v>2</v>
      </c>
      <c r="E27" s="92"/>
    </row>
    <row r="28" spans="2:12" ht="18.95" customHeight="1" x14ac:dyDescent="0.4">
      <c r="B28" s="89"/>
      <c r="C28" s="70" t="s">
        <v>25</v>
      </c>
      <c r="D28" s="71">
        <v>9</v>
      </c>
      <c r="E28" s="92"/>
    </row>
    <row r="29" spans="2:12" ht="18.95" customHeight="1" x14ac:dyDescent="0.4">
      <c r="B29" s="89"/>
      <c r="C29" s="91"/>
      <c r="D29" s="91"/>
      <c r="E29" s="92"/>
    </row>
    <row r="30" spans="2:12" ht="45" x14ac:dyDescent="0.4">
      <c r="B30" s="89"/>
      <c r="C30" s="72" t="s">
        <v>26</v>
      </c>
      <c r="D30" s="91"/>
      <c r="E30" s="92"/>
    </row>
    <row r="31" spans="2:12" ht="18.95" customHeight="1" x14ac:dyDescent="0.4">
      <c r="B31" s="89"/>
      <c r="C31" s="73">
        <v>1</v>
      </c>
      <c r="D31" s="91"/>
      <c r="E31" s="92"/>
    </row>
    <row r="32" spans="2:12" ht="18.95" customHeight="1" thickBot="1" x14ac:dyDescent="0.45">
      <c r="B32" s="93"/>
      <c r="C32" s="94"/>
      <c r="D32" s="94"/>
      <c r="E32" s="95"/>
    </row>
    <row r="33" ht="18.95" customHeight="1" x14ac:dyDescent="0.35"/>
    <row r="34" ht="18.95" customHeight="1" x14ac:dyDescent="0.35"/>
    <row r="35" ht="18.95" customHeight="1" x14ac:dyDescent="0.35"/>
    <row r="36" ht="18.95" customHeight="1" x14ac:dyDescent="0.35"/>
    <row r="37" ht="18.95" customHeight="1" x14ac:dyDescent="0.35"/>
  </sheetData>
  <mergeCells count="6">
    <mergeCell ref="C3:F3"/>
    <mergeCell ref="I3:L3"/>
    <mergeCell ref="B4:B7"/>
    <mergeCell ref="B9:B12"/>
    <mergeCell ref="H4:H7"/>
    <mergeCell ref="H9:H1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42D7-BAB3-49EB-9D9E-B246492EB6EE}">
  <sheetPr>
    <tabColor rgb="FFFFC000"/>
  </sheetPr>
  <dimension ref="B3:L35"/>
  <sheetViews>
    <sheetView zoomScale="70" zoomScaleNormal="70" workbookViewId="0">
      <selection activeCell="I32" sqref="I32"/>
    </sheetView>
  </sheetViews>
  <sheetFormatPr defaultColWidth="9.1328125" defaultRowHeight="18.75" customHeight="1" x14ac:dyDescent="0.35"/>
  <cols>
    <col min="1" max="1" width="2.59765625" style="9" customWidth="1"/>
    <col min="2" max="2" width="8" style="9" customWidth="1"/>
    <col min="3" max="3" width="40.59765625" style="9" customWidth="1"/>
    <col min="4" max="6" width="25.73046875" style="9" customWidth="1"/>
    <col min="7" max="7" width="2.59765625" style="9" customWidth="1"/>
    <col min="8" max="8" width="8" style="9" customWidth="1"/>
    <col min="9" max="9" width="40.59765625" style="9" customWidth="1"/>
    <col min="10" max="12" width="25.73046875" style="9" customWidth="1"/>
    <col min="13" max="13" width="2.59765625" style="9" customWidth="1"/>
    <col min="14" max="16384" width="9.1328125" style="9"/>
  </cols>
  <sheetData>
    <row r="3" spans="2:12" ht="18.75" customHeight="1" x14ac:dyDescent="0.35">
      <c r="C3" s="120" t="s">
        <v>7</v>
      </c>
      <c r="D3" s="120"/>
      <c r="E3" s="120"/>
      <c r="F3" s="120"/>
      <c r="I3" s="120" t="s">
        <v>8</v>
      </c>
      <c r="J3" s="120"/>
      <c r="K3" s="120"/>
      <c r="L3" s="120"/>
    </row>
    <row r="4" spans="2:12" ht="18.75" customHeight="1" x14ac:dyDescent="0.35">
      <c r="B4" s="121" t="s">
        <v>2</v>
      </c>
      <c r="C4" s="74" t="s">
        <v>9</v>
      </c>
      <c r="D4" s="75" t="s">
        <v>10</v>
      </c>
      <c r="E4" s="76"/>
      <c r="F4" s="77"/>
      <c r="H4" s="121" t="s">
        <v>2</v>
      </c>
      <c r="I4" s="74" t="s">
        <v>9</v>
      </c>
      <c r="J4" s="75" t="s">
        <v>11</v>
      </c>
      <c r="K4" s="76"/>
      <c r="L4" s="77"/>
    </row>
    <row r="5" spans="2:12" ht="18.75" customHeight="1" x14ac:dyDescent="0.35">
      <c r="B5" s="121"/>
      <c r="C5" s="78"/>
      <c r="D5" s="79">
        <v>2024</v>
      </c>
      <c r="E5" s="80">
        <f>D5-1</f>
        <v>2023</v>
      </c>
      <c r="F5" s="81">
        <f>E5-1</f>
        <v>2022</v>
      </c>
      <c r="H5" s="121"/>
      <c r="I5" s="78"/>
      <c r="J5" s="79">
        <v>2024</v>
      </c>
      <c r="K5" s="80">
        <f>J5-1</f>
        <v>2023</v>
      </c>
      <c r="L5" s="81">
        <f>K5-1</f>
        <v>2022</v>
      </c>
    </row>
    <row r="6" spans="2:12" ht="18.75" customHeight="1" x14ac:dyDescent="0.35">
      <c r="B6" s="121"/>
      <c r="C6" s="10" t="str" cm="1">
        <f t="array" ref="C6:C11">_xlfn.UNIQUE(MASTER_VL!B5:B193)</f>
        <v>Retail Hardlines</v>
      </c>
      <c r="D6" s="82">
        <f>Retail_Hardlines!$K$6</f>
        <v>0.1881590894659238</v>
      </c>
      <c r="E6" s="82">
        <f>Retail_Hardlines!$AM$6</f>
        <v>0.12243055547980465</v>
      </c>
      <c r="F6" s="82">
        <f>Retail_Hardlines!$BO$6</f>
        <v>0.11135692899450304</v>
      </c>
      <c r="H6" s="121"/>
      <c r="I6" s="10" t="str">
        <f>C6</f>
        <v>Retail Hardlines</v>
      </c>
      <c r="J6" s="82">
        <f>Retail_Hardlines!$P$6</f>
        <v>0.15798661139463638</v>
      </c>
      <c r="K6" s="82">
        <f>Retail_Hardlines!$AR$6</f>
        <v>0.12081983304219247</v>
      </c>
      <c r="L6" s="82">
        <f>Retail_Hardlines!$BT$6</f>
        <v>0.11172645774498682</v>
      </c>
    </row>
    <row r="7" spans="2:12" ht="18.75" customHeight="1" x14ac:dyDescent="0.35">
      <c r="B7" s="121"/>
      <c r="C7" s="10" t="str">
        <v>Retail Softlines</v>
      </c>
      <c r="D7" s="82">
        <f>Retail_Softlines!$K$6</f>
        <v>2.01564708681474E-2</v>
      </c>
      <c r="E7" s="82" t="str">
        <f>Retail_Softlines!$AM$6</f>
        <v>n/a</v>
      </c>
      <c r="F7" s="82">
        <f>Retail_Softlines!$BO$6</f>
        <v>5.7156480636868727E-2</v>
      </c>
      <c r="H7" s="121"/>
      <c r="I7" s="10" t="str">
        <f>C7</f>
        <v>Retail Softlines</v>
      </c>
      <c r="J7" s="82">
        <f>Retail_Softlines!$P$6</f>
        <v>1.5656129415900933E-2</v>
      </c>
      <c r="K7" s="82">
        <f>Retail_Softlines!$AR$6</f>
        <v>5.5647505247860489E-2</v>
      </c>
      <c r="L7" s="82">
        <f>Retail_Softlines!$BT$6</f>
        <v>1.2201768173342347E-2</v>
      </c>
    </row>
    <row r="8" spans="2:12" ht="18.75" customHeight="1" x14ac:dyDescent="0.35">
      <c r="B8" s="121"/>
      <c r="C8" s="10" t="str">
        <v>Retail Store</v>
      </c>
      <c r="D8" s="82">
        <f>Retail_Store!$K$6</f>
        <v>3.4817025843919491E-2</v>
      </c>
      <c r="E8" s="82">
        <f>Retail_Store!$AM$6</f>
        <v>5.3242192025118325E-2</v>
      </c>
      <c r="F8" s="82">
        <f>Retail_Store!$BO$6</f>
        <v>5.1799874112873158E-2</v>
      </c>
      <c r="H8" s="121"/>
      <c r="I8" s="10" t="str">
        <f>C8</f>
        <v>Retail Store</v>
      </c>
      <c r="J8" s="82">
        <f>Retail_Store!$P$6</f>
        <v>3.4146345763907932E-2</v>
      </c>
      <c r="K8" s="82">
        <f>Retail_Store!$AR$6</f>
        <v>5.3512799574834992E-2</v>
      </c>
      <c r="L8" s="82">
        <f>Retail_Store!$BT$6</f>
        <v>5.9421404712392642E-2</v>
      </c>
    </row>
    <row r="9" spans="2:12" ht="18.75" customHeight="1" x14ac:dyDescent="0.35">
      <c r="B9" s="121"/>
      <c r="C9" s="10" t="str">
        <v>Retail Building Supply</v>
      </c>
      <c r="D9" s="82">
        <f>Retail_Building_Supply!$K$6</f>
        <v>0.11098312154428169</v>
      </c>
      <c r="E9" s="82">
        <f>Retail_Building_Supply!$AM$6</f>
        <v>0.12503558900586115</v>
      </c>
      <c r="F9" s="82">
        <f>Retail_Building_Supply!$BO$6</f>
        <v>0.11712216558977141</v>
      </c>
      <c r="H9" s="121"/>
      <c r="I9" s="10" t="str">
        <f>C9</f>
        <v>Retail Building Supply</v>
      </c>
      <c r="J9" s="82">
        <f>Retail_Building_Supply!$P$6</f>
        <v>0.11779756185095569</v>
      </c>
      <c r="K9" s="82">
        <f>Retail_Building_Supply!$AR$6</f>
        <v>0.1179485348730995</v>
      </c>
      <c r="L9" s="82">
        <f>Retail_Building_Supply!$BT$6</f>
        <v>0.12475660617496881</v>
      </c>
    </row>
    <row r="10" spans="2:12" ht="18.75" customHeight="1" x14ac:dyDescent="0.35">
      <c r="B10" s="121"/>
      <c r="C10" s="10" t="str">
        <v>Retail Wholesale Food</v>
      </c>
      <c r="D10" s="82">
        <f>Retail_Wholesale_Food!$K$6</f>
        <v>2.1841225588342363E-2</v>
      </c>
      <c r="E10" s="82">
        <f>Retail_Wholesale_Food!$AM$6</f>
        <v>2.1422499839082284E-2</v>
      </c>
      <c r="F10" s="82">
        <f>Retail_Wholesale_Food!$BO$6</f>
        <v>2.3519010497266839E-2</v>
      </c>
      <c r="H10" s="121"/>
      <c r="I10" s="10" t="str">
        <f>C10</f>
        <v>Retail Wholesale Food</v>
      </c>
      <c r="J10" s="82">
        <f>Retail_Wholesale_Food!$P$6</f>
        <v>2.1996542912834132E-2</v>
      </c>
      <c r="K10" s="82">
        <f>Retail_Wholesale_Food!$AR$6</f>
        <v>2.1658112105689777E-2</v>
      </c>
      <c r="L10" s="82">
        <f>Retail_Wholesale_Food!$BT$6</f>
        <v>2.2863920430685414E-2</v>
      </c>
    </row>
    <row r="11" spans="2:12" ht="18.75" customHeight="1" x14ac:dyDescent="0.35">
      <c r="B11" s="121"/>
      <c r="C11" s="10" t="str">
        <v>Restaurants</v>
      </c>
      <c r="D11" s="82">
        <f>Restaurants!$K$6</f>
        <v>0.10560899127498327</v>
      </c>
      <c r="E11" s="82">
        <f>Restaurants!$AM$6</f>
        <v>0.13152591155137691</v>
      </c>
      <c r="F11" s="82">
        <f>Restaurants!$BO$6</f>
        <v>8.4064317443781456E-2</v>
      </c>
      <c r="H11" s="121"/>
      <c r="I11" s="10" t="str">
        <f t="shared" ref="I11" si="0">C11</f>
        <v>Restaurants</v>
      </c>
      <c r="J11" s="82">
        <f>Restaurants!$P$6</f>
        <v>0.13563854053615074</v>
      </c>
      <c r="K11" s="82">
        <f>Restaurants!$AR$6</f>
        <v>0.13304814098545814</v>
      </c>
      <c r="L11" s="82">
        <f>Restaurants!$BT$6</f>
        <v>8.3051898143872968E-2</v>
      </c>
    </row>
    <row r="12" spans="2:12" s="69" customFormat="1" ht="18.75" customHeight="1" x14ac:dyDescent="0.35">
      <c r="B12" s="121"/>
      <c r="C12" s="83" t="s">
        <v>4</v>
      </c>
      <c r="D12" s="84">
        <f>AVERAGE(D6:D11)</f>
        <v>8.0260987430933003E-2</v>
      </c>
      <c r="E12" s="84">
        <f>AVERAGE(E6:E11)</f>
        <v>9.0731349580248671E-2</v>
      </c>
      <c r="F12" s="84">
        <f>AVERAGE(F6:F11)</f>
        <v>7.4169796212510769E-2</v>
      </c>
      <c r="G12" s="98"/>
      <c r="H12" s="121"/>
      <c r="I12" s="83" t="s">
        <v>4</v>
      </c>
      <c r="J12" s="84">
        <f>AVERAGE(J6:J11)</f>
        <v>8.0536955312397643E-2</v>
      </c>
      <c r="K12" s="84">
        <f>AVERAGE(K6:K11)</f>
        <v>8.377248763818923E-2</v>
      </c>
      <c r="L12" s="84">
        <f>AVERAGE(L6:L11)</f>
        <v>6.9003675896708166E-2</v>
      </c>
    </row>
    <row r="14" spans="2:12" ht="18.75" customHeight="1" x14ac:dyDescent="0.35">
      <c r="B14" s="121" t="s">
        <v>13</v>
      </c>
      <c r="C14" s="74" t="s">
        <v>9</v>
      </c>
      <c r="D14" s="75" t="s">
        <v>14</v>
      </c>
      <c r="E14" s="76"/>
      <c r="F14" s="77"/>
      <c r="H14" s="121" t="s">
        <v>13</v>
      </c>
      <c r="I14" s="74" t="s">
        <v>9</v>
      </c>
      <c r="J14" s="75" t="s">
        <v>15</v>
      </c>
      <c r="K14" s="76"/>
      <c r="L14" s="77"/>
    </row>
    <row r="15" spans="2:12" ht="18.75" customHeight="1" x14ac:dyDescent="0.35">
      <c r="B15" s="121"/>
      <c r="C15" s="78"/>
      <c r="D15" s="79">
        <v>2024</v>
      </c>
      <c r="E15" s="80">
        <f>D15-1</f>
        <v>2023</v>
      </c>
      <c r="F15" s="81">
        <f>E15-1</f>
        <v>2022</v>
      </c>
      <c r="H15" s="121"/>
      <c r="I15" s="78"/>
      <c r="J15" s="79">
        <v>2024</v>
      </c>
      <c r="K15" s="80">
        <f>J15-1</f>
        <v>2023</v>
      </c>
      <c r="L15" s="81">
        <f>K15-1</f>
        <v>2022</v>
      </c>
    </row>
    <row r="16" spans="2:12" ht="18.75" customHeight="1" x14ac:dyDescent="0.35">
      <c r="B16" s="121"/>
      <c r="C16" s="10" t="str" cm="1">
        <f t="array" ref="C16:C21">_xlfn.UNIQUE(MASTER_VL!B5:B193)</f>
        <v>Retail Hardlines</v>
      </c>
      <c r="D16" s="82">
        <f>Retail_Hardlines!$K$8</f>
        <v>3.2921845507211146E-2</v>
      </c>
      <c r="E16" s="82">
        <f>Retail_Hardlines!$AM$8</f>
        <v>4.2386120246227635E-2</v>
      </c>
      <c r="F16" s="82">
        <f>Retail_Hardlines!$BO$8</f>
        <v>4.4002906554516753E-2</v>
      </c>
      <c r="H16" s="121"/>
      <c r="I16" s="10" t="str">
        <f>C16</f>
        <v>Retail Hardlines</v>
      </c>
      <c r="J16" s="82">
        <f>Retail_Hardlines!$P$8</f>
        <v>3.9575857722069334E-2</v>
      </c>
      <c r="K16" s="82">
        <f>Retail_Hardlines!$AR$8</f>
        <v>4.4774983274622676E-2</v>
      </c>
      <c r="L16" s="82">
        <f>Retail_Hardlines!$BT$8</f>
        <v>4.8699929592123666E-2</v>
      </c>
    </row>
    <row r="17" spans="2:12" ht="18.75" customHeight="1" x14ac:dyDescent="0.35">
      <c r="B17" s="121"/>
      <c r="C17" s="10" t="str">
        <v>Retail Softlines</v>
      </c>
      <c r="D17" s="82">
        <f>Retail_Softlines!$K$8</f>
        <v>2.01564708681474E-2</v>
      </c>
      <c r="E17" s="82" t="str">
        <f>Retail_Softlines!$AM$8</f>
        <v>n/a</v>
      </c>
      <c r="F17" s="82">
        <f>Retail_Softlines!$BO$8</f>
        <v>5.7156480636868727E-2</v>
      </c>
      <c r="H17" s="121"/>
      <c r="I17" s="10" t="str">
        <f>C17</f>
        <v>Retail Softlines</v>
      </c>
      <c r="J17" s="82">
        <f>Retail_Softlines!$P$8</f>
        <v>1.5656129415900933E-2</v>
      </c>
      <c r="K17" s="82">
        <f>Retail_Softlines!$AR$8</f>
        <v>5.5647505247860489E-2</v>
      </c>
      <c r="L17" s="82">
        <f>Retail_Softlines!$BT$8</f>
        <v>1.2201768173342347E-2</v>
      </c>
    </row>
    <row r="18" spans="2:12" ht="18.75" customHeight="1" x14ac:dyDescent="0.35">
      <c r="B18" s="121"/>
      <c r="C18" s="10" t="str">
        <v>Retail Store</v>
      </c>
      <c r="D18" s="82">
        <f>Retail_Store!$K$8</f>
        <v>3.8320095622200977E-2</v>
      </c>
      <c r="E18" s="82">
        <f>Retail_Store!$AM$8</f>
        <v>3.5186096782533934E-2</v>
      </c>
      <c r="F18" s="82">
        <f>Retail_Store!$BO$8</f>
        <v>3.0880559412223632E-2</v>
      </c>
      <c r="H18" s="121"/>
      <c r="I18" s="10" t="str">
        <f>C18</f>
        <v>Retail Store</v>
      </c>
      <c r="J18" s="82">
        <f>Retail_Store!$P$8</f>
        <v>3.4624757969324751E-2</v>
      </c>
      <c r="K18" s="82">
        <f>Retail_Store!$AR$8</f>
        <v>3.0852004310320334E-2</v>
      </c>
      <c r="L18" s="82">
        <f>Retail_Store!$BT$8</f>
        <v>4.1410698280685249E-2</v>
      </c>
    </row>
    <row r="19" spans="2:12" ht="18.75" customHeight="1" x14ac:dyDescent="0.35">
      <c r="B19" s="121"/>
      <c r="C19" s="10" t="str">
        <v>Retail Building Supply</v>
      </c>
      <c r="D19" s="82">
        <f>Retail_Building_Supply!$K$8</f>
        <v>0.11098312154428169</v>
      </c>
      <c r="E19" s="82">
        <f>Retail_Building_Supply!$AM$8</f>
        <v>0.12658291041298245</v>
      </c>
      <c r="F19" s="82">
        <f>Retail_Building_Supply!$BO$8</f>
        <v>0.12447889906491238</v>
      </c>
      <c r="H19" s="121"/>
      <c r="I19" s="10" t="str">
        <f>C19</f>
        <v>Retail Building Supply</v>
      </c>
      <c r="J19" s="82">
        <f>Retail_Building_Supply!$P$8</f>
        <v>0.11779756185095569</v>
      </c>
      <c r="K19" s="82">
        <f>Retail_Building_Supply!$AR$8</f>
        <v>0.1249794326592561</v>
      </c>
      <c r="L19" s="82">
        <f>Retail_Building_Supply!$BT$8</f>
        <v>0.13303124322444193</v>
      </c>
    </row>
    <row r="20" spans="2:12" ht="18.75" customHeight="1" x14ac:dyDescent="0.35">
      <c r="B20" s="121"/>
      <c r="C20" s="10" t="str">
        <v>Retail Wholesale Food</v>
      </c>
      <c r="D20" s="66">
        <f>Retail_Wholesale_Food!$K$8</f>
        <v>1.9068505724412179E-2</v>
      </c>
      <c r="E20" s="66">
        <f>Retail_Wholesale_Food!$AM$8</f>
        <v>2.0677355600254063E-2</v>
      </c>
      <c r="F20" s="66">
        <f>Retail_Wholesale_Food!$BO$8</f>
        <v>2.1501908447726488E-2</v>
      </c>
      <c r="H20" s="121"/>
      <c r="I20" s="10" t="str">
        <f>C20</f>
        <v>Retail Wholesale Food</v>
      </c>
      <c r="J20" s="66">
        <f>Retail_Wholesale_Food!$P$8</f>
        <v>2.0142239236637393E-2</v>
      </c>
      <c r="K20" s="66">
        <f>Retail_Wholesale_Food!$AR$8</f>
        <v>2.1113068673193479E-2</v>
      </c>
      <c r="L20" s="66">
        <f>Retail_Wholesale_Food!$BT$8</f>
        <v>1.9269518106894333E-2</v>
      </c>
    </row>
    <row r="21" spans="2:12" ht="18.75" customHeight="1" x14ac:dyDescent="0.35">
      <c r="B21" s="121"/>
      <c r="C21" s="10" t="str">
        <v>Restaurants</v>
      </c>
      <c r="D21" s="66">
        <f>Restaurants!$K$8</f>
        <v>0.12106040831282032</v>
      </c>
      <c r="E21" s="66">
        <f>Restaurants!$AM$8</f>
        <v>0.11488439661693411</v>
      </c>
      <c r="F21" s="66">
        <f>Restaurants!$BO$8</f>
        <v>9.6687942037745056E-2</v>
      </c>
      <c r="H21" s="121"/>
      <c r="I21" s="10" t="str">
        <f t="shared" ref="I21" si="1">C21</f>
        <v>Restaurants</v>
      </c>
      <c r="J21" s="66">
        <f>Restaurants!$P$8</f>
        <v>0.12168651618565936</v>
      </c>
      <c r="K21" s="66">
        <f>Restaurants!$AR$8</f>
        <v>0.11424195622674724</v>
      </c>
      <c r="L21" s="66">
        <f>Restaurants!$BT$8</f>
        <v>9.5978452038927312E-2</v>
      </c>
    </row>
    <row r="22" spans="2:12" s="69" customFormat="1" ht="18.75" customHeight="1" x14ac:dyDescent="0.35">
      <c r="B22" s="121"/>
      <c r="C22" s="67" t="s">
        <v>4</v>
      </c>
      <c r="D22" s="68">
        <f>AVERAGE(D16:D21)</f>
        <v>5.708507459651229E-2</v>
      </c>
      <c r="E22" s="68">
        <f>AVERAGE(E16:E21)</f>
        <v>6.794337593178644E-2</v>
      </c>
      <c r="F22" s="68">
        <f>AVERAGE(F16:F21)</f>
        <v>6.2451449358998844E-2</v>
      </c>
      <c r="H22" s="121"/>
      <c r="I22" s="67" t="s">
        <v>4</v>
      </c>
      <c r="J22" s="68">
        <f>AVERAGE(J16:J21)</f>
        <v>5.8247177063424575E-2</v>
      </c>
      <c r="K22" s="68">
        <f>AVERAGE(K16:K21)</f>
        <v>6.5268158398666717E-2</v>
      </c>
      <c r="L22" s="68">
        <f>AVERAGE(L16:L21)</f>
        <v>5.8431934902735801E-2</v>
      </c>
    </row>
    <row r="23" spans="2:12" s="98" customFormat="1" ht="18.75" customHeight="1" x14ac:dyDescent="0.35">
      <c r="B23" s="99"/>
      <c r="C23" s="100"/>
      <c r="D23" s="101"/>
      <c r="E23" s="101"/>
      <c r="F23" s="101"/>
      <c r="I23" s="100"/>
      <c r="J23" s="101"/>
      <c r="K23" s="101"/>
      <c r="L23" s="101"/>
    </row>
    <row r="24" spans="2:12" s="98" customFormat="1" ht="18.75" customHeight="1" x14ac:dyDescent="0.35">
      <c r="B24" s="99"/>
      <c r="C24" s="10"/>
      <c r="D24" s="10" t="s">
        <v>16</v>
      </c>
      <c r="E24" s="101"/>
      <c r="F24" s="101"/>
      <c r="I24" s="100"/>
      <c r="J24" s="101"/>
      <c r="K24" s="101"/>
      <c r="L24" s="101"/>
    </row>
    <row r="25" spans="2:12" s="98" customFormat="1" ht="18.75" customHeight="1" x14ac:dyDescent="0.35">
      <c r="B25" s="99"/>
      <c r="C25" s="10" t="s">
        <v>2</v>
      </c>
      <c r="D25" s="102">
        <f>AVERAGE(D12:F12, J12:L12)</f>
        <v>7.9745875345164585E-2</v>
      </c>
      <c r="E25" s="101"/>
      <c r="F25" s="101"/>
      <c r="I25" s="100"/>
      <c r="J25" s="101"/>
      <c r="K25" s="101"/>
      <c r="L25" s="101"/>
    </row>
    <row r="26" spans="2:12" s="98" customFormat="1" ht="18.75" customHeight="1" x14ac:dyDescent="0.35">
      <c r="B26" s="99"/>
      <c r="C26" s="10" t="s">
        <v>3</v>
      </c>
      <c r="D26" s="102">
        <f>AVERAGE(D22:F22, J22:L22)</f>
        <v>6.1571195042020778E-2</v>
      </c>
      <c r="E26" s="101"/>
      <c r="F26" s="101"/>
      <c r="I26" s="100"/>
      <c r="J26" s="101"/>
      <c r="K26" s="101"/>
      <c r="L26" s="101"/>
    </row>
    <row r="27" spans="2:12" s="98" customFormat="1" ht="18.75" customHeight="1" x14ac:dyDescent="0.35">
      <c r="B27" s="99"/>
      <c r="C27" s="9" t="s">
        <v>4</v>
      </c>
      <c r="D27" s="97">
        <f>AVERAGE(D25:D26)</f>
        <v>7.0658535193592678E-2</v>
      </c>
      <c r="E27" s="106"/>
      <c r="F27" s="101"/>
      <c r="I27" s="100"/>
      <c r="J27" s="101"/>
      <c r="K27" s="101"/>
      <c r="L27" s="101"/>
    </row>
    <row r="29" spans="2:12" ht="18.75" customHeight="1" x14ac:dyDescent="0.35">
      <c r="C29" s="85" t="s">
        <v>17</v>
      </c>
      <c r="L29" s="97"/>
    </row>
    <row r="30" spans="2:12" ht="18.75" customHeight="1" x14ac:dyDescent="0.35">
      <c r="C30" s="9" t="s">
        <v>18</v>
      </c>
    </row>
    <row r="31" spans="2:12" ht="18.95" customHeight="1" x14ac:dyDescent="0.35"/>
    <row r="32" spans="2:12" ht="18.95" customHeight="1" x14ac:dyDescent="0.35"/>
    <row r="33" ht="18.95" customHeight="1" x14ac:dyDescent="0.35"/>
    <row r="34" ht="18.95" customHeight="1" x14ac:dyDescent="0.35"/>
    <row r="35" ht="18.95" customHeight="1" x14ac:dyDescent="0.35"/>
  </sheetData>
  <mergeCells count="6">
    <mergeCell ref="C3:F3"/>
    <mergeCell ref="I3:L3"/>
    <mergeCell ref="B4:B12"/>
    <mergeCell ref="H4:H12"/>
    <mergeCell ref="B14:B22"/>
    <mergeCell ref="H14:H2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9390-DBF2-41DD-AB64-AEB7193A6FDA}">
  <dimension ref="B1:CJ199"/>
  <sheetViews>
    <sheetView tabSelected="1" zoomScaleNormal="100" workbookViewId="0">
      <pane xSplit="6" ySplit="10" topLeftCell="G95" activePane="bottomRight" state="frozen"/>
      <selection pane="topRight" activeCell="K8" sqref="K8"/>
      <selection pane="bottomLeft" activeCell="K8" sqref="K8"/>
      <selection pane="bottomRight" activeCell="AF103" sqref="AF103"/>
    </sheetView>
  </sheetViews>
  <sheetFormatPr defaultColWidth="9" defaultRowHeight="10.15" outlineLevelCol="1" x14ac:dyDescent="0.3"/>
  <cols>
    <col min="1" max="1" width="2.59765625" style="7" customWidth="1"/>
    <col min="2" max="2" width="15.3984375" style="7" customWidth="1"/>
    <col min="3" max="3" width="32.39843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ht="12.75" x14ac:dyDescent="0.35">
      <c r="B2"/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ht="12.75" x14ac:dyDescent="0.35">
      <c r="B3"/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 x14ac:dyDescent="0.3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 x14ac:dyDescent="0.35">
      <c r="B5"/>
      <c r="E5" s="61"/>
      <c r="F5" s="61" t="s">
        <v>46</v>
      </c>
      <c r="H5" s="44"/>
      <c r="I5" s="62"/>
      <c r="J5" s="62"/>
      <c r="K5" s="59">
        <f>AVERAGE(K$11:K$999)</f>
        <v>7.9851718626253412E-2</v>
      </c>
      <c r="M5" s="44"/>
      <c r="N5" s="62"/>
      <c r="O5" s="62"/>
      <c r="P5" s="59">
        <f>AVERAGE(P$11:P$999)</f>
        <v>8.3434653072514256E-2</v>
      </c>
      <c r="R5" s="44"/>
      <c r="S5" s="62"/>
      <c r="T5" s="62"/>
      <c r="U5" s="59">
        <f>AVERAGE(U$11:U$999)</f>
        <v>6.2032176103459485E-2</v>
      </c>
      <c r="W5" s="44"/>
      <c r="X5" s="53"/>
      <c r="Z5" s="44"/>
      <c r="AA5" s="45"/>
      <c r="AB5" s="45"/>
      <c r="AC5" s="62"/>
      <c r="AD5" s="62"/>
      <c r="AE5" s="60">
        <f>IFERROR(AVERAGE(AE$11:AE$999), "n/a")</f>
        <v>1.4467711249437094</v>
      </c>
      <c r="AF5" s="53" t="s">
        <v>47</v>
      </c>
      <c r="AG5" s="53"/>
      <c r="AJ5" s="44"/>
      <c r="AK5" s="62"/>
      <c r="AL5" s="62"/>
      <c r="AM5" s="59">
        <f>AVERAGE(AM$11:AM$999)</f>
        <v>8.6957121689964917E-2</v>
      </c>
      <c r="AO5" s="44"/>
      <c r="AP5" s="62"/>
      <c r="AQ5" s="62"/>
      <c r="AR5" s="59">
        <f>AVERAGE(AR$11:AR$999)</f>
        <v>8.430261405621095E-2</v>
      </c>
      <c r="AT5" s="44"/>
      <c r="AU5" s="62"/>
      <c r="AV5" s="62"/>
      <c r="AW5" s="59">
        <f>AVERAGE(AW$11:AW$999)</f>
        <v>6.3096612945036809E-2</v>
      </c>
      <c r="AY5" s="44"/>
      <c r="AZ5" s="53"/>
      <c r="BB5" s="44"/>
      <c r="BC5" s="45"/>
      <c r="BD5" s="45"/>
      <c r="BE5" s="62"/>
      <c r="BF5" s="62"/>
      <c r="BG5" s="60">
        <f>IFERROR(AVERAGE(BG$11:BG$999), "n/a")</f>
        <v>1.4586021113844148</v>
      </c>
      <c r="BH5" s="53" t="s">
        <v>47</v>
      </c>
      <c r="BI5" s="53"/>
      <c r="BL5" s="44"/>
      <c r="BM5" s="62"/>
      <c r="BN5" s="62"/>
      <c r="BO5" s="59">
        <f>AVERAGE(BO$11:BO$999)</f>
        <v>9.0052032340034824E-2</v>
      </c>
      <c r="BQ5" s="44"/>
      <c r="BR5" s="62"/>
      <c r="BS5" s="62"/>
      <c r="BT5" s="59">
        <f>AVERAGE(BT$11:BT$999)</f>
        <v>9.3600434807711436E-2</v>
      </c>
      <c r="BV5" s="44"/>
      <c r="BW5" s="62"/>
      <c r="BX5" s="62"/>
      <c r="BY5" s="59">
        <f>AVERAGE(BY$11:BY$999)</f>
        <v>6.9642058055938191E-2</v>
      </c>
      <c r="CA5" s="44"/>
      <c r="CB5" s="53"/>
      <c r="CD5" s="44"/>
      <c r="CE5" s="45"/>
      <c r="CF5" s="45"/>
      <c r="CG5" s="62"/>
      <c r="CH5" s="62"/>
      <c r="CI5" s="60">
        <f>IFERROR(AVERAGE(CI$11:CI$999), "n/a")</f>
        <v>1.4610819747489494</v>
      </c>
      <c r="CJ5" s="53" t="s">
        <v>47</v>
      </c>
    </row>
    <row r="6" spans="2:88" ht="12.75" x14ac:dyDescent="0.35">
      <c r="B6"/>
      <c r="E6" s="61"/>
      <c r="F6" s="61" t="s">
        <v>48</v>
      </c>
      <c r="H6" s="44"/>
      <c r="I6" s="62"/>
      <c r="J6" s="62"/>
      <c r="K6" s="59">
        <f>IFERROR(AVERAGEIF($AF$11:$AF$999, 1, K$11:K$999), "n/a")</f>
        <v>5.973134594977457E-2</v>
      </c>
      <c r="M6" s="44"/>
      <c r="N6" s="62"/>
      <c r="O6" s="62"/>
      <c r="P6" s="59">
        <f>IFERROR(AVERAGEIF($AF$11:$AF$999, 1, P$11:P$999), "n/a")</f>
        <v>6.1032741412018067E-2</v>
      </c>
      <c r="R6" s="44"/>
      <c r="S6" s="62"/>
      <c r="T6" s="62"/>
      <c r="U6" s="59">
        <f>IFERROR(AVERAGEIF($AF$11:$AF$999, 1, U$11:U$999), "n/a")</f>
        <v>4.5721370614444055E-2</v>
      </c>
      <c r="W6" s="44"/>
      <c r="X6" s="53"/>
      <c r="Z6" s="44"/>
      <c r="AA6" s="45"/>
      <c r="AB6" s="45"/>
      <c r="AC6" s="62"/>
      <c r="AD6" s="62"/>
      <c r="AE6" s="60">
        <f>IFERROR(AVERAGEIF($AF$11:$AF$999, 1, AE$11:AE$999), "n/a")</f>
        <v>2.8538961583975029</v>
      </c>
      <c r="AF6" s="53" t="s">
        <v>49</v>
      </c>
      <c r="AG6" s="53"/>
      <c r="AJ6" s="44"/>
      <c r="AK6" s="62"/>
      <c r="AL6" s="62"/>
      <c r="AM6" s="59">
        <f>IFERROR(AVERAGEIF($BH$11:$BH$999, 1, AM$11:AM$999), "n/a")</f>
        <v>6.6282217216323339E-2</v>
      </c>
      <c r="AO6" s="44"/>
      <c r="AP6" s="62"/>
      <c r="AQ6" s="62"/>
      <c r="AR6" s="59">
        <f>IFERROR(AVERAGEIF($BH$11:$BH$999, 1, AR$11:AR$999), "n/a")</f>
        <v>6.5476308974983272E-2</v>
      </c>
      <c r="AT6" s="44"/>
      <c r="AU6" s="62"/>
      <c r="AV6" s="62"/>
      <c r="AW6" s="59">
        <f>IFERROR(AVERAGEIF($BH$11:$BH$999, 1, AW$11:AW$999), "n/a")</f>
        <v>4.8962612218309505E-2</v>
      </c>
      <c r="AY6" s="44"/>
      <c r="AZ6" s="53"/>
      <c r="BB6" s="44"/>
      <c r="BC6" s="45"/>
      <c r="BD6" s="45"/>
      <c r="BE6" s="62"/>
      <c r="BF6" s="62"/>
      <c r="BG6" s="60">
        <f>IFERROR(AVERAGEIF($BH$11:$BH$999, 1, BG$11:BG$999), "n/a")</f>
        <v>2.8328395972553975</v>
      </c>
      <c r="BH6" s="53" t="s">
        <v>49</v>
      </c>
      <c r="BI6" s="53"/>
      <c r="BL6" s="44"/>
      <c r="BM6" s="62"/>
      <c r="BN6" s="62"/>
      <c r="BO6" s="59">
        <f>IFERROR(AVERAGEIF($CJ$11:$CJ$999, 1, BO$11:BO$999), "n/a")</f>
        <v>6.2819214691304456E-2</v>
      </c>
      <c r="BQ6" s="44"/>
      <c r="BR6" s="62"/>
      <c r="BS6" s="62"/>
      <c r="BT6" s="59">
        <f>IFERROR(AVERAGEIF($CJ$11:$CJ$999, 1, BT$11:BT$999), "n/a")</f>
        <v>6.3516701280339649E-2</v>
      </c>
      <c r="BV6" s="44"/>
      <c r="BW6" s="62"/>
      <c r="BX6" s="62"/>
      <c r="BY6" s="59">
        <f>IFERROR(AVERAGEIF($CJ$11:$CJ$999, 1, BY$11:BY$999), "n/a")</f>
        <v>4.833129108169306E-2</v>
      </c>
      <c r="CA6" s="44"/>
      <c r="CB6" s="53"/>
      <c r="CD6" s="44"/>
      <c r="CE6" s="45"/>
      <c r="CF6" s="45"/>
      <c r="CG6" s="62"/>
      <c r="CH6" s="62"/>
      <c r="CI6" s="60">
        <f>IFERROR(AVERAGEIF($CJ$11:$CJ$999, 1, CI$11:CI$999), "n/a")</f>
        <v>2.8585471014607977</v>
      </c>
      <c r="CJ6" s="53" t="s">
        <v>49</v>
      </c>
    </row>
    <row r="7" spans="2:88" ht="12.75" x14ac:dyDescent="0.35">
      <c r="B7"/>
      <c r="E7" s="61"/>
      <c r="F7" s="61" t="s">
        <v>50</v>
      </c>
      <c r="H7" s="44"/>
      <c r="I7" s="62"/>
      <c r="J7" s="62"/>
      <c r="K7" s="59">
        <f>IFERROR(SUMPRODUCT(K$11:K$999,I$11:I$999)/SUM(I$11:I$999), "n/a")</f>
        <v>8.5116501694391195E-2</v>
      </c>
      <c r="M7" s="44"/>
      <c r="N7" s="62"/>
      <c r="O7" s="62"/>
      <c r="P7" s="59">
        <f>IFERROR(SUMPRODUCT(P$11:P$999,N$11:N$999)/SUM(N$11:N$999), "n/a")</f>
        <v>8.2928051054267829E-2</v>
      </c>
      <c r="R7" s="44"/>
      <c r="S7" s="62"/>
      <c r="T7" s="62"/>
      <c r="U7" s="59">
        <f>IFERROR(SUMPRODUCT(U$11:U$999,S$11:S$999)/SUM(S$11:S$999), "n/a")</f>
        <v>5.0129198655940885E-2</v>
      </c>
      <c r="W7" s="44"/>
      <c r="X7" s="53"/>
      <c r="Z7" s="44"/>
      <c r="AA7" s="45"/>
      <c r="AB7" s="45"/>
      <c r="AC7" s="62"/>
      <c r="AD7" s="62"/>
      <c r="AE7" s="60">
        <f>IFERROR(SUMPRODUCT(AE$11:AE$999,AC$11:AC$999)/SUM(AC$11:AC$999), "n/a")</f>
        <v>1.8193565341475693</v>
      </c>
      <c r="AF7" s="53">
        <f>COUNTIF(AF$11:AF$999, 1)</f>
        <v>33</v>
      </c>
      <c r="AG7" s="53"/>
      <c r="AJ7" s="44"/>
      <c r="AK7" s="62"/>
      <c r="AL7" s="62"/>
      <c r="AM7" s="59">
        <f>IFERROR(SUMPRODUCT(AM$11:AM$999,AK$11:AK$999)/SUM(AK$11:AK$999), "n/a")</f>
        <v>8.3246879705224389E-2</v>
      </c>
      <c r="AO7" s="44"/>
      <c r="AP7" s="62"/>
      <c r="AQ7" s="62"/>
      <c r="AR7" s="59">
        <f>IFERROR(SUMPRODUCT(AR$11:AR$999,AP$11:AP$999)/SUM(AP$11:AP$999), "n/a")</f>
        <v>8.3695088777795884E-2</v>
      </c>
      <c r="AT7" s="44"/>
      <c r="AU7" s="62"/>
      <c r="AV7" s="62"/>
      <c r="AW7" s="59">
        <f>IFERROR(SUMPRODUCT(AW$11:AW$999,AU$11:AU$999)/SUM(AU$11:AU$999), "n/a")</f>
        <v>6.3792352886516579E-2</v>
      </c>
      <c r="AY7" s="44"/>
      <c r="AZ7" s="53"/>
      <c r="BB7" s="44"/>
      <c r="BC7" s="45"/>
      <c r="BD7" s="45"/>
      <c r="BE7" s="62"/>
      <c r="BF7" s="62"/>
      <c r="BG7" s="60">
        <f>IFERROR(SUMPRODUCT(BG$11:BG$999,BE$11:BE$999)/SUM(BE$11:BE$999), "n/a")</f>
        <v>1.8386453351398606</v>
      </c>
      <c r="BH7" s="53">
        <f>COUNTIF(BH$11:BH$999, 1)</f>
        <v>37</v>
      </c>
      <c r="BI7" s="53"/>
      <c r="BL7" s="44"/>
      <c r="BM7" s="62"/>
      <c r="BN7" s="62"/>
      <c r="BO7" s="59">
        <f>IFERROR(SUMPRODUCT(BO$11:BO$999,BM$11:BM$999)/SUM(BM$11:BM$999), "n/a")</f>
        <v>8.5306311214271666E-2</v>
      </c>
      <c r="BQ7" s="44"/>
      <c r="BR7" s="62"/>
      <c r="BS7" s="62"/>
      <c r="BT7" s="59">
        <f>IFERROR(SUMPRODUCT(BT$11:BT$999,BR$11:BR$999)/SUM(BR$11:BR$999), "n/a")</f>
        <v>8.9084818079559869E-2</v>
      </c>
      <c r="BV7" s="44"/>
      <c r="BW7" s="62"/>
      <c r="BX7" s="62"/>
      <c r="BY7" s="59">
        <f>IFERROR(SUMPRODUCT(BY$11:BY$999,BW$11:BW$999)/SUM(BW$11:BW$999), "n/a")</f>
        <v>6.2392951680751346E-2</v>
      </c>
      <c r="CA7" s="44"/>
      <c r="CB7" s="53"/>
      <c r="CD7" s="44"/>
      <c r="CE7" s="45"/>
      <c r="CF7" s="45"/>
      <c r="CG7" s="62"/>
      <c r="CH7" s="62"/>
      <c r="CI7" s="60">
        <f>IFERROR(SUMPRODUCT(CI$11:CI$999,CG$11:CG$999)/SUM(CG$11:CG$999), "n/a")</f>
        <v>1.8344822783785282</v>
      </c>
      <c r="CJ7" s="53">
        <f>COUNTIF(CJ$11:CJ$999, 1)</f>
        <v>37</v>
      </c>
    </row>
    <row r="8" spans="2:88" s="33" customFormat="1" ht="12.75" x14ac:dyDescent="0.35">
      <c r="B8" s="58"/>
      <c r="E8" s="61"/>
      <c r="F8" s="61" t="s">
        <v>51</v>
      </c>
      <c r="G8" s="53"/>
      <c r="H8" s="53"/>
      <c r="I8" s="62"/>
      <c r="J8" s="62"/>
      <c r="K8" s="59">
        <f>IFERROR(SUMPRODUCT(K$11:K$999,J$11:J$999)/SUM(J$11:J$999), "n/a")</f>
        <v>3.9510995276793061E-2</v>
      </c>
      <c r="L8" s="53"/>
      <c r="M8" s="53"/>
      <c r="N8" s="62"/>
      <c r="O8" s="62"/>
      <c r="P8" s="59">
        <f>IFERROR(SUMPRODUCT(P$11:P$999,O$11:O$999)/SUM(O$11:O$999), "n/a")</f>
        <v>3.7068332916707615E-2</v>
      </c>
      <c r="Q8" s="53"/>
      <c r="R8" s="53"/>
      <c r="S8" s="62"/>
      <c r="T8" s="62"/>
      <c r="U8" s="59">
        <f>IFERROR(SUMPRODUCT(U$11:U$999,T$11:T$999)/SUM(T$11:T$999), "n/a")</f>
        <v>3.2567220005386061E-2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IFERROR(SUMPRODUCT(AE$11:AE$999,AD$11:AD$999)/SUM(AD$11:AD$999), "n/a")</f>
        <v>2.807126212936629</v>
      </c>
      <c r="AF8" s="53">
        <f>COUNTIF(AF$11:AF$999, 0)</f>
        <v>156</v>
      </c>
      <c r="AG8" s="53"/>
      <c r="AI8" s="53"/>
      <c r="AJ8" s="53"/>
      <c r="AK8" s="62"/>
      <c r="AL8" s="62"/>
      <c r="AM8" s="59">
        <f>IFERROR(SUMPRODUCT(AM$11:AM$999,AL$11:AL$999)/SUM(AL$11:AL$999), "n/a")</f>
        <v>4.9181477963531763E-2</v>
      </c>
      <c r="AN8" s="53"/>
      <c r="AO8" s="53"/>
      <c r="AP8" s="62"/>
      <c r="AQ8" s="62"/>
      <c r="AR8" s="59">
        <f>IFERROR(SUMPRODUCT(AR$11:AR$999,AQ$11:AQ$999)/SUM(AQ$11:AQ$999), "n/a")</f>
        <v>4.7091256654319451E-2</v>
      </c>
      <c r="AS8" s="53"/>
      <c r="AT8" s="53"/>
      <c r="AU8" s="62"/>
      <c r="AV8" s="62"/>
      <c r="AW8" s="59">
        <f>IFERROR(SUMPRODUCT(AW$11:AW$999,AV$11:AV$999)/SUM(AV$11:AV$999), "n/a")</f>
        <v>3.8787923669671827E-2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IFERROR(SUMPRODUCT(BG$11:BG$999,BF$11:BF$999)/SUM(BF$11:BF$999), "n/a")</f>
        <v>2.6995033401469413</v>
      </c>
      <c r="BH8" s="53">
        <f>COUNTIF(BH$11:BH$999, 0)</f>
        <v>152</v>
      </c>
      <c r="BI8" s="53"/>
      <c r="BK8" s="53"/>
      <c r="BL8" s="53"/>
      <c r="BM8" s="62"/>
      <c r="BN8" s="62"/>
      <c r="BO8" s="59">
        <f>IFERROR(SUMPRODUCT(BO$11:BO$999,BN$11:BN$999)/SUM(BN$11:BN$999), "n/a")</f>
        <v>4.6404132275566723E-2</v>
      </c>
      <c r="BP8" s="53"/>
      <c r="BQ8" s="53"/>
      <c r="BR8" s="62"/>
      <c r="BS8" s="62"/>
      <c r="BT8" s="59">
        <f>IFERROR(SUMPRODUCT(BT$11:BT$999,BS$11:BS$999)/SUM(BS$11:BS$999), "n/a")</f>
        <v>5.3370827280790088E-2</v>
      </c>
      <c r="BU8" s="53"/>
      <c r="BV8" s="53"/>
      <c r="BW8" s="62"/>
      <c r="BX8" s="62"/>
      <c r="BY8" s="59">
        <f>IFERROR(SUMPRODUCT(BY$11:BY$999,BX$11:BX$999)/SUM(BX$11:BX$999), "n/a")</f>
        <v>3.9083434345801603E-2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IFERROR(SUMPRODUCT(CI$11:CI$999,CH$11:CH$999)/SUM(CH$11:CH$999), "n/a")</f>
        <v>2.6069352613477661</v>
      </c>
      <c r="CJ8" s="53">
        <f>COUNTIF(CJ$11:CJ$999, 0)</f>
        <v>152</v>
      </c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9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MASTER_VL!B5</f>
        <v>Retail Hardlines</v>
      </c>
      <c r="C11" s="7" t="str">
        <f>MASTER_VL!C5</f>
        <v>ALT5 Sigma Corporation</v>
      </c>
      <c r="D11" s="7" t="str">
        <f>MASTER_VL!D5</f>
        <v>ALTS</v>
      </c>
      <c r="G11" s="46">
        <f>_xlfn.XLOOKUP($D11,MASTER_YH!$D:$D,MASTER_YH!F:F)</f>
        <v>12532000</v>
      </c>
      <c r="H11" s="46" t="str">
        <f>IF(AND(EXCL_YRS_NEG_INC=1,_xlfn.XLOOKUP($D11,MASTER_YH!$D:$D,MASTER_YH!L:L)&lt;0), "Negative", _xlfn.XLOOKUP($D11,MASTER_YH!$D:$D,MASTER_YH!L:L))</f>
        <v>Negative</v>
      </c>
      <c r="I11" s="65" t="str">
        <f t="shared" ref="I11:I74" si="11">IF(AND(ISNUMBER(K11), K11&gt;0), $AB11/SUMIFS($AB$11:$AB$999, K$11:K$999, "&gt;0"), "")</f>
        <v/>
      </c>
      <c r="J11" s="65" t="str">
        <f t="shared" ref="J11:J74" si="12">IF(AND(ISNUMBER(K11), K11&gt;0, $AF11=1), $AB11/SUMIFS($AB$11:$AB$999, $AF$11:$AF$999, 1, K$11:K$999, "&gt;0"), "")</f>
        <v/>
      </c>
      <c r="K11" s="47" t="str">
        <f>IFERROR(H11/G11, "n/a")</f>
        <v>n/a</v>
      </c>
      <c r="L11" s="46">
        <f>_xlfn.XLOOKUP($D11, 'MASTER_S&amp;P'!$D:$D, 'MASTER_S&amp;P'!F:F)</f>
        <v>12532000</v>
      </c>
      <c r="M11" s="46" t="str">
        <f>IF(AND(EXCL_YRS_NEG_INC=1,_xlfn.XLOOKUP($D11,'MASTER_S&amp;P'!$D:$D,'MASTER_S&amp;P'!L:L)&lt;0),"Negative",_xlfn.XLOOKUP($D11,'MASTER_S&amp;P'!$D:$D,'MASTER_S&amp;P'!L:L))</f>
        <v>Negative</v>
      </c>
      <c r="N11" s="65" t="str">
        <f t="shared" ref="N11:N74" si="13">IF(AND(ISNUMBER(P11), P11&gt;0), $AB11/SUMIFS($AB$11:$AB$999, P$11:P$999, "&gt;0"), "")</f>
        <v/>
      </c>
      <c r="O11" s="65" t="str">
        <f t="shared" ref="O11:O74" si="14">IF(AND(ISNUMBER(P11), P11&gt;0, $AF11=1), $AB11/SUMIFS($AB$11:$AB$999, $AF$11:$AF$999, 1, P$11:P$999, "&gt;0"), "")</f>
        <v/>
      </c>
      <c r="P11" s="47" t="str">
        <f>IFERROR(M11/L11, "n/a")</f>
        <v>n/a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74" si="15">IF(AND(ISNUMBER(U11), U11&gt;0), $AB11/SUMIFS($AB$11:$AB$999, U$11:U$999, "&gt;0"), "")</f>
        <v/>
      </c>
      <c r="T11" s="65" t="str">
        <f t="shared" ref="T11:T74" si="16">IF(AND(ISNUMBER(U11), U11&gt;0, $AF11=1), $AB11/SUMIFS($AB$11:$AB$999, $AF$11:$AF$999, 1, U$11:U$999, "&gt;0"), "")</f>
        <v/>
      </c>
      <c r="U11" s="47" t="str">
        <f>IFERROR(R11/Q11, "n/a")</f>
        <v>n/a</v>
      </c>
      <c r="V11" s="46">
        <f t="shared" ref="V11:V74" si="17">G11</f>
        <v>12532000</v>
      </c>
      <c r="W11" s="46">
        <f>_xlfn.XLOOKUP($D11, MASTER_YH!$D:$D, MASTER_YH!I:I)</f>
        <v>82436000</v>
      </c>
      <c r="X11" s="49">
        <f t="shared" ref="X11:X74" si="18">IFERROR(V11/W11, "n/a")</f>
        <v>0.15202096171575524</v>
      </c>
      <c r="Y11" s="46">
        <f>L11</f>
        <v>12532000</v>
      </c>
      <c r="Z11" s="46">
        <f>_xlfn.XLOOKUP($D11, 'MASTER_S&amp;P'!$D:$D, 'MASTER_S&amp;P'!I:I)</f>
        <v>82436000</v>
      </c>
      <c r="AA11" s="49">
        <f>IFERROR(Y11/Z11, "n/a")</f>
        <v>0.15202096171575524</v>
      </c>
      <c r="AB11" s="51">
        <f t="shared" ref="AB11:AB74" si="19">IFERROR(AVERAGE(W11, Z11), "n/a")</f>
        <v>82436000</v>
      </c>
      <c r="AC11" s="65">
        <f t="shared" ref="AC11:AC74" si="20">IF(AND(ISNUMBER(AE11), AE11&gt;0), $AB11/SUMIFS($AB$11:$AB$999, AE$11:AE$999, "&gt;0"), "")</f>
        <v>5.1580711853958156E-5</v>
      </c>
      <c r="AD11" s="65" t="str">
        <f t="shared" ref="AD11:AD74" si="21">IF(AND(ISNUMBER(AE11), AE11&gt;0, $AF11=1), $AB11/SUMIFS($AB$11:$AB$999, $AF$11:$AF$999, 1, AE$11:AE$999, "&gt;0"), "")</f>
        <v/>
      </c>
      <c r="AE11" s="50">
        <f>IFERROR(AVERAGE(X11, AA11), "n/a")</f>
        <v>0.15202096171575524</v>
      </c>
      <c r="AF11" s="44">
        <f t="shared" ref="AF11:AF52" si="22">IF(OR(AE11&lt;TOR_Low, AE11&gt;TOR_High), 0, 1)</f>
        <v>0</v>
      </c>
      <c r="AH11" s="52"/>
      <c r="AI11" s="46">
        <f>_xlfn.XLOOKUP($D11,MASTER_YH!$D:$D,MASTER_YH!G:G)</f>
        <v>0</v>
      </c>
      <c r="AJ11" s="46" t="str">
        <f>IF(AND(EXCL_YRS_NEG_INC=1,_xlfn.XLOOKUP($D11,MASTER_YH!$D:$D,MASTER_YH!M:M)&lt;0), "Negative", _xlfn.XLOOKUP($D11,MASTER_YH!$D:$D,MASTER_YH!M:M))</f>
        <v>Negative</v>
      </c>
      <c r="AK11" s="65" t="str">
        <f t="shared" ref="AK11:AK74" si="23">IF(AND(ISNUMBER(AM11), AM11&gt;0), $BD11/SUMIFS($BD$11:$BD$999, AM$11:AM$999, "&gt;0"), "")</f>
        <v/>
      </c>
      <c r="AL11" s="65" t="str">
        <f t="shared" ref="AL11:AL74" si="24">IF(AND(ISNUMBER(AM11), AM11&gt;0, $BH11=1), $BD11/SUMIFS($BD$11:$BD$999, $BH$11:$BH$999, 1, AM$11:AM$999, "&gt;0"), "")</f>
        <v/>
      </c>
      <c r="AM11" s="47" t="str">
        <f>IFERROR(AJ11/AI11, "n/a")</f>
        <v>n/a</v>
      </c>
      <c r="AN11" s="46" t="str">
        <f>_xlfn.XLOOKUP($D11, 'MASTER_S&amp;P'!$D:$D, 'MASTER_S&amp;P'!G:G)</f>
        <v>n/a</v>
      </c>
      <c r="AO11" s="46" t="str">
        <f>IF(AND(EXCL_YRS_NEG_INC=1,_xlfn.XLOOKUP($D11,'MASTER_S&amp;P'!$D:$D,'MASTER_S&amp;P'!M:M)&lt;0),"Negative",_xlfn.XLOOKUP($D11,'MASTER_S&amp;P'!$D:$D,'MASTER_S&amp;P'!M:M))</f>
        <v>Negative</v>
      </c>
      <c r="AP11" s="65" t="str">
        <f t="shared" ref="AP11:AP74" si="25">IF(AND(ISNUMBER(AR11), AR11&gt;0), $BD11/SUMIFS($BD$11:$BD$999, AR$11:AR$999, "&gt;0"), "")</f>
        <v/>
      </c>
      <c r="AQ11" s="65" t="str">
        <f t="shared" ref="AQ11:AQ74" si="26">IF(AND(ISNUMBER(AR11), AR11&gt;0, $BH11=1), $BD11/SUMIFS($BD$11:$BD$999, $BH$11:$BH$999, 1, AR$11:AR$999, "&gt;0"), "")</f>
        <v/>
      </c>
      <c r="AR11" s="47" t="str">
        <f>IFERROR(AO11/AN11, "n/a")</f>
        <v>n/a</v>
      </c>
      <c r="AS11" s="46" t="str">
        <f>_xlfn.XLOOKUP($D11, MASTER_VL!$D:$D, MASTER_VL!G:G)</f>
        <v>NA</v>
      </c>
      <c r="AT11" s="46" t="str">
        <f>IF(AND(EXCL_YRS_NEG_INC=1,_xlfn.XLOOKUP($D11,MASTER_VL!$D:$D,MASTER_VL!P:P)&lt;0),"Negative",_xlfn.XLOOKUP($D11,MASTER_VL!$D:$D,MASTER_VL!P:P))</f>
        <v>NA</v>
      </c>
      <c r="AU11" s="65" t="str">
        <f t="shared" ref="AU11:AU74" si="27">IF(AND(ISNUMBER(AW11), AW11&gt;0), $BD11/SUMIFS($BD$11:$BD$999, AW$11:AW$999, "&gt;0"), "")</f>
        <v/>
      </c>
      <c r="AV11" s="65" t="str">
        <f t="shared" ref="AV11:AV74" si="28">IF(AND(ISNUMBER(AW11), AW11&gt;0, $BH11=1), $BD11/SUMIFS($BD$11:$BD$999, $BH$11:$BH$999, 1, AW$11:AW$999, "&gt;0"), "")</f>
        <v/>
      </c>
      <c r="AW11" s="47" t="str">
        <f>IFERROR(AT11/AS11, "n/a")</f>
        <v>n/a</v>
      </c>
      <c r="AX11" s="46">
        <f t="shared" ref="AX11:AX74" si="29">AI11</f>
        <v>0</v>
      </c>
      <c r="AY11" s="46">
        <f>_xlfn.XLOOKUP($D11, MASTER_YH!$D:$D, MASTER_YH!J:J)</f>
        <v>18487000</v>
      </c>
      <c r="AZ11" s="49">
        <f t="shared" ref="AZ11:AZ74" si="30">IFERROR(AX11/AY11, "n/a")</f>
        <v>0</v>
      </c>
      <c r="BA11" s="46" t="str">
        <f>AN11</f>
        <v>n/a</v>
      </c>
      <c r="BB11" s="46">
        <f>_xlfn.XLOOKUP($D11, 'MASTER_S&amp;P'!$D:$D, 'MASTER_S&amp;P'!J:J)</f>
        <v>18487000</v>
      </c>
      <c r="BC11" s="49" t="str">
        <f>IFERROR(BA11/BB11, "n/a")</f>
        <v>n/a</v>
      </c>
      <c r="BD11" s="51">
        <f t="shared" ref="BD11:BD74" si="31">IFERROR(AVERAGE(AY11, BB11), "n/a")</f>
        <v>18487000</v>
      </c>
      <c r="BE11" s="65" t="str">
        <f t="shared" ref="BE11:BE74" si="32">IF(AND(ISNUMBER(BG11), BG11&gt;0), $BD11/SUMIFS($BD$11:$BD$999, BG$11:BG$999, "&gt;0"), "")</f>
        <v/>
      </c>
      <c r="BF11" s="65" t="str">
        <f t="shared" ref="BF11:BF74" si="33">IF(AND(ISNUMBER(BG11), BG11&gt;0, $BH11=1), $BD11/SUMIFS($BD$11:$BD$999, $BH$11:$BH$999, 1, BG$11:BG$999, "&gt;0"), "")</f>
        <v/>
      </c>
      <c r="BG11" s="50">
        <f>IFERROR(AVERAGE(AZ11, BC11), "n/a")</f>
        <v>0</v>
      </c>
      <c r="BH11" s="44">
        <f t="shared" ref="BH11:BH52" si="34">IF(OR(BG11&lt;TOR_Low, BG11&gt;TOR_High), 0, 1)</f>
        <v>0</v>
      </c>
      <c r="BJ11" s="52"/>
      <c r="BK11" s="46">
        <f>_xlfn.XLOOKUP($D11,MASTER_YH!$D:$D,MASTER_YH!H:H)</f>
        <v>0</v>
      </c>
      <c r="BL11" s="46">
        <f>IF(AND(EXCL_YRS_NEG_INC=1,_xlfn.XLOOKUP($D11,MASTER_YH!$D:$D,MASTER_YH!N:N)&lt;0), "Negative", _xlfn.XLOOKUP($D11,MASTER_YH!$D:$D,MASTER_YH!N:N))</f>
        <v>1399000</v>
      </c>
      <c r="BM11" s="65" t="str">
        <f t="shared" ref="BM11:BM74" si="35">IF(AND(ISNUMBER(BO11), BO11&gt;0), $CF11/SUMIFS($CF$11:$CF$999, BO$11:BO$999, "&gt;0"), "")</f>
        <v/>
      </c>
      <c r="BN11" s="65" t="str">
        <f t="shared" ref="BN11:BN74" si="36">IF(AND(ISNUMBER(BO11), BO11&gt;0, $CJ11=1), $CF11/SUMIFS($CF$11:$CF$999, $CJ$11:$CJ$999, 1, BO$11:BO$999, "&gt;0"), "")</f>
        <v/>
      </c>
      <c r="BO11" s="47" t="str">
        <f>IFERROR(BL11/BK11, "n/a")</f>
        <v>n/a</v>
      </c>
      <c r="BP11" s="46" t="str">
        <f>_xlfn.XLOOKUP($D11, 'MASTER_S&amp;P'!$D:$D, 'MASTER_S&amp;P'!H:H)</f>
        <v>n/a</v>
      </c>
      <c r="BQ11" s="46">
        <f>IF(AND(EXCL_YRS_NEG_INC=1,_xlfn.XLOOKUP($D11,'MASTER_S&amp;P'!$D:$D,'MASTER_S&amp;P'!N:N)&lt;0),"Negative",_xlfn.XLOOKUP($D11,'MASTER_S&amp;P'!$D:$D,'MASTER_S&amp;P'!N:N))</f>
        <v>1399000</v>
      </c>
      <c r="BR11" s="65" t="str">
        <f t="shared" ref="BR11:BR74" si="37">IF(AND(ISNUMBER(BT11), BT11&gt;0), $CF11/SUMIFS($CF$11:$CF$999, BT$11:BT$999, "&gt;0"), "")</f>
        <v/>
      </c>
      <c r="BS11" s="65" t="str">
        <f t="shared" ref="BS11:BS74" si="38">IF(AND(ISNUMBER(BT11), BT11&gt;0, $CJ11=1), $CF11/SUMIFS($CF$11:$CF$999, $CJ$11:$CJ$999, 1, BT$11:BT$999, "&gt;0"), "")</f>
        <v/>
      </c>
      <c r="BT11" s="47" t="str">
        <f>IFERROR(BQ11/BP11, "n/a")</f>
        <v>n/a</v>
      </c>
      <c r="BU11" s="46" t="str">
        <f>_xlfn.XLOOKUP($D11, MASTER_VL!$D:$D, MASTER_VL!H:H)</f>
        <v>NA</v>
      </c>
      <c r="BV11" s="46" t="str">
        <f>IF(AND(EXCL_YRS_NEG_INC=1,_xlfn.XLOOKUP($D11,MASTER_VL!$D:$D,MASTER_VL!Q:Q)&lt;0),"Negative",_xlfn.XLOOKUP($D11,MASTER_VL!$D:$D,MASTER_VL!Q:Q))</f>
        <v>NA</v>
      </c>
      <c r="BW11" s="65" t="str">
        <f t="shared" ref="BW11:BW74" si="39">IF(AND(ISNUMBER(BY11), BY11&gt;0), $CF11/SUMIFS($CF$11:$CF$999, BY$11:BY$999, "&gt;0"), "")</f>
        <v/>
      </c>
      <c r="BX11" s="65" t="str">
        <f t="shared" ref="BX11:BX74" si="40">IF(AND(ISNUMBER(BY11), BY11&gt;0, $CJ11=1), $CF11/SUMIFS($CF$11:$CF$999, $CJ$11:$CJ$999, 1, BY$11:BY$999, "&gt;0"), "")</f>
        <v/>
      </c>
      <c r="BY11" s="47" t="str">
        <f>IFERROR(BV11/BU11, "n/a")</f>
        <v>n/a</v>
      </c>
      <c r="BZ11" s="46">
        <f t="shared" ref="BZ11:BZ74" si="41">BK11</f>
        <v>0</v>
      </c>
      <c r="CA11" s="46">
        <f>_xlfn.XLOOKUP($D11, MASTER_YH!$D:$D, MASTER_YH!K:K)</f>
        <v>46756000</v>
      </c>
      <c r="CB11" s="49">
        <f t="shared" ref="CB11:CB74" si="42">IFERROR(BZ11/CA11, "n/a")</f>
        <v>0</v>
      </c>
      <c r="CC11" s="46" t="str">
        <f>BP11</f>
        <v>n/a</v>
      </c>
      <c r="CD11" s="46">
        <f>_xlfn.XLOOKUP($D11, 'MASTER_S&amp;P'!$D:$D, 'MASTER_S&amp;P'!K:K)</f>
        <v>46756000</v>
      </c>
      <c r="CE11" s="49" t="str">
        <f>IFERROR(CC11/CD11, "n/a")</f>
        <v>n/a</v>
      </c>
      <c r="CF11" s="51">
        <f t="shared" ref="CF11:CF74" si="43">IFERROR(AVERAGE(CA11, CD11), "n/a")</f>
        <v>46756000</v>
      </c>
      <c r="CG11" s="65" t="str">
        <f t="shared" ref="CG11:CG74" si="44">IF(AND(ISNUMBER(CI11), CI11&gt;0), $CF11/SUMIFS($CF$11:$CF$999, CI$11:CI$999, "&gt;0"), "")</f>
        <v/>
      </c>
      <c r="CH11" s="65" t="str">
        <f t="shared" ref="CH11:CH74" si="45">IF(AND(ISNUMBER(CI11), CI11&gt;0, $CJ11=1), $CF11/SUMIFS($CF$11:$CF$999, $CJ$11:$CJ$999, 1, CI$11:CI$999, "&gt;0"), "")</f>
        <v/>
      </c>
      <c r="CI11" s="50">
        <f>IFERROR(AVERAGE(CB11, CE11), "n/a")</f>
        <v>0</v>
      </c>
      <c r="CJ11" s="44">
        <f t="shared" ref="CJ11:CJ52" si="46">IF(OR(CI11&lt;TOR_Low, CI11&gt;TOR_High), 0, 1)</f>
        <v>0</v>
      </c>
    </row>
    <row r="12" spans="2:88" x14ac:dyDescent="0.3">
      <c r="B12" s="7" t="str">
        <f>MASTER_VL!B6</f>
        <v>Retail Hardlines</v>
      </c>
      <c r="C12" s="7" t="str">
        <f>MASTER_VL!C6</f>
        <v>Amer Sports Inc</v>
      </c>
      <c r="D12" s="7" t="str">
        <f>MASTER_VL!D6</f>
        <v>AS</v>
      </c>
      <c r="G12" s="46">
        <f>_xlfn.XLOOKUP($D12,MASTER_YH!$D:$D,MASTER_YH!F:F)</f>
        <v>5183300000</v>
      </c>
      <c r="H12" s="46">
        <f>IF(AND(EXCL_YRS_NEG_INC=1,_xlfn.XLOOKUP($D12,MASTER_YH!$D:$D,MASTER_YH!L:L)&lt;0), "Negative", _xlfn.XLOOKUP($D12,MASTER_YH!$D:$D,MASTER_YH!L:L))</f>
        <v>161200000</v>
      </c>
      <c r="I12" s="65">
        <f t="shared" si="11"/>
        <v>6.1075494099077799E-3</v>
      </c>
      <c r="J12" s="65" t="str">
        <f t="shared" si="12"/>
        <v/>
      </c>
      <c r="K12" s="47">
        <f t="shared" ref="K12:K75" si="47">IFERROR(H12/G12, "n/a")</f>
        <v>3.1099878455810005E-2</v>
      </c>
      <c r="L12" s="46">
        <f>_xlfn.XLOOKUP($D12, 'MASTER_S&amp;P'!$D:$D, 'MASTER_S&amp;P'!F:F)</f>
        <v>5183300000</v>
      </c>
      <c r="M12" s="46">
        <f>IF(AND(EXCL_YRS_NEG_INC=1,_xlfn.XLOOKUP($D12,'MASTER_S&amp;P'!$D:$D,'MASTER_S&amp;P'!L:L)&lt;0),"Negative",_xlfn.XLOOKUP($D12,'MASTER_S&amp;P'!$D:$D,'MASTER_S&amp;P'!L:L))</f>
        <v>161200000</v>
      </c>
      <c r="N12" s="65">
        <f t="shared" si="13"/>
        <v>5.5956680822448895E-3</v>
      </c>
      <c r="O12" s="65" t="str">
        <f t="shared" si="14"/>
        <v/>
      </c>
      <c r="P12" s="47">
        <f t="shared" ref="P12:P75" si="48">IFERROR(M12/L12, "n/a")</f>
        <v>3.1099878455810005E-2</v>
      </c>
      <c r="Q12" s="46">
        <f>_xlfn.XLOOKUP($D12, MASTER_VL!$D:$D, MASTER_VL!F:F)</f>
        <v>5183000000</v>
      </c>
      <c r="R12" s="46">
        <f>IF(AND(EXCL_YRS_NEG_INC=1,_xlfn.XLOOKUP($D12,MASTER_VL!$D:$D,MASTER_VL!O:O)&lt;0),"Negative",_xlfn.XLOOKUP($D12,MASTER_VL!$D:$D,MASTER_VL!O:O))</f>
        <v>77508200</v>
      </c>
      <c r="S12" s="65">
        <f t="shared" si="15"/>
        <v>7.6810675183332016E-3</v>
      </c>
      <c r="T12" s="65" t="str">
        <f t="shared" si="16"/>
        <v/>
      </c>
      <c r="U12" s="47">
        <f t="shared" ref="U12:U75" si="49">IFERROR(R12/Q12, "n/a")</f>
        <v>1.4954312174416361E-2</v>
      </c>
      <c r="V12" s="46">
        <f t="shared" si="17"/>
        <v>5183300000</v>
      </c>
      <c r="W12" s="46">
        <f>_xlfn.XLOOKUP($D12, MASTER_YH!$D:$D, MASTER_YH!I:I)</f>
        <v>8336300000</v>
      </c>
      <c r="X12" s="49">
        <f t="shared" si="18"/>
        <v>0.62177464822523176</v>
      </c>
      <c r="Y12" s="46">
        <f t="shared" ref="Y12:Y75" si="50">L12</f>
        <v>5183300000</v>
      </c>
      <c r="Z12" s="46">
        <f>_xlfn.XLOOKUP($D12, 'MASTER_S&amp;P'!$D:$D, 'MASTER_S&amp;P'!I:I)</f>
        <v>8336300000</v>
      </c>
      <c r="AA12" s="49">
        <f t="shared" ref="AA12:AA75" si="51">IFERROR(Y12/Z12, "n/a")</f>
        <v>0.62177464822523176</v>
      </c>
      <c r="AB12" s="51">
        <f t="shared" si="19"/>
        <v>8336300000</v>
      </c>
      <c r="AC12" s="65">
        <f t="shared" si="20"/>
        <v>5.2160741451326041E-3</v>
      </c>
      <c r="AD12" s="65" t="str">
        <f t="shared" si="21"/>
        <v/>
      </c>
      <c r="AE12" s="50">
        <f t="shared" ref="AE12:AE75" si="52">IFERROR(AVERAGE(X12, AA12), "n/a")</f>
        <v>0.62177464822523176</v>
      </c>
      <c r="AF12" s="44">
        <f t="shared" si="22"/>
        <v>0</v>
      </c>
      <c r="AI12" s="46">
        <f>_xlfn.XLOOKUP($D12,MASTER_YH!$D:$D,MASTER_YH!G:G)</f>
        <v>4400400000</v>
      </c>
      <c r="AJ12" s="46" t="str">
        <f>IF(AND(EXCL_YRS_NEG_INC=1,_xlfn.XLOOKUP($D12,MASTER_YH!$D:$D,MASTER_YH!M:M)&lt;0), "Negative", _xlfn.XLOOKUP($D12,MASTER_YH!$D:$D,MASTER_YH!M:M))</f>
        <v>Negative</v>
      </c>
      <c r="AK12" s="65" t="str">
        <f t="shared" si="23"/>
        <v/>
      </c>
      <c r="AL12" s="65" t="str">
        <f t="shared" si="24"/>
        <v/>
      </c>
      <c r="AM12" s="47" t="str">
        <f t="shared" ref="AM12:AM75" si="53">IFERROR(AJ12/AI12, "n/a")</f>
        <v>n/a</v>
      </c>
      <c r="AN12" s="46">
        <f>_xlfn.XLOOKUP($D12, 'MASTER_S&amp;P'!$D:$D, 'MASTER_S&amp;P'!G:G)</f>
        <v>4400400000</v>
      </c>
      <c r="AO12" s="46" t="str">
        <f>IF(AND(EXCL_YRS_NEG_INC=1,_xlfn.XLOOKUP($D12,'MASTER_S&amp;P'!$D:$D,'MASTER_S&amp;P'!M:M)&lt;0),"Negative",_xlfn.XLOOKUP($D12,'MASTER_S&amp;P'!$D:$D,'MASTER_S&amp;P'!M:M))</f>
        <v>Negative</v>
      </c>
      <c r="AP12" s="65" t="str">
        <f t="shared" si="25"/>
        <v/>
      </c>
      <c r="AQ12" s="65" t="str">
        <f t="shared" si="26"/>
        <v/>
      </c>
      <c r="AR12" s="47" t="str">
        <f t="shared" ref="AR12:AR75" si="54">IFERROR(AO12/AN12, "n/a")</f>
        <v>n/a</v>
      </c>
      <c r="AS12" s="46">
        <f>_xlfn.XLOOKUP($D12, MASTER_VL!$D:$D, MASTER_VL!G:G)</f>
        <v>4368000000</v>
      </c>
      <c r="AT12" s="46" t="str">
        <f>IF(AND(EXCL_YRS_NEG_INC=1,_xlfn.XLOOKUP($D12,MASTER_VL!$D:$D,MASTER_VL!P:P)&lt;0),"Negative",_xlfn.XLOOKUP($D12,MASTER_VL!$D:$D,MASTER_VL!P:P))</f>
        <v>Negative</v>
      </c>
      <c r="AU12" s="65" t="str">
        <f t="shared" si="27"/>
        <v/>
      </c>
      <c r="AV12" s="65" t="str">
        <f t="shared" si="28"/>
        <v/>
      </c>
      <c r="AW12" s="47" t="str">
        <f t="shared" ref="AW12:AW75" si="55">IFERROR(AT12/AS12, "n/a")</f>
        <v>n/a</v>
      </c>
      <c r="AX12" s="46">
        <f t="shared" si="29"/>
        <v>4400400000</v>
      </c>
      <c r="AY12" s="46">
        <f>_xlfn.XLOOKUP($D12, MASTER_YH!$D:$D, MASTER_YH!J:J)</f>
        <v>8373800000</v>
      </c>
      <c r="AZ12" s="49">
        <f t="shared" si="30"/>
        <v>0.52549619049893714</v>
      </c>
      <c r="BA12" s="46">
        <f t="shared" ref="BA12:BA75" si="56">AN12</f>
        <v>4400400000</v>
      </c>
      <c r="BB12" s="46">
        <f>_xlfn.XLOOKUP($D12, 'MASTER_S&amp;P'!$D:$D, 'MASTER_S&amp;P'!J:J)</f>
        <v>8373800000</v>
      </c>
      <c r="BC12" s="49">
        <f t="shared" ref="BC12:BC75" si="57">IFERROR(BA12/BB12, "n/a")</f>
        <v>0.52549619049893714</v>
      </c>
      <c r="BD12" s="51">
        <f t="shared" si="31"/>
        <v>8373800000</v>
      </c>
      <c r="BE12" s="65">
        <f t="shared" si="32"/>
        <v>5.4073715902004296E-3</v>
      </c>
      <c r="BF12" s="65" t="str">
        <f t="shared" si="33"/>
        <v/>
      </c>
      <c r="BG12" s="50">
        <f t="shared" ref="BG12:BG75" si="58">IFERROR(AVERAGE(AZ12, BC12), "n/a")</f>
        <v>0.52549619049893714</v>
      </c>
      <c r="BH12" s="44">
        <f t="shared" si="34"/>
        <v>0</v>
      </c>
      <c r="BK12" s="46">
        <f>_xlfn.XLOOKUP($D12,MASTER_YH!$D:$D,MASTER_YH!H:H)</f>
        <v>3571200000</v>
      </c>
      <c r="BL12" s="46" t="str">
        <f>IF(AND(EXCL_YRS_NEG_INC=1,_xlfn.XLOOKUP($D12,MASTER_YH!$D:$D,MASTER_YH!N:N)&lt;0), "Negative", _xlfn.XLOOKUP($D12,MASTER_YH!$D:$D,MASTER_YH!N:N))</f>
        <v>Negative</v>
      </c>
      <c r="BM12" s="65" t="str">
        <f t="shared" si="35"/>
        <v/>
      </c>
      <c r="BN12" s="65" t="str">
        <f t="shared" si="36"/>
        <v/>
      </c>
      <c r="BO12" s="47" t="str">
        <f t="shared" ref="BO12:BO75" si="59">IFERROR(BL12/BK12, "n/a")</f>
        <v>n/a</v>
      </c>
      <c r="BP12" s="46">
        <f>_xlfn.XLOOKUP($D12, 'MASTER_S&amp;P'!$D:$D, 'MASTER_S&amp;P'!H:H)</f>
        <v>3571200000</v>
      </c>
      <c r="BQ12" s="46" t="str">
        <f>IF(AND(EXCL_YRS_NEG_INC=1,_xlfn.XLOOKUP($D12,'MASTER_S&amp;P'!$D:$D,'MASTER_S&amp;P'!N:N)&lt;0),"Negative",_xlfn.XLOOKUP($D12,'MASTER_S&amp;P'!$D:$D,'MASTER_S&amp;P'!N:N))</f>
        <v>Negative</v>
      </c>
      <c r="BR12" s="65" t="str">
        <f t="shared" si="37"/>
        <v/>
      </c>
      <c r="BS12" s="65" t="str">
        <f t="shared" si="38"/>
        <v/>
      </c>
      <c r="BT12" s="47" t="str">
        <f t="shared" ref="BT12:BT75" si="60">IFERROR(BQ12/BP12, "n/a")</f>
        <v>n/a</v>
      </c>
      <c r="BU12" s="46" t="str">
        <f>_xlfn.XLOOKUP($D12, MASTER_VL!$D:$D, MASTER_VL!H:H)</f>
        <v>NA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75" si="61">IFERROR(BV12/BU12, "n/a")</f>
        <v>n/a</v>
      </c>
      <c r="BZ12" s="46">
        <f t="shared" si="41"/>
        <v>3571200000</v>
      </c>
      <c r="CA12" s="46">
        <f>_xlfn.XLOOKUP($D12, MASTER_YH!$D:$D, MASTER_YH!K:K)</f>
        <v>7895100000</v>
      </c>
      <c r="CB12" s="49">
        <f t="shared" si="42"/>
        <v>0.45233119276513278</v>
      </c>
      <c r="CC12" s="46">
        <f t="shared" ref="CC12:CC75" si="62">BP12</f>
        <v>3571200000</v>
      </c>
      <c r="CD12" s="46">
        <f>_xlfn.XLOOKUP($D12, 'MASTER_S&amp;P'!$D:$D, 'MASTER_S&amp;P'!K:K)</f>
        <v>7895100000</v>
      </c>
      <c r="CE12" s="49">
        <f t="shared" ref="CE12:CE75" si="63">IFERROR(CC12/CD12, "n/a")</f>
        <v>0.45233119276513278</v>
      </c>
      <c r="CF12" s="51">
        <f t="shared" si="43"/>
        <v>7895100000</v>
      </c>
      <c r="CG12" s="65">
        <f t="shared" si="44"/>
        <v>5.2913499965869283E-3</v>
      </c>
      <c r="CH12" s="65" t="str">
        <f t="shared" si="45"/>
        <v/>
      </c>
      <c r="CI12" s="50">
        <f t="shared" ref="CI12:CI75" si="64">IFERROR(AVERAGE(CB12, CE12), "n/a")</f>
        <v>0.45233119276513278</v>
      </c>
      <c r="CJ12" s="44">
        <f t="shared" si="46"/>
        <v>0</v>
      </c>
    </row>
    <row r="13" spans="2:88" x14ac:dyDescent="0.3">
      <c r="B13" s="7" t="str">
        <f>MASTER_VL!B7</f>
        <v>Retail Hardlines</v>
      </c>
      <c r="C13" s="7" t="str">
        <f>MASTER_VL!C7</f>
        <v>Academy Sports &amp; Outdoors Inc</v>
      </c>
      <c r="D13" s="7" t="str">
        <f>MASTER_VL!D7</f>
        <v>ASO</v>
      </c>
      <c r="G13" s="46">
        <f>_xlfn.XLOOKUP($D13,MASTER_YH!$D:$D,MASTER_YH!F:F)</f>
        <v>5896727000</v>
      </c>
      <c r="H13" s="46">
        <f>IF(AND(EXCL_YRS_NEG_INC=1,_xlfn.XLOOKUP($D13,MASTER_YH!$D:$D,MASTER_YH!L:L)&lt;0), "Negative", _xlfn.XLOOKUP($D13,MASTER_YH!$D:$D,MASTER_YH!L:L))</f>
        <v>538225000</v>
      </c>
      <c r="I13" s="65">
        <f t="shared" si="11"/>
        <v>3.5085187314568759E-3</v>
      </c>
      <c r="J13" s="65" t="str">
        <f t="shared" si="12"/>
        <v/>
      </c>
      <c r="K13" s="47">
        <f t="shared" si="47"/>
        <v>9.1275210807622603E-2</v>
      </c>
      <c r="L13" s="46">
        <f>_xlfn.XLOOKUP($D13, 'MASTER_S&amp;P'!$D:$D, 'MASTER_S&amp;P'!F:F)</f>
        <v>6159291000</v>
      </c>
      <c r="M13" s="46">
        <f>IF(AND(EXCL_YRS_NEG_INC=1,_xlfn.XLOOKUP($D13,'MASTER_S&amp;P'!$D:$D,'MASTER_S&amp;P'!L:L)&lt;0),"Negative",_xlfn.XLOOKUP($D13,'MASTER_S&amp;P'!$D:$D,'MASTER_S&amp;P'!L:L))</f>
        <v>663156000</v>
      </c>
      <c r="N13" s="65">
        <f t="shared" si="13"/>
        <v>3.2144654040331382E-3</v>
      </c>
      <c r="O13" s="65" t="str">
        <f t="shared" si="14"/>
        <v/>
      </c>
      <c r="P13" s="47">
        <f t="shared" si="48"/>
        <v>0.10766758706480989</v>
      </c>
      <c r="Q13" s="46">
        <f>_xlfn.XLOOKUP($D13, MASTER_VL!$D:$D, MASTER_VL!F:F)</f>
        <v>5933500000</v>
      </c>
      <c r="R13" s="46">
        <f>IF(AND(EXCL_YRS_NEG_INC=1,_xlfn.XLOOKUP($D13,MASTER_VL!$D:$D,MASTER_VL!O:O)&lt;0),"Negative",_xlfn.XLOOKUP($D13,MASTER_VL!$D:$D,MASTER_VL!O:O))</f>
        <v>411346600</v>
      </c>
      <c r="S13" s="65">
        <f t="shared" si="15"/>
        <v>4.4124357343617356E-3</v>
      </c>
      <c r="T13" s="65" t="str">
        <f t="shared" si="16"/>
        <v/>
      </c>
      <c r="U13" s="47">
        <f t="shared" si="49"/>
        <v>6.932613128844696E-2</v>
      </c>
      <c r="V13" s="46">
        <f t="shared" si="17"/>
        <v>5896727000</v>
      </c>
      <c r="W13" s="46">
        <f>_xlfn.XLOOKUP($D13, MASTER_YH!$D:$D, MASTER_YH!I:I)</f>
        <v>4900963000</v>
      </c>
      <c r="X13" s="49">
        <f t="shared" si="18"/>
        <v>1.2031772123152122</v>
      </c>
      <c r="Y13" s="46">
        <f t="shared" si="50"/>
        <v>6159291000</v>
      </c>
      <c r="Z13" s="46">
        <f>_xlfn.XLOOKUP($D13, 'MASTER_S&amp;P'!$D:$D, 'MASTER_S&amp;P'!I:I)</f>
        <v>4676713000</v>
      </c>
      <c r="AA13" s="49">
        <f t="shared" si="51"/>
        <v>1.3170128250333086</v>
      </c>
      <c r="AB13" s="51">
        <f t="shared" si="19"/>
        <v>4788838000</v>
      </c>
      <c r="AC13" s="65">
        <f t="shared" si="20"/>
        <v>2.9964053689320838E-3</v>
      </c>
      <c r="AD13" s="65" t="str">
        <f t="shared" si="21"/>
        <v/>
      </c>
      <c r="AE13" s="50">
        <f t="shared" si="52"/>
        <v>1.2600950186742605</v>
      </c>
      <c r="AF13" s="44">
        <f t="shared" si="22"/>
        <v>0</v>
      </c>
      <c r="AI13" s="46">
        <f>_xlfn.XLOOKUP($D13,MASTER_YH!$D:$D,MASTER_YH!G:G)</f>
        <v>6125876000</v>
      </c>
      <c r="AJ13" s="46">
        <f>IF(AND(EXCL_YRS_NEG_INC=1,_xlfn.XLOOKUP($D13,MASTER_YH!$D:$D,MASTER_YH!M:M)&lt;0), "Negative", _xlfn.XLOOKUP($D13,MASTER_YH!$D:$D,MASTER_YH!M:M))</f>
        <v>663156000</v>
      </c>
      <c r="AK13" s="65">
        <f t="shared" si="23"/>
        <v>3.1185831965223941E-3</v>
      </c>
      <c r="AL13" s="65" t="str">
        <f t="shared" si="24"/>
        <v/>
      </c>
      <c r="AM13" s="47">
        <f t="shared" si="53"/>
        <v>0.10825488468914486</v>
      </c>
      <c r="AN13" s="46">
        <f>_xlfn.XLOOKUP($D13, 'MASTER_S&amp;P'!$D:$D, 'MASTER_S&amp;P'!G:G)</f>
        <v>6395073000</v>
      </c>
      <c r="AO13" s="46">
        <f>IF(AND(EXCL_YRS_NEG_INC=1,_xlfn.XLOOKUP($D13,'MASTER_S&amp;P'!$D:$D,'MASTER_S&amp;P'!M:M)&lt;0),"Negative",_xlfn.XLOOKUP($D13,'MASTER_S&amp;P'!$D:$D,'MASTER_S&amp;P'!M:M))</f>
        <v>818320000</v>
      </c>
      <c r="AP13" s="65">
        <f t="shared" si="25"/>
        <v>3.1627778888788506E-3</v>
      </c>
      <c r="AQ13" s="65" t="str">
        <f t="shared" si="26"/>
        <v/>
      </c>
      <c r="AR13" s="47">
        <f t="shared" si="54"/>
        <v>0.12796100998377971</v>
      </c>
      <c r="AS13" s="46">
        <f>_xlfn.XLOOKUP($D13, MASTER_VL!$D:$D, MASTER_VL!G:G)</f>
        <v>6159300000</v>
      </c>
      <c r="AT13" s="46">
        <f>IF(AND(EXCL_YRS_NEG_INC=1,_xlfn.XLOOKUP($D13,MASTER_VL!$D:$D,MASTER_VL!P:P)&lt;0),"Negative",_xlfn.XLOOKUP($D13,MASTER_VL!$D:$D,MASTER_VL!P:P))</f>
        <v>498145000</v>
      </c>
      <c r="AU13" s="65">
        <f t="shared" si="27"/>
        <v>3.2615853672875511E-3</v>
      </c>
      <c r="AV13" s="65" t="str">
        <f t="shared" si="28"/>
        <v/>
      </c>
      <c r="AW13" s="47">
        <f t="shared" si="55"/>
        <v>8.0876885360349385E-2</v>
      </c>
      <c r="AX13" s="46">
        <f t="shared" si="29"/>
        <v>6125876000</v>
      </c>
      <c r="AY13" s="46">
        <f>_xlfn.XLOOKUP($D13, MASTER_YH!$D:$D, MASTER_YH!J:J)</f>
        <v>4676713000</v>
      </c>
      <c r="AZ13" s="49">
        <f t="shared" si="30"/>
        <v>1.3098678494917264</v>
      </c>
      <c r="BA13" s="46">
        <f t="shared" si="56"/>
        <v>6395073000</v>
      </c>
      <c r="BB13" s="46">
        <f>_xlfn.XLOOKUP($D13, 'MASTER_S&amp;P'!$D:$D, 'MASTER_S&amp;P'!J:J)</f>
        <v>4595439000</v>
      </c>
      <c r="BC13" s="49">
        <f t="shared" si="57"/>
        <v>1.391613075486368</v>
      </c>
      <c r="BD13" s="51">
        <f t="shared" si="31"/>
        <v>4636076000</v>
      </c>
      <c r="BE13" s="65">
        <f t="shared" si="32"/>
        <v>2.9937406735783094E-3</v>
      </c>
      <c r="BF13" s="65" t="str">
        <f t="shared" si="33"/>
        <v/>
      </c>
      <c r="BG13" s="50">
        <f t="shared" si="58"/>
        <v>1.3507404624890471</v>
      </c>
      <c r="BH13" s="44">
        <f t="shared" si="34"/>
        <v>0</v>
      </c>
      <c r="BK13" s="46">
        <f>_xlfn.XLOOKUP($D13,MASTER_YH!$D:$D,MASTER_YH!H:H)</f>
        <v>6357825000</v>
      </c>
      <c r="BL13" s="46">
        <f>IF(AND(EXCL_YRS_NEG_INC=1,_xlfn.XLOOKUP($D13,MASTER_YH!$D:$D,MASTER_YH!N:N)&lt;0), "Negative", _xlfn.XLOOKUP($D13,MASTER_YH!$D:$D,MASTER_YH!N:N))</f>
        <v>818320000</v>
      </c>
      <c r="BM13" s="65">
        <f t="shared" si="35"/>
        <v>3.2909356435408404E-3</v>
      </c>
      <c r="BN13" s="65" t="str">
        <f t="shared" si="36"/>
        <v/>
      </c>
      <c r="BO13" s="47">
        <f t="shared" si="59"/>
        <v>0.12871068329184901</v>
      </c>
      <c r="BP13" s="46">
        <f>_xlfn.XLOOKUP($D13, 'MASTER_S&amp;P'!$D:$D, 'MASTER_S&amp;P'!H:H)</f>
        <v>6773128000</v>
      </c>
      <c r="BQ13" s="46">
        <f>IF(AND(EXCL_YRS_NEG_INC=1,_xlfn.XLOOKUP($D13,'MASTER_S&amp;P'!$D:$D,'MASTER_S&amp;P'!N:N)&lt;0),"Negative",_xlfn.XLOOKUP($D13,'MASTER_S&amp;P'!$D:$D,'MASTER_S&amp;P'!N:N))</f>
        <v>859540000</v>
      </c>
      <c r="BR13" s="65">
        <f t="shared" si="37"/>
        <v>3.1923969397945518E-3</v>
      </c>
      <c r="BS13" s="65" t="str">
        <f t="shared" si="38"/>
        <v/>
      </c>
      <c r="BT13" s="47">
        <f t="shared" si="60"/>
        <v>0.12690443765421236</v>
      </c>
      <c r="BU13" s="46">
        <f>_xlfn.XLOOKUP($D13, MASTER_VL!$D:$D, MASTER_VL!H:H)</f>
        <v>6395100000</v>
      </c>
      <c r="BV13" s="46">
        <f>IF(AND(EXCL_YRS_NEG_INC=1,_xlfn.XLOOKUP($D13,MASTER_VL!$D:$D,MASTER_VL!Q:Q)&lt;0),"Negative",_xlfn.XLOOKUP($D13,MASTER_VL!$D:$D,MASTER_VL!Q:Q))</f>
        <v>574557900</v>
      </c>
      <c r="BW13" s="65">
        <f t="shared" si="39"/>
        <v>3.4178596002715647E-3</v>
      </c>
      <c r="BX13" s="65" t="str">
        <f t="shared" si="40"/>
        <v/>
      </c>
      <c r="BY13" s="47">
        <f t="shared" si="61"/>
        <v>8.9843458272740068E-2</v>
      </c>
      <c r="BZ13" s="46">
        <f t="shared" si="41"/>
        <v>6357825000</v>
      </c>
      <c r="CA13" s="46">
        <f>_xlfn.XLOOKUP($D13, MASTER_YH!$D:$D, MASTER_YH!K:K)</f>
        <v>4595439000</v>
      </c>
      <c r="CB13" s="49">
        <f t="shared" si="42"/>
        <v>1.3835076474739409</v>
      </c>
      <c r="CC13" s="46">
        <f t="shared" si="62"/>
        <v>6773128000</v>
      </c>
      <c r="CD13" s="46">
        <f>_xlfn.XLOOKUP($D13, 'MASTER_S&amp;P'!$D:$D, 'MASTER_S&amp;P'!K:K)</f>
        <v>4584940000</v>
      </c>
      <c r="CE13" s="49">
        <f t="shared" si="63"/>
        <v>1.4772555366046229</v>
      </c>
      <c r="CF13" s="51">
        <f t="shared" si="43"/>
        <v>4590189500</v>
      </c>
      <c r="CG13" s="65">
        <f t="shared" si="44"/>
        <v>3.0763763847396937E-3</v>
      </c>
      <c r="CH13" s="65" t="str">
        <f t="shared" si="45"/>
        <v/>
      </c>
      <c r="CI13" s="50">
        <f t="shared" si="64"/>
        <v>1.4303815920392819</v>
      </c>
      <c r="CJ13" s="44">
        <f t="shared" si="46"/>
        <v>0</v>
      </c>
    </row>
    <row r="14" spans="2:88" x14ac:dyDescent="0.3">
      <c r="B14" s="7" t="str">
        <f>MASTER_VL!B8</f>
        <v>Retail Hardlines</v>
      </c>
      <c r="C14" s="7" t="str">
        <f>MASTER_VL!C8</f>
        <v>Ali. Couche-Tard</v>
      </c>
      <c r="D14" s="7" t="str">
        <f>MASTER_VL!D8</f>
        <v>ATD.TO</v>
      </c>
      <c r="G14" s="46" t="str">
        <f>_xlfn.XLOOKUP($D14,MASTER_YH!$D:$D,MASTER_YH!F:F)</f>
        <v>n/a</v>
      </c>
      <c r="H14" s="46" t="str">
        <f>IF(AND(EXCL_YRS_NEG_INC=1,_xlfn.XLOOKUP($D14,MASTER_YH!$D:$D,MASTER_YH!L:L)&lt;0), "Negative", _xlfn.XLOOKUP($D14,MASTER_YH!$D:$D,MASTER_YH!L:L))</f>
        <v>n/a</v>
      </c>
      <c r="I14" s="65" t="str">
        <f t="shared" si="11"/>
        <v/>
      </c>
      <c r="J14" s="65" t="str">
        <f t="shared" si="12"/>
        <v/>
      </c>
      <c r="K14" s="47" t="str">
        <f t="shared" si="47"/>
        <v>n/a</v>
      </c>
      <c r="L14" s="46">
        <f>_xlfn.XLOOKUP($D14, 'MASTER_S&amp;P'!$D:$D, 'MASTER_S&amp;P'!F:F)</f>
        <v>69263500000</v>
      </c>
      <c r="M14" s="46">
        <f>IF(AND(EXCL_YRS_NEG_INC=1,_xlfn.XLOOKUP($D14,'MASTER_S&amp;P'!$D:$D,'MASTER_S&amp;P'!L:L)&lt;0),"Negative",_xlfn.XLOOKUP($D14,'MASTER_S&amp;P'!$D:$D,'MASTER_S&amp;P'!L:L))</f>
        <v>3448100000</v>
      </c>
      <c r="N14" s="65">
        <f t="shared" si="13"/>
        <v>2.4797059830032379E-2</v>
      </c>
      <c r="O14" s="65" t="str">
        <f t="shared" si="14"/>
        <v/>
      </c>
      <c r="P14" s="47">
        <f t="shared" si="48"/>
        <v>4.9782352898712884E-2</v>
      </c>
      <c r="Q14" s="46" t="str">
        <f>_xlfn.XLOOKUP($D14, MASTER_VL!$D:$D, MASTER_VL!F:F)</f>
        <v>NA</v>
      </c>
      <c r="R14" s="46" t="str">
        <f>IF(AND(EXCL_YRS_NEG_INC=1,_xlfn.XLOOKUP($D14,MASTER_VL!$D:$D,MASTER_VL!O:O)&lt;0),"Negative",_xlfn.XLOOKUP($D14,MASTER_VL!$D:$D,MASTER_VL!O:O))</f>
        <v>NA</v>
      </c>
      <c r="S14" s="65" t="str">
        <f t="shared" si="15"/>
        <v/>
      </c>
      <c r="T14" s="65" t="str">
        <f t="shared" si="16"/>
        <v/>
      </c>
      <c r="U14" s="47" t="str">
        <f t="shared" si="49"/>
        <v>n/a</v>
      </c>
      <c r="V14" s="46" t="str">
        <f t="shared" si="17"/>
        <v>n/a</v>
      </c>
      <c r="W14" s="46" t="str">
        <f>_xlfn.XLOOKUP($D14, MASTER_YH!$D:$D, MASTER_YH!I:I)</f>
        <v>n/a</v>
      </c>
      <c r="X14" s="49" t="str">
        <f t="shared" si="18"/>
        <v>n/a</v>
      </c>
      <c r="Y14" s="46">
        <f t="shared" si="50"/>
        <v>69263500000</v>
      </c>
      <c r="Z14" s="46">
        <f>_xlfn.XLOOKUP($D14, 'MASTER_S&amp;P'!$D:$D, 'MASTER_S&amp;P'!I:I)</f>
        <v>36942100000</v>
      </c>
      <c r="AA14" s="49">
        <f t="shared" si="51"/>
        <v>1.8749204836758062</v>
      </c>
      <c r="AB14" s="51">
        <f t="shared" si="19"/>
        <v>36942100000</v>
      </c>
      <c r="AC14" s="65">
        <f t="shared" si="20"/>
        <v>2.3114899017178267E-2</v>
      </c>
      <c r="AD14" s="65" t="str">
        <f t="shared" si="21"/>
        <v/>
      </c>
      <c r="AE14" s="50">
        <f t="shared" si="52"/>
        <v>1.8749204836758062</v>
      </c>
      <c r="AF14" s="44">
        <f t="shared" si="22"/>
        <v>0</v>
      </c>
      <c r="AI14" s="46">
        <f>_xlfn.XLOOKUP($D14,MASTER_YH!$D:$D,MASTER_YH!G:G)</f>
        <v>69263500000</v>
      </c>
      <c r="AJ14" s="46">
        <f>IF(AND(EXCL_YRS_NEG_INC=1,_xlfn.XLOOKUP($D14,MASTER_YH!$D:$D,MASTER_YH!M:M)&lt;0), "Negative", _xlfn.XLOOKUP($D14,MASTER_YH!$D:$D,MASTER_YH!M:M))</f>
        <v>3448100000</v>
      </c>
      <c r="AK14" s="65">
        <f t="shared" si="23"/>
        <v>2.2198519854083092E-2</v>
      </c>
      <c r="AL14" s="65">
        <f t="shared" si="24"/>
        <v>4.9116176055723701E-2</v>
      </c>
      <c r="AM14" s="47">
        <f t="shared" si="53"/>
        <v>4.9782352898712884E-2</v>
      </c>
      <c r="AN14" s="46">
        <f>_xlfn.XLOOKUP($D14, 'MASTER_S&amp;P'!$D:$D, 'MASTER_S&amp;P'!G:G)</f>
        <v>71856700000</v>
      </c>
      <c r="AO14" s="46">
        <f>IF(AND(EXCL_YRS_NEG_INC=1,_xlfn.XLOOKUP($D14,'MASTER_S&amp;P'!$D:$D,'MASTER_S&amp;P'!M:M)&lt;0),"Negative",_xlfn.XLOOKUP($D14,'MASTER_S&amp;P'!$D:$D,'MASTER_S&amp;P'!M:M))</f>
        <v>3929100000</v>
      </c>
      <c r="AP14" s="65">
        <f t="shared" si="25"/>
        <v>2.251310397574895E-2</v>
      </c>
      <c r="AQ14" s="65">
        <f t="shared" si="26"/>
        <v>4.9077661995717732E-2</v>
      </c>
      <c r="AR14" s="47">
        <f t="shared" si="54"/>
        <v>5.4679661047612821E-2</v>
      </c>
      <c r="AS14" s="46">
        <f>_xlfn.XLOOKUP($D14, MASTER_VL!$D:$D, MASTER_VL!G:G)</f>
        <v>93506000000</v>
      </c>
      <c r="AT14" s="46">
        <f>IF(AND(EXCL_YRS_NEG_INC=1,_xlfn.XLOOKUP($D14,MASTER_VL!$D:$D,MASTER_VL!P:P)&lt;0),"Negative",_xlfn.XLOOKUP($D14,MASTER_VL!$D:$D,MASTER_VL!P:P))</f>
        <v>3646551000</v>
      </c>
      <c r="AU14" s="65">
        <f t="shared" si="27"/>
        <v>2.3216429695464655E-2</v>
      </c>
      <c r="AV14" s="65">
        <f t="shared" si="28"/>
        <v>4.9077661995717732E-2</v>
      </c>
      <c r="AW14" s="47">
        <f t="shared" si="55"/>
        <v>3.8998042906337564E-2</v>
      </c>
      <c r="AX14" s="46">
        <f t="shared" si="29"/>
        <v>69263500000</v>
      </c>
      <c r="AY14" s="46">
        <f>_xlfn.XLOOKUP($D14, MASTER_YH!$D:$D, MASTER_YH!J:J)</f>
        <v>36942100000</v>
      </c>
      <c r="AZ14" s="49">
        <f t="shared" si="30"/>
        <v>1.8749204836758062</v>
      </c>
      <c r="BA14" s="46">
        <f t="shared" si="56"/>
        <v>71856700000</v>
      </c>
      <c r="BB14" s="46">
        <f>_xlfn.XLOOKUP($D14, 'MASTER_S&amp;P'!$D:$D, 'MASTER_S&amp;P'!J:J)</f>
        <v>29058400000</v>
      </c>
      <c r="BC14" s="49">
        <f t="shared" si="57"/>
        <v>2.472837458359717</v>
      </c>
      <c r="BD14" s="51">
        <f t="shared" si="31"/>
        <v>33000250000</v>
      </c>
      <c r="BE14" s="65">
        <f t="shared" si="32"/>
        <v>2.1309872975173963E-2</v>
      </c>
      <c r="BF14" s="65">
        <f t="shared" si="33"/>
        <v>4.8006493089131422E-2</v>
      </c>
      <c r="BG14" s="50">
        <f t="shared" si="58"/>
        <v>2.1738789710177615</v>
      </c>
      <c r="BH14" s="44">
        <f t="shared" si="34"/>
        <v>1</v>
      </c>
      <c r="BK14" s="46">
        <f>_xlfn.XLOOKUP($D14,MASTER_YH!$D:$D,MASTER_YH!H:H)</f>
        <v>71856700000</v>
      </c>
      <c r="BL14" s="46">
        <f>IF(AND(EXCL_YRS_NEG_INC=1,_xlfn.XLOOKUP($D14,MASTER_YH!$D:$D,MASTER_YH!N:N)&lt;0), "Negative", _xlfn.XLOOKUP($D14,MASTER_YH!$D:$D,MASTER_YH!N:N))</f>
        <v>3929100000</v>
      </c>
      <c r="BM14" s="65">
        <f t="shared" si="35"/>
        <v>2.1024554159874042E-2</v>
      </c>
      <c r="BN14" s="65">
        <f t="shared" si="36"/>
        <v>4.1158043255164624E-2</v>
      </c>
      <c r="BO14" s="47">
        <f t="shared" si="59"/>
        <v>5.4679661047612821E-2</v>
      </c>
      <c r="BP14" s="46">
        <f>_xlfn.XLOOKUP($D14, 'MASTER_S&amp;P'!$D:$D, 'MASTER_S&amp;P'!H:H)</f>
        <v>62809900000</v>
      </c>
      <c r="BQ14" s="46">
        <f>IF(AND(EXCL_YRS_NEG_INC=1,_xlfn.XLOOKUP($D14,'MASTER_S&amp;P'!$D:$D,'MASTER_S&amp;P'!N:N)&lt;0),"Negative",_xlfn.XLOOKUP($D14,'MASTER_S&amp;P'!$D:$D,'MASTER_S&amp;P'!N:N))</f>
        <v>3417600000</v>
      </c>
      <c r="BR14" s="65">
        <f t="shared" si="37"/>
        <v>2.0395027320653153E-2</v>
      </c>
      <c r="BS14" s="65">
        <f t="shared" si="38"/>
        <v>4.1158043255164624E-2</v>
      </c>
      <c r="BT14" s="47">
        <f t="shared" si="60"/>
        <v>5.4411804508524932E-2</v>
      </c>
      <c r="BU14" s="46">
        <f>_xlfn.XLOOKUP($D14, MASTER_VL!$D:$D, MASTER_VL!H:H)</f>
        <v>97725000000</v>
      </c>
      <c r="BV14" s="46">
        <f>IF(AND(EXCL_YRS_NEG_INC=1,_xlfn.XLOOKUP($D14,MASTER_VL!$D:$D,MASTER_VL!Q:Q)&lt;0),"Negative",_xlfn.XLOOKUP($D14,MASTER_VL!$D:$D,MASTER_VL!Q:Q))</f>
        <v>4082208000</v>
      </c>
      <c r="BW14" s="65">
        <f t="shared" si="39"/>
        <v>2.1835423739687356E-2</v>
      </c>
      <c r="BX14" s="65">
        <f t="shared" si="40"/>
        <v>4.1158043255164624E-2</v>
      </c>
      <c r="BY14" s="47">
        <f t="shared" si="61"/>
        <v>4.1772402148887181E-2</v>
      </c>
      <c r="BZ14" s="46">
        <f t="shared" si="41"/>
        <v>71856700000</v>
      </c>
      <c r="CA14" s="46">
        <f>_xlfn.XLOOKUP($D14, MASTER_YH!$D:$D, MASTER_YH!K:K)</f>
        <v>29058400000</v>
      </c>
      <c r="CB14" s="49">
        <f t="shared" si="42"/>
        <v>2.472837458359717</v>
      </c>
      <c r="CC14" s="46">
        <f t="shared" si="62"/>
        <v>62809900000</v>
      </c>
      <c r="CD14" s="46">
        <f>_xlfn.XLOOKUP($D14, 'MASTER_S&amp;P'!$D:$D, 'MASTER_S&amp;P'!K:K)</f>
        <v>29591600000</v>
      </c>
      <c r="CE14" s="49">
        <f t="shared" si="63"/>
        <v>2.1225584287432921</v>
      </c>
      <c r="CF14" s="51">
        <f t="shared" si="43"/>
        <v>29325000000</v>
      </c>
      <c r="CG14" s="65">
        <f t="shared" si="44"/>
        <v>1.9653815486809754E-2</v>
      </c>
      <c r="CH14" s="65">
        <f t="shared" si="45"/>
        <v>4.0485987964909709E-2</v>
      </c>
      <c r="CI14" s="50">
        <f t="shared" si="64"/>
        <v>2.2976979435515048</v>
      </c>
      <c r="CJ14" s="44">
        <f t="shared" si="46"/>
        <v>1</v>
      </c>
    </row>
    <row r="15" spans="2:88" x14ac:dyDescent="0.3">
      <c r="B15" s="7" t="str">
        <f>MASTER_VL!B9</f>
        <v>Retail Hardlines</v>
      </c>
      <c r="C15" s="7" t="str">
        <f>MASTER_VL!C9</f>
        <v>Bath &amp; Body Works</v>
      </c>
      <c r="D15" s="7" t="str">
        <f>MASTER_VL!D9</f>
        <v>BBWI</v>
      </c>
      <c r="G15" s="46">
        <f>_xlfn.XLOOKUP($D15,MASTER_YH!$D:$D,MASTER_YH!F:F)</f>
        <v>7307000000</v>
      </c>
      <c r="H15" s="46">
        <f>IF(AND(EXCL_YRS_NEG_INC=1,_xlfn.XLOOKUP($D15,MASTER_YH!$D:$D,MASTER_YH!L:L)&lt;0), "Negative", _xlfn.XLOOKUP($D15,MASTER_YH!$D:$D,MASTER_YH!L:L))</f>
        <v>1028000000</v>
      </c>
      <c r="I15" s="65">
        <f t="shared" si="11"/>
        <v>3.785943593164648E-3</v>
      </c>
      <c r="J15" s="65" t="str">
        <f t="shared" si="12"/>
        <v/>
      </c>
      <c r="K15" s="47">
        <f t="shared" si="47"/>
        <v>0.14068701245381141</v>
      </c>
      <c r="L15" s="46">
        <f>_xlfn.XLOOKUP($D15, 'MASTER_S&amp;P'!$D:$D, 'MASTER_S&amp;P'!F:F)</f>
        <v>7429000000</v>
      </c>
      <c r="M15" s="46">
        <f>IF(AND(EXCL_YRS_NEG_INC=1,_xlfn.XLOOKUP($D15,'MASTER_S&amp;P'!$D:$D,'MASTER_S&amp;P'!L:L)&lt;0),"Negative",_xlfn.XLOOKUP($D15,'MASTER_S&amp;P'!$D:$D,'MASTER_S&amp;P'!L:L))</f>
        <v>1021000000</v>
      </c>
      <c r="N15" s="65">
        <f t="shared" si="13"/>
        <v>3.4686389423365842E-3</v>
      </c>
      <c r="O15" s="65" t="str">
        <f t="shared" si="14"/>
        <v/>
      </c>
      <c r="P15" s="47">
        <f t="shared" si="48"/>
        <v>0.13743437878583928</v>
      </c>
      <c r="Q15" s="46">
        <f>_xlfn.XLOOKUP($D15, MASTER_VL!$D:$D, MASTER_VL!F:F)</f>
        <v>7307000000</v>
      </c>
      <c r="R15" s="46">
        <f>IF(AND(EXCL_YRS_NEG_INC=1,_xlfn.XLOOKUP($D15,MASTER_VL!$D:$D,MASTER_VL!O:O)&lt;0),"Negative",_xlfn.XLOOKUP($D15,MASTER_VL!$D:$D,MASTER_VL!O:O))</f>
        <v>779760000</v>
      </c>
      <c r="S15" s="65">
        <f t="shared" si="15"/>
        <v>4.7613349328823121E-3</v>
      </c>
      <c r="T15" s="65" t="str">
        <f t="shared" si="16"/>
        <v/>
      </c>
      <c r="U15" s="47">
        <f t="shared" si="49"/>
        <v>0.10671410975776653</v>
      </c>
      <c r="V15" s="46">
        <f t="shared" si="17"/>
        <v>7307000000</v>
      </c>
      <c r="W15" s="46">
        <f>_xlfn.XLOOKUP($D15, MASTER_YH!$D:$D, MASTER_YH!I:I)</f>
        <v>4872000000</v>
      </c>
      <c r="X15" s="49">
        <f t="shared" si="18"/>
        <v>1.4997947454844007</v>
      </c>
      <c r="Y15" s="46">
        <f t="shared" si="50"/>
        <v>7429000000</v>
      </c>
      <c r="Z15" s="46">
        <f>_xlfn.XLOOKUP($D15, 'MASTER_S&amp;P'!$D:$D, 'MASTER_S&amp;P'!I:I)</f>
        <v>5463000000</v>
      </c>
      <c r="AA15" s="49">
        <f t="shared" si="51"/>
        <v>1.3598755262676185</v>
      </c>
      <c r="AB15" s="51">
        <f t="shared" si="19"/>
        <v>5167500000</v>
      </c>
      <c r="AC15" s="65">
        <f t="shared" si="20"/>
        <v>3.2333365095993105E-3</v>
      </c>
      <c r="AD15" s="65" t="str">
        <f t="shared" si="21"/>
        <v/>
      </c>
      <c r="AE15" s="50">
        <f t="shared" si="52"/>
        <v>1.4298351358760097</v>
      </c>
      <c r="AF15" s="44">
        <f t="shared" si="22"/>
        <v>0</v>
      </c>
      <c r="AI15" s="46">
        <f>_xlfn.XLOOKUP($D15,MASTER_YH!$D:$D,MASTER_YH!G:G)</f>
        <v>7429000000</v>
      </c>
      <c r="AJ15" s="46">
        <f>IF(AND(EXCL_YRS_NEG_INC=1,_xlfn.XLOOKUP($D15,MASTER_YH!$D:$D,MASTER_YH!M:M)&lt;0), "Negative", _xlfn.XLOOKUP($D15,MASTER_YH!$D:$D,MASTER_YH!M:M))</f>
        <v>1021000000</v>
      </c>
      <c r="AK15" s="65">
        <f t="shared" si="23"/>
        <v>3.6852627183307468E-3</v>
      </c>
      <c r="AL15" s="65" t="str">
        <f t="shared" si="24"/>
        <v/>
      </c>
      <c r="AM15" s="47">
        <f t="shared" si="53"/>
        <v>0.13743437878583928</v>
      </c>
      <c r="AN15" s="46">
        <f>_xlfn.XLOOKUP($D15, 'MASTER_S&amp;P'!$D:$D, 'MASTER_S&amp;P'!G:G)</f>
        <v>7560000000</v>
      </c>
      <c r="AO15" s="46">
        <f>IF(AND(EXCL_YRS_NEG_INC=1,_xlfn.XLOOKUP($D15,'MASTER_S&amp;P'!$D:$D,'MASTER_S&amp;P'!M:M)&lt;0),"Negative",_xlfn.XLOOKUP($D15,'MASTER_S&amp;P'!$D:$D,'MASTER_S&amp;P'!M:M))</f>
        <v>1045000000</v>
      </c>
      <c r="AP15" s="65">
        <f t="shared" si="25"/>
        <v>3.7374880533068877E-3</v>
      </c>
      <c r="AQ15" s="65" t="str">
        <f t="shared" si="26"/>
        <v/>
      </c>
      <c r="AR15" s="47">
        <f t="shared" si="54"/>
        <v>0.13822751322751323</v>
      </c>
      <c r="AS15" s="46">
        <f>_xlfn.XLOOKUP($D15, MASTER_VL!$D:$D, MASTER_VL!G:G)</f>
        <v>7429000000</v>
      </c>
      <c r="AT15" s="46">
        <f>IF(AND(EXCL_YRS_NEG_INC=1,_xlfn.XLOOKUP($D15,MASTER_VL!$D:$D,MASTER_VL!P:P)&lt;0),"Negative",_xlfn.XLOOKUP($D15,MASTER_VL!$D:$D,MASTER_VL!P:P))</f>
        <v>864000000</v>
      </c>
      <c r="AU15" s="65">
        <f t="shared" si="27"/>
        <v>3.8542498946705895E-3</v>
      </c>
      <c r="AV15" s="65" t="str">
        <f t="shared" si="28"/>
        <v/>
      </c>
      <c r="AW15" s="47">
        <f t="shared" si="55"/>
        <v>0.11630098263561718</v>
      </c>
      <c r="AX15" s="46">
        <f t="shared" si="29"/>
        <v>7429000000</v>
      </c>
      <c r="AY15" s="46">
        <f>_xlfn.XLOOKUP($D15, MASTER_YH!$D:$D, MASTER_YH!J:J)</f>
        <v>5463000000</v>
      </c>
      <c r="AZ15" s="49">
        <f t="shared" si="30"/>
        <v>1.3598755262676185</v>
      </c>
      <c r="BA15" s="46">
        <f t="shared" si="56"/>
        <v>7560000000</v>
      </c>
      <c r="BB15" s="46">
        <f>_xlfn.XLOOKUP($D15, 'MASTER_S&amp;P'!$D:$D, 'MASTER_S&amp;P'!J:J)</f>
        <v>5494000000</v>
      </c>
      <c r="BC15" s="49">
        <f t="shared" si="57"/>
        <v>1.3760465962868584</v>
      </c>
      <c r="BD15" s="51">
        <f t="shared" si="31"/>
        <v>5478500000</v>
      </c>
      <c r="BE15" s="65">
        <f t="shared" si="32"/>
        <v>3.5377349897194889E-3</v>
      </c>
      <c r="BF15" s="65" t="str">
        <f t="shared" si="33"/>
        <v/>
      </c>
      <c r="BG15" s="50">
        <f t="shared" si="58"/>
        <v>1.3679610612772386</v>
      </c>
      <c r="BH15" s="44">
        <f t="shared" si="34"/>
        <v>0</v>
      </c>
      <c r="BK15" s="46">
        <f>_xlfn.XLOOKUP($D15,MASTER_YH!$D:$D,MASTER_YH!H:H)</f>
        <v>7560000000</v>
      </c>
      <c r="BL15" s="46">
        <f>IF(AND(EXCL_YRS_NEG_INC=1,_xlfn.XLOOKUP($D15,MASTER_YH!$D:$D,MASTER_YH!N:N)&lt;0), "Negative", _xlfn.XLOOKUP($D15,MASTER_YH!$D:$D,MASTER_YH!N:N))</f>
        <v>1045000000</v>
      </c>
      <c r="BM15" s="65">
        <f t="shared" si="35"/>
        <v>4.1296310984100413E-3</v>
      </c>
      <c r="BN15" s="65" t="str">
        <f t="shared" si="36"/>
        <v/>
      </c>
      <c r="BO15" s="47">
        <f t="shared" si="59"/>
        <v>0.13822751322751323</v>
      </c>
      <c r="BP15" s="46">
        <f>_xlfn.XLOOKUP($D15, 'MASTER_S&amp;P'!$D:$D, 'MASTER_S&amp;P'!H:H)</f>
        <v>7882000000</v>
      </c>
      <c r="BQ15" s="46">
        <f>IF(AND(EXCL_YRS_NEG_INC=1,_xlfn.XLOOKUP($D15,'MASTER_S&amp;P'!$D:$D,'MASTER_S&amp;P'!N:N)&lt;0),"Negative",_xlfn.XLOOKUP($D15,'MASTER_S&amp;P'!$D:$D,'MASTER_S&amp;P'!N:N))</f>
        <v>1423000000</v>
      </c>
      <c r="BR15" s="65">
        <f t="shared" si="37"/>
        <v>4.0059797908597499E-3</v>
      </c>
      <c r="BS15" s="65" t="str">
        <f t="shared" si="38"/>
        <v/>
      </c>
      <c r="BT15" s="47">
        <f t="shared" si="60"/>
        <v>0.18053793453438213</v>
      </c>
      <c r="BU15" s="46">
        <f>_xlfn.XLOOKUP($D15, MASTER_VL!$D:$D, MASTER_VL!H:H)</f>
        <v>7560000000</v>
      </c>
      <c r="BV15" s="46">
        <f>IF(AND(EXCL_YRS_NEG_INC=1,_xlfn.XLOOKUP($D15,MASTER_VL!$D:$D,MASTER_VL!Q:Q)&lt;0),"Negative",_xlfn.XLOOKUP($D15,MASTER_VL!$D:$D,MASTER_VL!Q:Q))</f>
        <v>778600000</v>
      </c>
      <c r="BW15" s="65">
        <f t="shared" si="39"/>
        <v>4.2889016450332199E-3</v>
      </c>
      <c r="BX15" s="65" t="str">
        <f t="shared" si="40"/>
        <v/>
      </c>
      <c r="BY15" s="47">
        <f t="shared" si="61"/>
        <v>0.10298941798941799</v>
      </c>
      <c r="BZ15" s="46">
        <f t="shared" si="41"/>
        <v>7560000000</v>
      </c>
      <c r="CA15" s="46">
        <f>_xlfn.XLOOKUP($D15, MASTER_YH!$D:$D, MASTER_YH!K:K)</f>
        <v>5494000000</v>
      </c>
      <c r="CB15" s="49">
        <f t="shared" si="42"/>
        <v>1.3760465962868584</v>
      </c>
      <c r="CC15" s="46">
        <f t="shared" si="62"/>
        <v>7882000000</v>
      </c>
      <c r="CD15" s="46">
        <f>_xlfn.XLOOKUP($D15, 'MASTER_S&amp;P'!$D:$D, 'MASTER_S&amp;P'!K:K)</f>
        <v>6026000000</v>
      </c>
      <c r="CE15" s="49">
        <f t="shared" si="63"/>
        <v>1.3079986724195154</v>
      </c>
      <c r="CF15" s="51">
        <f t="shared" si="43"/>
        <v>5760000000</v>
      </c>
      <c r="CG15" s="65">
        <f t="shared" si="44"/>
        <v>3.8603913795063659E-3</v>
      </c>
      <c r="CH15" s="65" t="str">
        <f t="shared" si="45"/>
        <v/>
      </c>
      <c r="CI15" s="50">
        <f t="shared" si="64"/>
        <v>1.3420226343531869</v>
      </c>
      <c r="CJ15" s="44">
        <f t="shared" si="46"/>
        <v>0</v>
      </c>
    </row>
    <row r="16" spans="2:88" x14ac:dyDescent="0.3">
      <c r="B16" s="7" t="str">
        <f>MASTER_VL!B10</f>
        <v>Retail Hardlines</v>
      </c>
      <c r="C16" s="7" t="str">
        <f>MASTER_VL!C10</f>
        <v>Best Buy Company</v>
      </c>
      <c r="D16" s="7" t="str">
        <f>MASTER_VL!D10</f>
        <v>BBY</v>
      </c>
      <c r="G16" s="46">
        <f>_xlfn.XLOOKUP($D16,MASTER_YH!$D:$D,MASTER_YH!F:F)</f>
        <v>41528000000</v>
      </c>
      <c r="H16" s="46">
        <f>IF(AND(EXCL_YRS_NEG_INC=1,_xlfn.XLOOKUP($D16,MASTER_YH!$D:$D,MASTER_YH!L:L)&lt;0), "Negative", _xlfn.XLOOKUP($D16,MASTER_YH!$D:$D,MASTER_YH!L:L))</f>
        <v>1295000000</v>
      </c>
      <c r="I16" s="65">
        <f t="shared" si="11"/>
        <v>1.0897729651964694E-2</v>
      </c>
      <c r="J16" s="65">
        <f t="shared" si="12"/>
        <v>2.7690638000861828E-2</v>
      </c>
      <c r="K16" s="47">
        <f t="shared" si="47"/>
        <v>3.1183779618570603E-2</v>
      </c>
      <c r="L16" s="46">
        <f>_xlfn.XLOOKUP($D16, 'MASTER_S&amp;P'!$D:$D, 'MASTER_S&amp;P'!F:F)</f>
        <v>43452000000</v>
      </c>
      <c r="M16" s="46">
        <f>IF(AND(EXCL_YRS_NEG_INC=1,_xlfn.XLOOKUP($D16,'MASTER_S&amp;P'!$D:$D,'MASTER_S&amp;P'!L:L)&lt;0),"Negative",_xlfn.XLOOKUP($D16,'MASTER_S&amp;P'!$D:$D,'MASTER_S&amp;P'!L:L))</f>
        <v>1622000000</v>
      </c>
      <c r="N16" s="65">
        <f t="shared" si="13"/>
        <v>9.984377348386168E-3</v>
      </c>
      <c r="O16" s="65">
        <f t="shared" si="14"/>
        <v>2.5563125106896553E-2</v>
      </c>
      <c r="P16" s="47">
        <f t="shared" si="48"/>
        <v>3.7328546442050997E-2</v>
      </c>
      <c r="Q16" s="46">
        <f>_xlfn.XLOOKUP($D16, MASTER_VL!$D:$D, MASTER_VL!F:F)</f>
        <v>41528000000</v>
      </c>
      <c r="R16" s="46">
        <f>IF(AND(EXCL_YRS_NEG_INC=1,_xlfn.XLOOKUP($D16,MASTER_VL!$D:$D,MASTER_VL!O:O)&lt;0),"Negative",_xlfn.XLOOKUP($D16,MASTER_VL!$D:$D,MASTER_VL!O:O))</f>
        <v>1346618000</v>
      </c>
      <c r="S16" s="65">
        <f t="shared" si="15"/>
        <v>1.3705365546039275E-2</v>
      </c>
      <c r="T16" s="65">
        <f t="shared" si="16"/>
        <v>3.1546166691898817E-2</v>
      </c>
      <c r="U16" s="47">
        <f t="shared" si="49"/>
        <v>3.2426748218069734E-2</v>
      </c>
      <c r="V16" s="46">
        <f t="shared" si="17"/>
        <v>41528000000</v>
      </c>
      <c r="W16" s="46">
        <f>_xlfn.XLOOKUP($D16, MASTER_YH!$D:$D, MASTER_YH!I:I)</f>
        <v>14782000000</v>
      </c>
      <c r="X16" s="49">
        <f t="shared" si="18"/>
        <v>2.8093627384657016</v>
      </c>
      <c r="Y16" s="46">
        <f t="shared" si="50"/>
        <v>43452000000</v>
      </c>
      <c r="Z16" s="46">
        <f>_xlfn.XLOOKUP($D16, 'MASTER_S&amp;P'!$D:$D, 'MASTER_S&amp;P'!I:I)</f>
        <v>14967000000</v>
      </c>
      <c r="AA16" s="49">
        <f t="shared" si="51"/>
        <v>2.9031870114251355</v>
      </c>
      <c r="AB16" s="51">
        <f t="shared" si="19"/>
        <v>14874500000</v>
      </c>
      <c r="AC16" s="65">
        <f t="shared" si="20"/>
        <v>9.3070660690923943E-3</v>
      </c>
      <c r="AD16" s="65">
        <f t="shared" si="21"/>
        <v>2.5210320358175956E-2</v>
      </c>
      <c r="AE16" s="50">
        <f t="shared" si="52"/>
        <v>2.8562748749454183</v>
      </c>
      <c r="AF16" s="44">
        <f t="shared" si="22"/>
        <v>1</v>
      </c>
      <c r="AI16" s="46">
        <f>_xlfn.XLOOKUP($D16,MASTER_YH!$D:$D,MASTER_YH!G:G)</f>
        <v>43452000000</v>
      </c>
      <c r="AJ16" s="46">
        <f>IF(AND(EXCL_YRS_NEG_INC=1,_xlfn.XLOOKUP($D16,MASTER_YH!$D:$D,MASTER_YH!M:M)&lt;0), "Negative", _xlfn.XLOOKUP($D16,MASTER_YH!$D:$D,MASTER_YH!M:M))</f>
        <v>1621000000</v>
      </c>
      <c r="AK16" s="65">
        <f t="shared" si="23"/>
        <v>1.0349140626360965E-2</v>
      </c>
      <c r="AL16" s="65">
        <f t="shared" si="24"/>
        <v>2.2898383152167308E-2</v>
      </c>
      <c r="AM16" s="47">
        <f t="shared" si="53"/>
        <v>3.7305532541655161E-2</v>
      </c>
      <c r="AN16" s="46">
        <f>_xlfn.XLOOKUP($D16, 'MASTER_S&amp;P'!$D:$D, 'MASTER_S&amp;P'!G:G)</f>
        <v>46298000000</v>
      </c>
      <c r="AO16" s="46">
        <f>IF(AND(EXCL_YRS_NEG_INC=1,_xlfn.XLOOKUP($D16,'MASTER_S&amp;P'!$D:$D,'MASTER_S&amp;P'!M:M)&lt;0),"Negative",_xlfn.XLOOKUP($D16,'MASTER_S&amp;P'!$D:$D,'MASTER_S&amp;P'!M:M))</f>
        <v>1789000000</v>
      </c>
      <c r="AP16" s="65">
        <f t="shared" si="25"/>
        <v>1.0495802445948063E-2</v>
      </c>
      <c r="AQ16" s="65">
        <f t="shared" si="26"/>
        <v>2.2880427566582595E-2</v>
      </c>
      <c r="AR16" s="47">
        <f t="shared" si="54"/>
        <v>3.8640978012009157E-2</v>
      </c>
      <c r="AS16" s="46">
        <f>_xlfn.XLOOKUP($D16, MASTER_VL!$D:$D, MASTER_VL!G:G)</f>
        <v>43452000000</v>
      </c>
      <c r="AT16" s="46">
        <f>IF(AND(EXCL_YRS_NEG_INC=1,_xlfn.XLOOKUP($D16,MASTER_VL!$D:$D,MASTER_VL!P:P)&lt;0),"Negative",_xlfn.XLOOKUP($D16,MASTER_VL!$D:$D,MASTER_VL!P:P))</f>
        <v>1372098000</v>
      </c>
      <c r="AU16" s="65">
        <f t="shared" si="27"/>
        <v>1.0823698937575435E-2</v>
      </c>
      <c r="AV16" s="65">
        <f t="shared" si="28"/>
        <v>2.2880427566582595E-2</v>
      </c>
      <c r="AW16" s="47">
        <f t="shared" si="55"/>
        <v>3.1577326705330019E-2</v>
      </c>
      <c r="AX16" s="46">
        <f t="shared" si="29"/>
        <v>43452000000</v>
      </c>
      <c r="AY16" s="46">
        <f>_xlfn.XLOOKUP($D16, MASTER_YH!$D:$D, MASTER_YH!J:J)</f>
        <v>14967000000</v>
      </c>
      <c r="AZ16" s="49">
        <f t="shared" si="30"/>
        <v>2.9031870114251355</v>
      </c>
      <c r="BA16" s="46">
        <f t="shared" si="56"/>
        <v>46298000000</v>
      </c>
      <c r="BB16" s="46">
        <f>_xlfn.XLOOKUP($D16, 'MASTER_S&amp;P'!$D:$D, 'MASTER_S&amp;P'!J:J)</f>
        <v>15803000000</v>
      </c>
      <c r="BC16" s="49">
        <f t="shared" si="57"/>
        <v>2.9296968929950009</v>
      </c>
      <c r="BD16" s="51">
        <f t="shared" si="31"/>
        <v>15385000000</v>
      </c>
      <c r="BE16" s="65">
        <f t="shared" si="32"/>
        <v>9.9348458185332372E-3</v>
      </c>
      <c r="BF16" s="65">
        <f t="shared" si="33"/>
        <v>2.2381039421710044E-2</v>
      </c>
      <c r="BG16" s="50">
        <f t="shared" si="58"/>
        <v>2.916441952210068</v>
      </c>
      <c r="BH16" s="44">
        <f t="shared" si="34"/>
        <v>1</v>
      </c>
      <c r="BK16" s="46">
        <f>_xlfn.XLOOKUP($D16,MASTER_YH!$D:$D,MASTER_YH!H:H)</f>
        <v>46298000000</v>
      </c>
      <c r="BL16" s="46">
        <f>IF(AND(EXCL_YRS_NEG_INC=1,_xlfn.XLOOKUP($D16,MASTER_YH!$D:$D,MASTER_YH!N:N)&lt;0), "Negative", _xlfn.XLOOKUP($D16,MASTER_YH!$D:$D,MASTER_YH!N:N))</f>
        <v>1788000000</v>
      </c>
      <c r="BM16" s="65">
        <f t="shared" si="35"/>
        <v>1.1939724218293686E-2</v>
      </c>
      <c r="BN16" s="65">
        <f t="shared" si="36"/>
        <v>2.3373417676040377E-2</v>
      </c>
      <c r="BO16" s="47">
        <f t="shared" si="59"/>
        <v>3.8619378806859908E-2</v>
      </c>
      <c r="BP16" s="46">
        <f>_xlfn.XLOOKUP($D16, 'MASTER_S&amp;P'!$D:$D, 'MASTER_S&amp;P'!H:H)</f>
        <v>51761000000</v>
      </c>
      <c r="BQ16" s="46">
        <f>IF(AND(EXCL_YRS_NEG_INC=1,_xlfn.XLOOKUP($D16,'MASTER_S&amp;P'!$D:$D,'MASTER_S&amp;P'!N:N)&lt;0),"Negative",_xlfn.XLOOKUP($D16,'MASTER_S&amp;P'!$D:$D,'MASTER_S&amp;P'!N:N))</f>
        <v>3028000000</v>
      </c>
      <c r="BR16" s="65">
        <f t="shared" si="37"/>
        <v>1.1582219522062993E-2</v>
      </c>
      <c r="BS16" s="65">
        <f t="shared" si="38"/>
        <v>2.3373417676040377E-2</v>
      </c>
      <c r="BT16" s="47">
        <f t="shared" si="60"/>
        <v>5.849964258804892E-2</v>
      </c>
      <c r="BU16" s="46">
        <f>_xlfn.XLOOKUP($D16, MASTER_VL!$D:$D, MASTER_VL!H:H)</f>
        <v>46298000000</v>
      </c>
      <c r="BV16" s="46">
        <f>IF(AND(EXCL_YRS_NEG_INC=1,_xlfn.XLOOKUP($D16,MASTER_VL!$D:$D,MASTER_VL!Q:Q)&lt;0),"Negative",_xlfn.XLOOKUP($D16,MASTER_VL!$D:$D,MASTER_VL!Q:Q))</f>
        <v>1544148000</v>
      </c>
      <c r="BW16" s="65">
        <f t="shared" si="39"/>
        <v>1.2400212421104293E-2</v>
      </c>
      <c r="BX16" s="65">
        <f t="shared" si="40"/>
        <v>2.3373417676040377E-2</v>
      </c>
      <c r="BY16" s="47">
        <f t="shared" si="61"/>
        <v>3.3352369432804875E-2</v>
      </c>
      <c r="BZ16" s="46">
        <f t="shared" si="41"/>
        <v>46298000000</v>
      </c>
      <c r="CA16" s="46">
        <f>_xlfn.XLOOKUP($D16, MASTER_YH!$D:$D, MASTER_YH!K:K)</f>
        <v>15803000000</v>
      </c>
      <c r="CB16" s="49">
        <f t="shared" si="42"/>
        <v>2.9296968929950009</v>
      </c>
      <c r="CC16" s="46">
        <f t="shared" si="62"/>
        <v>51761000000</v>
      </c>
      <c r="CD16" s="46">
        <f>_xlfn.XLOOKUP($D16, 'MASTER_S&amp;P'!$D:$D, 'MASTER_S&amp;P'!K:K)</f>
        <v>17504000000</v>
      </c>
      <c r="CE16" s="49">
        <f t="shared" si="63"/>
        <v>2.9570955210237662</v>
      </c>
      <c r="CF16" s="51">
        <f t="shared" si="43"/>
        <v>16653500000</v>
      </c>
      <c r="CG16" s="65">
        <f t="shared" si="44"/>
        <v>1.1161289555314109E-2</v>
      </c>
      <c r="CH16" s="65">
        <f t="shared" si="45"/>
        <v>2.299176131538359E-2</v>
      </c>
      <c r="CI16" s="50">
        <f t="shared" si="64"/>
        <v>2.9433962070093838</v>
      </c>
      <c r="CJ16" s="44">
        <f t="shared" si="46"/>
        <v>1</v>
      </c>
    </row>
    <row r="17" spans="2:88" x14ac:dyDescent="0.3">
      <c r="B17" s="7" t="str">
        <f>MASTER_VL!B11</f>
        <v>Retail Hardlines</v>
      </c>
      <c r="C17" s="7" t="str">
        <f>MASTER_VL!C11</f>
        <v>Big 5 Sporting Goods</v>
      </c>
      <c r="D17" s="7" t="str">
        <f>MASTER_VL!D11</f>
        <v>BGFV</v>
      </c>
      <c r="G17" s="46">
        <f>_xlfn.XLOOKUP($D17,MASTER_YH!$D:$D,MASTER_YH!F:F)</f>
        <v>791510000</v>
      </c>
      <c r="H17" s="46" t="str">
        <f>IF(AND(EXCL_YRS_NEG_INC=1,_xlfn.XLOOKUP($D17,MASTER_YH!$D:$D,MASTER_YH!L:L)&lt;0), "Negative", _xlfn.XLOOKUP($D17,MASTER_YH!$D:$D,MASTER_YH!L:L))</f>
        <v>Negative</v>
      </c>
      <c r="I17" s="65" t="str">
        <f t="shared" si="11"/>
        <v/>
      </c>
      <c r="J17" s="65" t="str">
        <f t="shared" si="12"/>
        <v/>
      </c>
      <c r="K17" s="47" t="str">
        <f t="shared" si="47"/>
        <v>n/a</v>
      </c>
      <c r="L17" s="46">
        <f>_xlfn.XLOOKUP($D17, 'MASTER_S&amp;P'!$D:$D, 'MASTER_S&amp;P'!F:F)</f>
        <v>795468000</v>
      </c>
      <c r="M17" s="46" t="str">
        <f>IF(AND(EXCL_YRS_NEG_INC=1,_xlfn.XLOOKUP($D17,'MASTER_S&amp;P'!$D:$D,'MASTER_S&amp;P'!L:L)&lt;0),"Negative",_xlfn.XLOOKUP($D17,'MASTER_S&amp;P'!$D:$D,'MASTER_S&amp;P'!L:L))</f>
        <v>Negative</v>
      </c>
      <c r="N17" s="65" t="str">
        <f t="shared" si="13"/>
        <v/>
      </c>
      <c r="O17" s="65" t="str">
        <f t="shared" si="14"/>
        <v/>
      </c>
      <c r="P17" s="47" t="str">
        <f t="shared" si="48"/>
        <v>n/a</v>
      </c>
      <c r="Q17" s="46">
        <f>_xlfn.XLOOKUP($D17, MASTER_VL!$D:$D, MASTER_VL!F:F)</f>
        <v>795500000</v>
      </c>
      <c r="R17" s="46" t="str">
        <f>IF(AND(EXCL_YRS_NEG_INC=1,_xlfn.XLOOKUP($D17,MASTER_VL!$D:$D,MASTER_VL!O:O)&lt;0),"Negative",_xlfn.XLOOKUP($D17,MASTER_VL!$D:$D,MASTER_VL!O:O))</f>
        <v>Negative</v>
      </c>
      <c r="S17" s="65" t="str">
        <f t="shared" si="15"/>
        <v/>
      </c>
      <c r="T17" s="65" t="str">
        <f t="shared" si="16"/>
        <v/>
      </c>
      <c r="U17" s="47" t="str">
        <f t="shared" si="49"/>
        <v>n/a</v>
      </c>
      <c r="V17" s="46">
        <f t="shared" si="17"/>
        <v>791510000</v>
      </c>
      <c r="W17" s="46">
        <f>_xlfn.XLOOKUP($D17, MASTER_YH!$D:$D, MASTER_YH!I:I)</f>
        <v>609366000</v>
      </c>
      <c r="X17" s="49">
        <f t="shared" si="18"/>
        <v>1.2989073889911811</v>
      </c>
      <c r="Y17" s="46">
        <f t="shared" si="50"/>
        <v>795468000</v>
      </c>
      <c r="Z17" s="46">
        <f>_xlfn.XLOOKUP($D17, 'MASTER_S&amp;P'!$D:$D, 'MASTER_S&amp;P'!I:I)</f>
        <v>609366000</v>
      </c>
      <c r="AA17" s="49">
        <f t="shared" si="51"/>
        <v>1.3054026644085821</v>
      </c>
      <c r="AB17" s="51">
        <f t="shared" si="19"/>
        <v>609366000</v>
      </c>
      <c r="AC17" s="65">
        <f t="shared" si="20"/>
        <v>3.8128405138045351E-4</v>
      </c>
      <c r="AD17" s="65" t="str">
        <f t="shared" si="21"/>
        <v/>
      </c>
      <c r="AE17" s="50">
        <f t="shared" si="52"/>
        <v>1.3021550266998816</v>
      </c>
      <c r="AF17" s="44">
        <f t="shared" si="22"/>
        <v>0</v>
      </c>
      <c r="AI17" s="46">
        <f>_xlfn.XLOOKUP($D17,MASTER_YH!$D:$D,MASTER_YH!G:G)</f>
        <v>879598000</v>
      </c>
      <c r="AJ17" s="46" t="str">
        <f>IF(AND(EXCL_YRS_NEG_INC=1,_xlfn.XLOOKUP($D17,MASTER_YH!$D:$D,MASTER_YH!M:M)&lt;0), "Negative", _xlfn.XLOOKUP($D17,MASTER_YH!$D:$D,MASTER_YH!M:M))</f>
        <v>Negative</v>
      </c>
      <c r="AK17" s="65" t="str">
        <f t="shared" si="23"/>
        <v/>
      </c>
      <c r="AL17" s="65" t="str">
        <f t="shared" si="24"/>
        <v/>
      </c>
      <c r="AM17" s="47" t="str">
        <f t="shared" si="53"/>
        <v>n/a</v>
      </c>
      <c r="AN17" s="46">
        <f>_xlfn.XLOOKUP($D17, 'MASTER_S&amp;P'!$D:$D, 'MASTER_S&amp;P'!G:G)</f>
        <v>884745000</v>
      </c>
      <c r="AO17" s="46" t="str">
        <f>IF(AND(EXCL_YRS_NEG_INC=1,_xlfn.XLOOKUP($D17,'MASTER_S&amp;P'!$D:$D,'MASTER_S&amp;P'!M:M)&lt;0),"Negative",_xlfn.XLOOKUP($D17,'MASTER_S&amp;P'!$D:$D,'MASTER_S&amp;P'!M:M))</f>
        <v>Negative</v>
      </c>
      <c r="AP17" s="65" t="str">
        <f t="shared" si="25"/>
        <v/>
      </c>
      <c r="AQ17" s="65" t="str">
        <f t="shared" si="26"/>
        <v/>
      </c>
      <c r="AR17" s="47" t="str">
        <f t="shared" si="54"/>
        <v>n/a</v>
      </c>
      <c r="AS17" s="46">
        <f>_xlfn.XLOOKUP($D17, MASTER_VL!$D:$D, MASTER_VL!G:G)</f>
        <v>884700000</v>
      </c>
      <c r="AT17" s="46" t="str">
        <f>IF(AND(EXCL_YRS_NEG_INC=1,_xlfn.XLOOKUP($D17,MASTER_VL!$D:$D,MASTER_VL!P:P)&lt;0),"Negative",_xlfn.XLOOKUP($D17,MASTER_VL!$D:$D,MASTER_VL!P:P))</f>
        <v>Negative</v>
      </c>
      <c r="AU17" s="65" t="str">
        <f t="shared" si="27"/>
        <v/>
      </c>
      <c r="AV17" s="65" t="str">
        <f t="shared" si="28"/>
        <v/>
      </c>
      <c r="AW17" s="47" t="str">
        <f t="shared" si="55"/>
        <v>n/a</v>
      </c>
      <c r="AX17" s="46">
        <f t="shared" si="29"/>
        <v>879598000</v>
      </c>
      <c r="AY17" s="46">
        <f>_xlfn.XLOOKUP($D17, MASTER_YH!$D:$D, MASTER_YH!J:J)</f>
        <v>644683000</v>
      </c>
      <c r="AZ17" s="49">
        <f t="shared" si="30"/>
        <v>1.3643883893324316</v>
      </c>
      <c r="BA17" s="46">
        <f t="shared" si="56"/>
        <v>884745000</v>
      </c>
      <c r="BB17" s="46">
        <f>_xlfn.XLOOKUP($D17, 'MASTER_S&amp;P'!$D:$D, 'MASTER_S&amp;P'!J:J)</f>
        <v>644683000</v>
      </c>
      <c r="BC17" s="49">
        <f t="shared" si="57"/>
        <v>1.372372158099407</v>
      </c>
      <c r="BD17" s="51">
        <f t="shared" si="31"/>
        <v>644683000</v>
      </c>
      <c r="BE17" s="65">
        <f t="shared" si="32"/>
        <v>4.1630329586151853E-4</v>
      </c>
      <c r="BF17" s="65" t="str">
        <f t="shared" si="33"/>
        <v/>
      </c>
      <c r="BG17" s="50">
        <f t="shared" si="58"/>
        <v>1.3683802737159194</v>
      </c>
      <c r="BH17" s="44">
        <f t="shared" si="34"/>
        <v>0</v>
      </c>
      <c r="BK17" s="46">
        <f>_xlfn.XLOOKUP($D17,MASTER_YH!$D:$D,MASTER_YH!H:H)</f>
        <v>992268000</v>
      </c>
      <c r="BL17" s="46">
        <f>IF(AND(EXCL_YRS_NEG_INC=1,_xlfn.XLOOKUP($D17,MASTER_YH!$D:$D,MASTER_YH!N:N)&lt;0), "Negative", _xlfn.XLOOKUP($D17,MASTER_YH!$D:$D,MASTER_YH!N:N))</f>
        <v>32943000</v>
      </c>
      <c r="BM17" s="65">
        <f t="shared" si="35"/>
        <v>5.0816903040544253E-4</v>
      </c>
      <c r="BN17" s="65" t="str">
        <f t="shared" si="36"/>
        <v/>
      </c>
      <c r="BO17" s="47">
        <f t="shared" si="59"/>
        <v>3.3199700081026497E-2</v>
      </c>
      <c r="BP17" s="46">
        <f>_xlfn.XLOOKUP($D17, 'MASTER_S&amp;P'!$D:$D, 'MASTER_S&amp;P'!H:H)</f>
        <v>995538000</v>
      </c>
      <c r="BQ17" s="46">
        <f>IF(AND(EXCL_YRS_NEG_INC=1,_xlfn.XLOOKUP($D17,'MASTER_S&amp;P'!$D:$D,'MASTER_S&amp;P'!N:N)&lt;0),"Negative",_xlfn.XLOOKUP($D17,'MASTER_S&amp;P'!$D:$D,'MASTER_S&amp;P'!N:N))</f>
        <v>32943000</v>
      </c>
      <c r="BR17" s="65">
        <f t="shared" si="37"/>
        <v>4.9295320033035665E-4</v>
      </c>
      <c r="BS17" s="65" t="str">
        <f t="shared" si="38"/>
        <v/>
      </c>
      <c r="BT17" s="47">
        <f t="shared" si="60"/>
        <v>3.3090650482452702E-2</v>
      </c>
      <c r="BU17" s="46">
        <f>_xlfn.XLOOKUP($D17, MASTER_VL!$D:$D, MASTER_VL!H:H)</f>
        <v>995500000</v>
      </c>
      <c r="BV17" s="46">
        <f>IF(AND(EXCL_YRS_NEG_INC=1,_xlfn.XLOOKUP($D17,MASTER_VL!$D:$D,MASTER_VL!Q:Q)&lt;0),"Negative",_xlfn.XLOOKUP($D17,MASTER_VL!$D:$D,MASTER_VL!Q:Q))</f>
        <v>26172400</v>
      </c>
      <c r="BW17" s="65">
        <f t="shared" si="39"/>
        <v>5.277679624458388E-4</v>
      </c>
      <c r="BX17" s="65" t="str">
        <f t="shared" si="40"/>
        <v/>
      </c>
      <c r="BY17" s="47">
        <f t="shared" si="61"/>
        <v>2.6290708186840782E-2</v>
      </c>
      <c r="BZ17" s="46">
        <f t="shared" si="41"/>
        <v>992268000</v>
      </c>
      <c r="CA17" s="46">
        <f>_xlfn.XLOOKUP($D17, MASTER_YH!$D:$D, MASTER_YH!K:K)</f>
        <v>708793000</v>
      </c>
      <c r="CB17" s="49">
        <f t="shared" si="42"/>
        <v>1.3999404621659639</v>
      </c>
      <c r="CC17" s="46">
        <f t="shared" si="62"/>
        <v>995538000</v>
      </c>
      <c r="CD17" s="46">
        <f>_xlfn.XLOOKUP($D17, 'MASTER_S&amp;P'!$D:$D, 'MASTER_S&amp;P'!K:K)</f>
        <v>708793000</v>
      </c>
      <c r="CE17" s="49">
        <f t="shared" si="63"/>
        <v>1.4045539388791932</v>
      </c>
      <c r="CF17" s="51">
        <f t="shared" si="43"/>
        <v>708793000</v>
      </c>
      <c r="CG17" s="65">
        <f t="shared" si="44"/>
        <v>4.7503791441917632E-4</v>
      </c>
      <c r="CH17" s="65" t="str">
        <f t="shared" si="45"/>
        <v/>
      </c>
      <c r="CI17" s="50">
        <f t="shared" si="64"/>
        <v>1.4022472005225786</v>
      </c>
      <c r="CJ17" s="44">
        <f t="shared" si="46"/>
        <v>0</v>
      </c>
    </row>
    <row r="18" spans="2:88" x14ac:dyDescent="0.3">
      <c r="B18" s="7" t="str">
        <f>MASTER_VL!B12</f>
        <v>Retail Hardlines</v>
      </c>
      <c r="C18" s="7" t="str">
        <f>MASTER_VL!C12</f>
        <v>Birks Group Inc</v>
      </c>
      <c r="D18" s="7" t="str">
        <f>MASTER_VL!D12</f>
        <v>BGI</v>
      </c>
      <c r="G18" s="46" t="str">
        <f>_xlfn.XLOOKUP($D18,MASTER_YH!$D:$D,MASTER_YH!F:F)</f>
        <v>n/a</v>
      </c>
      <c r="H18" s="46" t="str">
        <f>IF(AND(EXCL_YRS_NEG_INC=1,_xlfn.XLOOKUP($D18,MASTER_YH!$D:$D,MASTER_YH!L:L)&lt;0), "Negative", _xlfn.XLOOKUP($D18,MASTER_YH!$D:$D,MASTER_YH!L:L))</f>
        <v>n/a</v>
      </c>
      <c r="I18" s="65" t="str">
        <f t="shared" si="11"/>
        <v/>
      </c>
      <c r="J18" s="65" t="str">
        <f t="shared" si="12"/>
        <v/>
      </c>
      <c r="K18" s="47" t="str">
        <f t="shared" si="47"/>
        <v>n/a</v>
      </c>
      <c r="L18" s="46">
        <f>_xlfn.XLOOKUP($D18, 'MASTER_S&amp;P'!$D:$D, 'MASTER_S&amp;P'!F:F)</f>
        <v>185275000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8"/>
        <v>n/a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49"/>
        <v>n/a</v>
      </c>
      <c r="V18" s="46" t="str">
        <f t="shared" si="17"/>
        <v>n/a</v>
      </c>
      <c r="W18" s="46" t="str">
        <f>_xlfn.XLOOKUP($D18, MASTER_YH!$D:$D, MASTER_YH!I:I)</f>
        <v>n/a</v>
      </c>
      <c r="X18" s="49" t="str">
        <f t="shared" si="18"/>
        <v>n/a</v>
      </c>
      <c r="Y18" s="46">
        <f t="shared" si="50"/>
        <v>185275000</v>
      </c>
      <c r="Z18" s="46">
        <f>_xlfn.XLOOKUP($D18, 'MASTER_S&amp;P'!$D:$D, 'MASTER_S&amp;P'!I:I)</f>
        <v>203268000</v>
      </c>
      <c r="AA18" s="49">
        <f t="shared" si="51"/>
        <v>0.91148139402168571</v>
      </c>
      <c r="AB18" s="51">
        <f t="shared" si="19"/>
        <v>203268000</v>
      </c>
      <c r="AC18" s="65">
        <f t="shared" si="20"/>
        <v>1.2718603689080456E-4</v>
      </c>
      <c r="AD18" s="65" t="str">
        <f t="shared" si="21"/>
        <v/>
      </c>
      <c r="AE18" s="50">
        <f t="shared" si="52"/>
        <v>0.91148139402168571</v>
      </c>
      <c r="AF18" s="44">
        <f t="shared" si="22"/>
        <v>0</v>
      </c>
      <c r="AI18" s="46">
        <f>_xlfn.XLOOKUP($D18,MASTER_YH!$D:$D,MASTER_YH!G:G)</f>
        <v>185275000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3"/>
        <v>n/a</v>
      </c>
      <c r="AN18" s="46">
        <f>_xlfn.XLOOKUP($D18, 'MASTER_S&amp;P'!$D:$D, 'MASTER_S&amp;P'!G:G)</f>
        <v>162950000</v>
      </c>
      <c r="AO18" s="46" t="str">
        <f>IF(AND(EXCL_YRS_NEG_INC=1,_xlfn.XLOOKUP($D18,'MASTER_S&amp;P'!$D:$D,'MASTER_S&amp;P'!M:M)&lt;0),"Negative",_xlfn.XLOOKUP($D18,'MASTER_S&amp;P'!$D:$D,'MASTER_S&amp;P'!M:M))</f>
        <v>Negative</v>
      </c>
      <c r="AP18" s="65" t="str">
        <f t="shared" si="25"/>
        <v/>
      </c>
      <c r="AQ18" s="65" t="str">
        <f t="shared" si="26"/>
        <v/>
      </c>
      <c r="AR18" s="47" t="str">
        <f t="shared" si="54"/>
        <v>n/a</v>
      </c>
      <c r="AS18" s="46" t="str">
        <f>_xlfn.XLOOKUP($D18, MASTER_VL!$D:$D, MASTER_VL!G:G)</f>
        <v>NA</v>
      </c>
      <c r="AT18" s="46" t="str">
        <f>IF(AND(EXCL_YRS_NEG_INC=1,_xlfn.XLOOKUP($D18,MASTER_VL!$D:$D,MASTER_VL!P:P)&lt;0),"Negative",_xlfn.XLOOKUP($D18,MASTER_VL!$D:$D,MASTER_VL!P:P))</f>
        <v>NA</v>
      </c>
      <c r="AU18" s="65" t="str">
        <f t="shared" si="27"/>
        <v/>
      </c>
      <c r="AV18" s="65" t="str">
        <f t="shared" si="28"/>
        <v/>
      </c>
      <c r="AW18" s="47" t="str">
        <f t="shared" si="55"/>
        <v>n/a</v>
      </c>
      <c r="AX18" s="46">
        <f t="shared" si="29"/>
        <v>185275000</v>
      </c>
      <c r="AY18" s="46">
        <f>_xlfn.XLOOKUP($D18, MASTER_YH!$D:$D, MASTER_YH!J:J)</f>
        <v>203268000</v>
      </c>
      <c r="AZ18" s="49">
        <f t="shared" si="30"/>
        <v>0.91148139402168571</v>
      </c>
      <c r="BA18" s="46">
        <f t="shared" si="56"/>
        <v>162950000</v>
      </c>
      <c r="BB18" s="46">
        <f>_xlfn.XLOOKUP($D18, 'MASTER_S&amp;P'!$D:$D, 'MASTER_S&amp;P'!J:J)</f>
        <v>196981000</v>
      </c>
      <c r="BC18" s="49">
        <f t="shared" si="57"/>
        <v>0.82723714469923493</v>
      </c>
      <c r="BD18" s="51">
        <f t="shared" si="31"/>
        <v>200124500</v>
      </c>
      <c r="BE18" s="65">
        <f t="shared" si="32"/>
        <v>1.2923016262665287E-4</v>
      </c>
      <c r="BF18" s="65" t="str">
        <f t="shared" si="33"/>
        <v/>
      </c>
      <c r="BG18" s="50">
        <f t="shared" si="58"/>
        <v>0.86935926936046037</v>
      </c>
      <c r="BH18" s="44">
        <f t="shared" si="34"/>
        <v>0</v>
      </c>
      <c r="BK18" s="46">
        <f>_xlfn.XLOOKUP($D18,MASTER_YH!$D:$D,MASTER_YH!H:H)</f>
        <v>162950000</v>
      </c>
      <c r="BL18" s="46" t="str">
        <f>IF(AND(EXCL_YRS_NEG_INC=1,_xlfn.XLOOKUP($D18,MASTER_YH!$D:$D,MASTER_YH!N:N)&lt;0), "Negative", _xlfn.XLOOKUP($D18,MASTER_YH!$D:$D,MASTER_YH!N:N))</f>
        <v>Negative</v>
      </c>
      <c r="BM18" s="65" t="str">
        <f t="shared" si="35"/>
        <v/>
      </c>
      <c r="BN18" s="65" t="str">
        <f t="shared" si="36"/>
        <v/>
      </c>
      <c r="BO18" s="47" t="str">
        <f t="shared" si="59"/>
        <v>n/a</v>
      </c>
      <c r="BP18" s="46">
        <f>_xlfn.XLOOKUP($D18, 'MASTER_S&amp;P'!$D:$D, 'MASTER_S&amp;P'!H:H)</f>
        <v>181342000</v>
      </c>
      <c r="BQ18" s="46">
        <f>IF(AND(EXCL_YRS_NEG_INC=1,_xlfn.XLOOKUP($D18,'MASTER_S&amp;P'!$D:$D,'MASTER_S&amp;P'!N:N)&lt;0),"Negative",_xlfn.XLOOKUP($D18,'MASTER_S&amp;P'!$D:$D,'MASTER_S&amp;P'!N:N))</f>
        <v>1287000</v>
      </c>
      <c r="BR18" s="65">
        <f t="shared" si="37"/>
        <v>1.3222584788507753E-4</v>
      </c>
      <c r="BS18" s="65" t="str">
        <f t="shared" si="38"/>
        <v/>
      </c>
      <c r="BT18" s="47">
        <f t="shared" si="60"/>
        <v>7.097087271564227E-3</v>
      </c>
      <c r="BU18" s="46" t="str">
        <f>_xlfn.XLOOKUP($D18, MASTER_VL!$D:$D, MASTER_VL!H:H)</f>
        <v>NA</v>
      </c>
      <c r="BV18" s="46" t="str">
        <f>IF(AND(EXCL_YRS_NEG_INC=1,_xlfn.XLOOKUP($D18,MASTER_VL!$D:$D,MASTER_VL!Q:Q)&lt;0),"Negative",_xlfn.XLOOKUP($D18,MASTER_VL!$D:$D,MASTER_VL!Q:Q))</f>
        <v>NA</v>
      </c>
      <c r="BW18" s="65" t="str">
        <f t="shared" si="39"/>
        <v/>
      </c>
      <c r="BX18" s="65" t="str">
        <f t="shared" si="40"/>
        <v/>
      </c>
      <c r="BY18" s="47" t="str">
        <f t="shared" si="61"/>
        <v>n/a</v>
      </c>
      <c r="BZ18" s="46">
        <f t="shared" si="41"/>
        <v>162950000</v>
      </c>
      <c r="CA18" s="46">
        <f>_xlfn.XLOOKUP($D18, MASTER_YH!$D:$D, MASTER_YH!K:K)</f>
        <v>196981000</v>
      </c>
      <c r="CB18" s="49">
        <f t="shared" si="42"/>
        <v>0.82723714469923493</v>
      </c>
      <c r="CC18" s="46">
        <f t="shared" si="62"/>
        <v>181342000</v>
      </c>
      <c r="CD18" s="46">
        <f>_xlfn.XLOOKUP($D18, 'MASTER_S&amp;P'!$D:$D, 'MASTER_S&amp;P'!K:K)</f>
        <v>183261000</v>
      </c>
      <c r="CE18" s="49">
        <f t="shared" si="63"/>
        <v>0.98952859582780839</v>
      </c>
      <c r="CF18" s="51">
        <f t="shared" si="43"/>
        <v>190121000</v>
      </c>
      <c r="CG18" s="65">
        <f t="shared" si="44"/>
        <v>1.2742039400401558E-4</v>
      </c>
      <c r="CH18" s="65" t="str">
        <f t="shared" si="45"/>
        <v/>
      </c>
      <c r="CI18" s="50">
        <f t="shared" si="64"/>
        <v>0.90838287026352171</v>
      </c>
      <c r="CJ18" s="44">
        <f t="shared" si="46"/>
        <v>0</v>
      </c>
    </row>
    <row r="19" spans="2:88" x14ac:dyDescent="0.3">
      <c r="B19" s="7" t="str">
        <f>MASTER_VL!B13</f>
        <v>Retail Hardlines</v>
      </c>
      <c r="C19" s="7" t="str">
        <f>MASTER_VL!C13</f>
        <v>Barnes &amp; Noble Education</v>
      </c>
      <c r="D19" s="7" t="str">
        <f>MASTER_VL!D13</f>
        <v>BNED</v>
      </c>
      <c r="G19" s="46" t="str">
        <f>_xlfn.XLOOKUP($D19,MASTER_YH!$D:$D,MASTER_YH!F:F)</f>
        <v>n/a</v>
      </c>
      <c r="H19" s="46" t="str">
        <f>IF(AND(EXCL_YRS_NEG_INC=1,_xlfn.XLOOKUP($D19,MASTER_YH!$D:$D,MASTER_YH!L:L)&lt;0), "Negative", _xlfn.XLOOKUP($D19,MASTER_YH!$D:$D,MASTER_YH!L:L))</f>
        <v>n/a</v>
      </c>
      <c r="I19" s="65" t="str">
        <f t="shared" si="11"/>
        <v/>
      </c>
      <c r="J19" s="65" t="str">
        <f t="shared" si="12"/>
        <v/>
      </c>
      <c r="K19" s="47" t="str">
        <f t="shared" si="47"/>
        <v>n/a</v>
      </c>
      <c r="L19" s="46">
        <f>_xlfn.XLOOKUP($D19, 'MASTER_S&amp;P'!$D:$D, 'MASTER_S&amp;P'!F:F)</f>
        <v>1567135000</v>
      </c>
      <c r="M19" s="46" t="str">
        <f>IF(AND(EXCL_YRS_NEG_INC=1,_xlfn.XLOOKUP($D19,'MASTER_S&amp;P'!$D:$D,'MASTER_S&amp;P'!L:L)&lt;0),"Negative",_xlfn.XLOOKUP($D19,'MASTER_S&amp;P'!$D:$D,'MASTER_S&amp;P'!L:L))</f>
        <v>Negative</v>
      </c>
      <c r="N19" s="65" t="str">
        <f t="shared" si="13"/>
        <v/>
      </c>
      <c r="O19" s="65" t="str">
        <f t="shared" si="14"/>
        <v/>
      </c>
      <c r="P19" s="47" t="str">
        <f t="shared" si="48"/>
        <v>n/a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49"/>
        <v>n/a</v>
      </c>
      <c r="V19" s="46" t="str">
        <f t="shared" si="17"/>
        <v>n/a</v>
      </c>
      <c r="W19" s="46" t="str">
        <f>_xlfn.XLOOKUP($D19, MASTER_YH!$D:$D, MASTER_YH!I:I)</f>
        <v>n/a</v>
      </c>
      <c r="X19" s="49" t="str">
        <f t="shared" si="18"/>
        <v>n/a</v>
      </c>
      <c r="Y19" s="46">
        <f t="shared" si="50"/>
        <v>1567135000</v>
      </c>
      <c r="Z19" s="46">
        <f>_xlfn.XLOOKUP($D19, 'MASTER_S&amp;P'!$D:$D, 'MASTER_S&amp;P'!I:I)</f>
        <v>905084000</v>
      </c>
      <c r="AA19" s="49">
        <f t="shared" si="51"/>
        <v>1.7314801720061341</v>
      </c>
      <c r="AB19" s="51">
        <f t="shared" si="19"/>
        <v>905084000</v>
      </c>
      <c r="AC19" s="65">
        <f t="shared" si="20"/>
        <v>5.663166214715399E-4</v>
      </c>
      <c r="AD19" s="65" t="str">
        <f t="shared" si="21"/>
        <v/>
      </c>
      <c r="AE19" s="50">
        <f t="shared" si="52"/>
        <v>1.7314801720061341</v>
      </c>
      <c r="AF19" s="44">
        <f t="shared" si="22"/>
        <v>0</v>
      </c>
      <c r="AI19" s="46">
        <f>_xlfn.XLOOKUP($D19,MASTER_YH!$D:$D,MASTER_YH!G:G)</f>
        <v>1567135000</v>
      </c>
      <c r="AJ19" s="46" t="str">
        <f>IF(AND(EXCL_YRS_NEG_INC=1,_xlfn.XLOOKUP($D19,MASTER_YH!$D:$D,MASTER_YH!M:M)&lt;0), "Negative", _xlfn.XLOOKUP($D19,MASTER_YH!$D:$D,MASTER_YH!M:M))</f>
        <v>Negative</v>
      </c>
      <c r="AK19" s="65" t="str">
        <f t="shared" si="23"/>
        <v/>
      </c>
      <c r="AL19" s="65" t="str">
        <f t="shared" si="24"/>
        <v/>
      </c>
      <c r="AM19" s="47" t="str">
        <f t="shared" si="53"/>
        <v>n/a</v>
      </c>
      <c r="AN19" s="46">
        <f>_xlfn.XLOOKUP($D19, 'MASTER_S&amp;P'!$D:$D, 'MASTER_S&amp;P'!G:G)</f>
        <v>1543208000</v>
      </c>
      <c r="AO19" s="46" t="str">
        <f>IF(AND(EXCL_YRS_NEG_INC=1,_xlfn.XLOOKUP($D19,'MASTER_S&amp;P'!$D:$D,'MASTER_S&amp;P'!M:M)&lt;0),"Negative",_xlfn.XLOOKUP($D19,'MASTER_S&amp;P'!$D:$D,'MASTER_S&amp;P'!M:M))</f>
        <v>Negative</v>
      </c>
      <c r="AP19" s="65" t="str">
        <f t="shared" si="25"/>
        <v/>
      </c>
      <c r="AQ19" s="65" t="str">
        <f t="shared" si="26"/>
        <v/>
      </c>
      <c r="AR19" s="47" t="str">
        <f t="shared" si="54"/>
        <v>n/a</v>
      </c>
      <c r="AS19" s="46">
        <f>_xlfn.XLOOKUP($D19, MASTER_VL!$D:$D, MASTER_VL!G:G)</f>
        <v>1567100000</v>
      </c>
      <c r="AT19" s="46" t="str">
        <f>IF(AND(EXCL_YRS_NEG_INC=1,_xlfn.XLOOKUP($D19,MASTER_VL!$D:$D,MASTER_VL!P:P)&lt;0),"Negative",_xlfn.XLOOKUP($D19,MASTER_VL!$D:$D,MASTER_VL!P:P))</f>
        <v>Negative</v>
      </c>
      <c r="AU19" s="65" t="str">
        <f t="shared" si="27"/>
        <v/>
      </c>
      <c r="AV19" s="65" t="str">
        <f t="shared" si="28"/>
        <v/>
      </c>
      <c r="AW19" s="47" t="str">
        <f t="shared" si="55"/>
        <v>n/a</v>
      </c>
      <c r="AX19" s="46">
        <f t="shared" si="29"/>
        <v>1567135000</v>
      </c>
      <c r="AY19" s="46">
        <f>_xlfn.XLOOKUP($D19, MASTER_YH!$D:$D, MASTER_YH!J:J)</f>
        <v>905084000</v>
      </c>
      <c r="AZ19" s="49">
        <f t="shared" si="30"/>
        <v>1.7314801720061341</v>
      </c>
      <c r="BA19" s="46">
        <f t="shared" si="56"/>
        <v>1543208000</v>
      </c>
      <c r="BB19" s="46">
        <f>_xlfn.XLOOKUP($D19, 'MASTER_S&amp;P'!$D:$D, 'MASTER_S&amp;P'!J:J)</f>
        <v>980779000</v>
      </c>
      <c r="BC19" s="49">
        <f t="shared" si="57"/>
        <v>1.5734513075830538</v>
      </c>
      <c r="BD19" s="51">
        <f t="shared" si="31"/>
        <v>942931500</v>
      </c>
      <c r="BE19" s="65">
        <f t="shared" si="32"/>
        <v>6.0889691712305962E-4</v>
      </c>
      <c r="BF19" s="65" t="str">
        <f t="shared" si="33"/>
        <v/>
      </c>
      <c r="BG19" s="50">
        <f t="shared" si="58"/>
        <v>1.6524657397945939</v>
      </c>
      <c r="BH19" s="44">
        <f t="shared" si="34"/>
        <v>0</v>
      </c>
      <c r="BK19" s="46">
        <f>_xlfn.XLOOKUP($D19,MASTER_YH!$D:$D,MASTER_YH!H:H)</f>
        <v>1543208000</v>
      </c>
      <c r="BL19" s="46" t="str">
        <f>IF(AND(EXCL_YRS_NEG_INC=1,_xlfn.XLOOKUP($D19,MASTER_YH!$D:$D,MASTER_YH!N:N)&lt;0), "Negative", _xlfn.XLOOKUP($D19,MASTER_YH!$D:$D,MASTER_YH!N:N))</f>
        <v>Negative</v>
      </c>
      <c r="BM19" s="65" t="str">
        <f t="shared" si="35"/>
        <v/>
      </c>
      <c r="BN19" s="65" t="str">
        <f t="shared" si="36"/>
        <v/>
      </c>
      <c r="BO19" s="47" t="str">
        <f t="shared" si="59"/>
        <v>n/a</v>
      </c>
      <c r="BP19" s="46">
        <f>_xlfn.XLOOKUP($D19, 'MASTER_S&amp;P'!$D:$D, 'MASTER_S&amp;P'!H:H)</f>
        <v>1495734000</v>
      </c>
      <c r="BQ19" s="46" t="str">
        <f>IF(AND(EXCL_YRS_NEG_INC=1,_xlfn.XLOOKUP($D19,'MASTER_S&amp;P'!$D:$D,'MASTER_S&amp;P'!N:N)&lt;0),"Negative",_xlfn.XLOOKUP($D19,'MASTER_S&amp;P'!$D:$D,'MASTER_S&amp;P'!N:N))</f>
        <v>Negative</v>
      </c>
      <c r="BR19" s="65" t="str">
        <f t="shared" si="37"/>
        <v/>
      </c>
      <c r="BS19" s="65" t="str">
        <f t="shared" si="38"/>
        <v/>
      </c>
      <c r="BT19" s="47" t="str">
        <f t="shared" si="60"/>
        <v>n/a</v>
      </c>
      <c r="BU19" s="46">
        <f>_xlfn.XLOOKUP($D19, MASTER_VL!$D:$D, MASTER_VL!H:H)</f>
        <v>1543200000</v>
      </c>
      <c r="BV19" s="46" t="str">
        <f>IF(AND(EXCL_YRS_NEG_INC=1,_xlfn.XLOOKUP($D19,MASTER_VL!$D:$D,MASTER_VL!Q:Q)&lt;0),"Negative",_xlfn.XLOOKUP($D19,MASTER_VL!$D:$D,MASTER_VL!Q:Q))</f>
        <v>Negative</v>
      </c>
      <c r="BW19" s="65" t="str">
        <f t="shared" si="39"/>
        <v/>
      </c>
      <c r="BX19" s="65" t="str">
        <f t="shared" si="40"/>
        <v/>
      </c>
      <c r="BY19" s="47" t="str">
        <f t="shared" si="61"/>
        <v>n/a</v>
      </c>
      <c r="BZ19" s="46">
        <f t="shared" si="41"/>
        <v>1543208000</v>
      </c>
      <c r="CA19" s="46">
        <f>_xlfn.XLOOKUP($D19, MASTER_YH!$D:$D, MASTER_YH!K:K)</f>
        <v>980779000</v>
      </c>
      <c r="CB19" s="49">
        <f t="shared" si="42"/>
        <v>1.5734513075830538</v>
      </c>
      <c r="CC19" s="46">
        <f t="shared" si="62"/>
        <v>1495734000</v>
      </c>
      <c r="CD19" s="46">
        <f>_xlfn.XLOOKUP($D19, 'MASTER_S&amp;P'!$D:$D, 'MASTER_S&amp;P'!K:K)</f>
        <v>1071553000</v>
      </c>
      <c r="CE19" s="49">
        <f t="shared" si="63"/>
        <v>1.395856294555659</v>
      </c>
      <c r="CF19" s="51">
        <f t="shared" si="43"/>
        <v>1026166000</v>
      </c>
      <c r="CG19" s="65">
        <f t="shared" si="44"/>
        <v>6.8774346880946693E-4</v>
      </c>
      <c r="CH19" s="65" t="str">
        <f t="shared" si="45"/>
        <v/>
      </c>
      <c r="CI19" s="50">
        <f t="shared" si="64"/>
        <v>1.4846538010693564</v>
      </c>
      <c r="CJ19" s="44">
        <f t="shared" si="46"/>
        <v>0</v>
      </c>
    </row>
    <row r="20" spans="2:88" x14ac:dyDescent="0.3">
      <c r="B20" s="7" t="str">
        <f>MASTER_VL!B14</f>
        <v>Retail Hardlines</v>
      </c>
      <c r="C20" s="7" t="str">
        <f>MASTER_VL!C14</f>
        <v>Brilliant Earth Group Inc</v>
      </c>
      <c r="D20" s="7" t="str">
        <f>MASTER_VL!D14</f>
        <v>BRLT</v>
      </c>
      <c r="G20" s="46">
        <f>_xlfn.XLOOKUP($D20,MASTER_YH!$D:$D,MASTER_YH!F:F)</f>
        <v>422161000</v>
      </c>
      <c r="H20" s="46">
        <f>IF(AND(EXCL_YRS_NEG_INC=1,_xlfn.XLOOKUP($D20,MASTER_YH!$D:$D,MASTER_YH!L:L)&lt;0), "Negative", _xlfn.XLOOKUP($D20,MASTER_YH!$D:$D,MASTER_YH!L:L))</f>
        <v>4154000</v>
      </c>
      <c r="I20" s="65">
        <f t="shared" si="11"/>
        <v>2.0605277326745842E-4</v>
      </c>
      <c r="J20" s="65" t="str">
        <f t="shared" si="12"/>
        <v/>
      </c>
      <c r="K20" s="47">
        <f t="shared" si="47"/>
        <v>9.8398478305670115E-3</v>
      </c>
      <c r="L20" s="46">
        <f>_xlfn.XLOOKUP($D20, 'MASTER_S&amp;P'!$D:$D, 'MASTER_S&amp;P'!F:F)</f>
        <v>422161000</v>
      </c>
      <c r="M20" s="46">
        <f>IF(AND(EXCL_YRS_NEG_INC=1,_xlfn.XLOOKUP($D20,'MASTER_S&amp;P'!$D:$D,'MASTER_S&amp;P'!L:L)&lt;0),"Negative",_xlfn.XLOOKUP($D20,'MASTER_S&amp;P'!$D:$D,'MASTER_S&amp;P'!L:L))</f>
        <v>4154000</v>
      </c>
      <c r="N20" s="65">
        <f t="shared" si="13"/>
        <v>1.8878323354377409E-4</v>
      </c>
      <c r="O20" s="65" t="str">
        <f t="shared" si="14"/>
        <v/>
      </c>
      <c r="P20" s="47">
        <f t="shared" si="48"/>
        <v>9.8398478305670115E-3</v>
      </c>
      <c r="Q20" s="46" t="str">
        <f>_xlfn.XLOOKUP($D20, MASTER_VL!$D:$D, MASTER_VL!F:F)</f>
        <v>NA</v>
      </c>
      <c r="R20" s="46" t="str">
        <f>IF(AND(EXCL_YRS_NEG_INC=1,_xlfn.XLOOKUP($D20,MASTER_VL!$D:$D,MASTER_VL!O:O)&lt;0),"Negative",_xlfn.XLOOKUP($D20,MASTER_VL!$D:$D,MASTER_VL!O:O))</f>
        <v>NA</v>
      </c>
      <c r="S20" s="65" t="str">
        <f t="shared" si="15"/>
        <v/>
      </c>
      <c r="T20" s="65" t="str">
        <f t="shared" si="16"/>
        <v/>
      </c>
      <c r="U20" s="47" t="str">
        <f t="shared" si="49"/>
        <v>n/a</v>
      </c>
      <c r="V20" s="46">
        <f t="shared" si="17"/>
        <v>422161000</v>
      </c>
      <c r="W20" s="46">
        <f>_xlfn.XLOOKUP($D20, MASTER_YH!$D:$D, MASTER_YH!I:I)</f>
        <v>281245000</v>
      </c>
      <c r="X20" s="49">
        <f t="shared" si="18"/>
        <v>1.5010435741079842</v>
      </c>
      <c r="Y20" s="46">
        <f t="shared" si="50"/>
        <v>422161000</v>
      </c>
      <c r="Z20" s="46">
        <f>_xlfn.XLOOKUP($D20, 'MASTER_S&amp;P'!$D:$D, 'MASTER_S&amp;P'!I:I)</f>
        <v>281245000</v>
      </c>
      <c r="AA20" s="49">
        <f t="shared" si="51"/>
        <v>1.5010435741079842</v>
      </c>
      <c r="AB20" s="51">
        <f t="shared" si="19"/>
        <v>281245000</v>
      </c>
      <c r="AC20" s="65">
        <f t="shared" si="20"/>
        <v>1.759767250396242E-4</v>
      </c>
      <c r="AD20" s="65" t="str">
        <f t="shared" si="21"/>
        <v/>
      </c>
      <c r="AE20" s="50">
        <f t="shared" si="52"/>
        <v>1.5010435741079842</v>
      </c>
      <c r="AF20" s="44">
        <f t="shared" si="22"/>
        <v>0</v>
      </c>
      <c r="AI20" s="46">
        <f>_xlfn.XLOOKUP($D20,MASTER_YH!$D:$D,MASTER_YH!G:G)</f>
        <v>446382000</v>
      </c>
      <c r="AJ20" s="46">
        <f>IF(AND(EXCL_YRS_NEG_INC=1,_xlfn.XLOOKUP($D20,MASTER_YH!$D:$D,MASTER_YH!M:M)&lt;0), "Negative", _xlfn.XLOOKUP($D20,MASTER_YH!$D:$D,MASTER_YH!M:M))</f>
        <v>4303000</v>
      </c>
      <c r="AK20" s="65">
        <f t="shared" si="23"/>
        <v>1.8403308027180445E-4</v>
      </c>
      <c r="AL20" s="65" t="str">
        <f t="shared" si="24"/>
        <v/>
      </c>
      <c r="AM20" s="47">
        <f t="shared" si="53"/>
        <v>9.6397256161762802E-3</v>
      </c>
      <c r="AN20" s="46">
        <f>_xlfn.XLOOKUP($D20, 'MASTER_S&amp;P'!$D:$D, 'MASTER_S&amp;P'!G:G)</f>
        <v>446382000</v>
      </c>
      <c r="AO20" s="46">
        <f>IF(AND(EXCL_YRS_NEG_INC=1,_xlfn.XLOOKUP($D20,'MASTER_S&amp;P'!$D:$D,'MASTER_S&amp;P'!M:M)&lt;0),"Negative",_xlfn.XLOOKUP($D20,'MASTER_S&amp;P'!$D:$D,'MASTER_S&amp;P'!M:M))</f>
        <v>4303000</v>
      </c>
      <c r="AP20" s="65">
        <f t="shared" si="25"/>
        <v>1.8664108680986735E-4</v>
      </c>
      <c r="AQ20" s="65" t="str">
        <f t="shared" si="26"/>
        <v/>
      </c>
      <c r="AR20" s="47">
        <f t="shared" si="54"/>
        <v>9.6397256161762802E-3</v>
      </c>
      <c r="AS20" s="46">
        <f>_xlfn.XLOOKUP($D20, MASTER_VL!$D:$D, MASTER_VL!G:G)</f>
        <v>446400000</v>
      </c>
      <c r="AT20" s="46">
        <f>IF(AND(EXCL_YRS_NEG_INC=1,_xlfn.XLOOKUP($D20,MASTER_VL!$D:$D,MASTER_VL!P:P)&lt;0),"Negative",_xlfn.XLOOKUP($D20,MASTER_VL!$D:$D,MASTER_VL!P:P))</f>
        <v>3893200</v>
      </c>
      <c r="AU20" s="65">
        <f t="shared" si="27"/>
        <v>1.9247188992126748E-4</v>
      </c>
      <c r="AV20" s="65" t="str">
        <f t="shared" si="28"/>
        <v/>
      </c>
      <c r="AW20" s="47">
        <f t="shared" si="55"/>
        <v>8.7213261648745512E-3</v>
      </c>
      <c r="AX20" s="46">
        <f t="shared" si="29"/>
        <v>446382000</v>
      </c>
      <c r="AY20" s="46">
        <f>_xlfn.XLOOKUP($D20, MASTER_YH!$D:$D, MASTER_YH!J:J)</f>
        <v>273583000</v>
      </c>
      <c r="AZ20" s="49">
        <f t="shared" si="30"/>
        <v>1.6316145374529851</v>
      </c>
      <c r="BA20" s="46">
        <f t="shared" si="56"/>
        <v>446382000</v>
      </c>
      <c r="BB20" s="46">
        <f>_xlfn.XLOOKUP($D20, 'MASTER_S&amp;P'!$D:$D, 'MASTER_S&amp;P'!J:J)</f>
        <v>273583000</v>
      </c>
      <c r="BC20" s="49">
        <f t="shared" si="57"/>
        <v>1.6316145374529851</v>
      </c>
      <c r="BD20" s="51">
        <f t="shared" si="31"/>
        <v>273583000</v>
      </c>
      <c r="BE20" s="65">
        <f t="shared" si="32"/>
        <v>1.7666590338458098E-4</v>
      </c>
      <c r="BF20" s="65" t="str">
        <f t="shared" si="33"/>
        <v/>
      </c>
      <c r="BG20" s="50">
        <f t="shared" si="58"/>
        <v>1.6316145374529851</v>
      </c>
      <c r="BH20" s="44">
        <f t="shared" si="34"/>
        <v>0</v>
      </c>
      <c r="BK20" s="46">
        <f>_xlfn.XLOOKUP($D20,MASTER_YH!$D:$D,MASTER_YH!H:H)</f>
        <v>439882000</v>
      </c>
      <c r="BL20" s="46">
        <f>IF(AND(EXCL_YRS_NEG_INC=1,_xlfn.XLOOKUP($D20,MASTER_YH!$D:$D,MASTER_YH!N:N)&lt;0), "Negative", _xlfn.XLOOKUP($D20,MASTER_YH!$D:$D,MASTER_YH!N:N))</f>
        <v>18857000</v>
      </c>
      <c r="BM20" s="65">
        <f t="shared" si="35"/>
        <v>1.8825238820033304E-4</v>
      </c>
      <c r="BN20" s="65" t="str">
        <f t="shared" si="36"/>
        <v/>
      </c>
      <c r="BO20" s="47">
        <f t="shared" si="59"/>
        <v>4.286831468439263E-2</v>
      </c>
      <c r="BP20" s="46">
        <f>_xlfn.XLOOKUP($D20, 'MASTER_S&amp;P'!$D:$D, 'MASTER_S&amp;P'!H:H)</f>
        <v>439882000</v>
      </c>
      <c r="BQ20" s="46">
        <f>IF(AND(EXCL_YRS_NEG_INC=1,_xlfn.XLOOKUP($D20,'MASTER_S&amp;P'!$D:$D,'MASTER_S&amp;P'!N:N)&lt;0),"Negative",_xlfn.XLOOKUP($D20,'MASTER_S&amp;P'!$D:$D,'MASTER_S&amp;P'!N:N))</f>
        <v>18857000</v>
      </c>
      <c r="BR20" s="65">
        <f t="shared" si="37"/>
        <v>1.8261564888979304E-4</v>
      </c>
      <c r="BS20" s="65" t="str">
        <f t="shared" si="38"/>
        <v/>
      </c>
      <c r="BT20" s="47">
        <f t="shared" si="60"/>
        <v>4.286831468439263E-2</v>
      </c>
      <c r="BU20" s="46">
        <f>_xlfn.XLOOKUP($D20, MASTER_VL!$D:$D, MASTER_VL!H:H)</f>
        <v>439900000</v>
      </c>
      <c r="BV20" s="46">
        <f>IF(AND(EXCL_YRS_NEG_INC=1,_xlfn.XLOOKUP($D20,MASTER_VL!$D:$D,MASTER_VL!Q:Q)&lt;0),"Negative",_xlfn.XLOOKUP($D20,MASTER_VL!$D:$D,MASTER_VL!Q:Q))</f>
        <v>14377500</v>
      </c>
      <c r="BW20" s="65">
        <f t="shared" si="39"/>
        <v>1.9551285773315152E-4</v>
      </c>
      <c r="BX20" s="65" t="str">
        <f t="shared" si="40"/>
        <v/>
      </c>
      <c r="BY20" s="47">
        <f t="shared" si="61"/>
        <v>3.2683564446465106E-2</v>
      </c>
      <c r="BZ20" s="46">
        <f t="shared" si="41"/>
        <v>439882000</v>
      </c>
      <c r="CA20" s="46">
        <f>_xlfn.XLOOKUP($D20, MASTER_YH!$D:$D, MASTER_YH!K:K)</f>
        <v>262574000</v>
      </c>
      <c r="CB20" s="49">
        <f t="shared" si="42"/>
        <v>1.6752686861608537</v>
      </c>
      <c r="CC20" s="46">
        <f t="shared" si="62"/>
        <v>439882000</v>
      </c>
      <c r="CD20" s="46">
        <f>_xlfn.XLOOKUP($D20, 'MASTER_S&amp;P'!$D:$D, 'MASTER_S&amp;P'!K:K)</f>
        <v>262574000</v>
      </c>
      <c r="CE20" s="49">
        <f t="shared" si="63"/>
        <v>1.6752686861608537</v>
      </c>
      <c r="CF20" s="51">
        <f t="shared" si="43"/>
        <v>262574000</v>
      </c>
      <c r="CG20" s="65">
        <f t="shared" si="44"/>
        <v>1.7597888994487927E-4</v>
      </c>
      <c r="CH20" s="65" t="str">
        <f t="shared" si="45"/>
        <v/>
      </c>
      <c r="CI20" s="50">
        <f t="shared" si="64"/>
        <v>1.6752686861608537</v>
      </c>
      <c r="CJ20" s="44">
        <f t="shared" si="46"/>
        <v>0</v>
      </c>
    </row>
    <row r="21" spans="2:88" x14ac:dyDescent="0.3">
      <c r="B21" s="7" t="str">
        <f>MASTER_VL!B15</f>
        <v>Retail Hardlines</v>
      </c>
      <c r="C21" s="7" t="str">
        <f>MASTER_VL!C15</f>
        <v>Avis Budget Group Inc</v>
      </c>
      <c r="D21" s="7" t="str">
        <f>MASTER_VL!D15</f>
        <v>CAR</v>
      </c>
      <c r="G21" s="46">
        <f>_xlfn.XLOOKUP($D21,MASTER_YH!$D:$D,MASTER_YH!F:F)</f>
        <v>11789000000</v>
      </c>
      <c r="H21" s="46" t="str">
        <f>IF(AND(EXCL_YRS_NEG_INC=1,_xlfn.XLOOKUP($D21,MASTER_YH!$D:$D,MASTER_YH!L:L)&lt;0), "Negative", _xlfn.XLOOKUP($D21,MASTER_YH!$D:$D,MASTER_YH!L:L))</f>
        <v>Negative</v>
      </c>
      <c r="I21" s="65" t="str">
        <f t="shared" si="11"/>
        <v/>
      </c>
      <c r="J21" s="65" t="str">
        <f t="shared" si="12"/>
        <v/>
      </c>
      <c r="K21" s="47" t="str">
        <f t="shared" si="47"/>
        <v>n/a</v>
      </c>
      <c r="L21" s="46">
        <f>_xlfn.XLOOKUP($D21, 'MASTER_S&amp;P'!$D:$D, 'MASTER_S&amp;P'!F:F)</f>
        <v>11789000000</v>
      </c>
      <c r="M21" s="46" t="str">
        <f>IF(AND(EXCL_YRS_NEG_INC=1,_xlfn.XLOOKUP($D21,'MASTER_S&amp;P'!$D:$D,'MASTER_S&amp;P'!L:L)&lt;0),"Negative",_xlfn.XLOOKUP($D21,'MASTER_S&amp;P'!$D:$D,'MASTER_S&amp;P'!L:L))</f>
        <v>Negative</v>
      </c>
      <c r="N21" s="65" t="str">
        <f t="shared" si="13"/>
        <v/>
      </c>
      <c r="O21" s="65" t="str">
        <f t="shared" si="14"/>
        <v/>
      </c>
      <c r="P21" s="47" t="str">
        <f t="shared" si="48"/>
        <v>n/a</v>
      </c>
      <c r="Q21" s="46">
        <f>_xlfn.XLOOKUP($D21, MASTER_VL!$D:$D, MASTER_VL!F:F)</f>
        <v>11789000000</v>
      </c>
      <c r="R21" s="46" t="str">
        <f>IF(AND(EXCL_YRS_NEG_INC=1,_xlfn.XLOOKUP($D21,MASTER_VL!$D:$D,MASTER_VL!O:O)&lt;0),"Negative",_xlfn.XLOOKUP($D21,MASTER_VL!$D:$D,MASTER_VL!O:O))</f>
        <v>Negative</v>
      </c>
      <c r="S21" s="65" t="str">
        <f t="shared" si="15"/>
        <v/>
      </c>
      <c r="T21" s="65" t="str">
        <f t="shared" si="16"/>
        <v/>
      </c>
      <c r="U21" s="47" t="str">
        <f t="shared" si="49"/>
        <v>n/a</v>
      </c>
      <c r="V21" s="46">
        <f t="shared" si="17"/>
        <v>11789000000</v>
      </c>
      <c r="W21" s="46">
        <f>_xlfn.XLOOKUP($D21, MASTER_YH!$D:$D, MASTER_YH!I:I)</f>
        <v>29041000000</v>
      </c>
      <c r="X21" s="49">
        <f t="shared" si="18"/>
        <v>0.40594332151096724</v>
      </c>
      <c r="Y21" s="46">
        <f t="shared" si="50"/>
        <v>11789000000</v>
      </c>
      <c r="Z21" s="46">
        <f>_xlfn.XLOOKUP($D21, 'MASTER_S&amp;P'!$D:$D, 'MASTER_S&amp;P'!I:I)</f>
        <v>29041000000</v>
      </c>
      <c r="AA21" s="49">
        <f t="shared" si="51"/>
        <v>0.40594332151096724</v>
      </c>
      <c r="AB21" s="51">
        <f t="shared" si="19"/>
        <v>29041000000</v>
      </c>
      <c r="AC21" s="65">
        <f t="shared" si="20"/>
        <v>1.8171132186797015E-2</v>
      </c>
      <c r="AD21" s="65" t="str">
        <f t="shared" si="21"/>
        <v/>
      </c>
      <c r="AE21" s="50">
        <f t="shared" si="52"/>
        <v>0.40594332151096724</v>
      </c>
      <c r="AF21" s="44">
        <f t="shared" si="22"/>
        <v>0</v>
      </c>
      <c r="AI21" s="46">
        <f>_xlfn.XLOOKUP($D21,MASTER_YH!$D:$D,MASTER_YH!G:G)</f>
        <v>12008000000</v>
      </c>
      <c r="AJ21" s="46">
        <f>IF(AND(EXCL_YRS_NEG_INC=1,_xlfn.XLOOKUP($D21,MASTER_YH!$D:$D,MASTER_YH!M:M)&lt;0), "Negative", _xlfn.XLOOKUP($D21,MASTER_YH!$D:$D,MASTER_YH!M:M))</f>
        <v>1914000000</v>
      </c>
      <c r="AK21" s="65">
        <f t="shared" si="23"/>
        <v>2.1908427758202811E-2</v>
      </c>
      <c r="AL21" s="65" t="str">
        <f t="shared" si="24"/>
        <v/>
      </c>
      <c r="AM21" s="47">
        <f t="shared" si="53"/>
        <v>0.15939373750832778</v>
      </c>
      <c r="AN21" s="46">
        <f>_xlfn.XLOOKUP($D21, 'MASTER_S&amp;P'!$D:$D, 'MASTER_S&amp;P'!G:G)</f>
        <v>12008000000</v>
      </c>
      <c r="AO21" s="46">
        <f>IF(AND(EXCL_YRS_NEG_INC=1,_xlfn.XLOOKUP($D21,'MASTER_S&amp;P'!$D:$D,'MASTER_S&amp;P'!M:M)&lt;0),"Negative",_xlfn.XLOOKUP($D21,'MASTER_S&amp;P'!$D:$D,'MASTER_S&amp;P'!M:M))</f>
        <v>1914000000</v>
      </c>
      <c r="AP21" s="65">
        <f t="shared" si="25"/>
        <v>2.221890086851365E-2</v>
      </c>
      <c r="AQ21" s="65" t="str">
        <f t="shared" si="26"/>
        <v/>
      </c>
      <c r="AR21" s="47">
        <f t="shared" si="54"/>
        <v>0.15939373750832778</v>
      </c>
      <c r="AS21" s="46">
        <f>_xlfn.XLOOKUP($D21, MASTER_VL!$D:$D, MASTER_VL!G:G)</f>
        <v>12008000000</v>
      </c>
      <c r="AT21" s="46">
        <f>IF(AND(EXCL_YRS_NEG_INC=1,_xlfn.XLOOKUP($D21,MASTER_VL!$D:$D,MASTER_VL!P:P)&lt;0),"Negative",_xlfn.XLOOKUP($D21,MASTER_VL!$D:$D,MASTER_VL!P:P))</f>
        <v>1493840000</v>
      </c>
      <c r="AU21" s="65">
        <f t="shared" si="27"/>
        <v>2.2913035469476394E-2</v>
      </c>
      <c r="AV21" s="65" t="str">
        <f t="shared" si="28"/>
        <v/>
      </c>
      <c r="AW21" s="47">
        <f t="shared" si="55"/>
        <v>0.12440373084610259</v>
      </c>
      <c r="AX21" s="46">
        <f t="shared" si="29"/>
        <v>12008000000</v>
      </c>
      <c r="AY21" s="46">
        <f>_xlfn.XLOOKUP($D21, MASTER_YH!$D:$D, MASTER_YH!J:J)</f>
        <v>32569000000</v>
      </c>
      <c r="AZ21" s="49">
        <f t="shared" si="30"/>
        <v>0.36869415702047958</v>
      </c>
      <c r="BA21" s="46">
        <f t="shared" si="56"/>
        <v>12008000000</v>
      </c>
      <c r="BB21" s="46">
        <f>_xlfn.XLOOKUP($D21, 'MASTER_S&amp;P'!$D:$D, 'MASTER_S&amp;P'!J:J)</f>
        <v>32569000000</v>
      </c>
      <c r="BC21" s="49">
        <f t="shared" si="57"/>
        <v>0.36869415702047958</v>
      </c>
      <c r="BD21" s="51">
        <f t="shared" si="31"/>
        <v>32569000000</v>
      </c>
      <c r="BE21" s="65">
        <f t="shared" si="32"/>
        <v>2.1031393790302826E-2</v>
      </c>
      <c r="BF21" s="65" t="str">
        <f t="shared" si="33"/>
        <v/>
      </c>
      <c r="BG21" s="50">
        <f t="shared" si="58"/>
        <v>0.36869415702047958</v>
      </c>
      <c r="BH21" s="44">
        <f t="shared" si="34"/>
        <v>0</v>
      </c>
      <c r="BK21" s="46">
        <f>_xlfn.XLOOKUP($D21,MASTER_YH!$D:$D,MASTER_YH!H:H)</f>
        <v>11994000000</v>
      </c>
      <c r="BL21" s="46">
        <f>IF(AND(EXCL_YRS_NEG_INC=1,_xlfn.XLOOKUP($D21,MASTER_YH!$D:$D,MASTER_YH!N:N)&lt;0), "Negative", _xlfn.XLOOKUP($D21,MASTER_YH!$D:$D,MASTER_YH!N:N))</f>
        <v>3636000000</v>
      </c>
      <c r="BM21" s="65">
        <f t="shared" si="35"/>
        <v>1.8588358591749506E-2</v>
      </c>
      <c r="BN21" s="65" t="str">
        <f t="shared" si="36"/>
        <v/>
      </c>
      <c r="BO21" s="47">
        <f t="shared" si="59"/>
        <v>0.30315157578789392</v>
      </c>
      <c r="BP21" s="46">
        <f>_xlfn.XLOOKUP($D21, 'MASTER_S&amp;P'!$D:$D, 'MASTER_S&amp;P'!H:H)</f>
        <v>11994000000</v>
      </c>
      <c r="BQ21" s="46">
        <f>IF(AND(EXCL_YRS_NEG_INC=1,_xlfn.XLOOKUP($D21,'MASTER_S&amp;P'!$D:$D,'MASTER_S&amp;P'!N:N)&lt;0),"Negative",_xlfn.XLOOKUP($D21,'MASTER_S&amp;P'!$D:$D,'MASTER_S&amp;P'!N:N))</f>
        <v>3636000000</v>
      </c>
      <c r="BR21" s="65">
        <f t="shared" si="37"/>
        <v>1.8031777437086931E-2</v>
      </c>
      <c r="BS21" s="65" t="str">
        <f t="shared" si="38"/>
        <v/>
      </c>
      <c r="BT21" s="47">
        <f t="shared" si="60"/>
        <v>0.30315157578789392</v>
      </c>
      <c r="BU21" s="46" t="str">
        <f>_xlfn.XLOOKUP($D21, MASTER_VL!$D:$D, MASTER_VL!H:H)</f>
        <v>NA</v>
      </c>
      <c r="BV21" s="46" t="str">
        <f>IF(AND(EXCL_YRS_NEG_INC=1,_xlfn.XLOOKUP($D21,MASTER_VL!$D:$D,MASTER_VL!Q:Q)&lt;0),"Negative",_xlfn.XLOOKUP($D21,MASTER_VL!$D:$D,MASTER_VL!Q:Q))</f>
        <v>NA</v>
      </c>
      <c r="BW21" s="65" t="str">
        <f t="shared" si="39"/>
        <v/>
      </c>
      <c r="BX21" s="65" t="str">
        <f t="shared" si="40"/>
        <v/>
      </c>
      <c r="BY21" s="47" t="str">
        <f t="shared" si="61"/>
        <v>n/a</v>
      </c>
      <c r="BZ21" s="46">
        <f t="shared" si="41"/>
        <v>11994000000</v>
      </c>
      <c r="CA21" s="46">
        <f>_xlfn.XLOOKUP($D21, MASTER_YH!$D:$D, MASTER_YH!K:K)</f>
        <v>25927000000</v>
      </c>
      <c r="CB21" s="49">
        <f t="shared" si="42"/>
        <v>0.46260654915724919</v>
      </c>
      <c r="CC21" s="46">
        <f t="shared" si="62"/>
        <v>11994000000</v>
      </c>
      <c r="CD21" s="46">
        <f>_xlfn.XLOOKUP($D21, 'MASTER_S&amp;P'!$D:$D, 'MASTER_S&amp;P'!K:K)</f>
        <v>25927000000</v>
      </c>
      <c r="CE21" s="49">
        <f t="shared" si="63"/>
        <v>0.46260654915724919</v>
      </c>
      <c r="CF21" s="51">
        <f t="shared" si="43"/>
        <v>25927000000</v>
      </c>
      <c r="CG21" s="65">
        <f t="shared" si="44"/>
        <v>1.7376452655635685E-2</v>
      </c>
      <c r="CH21" s="65" t="str">
        <f t="shared" si="45"/>
        <v/>
      </c>
      <c r="CI21" s="50">
        <f t="shared" si="64"/>
        <v>0.46260654915724919</v>
      </c>
      <c r="CJ21" s="44">
        <f t="shared" si="46"/>
        <v>0</v>
      </c>
    </row>
    <row r="22" spans="2:88" x14ac:dyDescent="0.3">
      <c r="B22" s="7" t="str">
        <f>MASTER_VL!B16</f>
        <v>Retail Hardlines</v>
      </c>
      <c r="C22" s="7" t="str">
        <f>MASTER_VL!C16</f>
        <v>Caseys General Stores Inc</v>
      </c>
      <c r="D22" s="7" t="str">
        <f>MASTER_VL!D16</f>
        <v>CASY</v>
      </c>
      <c r="G22" s="46" t="str">
        <f>_xlfn.XLOOKUP($D22,MASTER_YH!$D:$D,MASTER_YH!F:F)</f>
        <v>n/a</v>
      </c>
      <c r="H22" s="46" t="str">
        <f>IF(AND(EXCL_YRS_NEG_INC=1,_xlfn.XLOOKUP($D22,MASTER_YH!$D:$D,MASTER_YH!L:L)&lt;0), "Negative", _xlfn.XLOOKUP($D22,MASTER_YH!$D:$D,MASTER_YH!L:L))</f>
        <v>n/a</v>
      </c>
      <c r="I22" s="65" t="str">
        <f t="shared" si="11"/>
        <v/>
      </c>
      <c r="J22" s="65" t="str">
        <f t="shared" si="12"/>
        <v/>
      </c>
      <c r="K22" s="47" t="str">
        <f t="shared" si="47"/>
        <v>n/a</v>
      </c>
      <c r="L22" s="46">
        <f>_xlfn.XLOOKUP($D22, 'MASTER_S&amp;P'!$D:$D, 'MASTER_S&amp;P'!F:F)</f>
        <v>14862913000</v>
      </c>
      <c r="M22" s="46">
        <f>IF(AND(EXCL_YRS_NEG_INC=1,_xlfn.XLOOKUP($D22,'MASTER_S&amp;P'!$D:$D,'MASTER_S&amp;P'!L:L)&lt;0),"Negative",_xlfn.XLOOKUP($D22,'MASTER_S&amp;P'!$D:$D,'MASTER_S&amp;P'!L:L))</f>
        <v>656160000</v>
      </c>
      <c r="N22" s="65">
        <f t="shared" si="13"/>
        <v>4.2606585946148683E-3</v>
      </c>
      <c r="O22" s="65">
        <f t="shared" si="14"/>
        <v>1.0908617021522991E-2</v>
      </c>
      <c r="P22" s="47">
        <f t="shared" si="48"/>
        <v>4.4147469611105175E-2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49"/>
        <v>n/a</v>
      </c>
      <c r="V22" s="46" t="str">
        <f t="shared" si="17"/>
        <v>n/a</v>
      </c>
      <c r="W22" s="46" t="str">
        <f>_xlfn.XLOOKUP($D22, MASTER_YH!$D:$D, MASTER_YH!I:I)</f>
        <v>n/a</v>
      </c>
      <c r="X22" s="49" t="str">
        <f t="shared" si="18"/>
        <v>n/a</v>
      </c>
      <c r="Y22" s="46">
        <f t="shared" si="50"/>
        <v>14862913000</v>
      </c>
      <c r="Z22" s="46">
        <f>_xlfn.XLOOKUP($D22, 'MASTER_S&amp;P'!$D:$D, 'MASTER_S&amp;P'!I:I)</f>
        <v>6347433000</v>
      </c>
      <c r="AA22" s="49">
        <f t="shared" si="51"/>
        <v>2.3415628018444621</v>
      </c>
      <c r="AB22" s="51">
        <f t="shared" si="19"/>
        <v>6347433000</v>
      </c>
      <c r="AC22" s="65">
        <f t="shared" si="20"/>
        <v>3.9716278396004796E-3</v>
      </c>
      <c r="AD22" s="65">
        <f t="shared" si="21"/>
        <v>1.0758063758920158E-2</v>
      </c>
      <c r="AE22" s="50">
        <f t="shared" si="52"/>
        <v>2.3415628018444621</v>
      </c>
      <c r="AF22" s="44">
        <f t="shared" si="22"/>
        <v>1</v>
      </c>
      <c r="AI22" s="46">
        <f>_xlfn.XLOOKUP($D22,MASTER_YH!$D:$D,MASTER_YH!G:G)</f>
        <v>14591065000</v>
      </c>
      <c r="AJ22" s="46">
        <f>IF(AND(EXCL_YRS_NEG_INC=1,_xlfn.XLOOKUP($D22,MASTER_YH!$D:$D,MASTER_YH!M:M)&lt;0), "Negative", _xlfn.XLOOKUP($D22,MASTER_YH!$D:$D,MASTER_YH!M:M))</f>
        <v>656160000</v>
      </c>
      <c r="AK22" s="65">
        <f t="shared" si="23"/>
        <v>4.1338386007096712E-3</v>
      </c>
      <c r="AL22" s="65">
        <f t="shared" si="24"/>
        <v>9.1464811993335129E-3</v>
      </c>
      <c r="AM22" s="47">
        <f t="shared" si="53"/>
        <v>4.4969986769300252E-2</v>
      </c>
      <c r="AN22" s="46">
        <f>_xlfn.XLOOKUP($D22, 'MASTER_S&amp;P'!$D:$D, 'MASTER_S&amp;P'!G:G)</f>
        <v>15094475000</v>
      </c>
      <c r="AO22" s="46">
        <f>IF(AND(EXCL_YRS_NEG_INC=1,_xlfn.XLOOKUP($D22,'MASTER_S&amp;P'!$D:$D,'MASTER_S&amp;P'!M:M)&lt;0),"Negative",_xlfn.XLOOKUP($D22,'MASTER_S&amp;P'!$D:$D,'MASTER_S&amp;P'!M:M))</f>
        <v>587518000</v>
      </c>
      <c r="AP22" s="65">
        <f t="shared" si="25"/>
        <v>4.1924208842970814E-3</v>
      </c>
      <c r="AQ22" s="65">
        <f t="shared" si="26"/>
        <v>9.1393090586246156E-3</v>
      </c>
      <c r="AR22" s="47">
        <f t="shared" si="54"/>
        <v>3.8922718411869242E-2</v>
      </c>
      <c r="AS22" s="46">
        <f>_xlfn.XLOOKUP($D22, MASTER_VL!$D:$D, MASTER_VL!G:G)</f>
        <v>14863000000</v>
      </c>
      <c r="AT22" s="46">
        <f>IF(AND(EXCL_YRS_NEG_INC=1,_xlfn.XLOOKUP($D22,MASTER_VL!$D:$D,MASTER_VL!P:P)&lt;0),"Negative",_xlfn.XLOOKUP($D22,MASTER_VL!$D:$D,MASTER_VL!P:P))</f>
        <v>497044300</v>
      </c>
      <c r="AU22" s="65">
        <f t="shared" si="27"/>
        <v>4.3233951577236014E-3</v>
      </c>
      <c r="AV22" s="65">
        <f t="shared" si="28"/>
        <v>9.1393090586246156E-3</v>
      </c>
      <c r="AW22" s="47">
        <f t="shared" si="55"/>
        <v>3.3441721052277468E-2</v>
      </c>
      <c r="AX22" s="46">
        <f t="shared" si="29"/>
        <v>14591065000</v>
      </c>
      <c r="AY22" s="46">
        <f>_xlfn.XLOOKUP($D22, MASTER_YH!$D:$D, MASTER_YH!J:J)</f>
        <v>6347433000</v>
      </c>
      <c r="AZ22" s="49">
        <f t="shared" si="30"/>
        <v>2.2987347798708551</v>
      </c>
      <c r="BA22" s="46">
        <f t="shared" si="56"/>
        <v>15094475000</v>
      </c>
      <c r="BB22" s="46">
        <f>_xlfn.XLOOKUP($D22, 'MASTER_S&amp;P'!$D:$D, 'MASTER_S&amp;P'!J:J)</f>
        <v>5943270000</v>
      </c>
      <c r="BC22" s="49">
        <f t="shared" si="57"/>
        <v>2.5397592571093019</v>
      </c>
      <c r="BD22" s="51">
        <f t="shared" si="31"/>
        <v>6145351500</v>
      </c>
      <c r="BE22" s="65">
        <f t="shared" si="32"/>
        <v>3.9683535686182618E-3</v>
      </c>
      <c r="BF22" s="65">
        <f t="shared" si="33"/>
        <v>8.9398345259515729E-3</v>
      </c>
      <c r="BG22" s="50">
        <f t="shared" si="58"/>
        <v>2.4192470184900783</v>
      </c>
      <c r="BH22" s="44">
        <f t="shared" si="34"/>
        <v>1</v>
      </c>
      <c r="BK22" s="46">
        <f>_xlfn.XLOOKUP($D22,MASTER_YH!$D:$D,MASTER_YH!H:H)</f>
        <v>14795647000</v>
      </c>
      <c r="BL22" s="46">
        <f>IF(AND(EXCL_YRS_NEG_INC=1,_xlfn.XLOOKUP($D22,MASTER_YH!$D:$D,MASTER_YH!N:N)&lt;0), "Negative", _xlfn.XLOOKUP($D22,MASTER_YH!$D:$D,MASTER_YH!N:N))</f>
        <v>587518000</v>
      </c>
      <c r="BM22" s="65">
        <f t="shared" si="35"/>
        <v>4.104179378966716E-3</v>
      </c>
      <c r="BN22" s="65">
        <f t="shared" si="36"/>
        <v>8.0344149570056225E-3</v>
      </c>
      <c r="BO22" s="47">
        <f t="shared" si="59"/>
        <v>3.9708841390984795E-2</v>
      </c>
      <c r="BP22" s="46">
        <f>_xlfn.XLOOKUP($D22, 'MASTER_S&amp;P'!$D:$D, 'MASTER_S&amp;P'!H:H)</f>
        <v>12952594000</v>
      </c>
      <c r="BQ22" s="46">
        <f>IF(AND(EXCL_YRS_NEG_INC=1,_xlfn.XLOOKUP($D22,'MASTER_S&amp;P'!$D:$D,'MASTER_S&amp;P'!N:N)&lt;0),"Negative",_xlfn.XLOOKUP($D22,'MASTER_S&amp;P'!$D:$D,'MASTER_S&amp;P'!N:N))</f>
        <v>440728000</v>
      </c>
      <c r="BR22" s="65">
        <f t="shared" si="37"/>
        <v>3.9812901584681658E-3</v>
      </c>
      <c r="BS22" s="65">
        <f t="shared" si="38"/>
        <v>8.0344149570056225E-3</v>
      </c>
      <c r="BT22" s="47">
        <f t="shared" si="60"/>
        <v>3.4026234436129163E-2</v>
      </c>
      <c r="BU22" s="46">
        <f>_xlfn.XLOOKUP($D22, MASTER_VL!$D:$D, MASTER_VL!H:H)</f>
        <v>15094000000</v>
      </c>
      <c r="BV22" s="46">
        <f>IF(AND(EXCL_YRS_NEG_INC=1,_xlfn.XLOOKUP($D22,MASTER_VL!$D:$D,MASTER_VL!Q:Q)&lt;0),"Negative",_xlfn.XLOOKUP($D22,MASTER_VL!$D:$D,MASTER_VL!Q:Q))</f>
        <v>443766600</v>
      </c>
      <c r="BW22" s="65">
        <f t="shared" si="39"/>
        <v>4.2624683102417829E-3</v>
      </c>
      <c r="BX22" s="65">
        <f t="shared" si="40"/>
        <v>8.0344149570056225E-3</v>
      </c>
      <c r="BY22" s="47">
        <f t="shared" si="61"/>
        <v>2.9400198754471977E-2</v>
      </c>
      <c r="BZ22" s="46">
        <f t="shared" si="41"/>
        <v>14795647000</v>
      </c>
      <c r="CA22" s="46">
        <f>_xlfn.XLOOKUP($D22, MASTER_YH!$D:$D, MASTER_YH!K:K)</f>
        <v>5943270000</v>
      </c>
      <c r="CB22" s="49">
        <f t="shared" si="42"/>
        <v>2.4894791924311028</v>
      </c>
      <c r="CC22" s="46">
        <f t="shared" si="62"/>
        <v>12952594000</v>
      </c>
      <c r="CD22" s="46">
        <f>_xlfn.XLOOKUP($D22, 'MASTER_S&amp;P'!$D:$D, 'MASTER_S&amp;P'!K:K)</f>
        <v>5505730000</v>
      </c>
      <c r="CE22" s="49">
        <f t="shared" si="63"/>
        <v>2.3525661447255857</v>
      </c>
      <c r="CF22" s="51">
        <f t="shared" si="43"/>
        <v>5724500000</v>
      </c>
      <c r="CG22" s="65">
        <f t="shared" si="44"/>
        <v>3.8365990368028112E-3</v>
      </c>
      <c r="CH22" s="65">
        <f t="shared" si="45"/>
        <v>7.9032238058013848E-3</v>
      </c>
      <c r="CI22" s="50">
        <f t="shared" si="64"/>
        <v>2.4210226685783445</v>
      </c>
      <c r="CJ22" s="44">
        <f t="shared" si="46"/>
        <v>1</v>
      </c>
    </row>
    <row r="23" spans="2:88" x14ac:dyDescent="0.3">
      <c r="B23" s="7" t="str">
        <f>MASTER_VL!B17</f>
        <v>Retail Hardlines</v>
      </c>
      <c r="C23" s="7" t="str">
        <f>MASTER_VL!C17</f>
        <v>PC Connection Inc</v>
      </c>
      <c r="D23" s="7" t="str">
        <f>MASTER_VL!D17</f>
        <v>CNXN</v>
      </c>
      <c r="G23" s="46">
        <f>_xlfn.XLOOKUP($D23,MASTER_YH!$D:$D,MASTER_YH!F:F)</f>
        <v>2802118000</v>
      </c>
      <c r="H23" s="46">
        <f>IF(AND(EXCL_YRS_NEG_INC=1,_xlfn.XLOOKUP($D23,MASTER_YH!$D:$D,MASTER_YH!L:L)&lt;0), "Negative", _xlfn.XLOOKUP($D23,MASTER_YH!$D:$D,MASTER_YH!L:L))</f>
        <v>117487000</v>
      </c>
      <c r="I23" s="65">
        <f t="shared" si="11"/>
        <v>9.5196535105038368E-4</v>
      </c>
      <c r="J23" s="65">
        <f t="shared" si="12"/>
        <v>2.4189008873556636E-3</v>
      </c>
      <c r="K23" s="47">
        <f t="shared" si="47"/>
        <v>4.1927927374935677E-2</v>
      </c>
      <c r="L23" s="46">
        <f>_xlfn.XLOOKUP($D23, 'MASTER_S&amp;P'!$D:$D, 'MASTER_S&amp;P'!F:F)</f>
        <v>2802118000</v>
      </c>
      <c r="M23" s="46">
        <f>IF(AND(EXCL_YRS_NEG_INC=1,_xlfn.XLOOKUP($D23,'MASTER_S&amp;P'!$D:$D,'MASTER_S&amp;P'!L:L)&lt;0),"Negative",_xlfn.XLOOKUP($D23,'MASTER_S&amp;P'!$D:$D,'MASTER_S&amp;P'!L:L))</f>
        <v>117487000</v>
      </c>
      <c r="N23" s="65">
        <f t="shared" si="13"/>
        <v>8.7217994857877309E-4</v>
      </c>
      <c r="O23" s="65">
        <f t="shared" si="14"/>
        <v>2.2330531352412831E-3</v>
      </c>
      <c r="P23" s="47">
        <f t="shared" si="48"/>
        <v>4.1927927374935677E-2</v>
      </c>
      <c r="Q23" s="46">
        <f>_xlfn.XLOOKUP($D23, MASTER_VL!$D:$D, MASTER_VL!F:F)</f>
        <v>2802100000</v>
      </c>
      <c r="R23" s="46">
        <f>IF(AND(EXCL_YRS_NEG_INC=1,_xlfn.XLOOKUP($D23,MASTER_VL!$D:$D,MASTER_VL!O:O)&lt;0),"Negative",_xlfn.XLOOKUP($D23,MASTER_VL!$D:$D,MASTER_VL!O:O))</f>
        <v>86527000</v>
      </c>
      <c r="S23" s="65">
        <f t="shared" si="15"/>
        <v>1.1972248844470952E-3</v>
      </c>
      <c r="T23" s="65">
        <f t="shared" si="16"/>
        <v>2.755698536138055E-3</v>
      </c>
      <c r="U23" s="47">
        <f t="shared" si="49"/>
        <v>3.0879340494629027E-2</v>
      </c>
      <c r="V23" s="46">
        <f t="shared" si="17"/>
        <v>2802118000</v>
      </c>
      <c r="W23" s="46">
        <f>_xlfn.XLOOKUP($D23, MASTER_YH!$D:$D, MASTER_YH!I:I)</f>
        <v>1299354000</v>
      </c>
      <c r="X23" s="49">
        <f t="shared" si="18"/>
        <v>2.1565470225973828</v>
      </c>
      <c r="Y23" s="46">
        <f t="shared" si="50"/>
        <v>2802118000</v>
      </c>
      <c r="Z23" s="46">
        <f>_xlfn.XLOOKUP($D23, 'MASTER_S&amp;P'!$D:$D, 'MASTER_S&amp;P'!I:I)</f>
        <v>1299354000</v>
      </c>
      <c r="AA23" s="49">
        <f t="shared" si="51"/>
        <v>2.1565470225973828</v>
      </c>
      <c r="AB23" s="51">
        <f t="shared" si="19"/>
        <v>1299354000</v>
      </c>
      <c r="AC23" s="65">
        <f t="shared" si="20"/>
        <v>8.1301378366597046E-4</v>
      </c>
      <c r="AD23" s="65">
        <f t="shared" si="21"/>
        <v>2.2022340649216687E-3</v>
      </c>
      <c r="AE23" s="50">
        <f t="shared" si="52"/>
        <v>2.1565470225973828</v>
      </c>
      <c r="AF23" s="44">
        <f t="shared" si="22"/>
        <v>1</v>
      </c>
      <c r="AI23" s="46">
        <f>_xlfn.XLOOKUP($D23,MASTER_YH!$D:$D,MASTER_YH!G:G)</f>
        <v>2850644000</v>
      </c>
      <c r="AJ23" s="46">
        <f>IF(AND(EXCL_YRS_NEG_INC=1,_xlfn.XLOOKUP($D23,MASTER_YH!$D:$D,MASTER_YH!M:M)&lt;0), "Negative", _xlfn.XLOOKUP($D23,MASTER_YH!$D:$D,MASTER_YH!M:M))</f>
        <v>113114000</v>
      </c>
      <c r="AK23" s="65">
        <f t="shared" si="23"/>
        <v>7.993969507114377E-4</v>
      </c>
      <c r="AL23" s="65">
        <f t="shared" si="24"/>
        <v>1.768736007068946E-3</v>
      </c>
      <c r="AM23" s="47">
        <f t="shared" si="53"/>
        <v>3.9680156483938363E-2</v>
      </c>
      <c r="AN23" s="46">
        <f>_xlfn.XLOOKUP($D23, 'MASTER_S&amp;P'!$D:$D, 'MASTER_S&amp;P'!G:G)</f>
        <v>2850644000</v>
      </c>
      <c r="AO23" s="46">
        <f>IF(AND(EXCL_YRS_NEG_INC=1,_xlfn.XLOOKUP($D23,'MASTER_S&amp;P'!$D:$D,'MASTER_S&amp;P'!M:M)&lt;0),"Negative",_xlfn.XLOOKUP($D23,'MASTER_S&amp;P'!$D:$D,'MASTER_S&amp;P'!M:M))</f>
        <v>113114000</v>
      </c>
      <c r="AP23" s="65">
        <f t="shared" si="25"/>
        <v>8.1072552528555126E-4</v>
      </c>
      <c r="AQ23" s="65">
        <f t="shared" si="26"/>
        <v>1.7673490667535255E-3</v>
      </c>
      <c r="AR23" s="47">
        <f t="shared" si="54"/>
        <v>3.9680156483938363E-2</v>
      </c>
      <c r="AS23" s="46">
        <f>_xlfn.XLOOKUP($D23, MASTER_VL!$D:$D, MASTER_VL!G:G)</f>
        <v>2850600000</v>
      </c>
      <c r="AT23" s="46">
        <f>IF(AND(EXCL_YRS_NEG_INC=1,_xlfn.XLOOKUP($D23,MASTER_VL!$D:$D,MASTER_VL!P:P)&lt;0),"Negative",_xlfn.XLOOKUP($D23,MASTER_VL!$D:$D,MASTER_VL!P:P))</f>
        <v>83034000</v>
      </c>
      <c r="AU23" s="65">
        <f t="shared" si="27"/>
        <v>8.3605317953427581E-4</v>
      </c>
      <c r="AV23" s="65">
        <f t="shared" si="28"/>
        <v>1.7673490667535255E-3</v>
      </c>
      <c r="AW23" s="47">
        <f t="shared" si="55"/>
        <v>2.912860450431488E-2</v>
      </c>
      <c r="AX23" s="46">
        <f t="shared" si="29"/>
        <v>2850644000</v>
      </c>
      <c r="AY23" s="46">
        <f>_xlfn.XLOOKUP($D23, MASTER_YH!$D:$D, MASTER_YH!J:J)</f>
        <v>1188381000</v>
      </c>
      <c r="AZ23" s="49">
        <f t="shared" si="30"/>
        <v>2.3987626863775171</v>
      </c>
      <c r="BA23" s="46">
        <f t="shared" si="56"/>
        <v>2850644000</v>
      </c>
      <c r="BB23" s="46">
        <f>_xlfn.XLOOKUP($D23, 'MASTER_S&amp;P'!$D:$D, 'MASTER_S&amp;P'!J:J)</f>
        <v>1188381000</v>
      </c>
      <c r="BC23" s="49">
        <f t="shared" si="57"/>
        <v>2.3987626863775171</v>
      </c>
      <c r="BD23" s="51">
        <f t="shared" si="31"/>
        <v>1188381000</v>
      </c>
      <c r="BE23" s="65">
        <f t="shared" si="32"/>
        <v>7.673956456726907E-4</v>
      </c>
      <c r="BF23" s="65">
        <f t="shared" si="33"/>
        <v>1.728774911212948E-3</v>
      </c>
      <c r="BG23" s="50">
        <f t="shared" si="58"/>
        <v>2.3987626863775171</v>
      </c>
      <c r="BH23" s="44">
        <f t="shared" si="34"/>
        <v>1</v>
      </c>
      <c r="BK23" s="46">
        <f>_xlfn.XLOOKUP($D23,MASTER_YH!$D:$D,MASTER_YH!H:H)</f>
        <v>3124996000</v>
      </c>
      <c r="BL23" s="46">
        <f>IF(AND(EXCL_YRS_NEG_INC=1,_xlfn.XLOOKUP($D23,MASTER_YH!$D:$D,MASTER_YH!N:N)&lt;0), "Negative", _xlfn.XLOOKUP($D23,MASTER_YH!$D:$D,MASTER_YH!N:N))</f>
        <v>121635000</v>
      </c>
      <c r="BM23" s="65">
        <f t="shared" si="35"/>
        <v>7.8852007854859766E-4</v>
      </c>
      <c r="BN23" s="65">
        <f t="shared" si="36"/>
        <v>1.5436210087350277E-3</v>
      </c>
      <c r="BO23" s="47">
        <f t="shared" si="59"/>
        <v>3.8923249821759771E-2</v>
      </c>
      <c r="BP23" s="46">
        <f>_xlfn.XLOOKUP($D23, 'MASTER_S&amp;P'!$D:$D, 'MASTER_S&amp;P'!H:H)</f>
        <v>3124996000</v>
      </c>
      <c r="BQ23" s="46">
        <f>IF(AND(EXCL_YRS_NEG_INC=1,_xlfn.XLOOKUP($D23,'MASTER_S&amp;P'!$D:$D,'MASTER_S&amp;P'!N:N)&lt;0),"Negative",_xlfn.XLOOKUP($D23,'MASTER_S&amp;P'!$D:$D,'MASTER_S&amp;P'!N:N))</f>
        <v>121635000</v>
      </c>
      <c r="BR23" s="65">
        <f t="shared" si="37"/>
        <v>7.6490984886495058E-4</v>
      </c>
      <c r="BS23" s="65">
        <f t="shared" si="38"/>
        <v>1.5436210087350277E-3</v>
      </c>
      <c r="BT23" s="47">
        <f t="shared" si="60"/>
        <v>3.8923249821759771E-2</v>
      </c>
      <c r="BU23" s="46">
        <f>_xlfn.XLOOKUP($D23, MASTER_VL!$D:$D, MASTER_VL!H:H)</f>
        <v>3125000000</v>
      </c>
      <c r="BV23" s="46">
        <f>IF(AND(EXCL_YRS_NEG_INC=1,_xlfn.XLOOKUP($D23,MASTER_VL!$D:$D,MASTER_VL!Q:Q)&lt;0),"Negative",_xlfn.XLOOKUP($D23,MASTER_VL!$D:$D,MASTER_VL!Q:Q))</f>
        <v>88799500</v>
      </c>
      <c r="BW23" s="65">
        <f t="shared" si="39"/>
        <v>8.1893151747401151E-4</v>
      </c>
      <c r="BX23" s="65">
        <f t="shared" si="40"/>
        <v>1.5436210087350277E-3</v>
      </c>
      <c r="BY23" s="47">
        <f t="shared" si="61"/>
        <v>2.8415840000000001E-2</v>
      </c>
      <c r="BZ23" s="46">
        <f t="shared" si="41"/>
        <v>3124996000</v>
      </c>
      <c r="CA23" s="46">
        <f>_xlfn.XLOOKUP($D23, MASTER_YH!$D:$D, MASTER_YH!K:K)</f>
        <v>1099826000</v>
      </c>
      <c r="CB23" s="49">
        <f t="shared" si="42"/>
        <v>2.8413549052304639</v>
      </c>
      <c r="CC23" s="46">
        <f t="shared" si="62"/>
        <v>3124996000</v>
      </c>
      <c r="CD23" s="46">
        <f>_xlfn.XLOOKUP($D23, 'MASTER_S&amp;P'!$D:$D, 'MASTER_S&amp;P'!K:K)</f>
        <v>1099826000</v>
      </c>
      <c r="CE23" s="49">
        <f t="shared" si="63"/>
        <v>2.8413549052304639</v>
      </c>
      <c r="CF23" s="51">
        <f t="shared" si="43"/>
        <v>1099826000</v>
      </c>
      <c r="CG23" s="65">
        <f t="shared" si="44"/>
        <v>7.3711090440225146E-4</v>
      </c>
      <c r="CH23" s="65">
        <f t="shared" si="45"/>
        <v>1.5184157612785944E-3</v>
      </c>
      <c r="CI23" s="50">
        <f t="shared" si="64"/>
        <v>2.8413549052304639</v>
      </c>
      <c r="CJ23" s="44">
        <f t="shared" si="46"/>
        <v>1</v>
      </c>
    </row>
    <row r="24" spans="2:88" x14ac:dyDescent="0.3">
      <c r="B24" s="7" t="str">
        <f>MASTER_VL!B18</f>
        <v>Retail Hardlines</v>
      </c>
      <c r="C24" s="7" t="str">
        <f>MASTER_VL!C18</f>
        <v>Dicks Sporting Goods Inc</v>
      </c>
      <c r="D24" s="7" t="str">
        <f>MASTER_VL!D18</f>
        <v>DKS</v>
      </c>
      <c r="G24" s="46">
        <f>_xlfn.XLOOKUP($D24,MASTER_YH!$D:$D,MASTER_YH!F:F)</f>
        <v>13442849000</v>
      </c>
      <c r="H24" s="46">
        <f>IF(AND(EXCL_YRS_NEG_INC=1,_xlfn.XLOOKUP($D24,MASTER_YH!$D:$D,MASTER_YH!L:L)&lt;0), "Negative", _xlfn.XLOOKUP($D24,MASTER_YH!$D:$D,MASTER_YH!L:L))</f>
        <v>1519033000</v>
      </c>
      <c r="I24" s="65">
        <f t="shared" si="11"/>
        <v>7.2423602677994811E-3</v>
      </c>
      <c r="J24" s="65" t="str">
        <f t="shared" si="12"/>
        <v/>
      </c>
      <c r="K24" s="47">
        <f t="shared" si="47"/>
        <v>0.11299933518556966</v>
      </c>
      <c r="L24" s="46">
        <f>_xlfn.XLOOKUP($D24, 'MASTER_S&amp;P'!$D:$D, 'MASTER_S&amp;P'!F:F)</f>
        <v>12984399000</v>
      </c>
      <c r="M24" s="46">
        <f>IF(AND(EXCL_YRS_NEG_INC=1,_xlfn.XLOOKUP($D24,'MASTER_S&amp;P'!$D:$D,'MASTER_S&amp;P'!L:L)&lt;0),"Negative",_xlfn.XLOOKUP($D24,'MASTER_S&amp;P'!$D:$D,'MASTER_S&amp;P'!L:L))</f>
        <v>1318151000</v>
      </c>
      <c r="N24" s="65">
        <f t="shared" si="13"/>
        <v>6.6353690278628495E-3</v>
      </c>
      <c r="O24" s="65" t="str">
        <f t="shared" si="14"/>
        <v/>
      </c>
      <c r="P24" s="47">
        <f t="shared" si="48"/>
        <v>0.10151806025061307</v>
      </c>
      <c r="Q24" s="46">
        <f>_xlfn.XLOOKUP($D24, MASTER_VL!$D:$D, MASTER_VL!F:F)</f>
        <v>13443000000</v>
      </c>
      <c r="R24" s="46">
        <f>IF(AND(EXCL_YRS_NEG_INC=1,_xlfn.XLOOKUP($D24,MASTER_VL!$D:$D,MASTER_VL!O:O)&lt;0),"Negative",_xlfn.XLOOKUP($D24,MASTER_VL!$D:$D,MASTER_VL!O:O))</f>
        <v>1127231500</v>
      </c>
      <c r="S24" s="65">
        <f t="shared" si="15"/>
        <v>9.1082453002867322E-3</v>
      </c>
      <c r="T24" s="65" t="str">
        <f t="shared" si="16"/>
        <v/>
      </c>
      <c r="U24" s="47">
        <f t="shared" si="49"/>
        <v>8.3852674254258727E-2</v>
      </c>
      <c r="V24" s="46">
        <f t="shared" si="17"/>
        <v>13442849000</v>
      </c>
      <c r="W24" s="46">
        <f>_xlfn.XLOOKUP($D24, MASTER_YH!$D:$D, MASTER_YH!I:I)</f>
        <v>10458694000</v>
      </c>
      <c r="X24" s="49">
        <f t="shared" si="18"/>
        <v>1.2853276900538442</v>
      </c>
      <c r="Y24" s="46">
        <f t="shared" si="50"/>
        <v>12984399000</v>
      </c>
      <c r="Z24" s="46">
        <f>_xlfn.XLOOKUP($D24, 'MASTER_S&amp;P'!$D:$D, 'MASTER_S&amp;P'!I:I)</f>
        <v>9311752000</v>
      </c>
      <c r="AA24" s="49">
        <f t="shared" si="51"/>
        <v>1.394409881190994</v>
      </c>
      <c r="AB24" s="51">
        <f t="shared" si="19"/>
        <v>9885223000</v>
      </c>
      <c r="AC24" s="65">
        <f t="shared" si="20"/>
        <v>6.1852447859566187E-3</v>
      </c>
      <c r="AD24" s="65" t="str">
        <f t="shared" si="21"/>
        <v/>
      </c>
      <c r="AE24" s="50">
        <f t="shared" si="52"/>
        <v>1.3398687856224192</v>
      </c>
      <c r="AF24" s="44">
        <f t="shared" si="22"/>
        <v>0</v>
      </c>
      <c r="AI24" s="46">
        <f>_xlfn.XLOOKUP($D24,MASTER_YH!$D:$D,MASTER_YH!G:G)</f>
        <v>12984399000</v>
      </c>
      <c r="AJ24" s="46">
        <f>IF(AND(EXCL_YRS_NEG_INC=1,_xlfn.XLOOKUP($D24,MASTER_YH!$D:$D,MASTER_YH!M:M)&lt;0), "Negative", _xlfn.XLOOKUP($D24,MASTER_YH!$D:$D,MASTER_YH!M:M))</f>
        <v>1318151000</v>
      </c>
      <c r="AK24" s="65">
        <f t="shared" si="23"/>
        <v>6.1563253776275107E-3</v>
      </c>
      <c r="AL24" s="65" t="str">
        <f t="shared" si="24"/>
        <v/>
      </c>
      <c r="AM24" s="47">
        <f t="shared" si="53"/>
        <v>0.10151806025061307</v>
      </c>
      <c r="AN24" s="46">
        <f>_xlfn.XLOOKUP($D24, 'MASTER_S&amp;P'!$D:$D, 'MASTER_S&amp;P'!G:G)</f>
        <v>12368198000</v>
      </c>
      <c r="AO24" s="46">
        <f>IF(AND(EXCL_YRS_NEG_INC=1,_xlfn.XLOOKUP($D24,'MASTER_S&amp;P'!$D:$D,'MASTER_S&amp;P'!M:M)&lt;0),"Negative",_xlfn.XLOOKUP($D24,'MASTER_S&amp;P'!$D:$D,'MASTER_S&amp;P'!M:M))</f>
        <v>1383748000</v>
      </c>
      <c r="AP24" s="65">
        <f t="shared" si="25"/>
        <v>6.243569131911153E-3</v>
      </c>
      <c r="AQ24" s="65" t="str">
        <f t="shared" si="26"/>
        <v/>
      </c>
      <c r="AR24" s="47">
        <f t="shared" si="54"/>
        <v>0.11187951551228401</v>
      </c>
      <c r="AS24" s="46">
        <f>_xlfn.XLOOKUP($D24, MASTER_VL!$D:$D, MASTER_VL!G:G)</f>
        <v>12984000000</v>
      </c>
      <c r="AT24" s="46">
        <f>IF(AND(EXCL_YRS_NEG_INC=1,_xlfn.XLOOKUP($D24,MASTER_VL!$D:$D,MASTER_VL!P:P)&lt;0),"Negative",_xlfn.XLOOKUP($D24,MASTER_VL!$D:$D,MASTER_VL!P:P))</f>
        <v>1038093100</v>
      </c>
      <c r="AU24" s="65">
        <f t="shared" si="27"/>
        <v>6.4386227663645107E-3</v>
      </c>
      <c r="AV24" s="65" t="str">
        <f t="shared" si="28"/>
        <v/>
      </c>
      <c r="AW24" s="47">
        <f t="shared" si="55"/>
        <v>7.995171749845964E-2</v>
      </c>
      <c r="AX24" s="46">
        <f t="shared" si="29"/>
        <v>12984399000</v>
      </c>
      <c r="AY24" s="46">
        <f>_xlfn.XLOOKUP($D24, MASTER_YH!$D:$D, MASTER_YH!J:J)</f>
        <v>9311752000</v>
      </c>
      <c r="AZ24" s="49">
        <f t="shared" si="30"/>
        <v>1.394409881190994</v>
      </c>
      <c r="BA24" s="46">
        <f t="shared" si="56"/>
        <v>12368198000</v>
      </c>
      <c r="BB24" s="46">
        <f>_xlfn.XLOOKUP($D24, 'MASTER_S&amp;P'!$D:$D, 'MASTER_S&amp;P'!J:J)</f>
        <v>8992196000</v>
      </c>
      <c r="BC24" s="49">
        <f t="shared" si="57"/>
        <v>1.3754368788224811</v>
      </c>
      <c r="BD24" s="51">
        <f t="shared" si="31"/>
        <v>9151974000</v>
      </c>
      <c r="BE24" s="65">
        <f t="shared" si="32"/>
        <v>5.9098765437260248E-3</v>
      </c>
      <c r="BF24" s="65" t="str">
        <f t="shared" si="33"/>
        <v/>
      </c>
      <c r="BG24" s="50">
        <f t="shared" si="58"/>
        <v>1.3849233800067375</v>
      </c>
      <c r="BH24" s="44">
        <f t="shared" si="34"/>
        <v>0</v>
      </c>
      <c r="BK24" s="46">
        <f>_xlfn.XLOOKUP($D24,MASTER_YH!$D:$D,MASTER_YH!H:H)</f>
        <v>12368198000</v>
      </c>
      <c r="BL24" s="46">
        <f>IF(AND(EXCL_YRS_NEG_INC=1,_xlfn.XLOOKUP($D24,MASTER_YH!$D:$D,MASTER_YH!N:N)&lt;0), "Negative", _xlfn.XLOOKUP($D24,MASTER_YH!$D:$D,MASTER_YH!N:N))</f>
        <v>1383748000</v>
      </c>
      <c r="BM24" s="65">
        <f t="shared" si="35"/>
        <v>6.4646908538147649E-3</v>
      </c>
      <c r="BN24" s="65" t="str">
        <f t="shared" si="36"/>
        <v/>
      </c>
      <c r="BO24" s="47">
        <f t="shared" si="59"/>
        <v>0.11187951551228401</v>
      </c>
      <c r="BP24" s="46">
        <f>_xlfn.XLOOKUP($D24, 'MASTER_S&amp;P'!$D:$D, 'MASTER_S&amp;P'!H:H)</f>
        <v>12293368000</v>
      </c>
      <c r="BQ24" s="46">
        <f>IF(AND(EXCL_YRS_NEG_INC=1,_xlfn.XLOOKUP($D24,'MASTER_S&amp;P'!$D:$D,'MASTER_S&amp;P'!N:N)&lt;0),"Negative",_xlfn.XLOOKUP($D24,'MASTER_S&amp;P'!$D:$D,'MASTER_S&amp;P'!N:N))</f>
        <v>1994438000</v>
      </c>
      <c r="BR24" s="65">
        <f t="shared" si="37"/>
        <v>6.2711221165756507E-3</v>
      </c>
      <c r="BS24" s="65" t="str">
        <f t="shared" si="38"/>
        <v/>
      </c>
      <c r="BT24" s="47">
        <f t="shared" si="60"/>
        <v>0.16223690692412365</v>
      </c>
      <c r="BU24" s="46">
        <f>_xlfn.XLOOKUP($D24, MASTER_VL!$D:$D, MASTER_VL!H:H)</f>
        <v>12368000000</v>
      </c>
      <c r="BV24" s="46">
        <f>IF(AND(EXCL_YRS_NEG_INC=1,_xlfn.XLOOKUP($D24,MASTER_VL!$D:$D,MASTER_VL!Q:Q)&lt;0),"Negative",_xlfn.XLOOKUP($D24,MASTER_VL!$D:$D,MASTER_VL!Q:Q))</f>
        <v>988724799.99999988</v>
      </c>
      <c r="BW24" s="65">
        <f t="shared" si="39"/>
        <v>6.7140193825623723E-3</v>
      </c>
      <c r="BX24" s="65" t="str">
        <f t="shared" si="40"/>
        <v/>
      </c>
      <c r="BY24" s="47">
        <f t="shared" si="61"/>
        <v>7.9942173350582138E-2</v>
      </c>
      <c r="BZ24" s="46">
        <f t="shared" si="41"/>
        <v>12368198000</v>
      </c>
      <c r="CA24" s="46">
        <f>_xlfn.XLOOKUP($D24, MASTER_YH!$D:$D, MASTER_YH!K:K)</f>
        <v>8992196000</v>
      </c>
      <c r="CB24" s="49">
        <f t="shared" si="42"/>
        <v>1.3754368788224811</v>
      </c>
      <c r="CC24" s="46">
        <f t="shared" si="62"/>
        <v>12293368000</v>
      </c>
      <c r="CD24" s="46">
        <f>_xlfn.XLOOKUP($D24, 'MASTER_S&amp;P'!$D:$D, 'MASTER_S&amp;P'!K:K)</f>
        <v>9041676000</v>
      </c>
      <c r="CE24" s="49">
        <f t="shared" si="63"/>
        <v>1.3596337670139917</v>
      </c>
      <c r="CF24" s="51">
        <f t="shared" si="43"/>
        <v>9016936000</v>
      </c>
      <c r="CG24" s="65">
        <f t="shared" si="44"/>
        <v>6.0432121534653846E-3</v>
      </c>
      <c r="CH24" s="65" t="str">
        <f t="shared" si="45"/>
        <v/>
      </c>
      <c r="CI24" s="50">
        <f t="shared" si="64"/>
        <v>1.3675353229182363</v>
      </c>
      <c r="CJ24" s="44">
        <f t="shared" si="46"/>
        <v>0</v>
      </c>
    </row>
    <row r="25" spans="2:88" x14ac:dyDescent="0.3">
      <c r="B25" s="7" t="str">
        <f>MASTER_VL!B19</f>
        <v>Retail Hardlines</v>
      </c>
      <c r="C25" s="7" t="str">
        <f>MASTER_VL!C19</f>
        <v>European Wax Center Inc</v>
      </c>
      <c r="D25" s="7" t="str">
        <f>MASTER_VL!D19</f>
        <v>EWCZ</v>
      </c>
      <c r="G25" s="46">
        <f>_xlfn.XLOOKUP($D25,MASTER_YH!$D:$D,MASTER_YH!F:F)</f>
        <v>204718000</v>
      </c>
      <c r="H25" s="46">
        <f>IF(AND(EXCL_YRS_NEG_INC=1,_xlfn.XLOOKUP($D25,MASTER_YH!$D:$D,MASTER_YH!L:L)&lt;0), "Negative", _xlfn.XLOOKUP($D25,MASTER_YH!$D:$D,MASTER_YH!L:L))</f>
        <v>16871000</v>
      </c>
      <c r="I25" s="65">
        <f t="shared" si="11"/>
        <v>5.1802917824637603E-4</v>
      </c>
      <c r="J25" s="65" t="str">
        <f t="shared" si="12"/>
        <v/>
      </c>
      <c r="K25" s="47">
        <f t="shared" si="47"/>
        <v>8.241092624976798E-2</v>
      </c>
      <c r="L25" s="46">
        <f>_xlfn.XLOOKUP($D25, 'MASTER_S&amp;P'!$D:$D, 'MASTER_S&amp;P'!F:F)</f>
        <v>216916000</v>
      </c>
      <c r="M25" s="46">
        <f>IF(AND(EXCL_YRS_NEG_INC=1,_xlfn.XLOOKUP($D25,'MASTER_S&amp;P'!$D:$D,'MASTER_S&amp;P'!L:L)&lt;0),"Negative",_xlfn.XLOOKUP($D25,'MASTER_S&amp;P'!$D:$D,'MASTER_S&amp;P'!L:L))</f>
        <v>16871000</v>
      </c>
      <c r="N25" s="65">
        <f t="shared" si="13"/>
        <v>4.746125072164686E-4</v>
      </c>
      <c r="O25" s="65" t="str">
        <f t="shared" si="14"/>
        <v/>
      </c>
      <c r="P25" s="47">
        <f t="shared" si="48"/>
        <v>7.7776650869460992E-2</v>
      </c>
      <c r="Q25" s="46">
        <f>_xlfn.XLOOKUP($D25, MASTER_VL!$D:$D, MASTER_VL!F:F)</f>
        <v>216900000</v>
      </c>
      <c r="R25" s="46">
        <f>IF(AND(EXCL_YRS_NEG_INC=1,_xlfn.XLOOKUP($D25,MASTER_VL!$D:$D,MASTER_VL!O:O)&lt;0),"Negative",_xlfn.XLOOKUP($D25,MASTER_VL!$D:$D,MASTER_VL!O:O))</f>
        <v>12177000</v>
      </c>
      <c r="S25" s="65">
        <f t="shared" si="15"/>
        <v>6.5149159303111719E-4</v>
      </c>
      <c r="T25" s="65" t="str">
        <f t="shared" si="16"/>
        <v/>
      </c>
      <c r="U25" s="47">
        <f t="shared" si="49"/>
        <v>5.6141078838174277E-2</v>
      </c>
      <c r="V25" s="46">
        <f t="shared" si="17"/>
        <v>204718000</v>
      </c>
      <c r="W25" s="46">
        <f>_xlfn.XLOOKUP($D25, MASTER_YH!$D:$D, MASTER_YH!I:I)</f>
        <v>707067000</v>
      </c>
      <c r="X25" s="49">
        <f t="shared" si="18"/>
        <v>0.28953126082818176</v>
      </c>
      <c r="Y25" s="46">
        <f t="shared" si="50"/>
        <v>216916000</v>
      </c>
      <c r="Z25" s="46">
        <f>_xlfn.XLOOKUP($D25, 'MASTER_S&amp;P'!$D:$D, 'MASTER_S&amp;P'!I:I)</f>
        <v>707067000</v>
      </c>
      <c r="AA25" s="49">
        <f t="shared" si="51"/>
        <v>0.30678280841843841</v>
      </c>
      <c r="AB25" s="51">
        <f t="shared" si="19"/>
        <v>707067000</v>
      </c>
      <c r="AC25" s="65">
        <f t="shared" si="20"/>
        <v>4.4241616755352796E-4</v>
      </c>
      <c r="AD25" s="65" t="str">
        <f t="shared" si="21"/>
        <v/>
      </c>
      <c r="AE25" s="50">
        <f t="shared" si="52"/>
        <v>0.29815703462331011</v>
      </c>
      <c r="AF25" s="44">
        <f t="shared" si="22"/>
        <v>0</v>
      </c>
      <c r="AI25" s="46">
        <f>_xlfn.XLOOKUP($D25,MASTER_YH!$D:$D,MASTER_YH!G:G)</f>
        <v>208615000</v>
      </c>
      <c r="AJ25" s="46">
        <f>IF(AND(EXCL_YRS_NEG_INC=1,_xlfn.XLOOKUP($D25,MASTER_YH!$D:$D,MASTER_YH!M:M)&lt;0), "Negative", _xlfn.XLOOKUP($D25,MASTER_YH!$D:$D,MASTER_YH!M:M))</f>
        <v>18204000</v>
      </c>
      <c r="AK25" s="65">
        <f t="shared" si="23"/>
        <v>4.9382385890167255E-4</v>
      </c>
      <c r="AL25" s="65" t="str">
        <f t="shared" si="24"/>
        <v/>
      </c>
      <c r="AM25" s="47">
        <f t="shared" si="53"/>
        <v>8.7261222826738247E-2</v>
      </c>
      <c r="AN25" s="46">
        <f>_xlfn.XLOOKUP($D25, 'MASTER_S&amp;P'!$D:$D, 'MASTER_S&amp;P'!G:G)</f>
        <v>221024000</v>
      </c>
      <c r="AO25" s="46">
        <f>IF(AND(EXCL_YRS_NEG_INC=1,_xlfn.XLOOKUP($D25,'MASTER_S&amp;P'!$D:$D,'MASTER_S&amp;P'!M:M)&lt;0),"Negative",_xlfn.XLOOKUP($D25,'MASTER_S&amp;P'!$D:$D,'MASTER_S&amp;P'!M:M))</f>
        <v>18204000</v>
      </c>
      <c r="AP25" s="65">
        <f t="shared" si="25"/>
        <v>5.0082203472291546E-4</v>
      </c>
      <c r="AQ25" s="65" t="str">
        <f t="shared" si="26"/>
        <v/>
      </c>
      <c r="AR25" s="47">
        <f t="shared" si="54"/>
        <v>8.2362096423917758E-2</v>
      </c>
      <c r="AS25" s="46">
        <f>_xlfn.XLOOKUP($D25, MASTER_VL!$D:$D, MASTER_VL!G:G)</f>
        <v>221000000</v>
      </c>
      <c r="AT25" s="46">
        <f>IF(AND(EXCL_YRS_NEG_INC=1,_xlfn.XLOOKUP($D25,MASTER_VL!$D:$D,MASTER_VL!P:P)&lt;0),"Negative",_xlfn.XLOOKUP($D25,MASTER_VL!$D:$D,MASTER_VL!P:P))</f>
        <v>10936800</v>
      </c>
      <c r="AU25" s="65">
        <f t="shared" si="27"/>
        <v>5.1646807884017328E-4</v>
      </c>
      <c r="AV25" s="65" t="str">
        <f t="shared" si="28"/>
        <v/>
      </c>
      <c r="AW25" s="47">
        <f t="shared" si="55"/>
        <v>4.9487782805429863E-2</v>
      </c>
      <c r="AX25" s="46">
        <f t="shared" si="29"/>
        <v>208615000</v>
      </c>
      <c r="AY25" s="46">
        <f>_xlfn.XLOOKUP($D25, MASTER_YH!$D:$D, MASTER_YH!J:J)</f>
        <v>734117000</v>
      </c>
      <c r="AZ25" s="49">
        <f t="shared" si="30"/>
        <v>0.28417132418946844</v>
      </c>
      <c r="BA25" s="46">
        <f t="shared" si="56"/>
        <v>221024000</v>
      </c>
      <c r="BB25" s="46">
        <f>_xlfn.XLOOKUP($D25, 'MASTER_S&amp;P'!$D:$D, 'MASTER_S&amp;P'!J:J)</f>
        <v>734117000</v>
      </c>
      <c r="BC25" s="49">
        <f t="shared" si="57"/>
        <v>0.30107462434462079</v>
      </c>
      <c r="BD25" s="51">
        <f t="shared" si="31"/>
        <v>734117000</v>
      </c>
      <c r="BE25" s="65">
        <f t="shared" si="32"/>
        <v>4.7405519712474256E-4</v>
      </c>
      <c r="BF25" s="65" t="str">
        <f t="shared" si="33"/>
        <v/>
      </c>
      <c r="BG25" s="50">
        <f t="shared" si="58"/>
        <v>0.29262297426704464</v>
      </c>
      <c r="BH25" s="44">
        <f t="shared" si="34"/>
        <v>0</v>
      </c>
      <c r="BK25" s="46">
        <f>_xlfn.XLOOKUP($D25,MASTER_YH!$D:$D,MASTER_YH!H:H)</f>
        <v>195519000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59"/>
        <v>n/a</v>
      </c>
      <c r="BP25" s="46">
        <f>_xlfn.XLOOKUP($D25, 'MASTER_S&amp;P'!$D:$D, 'MASTER_S&amp;P'!H:H)</f>
        <v>207351000</v>
      </c>
      <c r="BQ25" s="46" t="str">
        <f>IF(AND(EXCL_YRS_NEG_INC=1,_xlfn.XLOOKUP($D25,'MASTER_S&amp;P'!$D:$D,'MASTER_S&amp;P'!N:N)&lt;0),"Negative",_xlfn.XLOOKUP($D25,'MASTER_S&amp;P'!$D:$D,'MASTER_S&amp;P'!N:N))</f>
        <v>Negative</v>
      </c>
      <c r="BR25" s="65" t="str">
        <f t="shared" si="37"/>
        <v/>
      </c>
      <c r="BS25" s="65" t="str">
        <f t="shared" si="38"/>
        <v/>
      </c>
      <c r="BT25" s="47" t="str">
        <f t="shared" si="60"/>
        <v>n/a</v>
      </c>
      <c r="BU25" s="46">
        <f>_xlfn.XLOOKUP($D25, MASTER_VL!$D:$D, MASTER_VL!H:H)</f>
        <v>207400000</v>
      </c>
      <c r="BV25" s="46">
        <f>IF(AND(EXCL_YRS_NEG_INC=1,_xlfn.XLOOKUP($D25,MASTER_VL!$D:$D,MASTER_VL!Q:Q)&lt;0),"Negative",_xlfn.XLOOKUP($D25,MASTER_VL!$D:$D,MASTER_VL!Q:Q))</f>
        <v>11920600</v>
      </c>
      <c r="BW25" s="65">
        <f t="shared" si="39"/>
        <v>5.3315812894035182E-4</v>
      </c>
      <c r="BX25" s="65" t="str">
        <f t="shared" si="40"/>
        <v/>
      </c>
      <c r="BY25" s="47">
        <f t="shared" si="61"/>
        <v>5.7476374156219867E-2</v>
      </c>
      <c r="BZ25" s="46">
        <f t="shared" si="41"/>
        <v>195519000</v>
      </c>
      <c r="CA25" s="46">
        <f>_xlfn.XLOOKUP($D25, MASTER_YH!$D:$D, MASTER_YH!K:K)</f>
        <v>716032000</v>
      </c>
      <c r="CB25" s="49">
        <f t="shared" si="42"/>
        <v>0.2730590252949589</v>
      </c>
      <c r="CC25" s="46">
        <f t="shared" si="62"/>
        <v>207351000</v>
      </c>
      <c r="CD25" s="46">
        <f>_xlfn.XLOOKUP($D25, 'MASTER_S&amp;P'!$D:$D, 'MASTER_S&amp;P'!K:K)</f>
        <v>716032000</v>
      </c>
      <c r="CE25" s="49">
        <f t="shared" si="63"/>
        <v>0.28958342643904184</v>
      </c>
      <c r="CF25" s="51">
        <f t="shared" si="43"/>
        <v>716032000</v>
      </c>
      <c r="CG25" s="65">
        <f t="shared" si="44"/>
        <v>4.7988954171019135E-4</v>
      </c>
      <c r="CH25" s="65" t="str">
        <f t="shared" si="45"/>
        <v/>
      </c>
      <c r="CI25" s="50">
        <f t="shared" si="64"/>
        <v>0.28132122586700037</v>
      </c>
      <c r="CJ25" s="44">
        <f t="shared" si="46"/>
        <v>0</v>
      </c>
    </row>
    <row r="26" spans="2:88" x14ac:dyDescent="0.3">
      <c r="B26" s="7" t="str">
        <f>MASTER_VL!B20</f>
        <v>Retail Hardlines</v>
      </c>
      <c r="C26" s="7" t="str">
        <f>MASTER_VL!C20</f>
        <v>National Vision Hldgs.</v>
      </c>
      <c r="D26" s="7" t="str">
        <f>MASTER_VL!D20</f>
        <v>EYE</v>
      </c>
      <c r="G26" s="46">
        <f>_xlfn.XLOOKUP($D26,MASTER_YH!$D:$D,MASTER_YH!F:F)</f>
        <v>1823320000</v>
      </c>
      <c r="H26" s="46" t="str">
        <f>IF(AND(EXCL_YRS_NEG_INC=1,_xlfn.XLOOKUP($D26,MASTER_YH!$D:$D,MASTER_YH!L:L)&lt;0), "Negative", _xlfn.XLOOKUP($D26,MASTER_YH!$D:$D,MASTER_YH!L:L))</f>
        <v>Negative</v>
      </c>
      <c r="I26" s="65" t="str">
        <f t="shared" si="11"/>
        <v/>
      </c>
      <c r="J26" s="65" t="str">
        <f t="shared" si="12"/>
        <v/>
      </c>
      <c r="K26" s="47" t="str">
        <f t="shared" si="47"/>
        <v>n/a</v>
      </c>
      <c r="L26" s="46">
        <f>_xlfn.XLOOKUP($D26, 'MASTER_S&amp;P'!$D:$D, 'MASTER_S&amp;P'!F:F)</f>
        <v>1823320000</v>
      </c>
      <c r="M26" s="46" t="str">
        <f>IF(AND(EXCL_YRS_NEG_INC=1,_xlfn.XLOOKUP($D26,'MASTER_S&amp;P'!$D:$D,'MASTER_S&amp;P'!L:L)&lt;0),"Negative",_xlfn.XLOOKUP($D26,'MASTER_S&amp;P'!$D:$D,'MASTER_S&amp;P'!L:L))</f>
        <v>Negative</v>
      </c>
      <c r="N26" s="65" t="str">
        <f t="shared" si="13"/>
        <v/>
      </c>
      <c r="O26" s="65" t="str">
        <f t="shared" si="14"/>
        <v/>
      </c>
      <c r="P26" s="47" t="str">
        <f t="shared" si="48"/>
        <v>n/a</v>
      </c>
      <c r="Q26" s="46">
        <f>_xlfn.XLOOKUP($D26, MASTER_VL!$D:$D, MASTER_VL!F:F)</f>
        <v>1823300000</v>
      </c>
      <c r="R26" s="46">
        <f>IF(AND(EXCL_YRS_NEG_INC=1,_xlfn.XLOOKUP($D26,MASTER_VL!$D:$D,MASTER_VL!O:O)&lt;0),"Negative",_xlfn.XLOOKUP($D26,MASTER_VL!$D:$D,MASTER_VL!O:O))</f>
        <v>40965600</v>
      </c>
      <c r="S26" s="65">
        <f t="shared" si="15"/>
        <v>1.8499603675913021E-3</v>
      </c>
      <c r="T26" s="65" t="str">
        <f t="shared" si="16"/>
        <v/>
      </c>
      <c r="U26" s="47">
        <f t="shared" si="49"/>
        <v>2.2467833049964352E-2</v>
      </c>
      <c r="V26" s="46">
        <f t="shared" si="17"/>
        <v>1823320000</v>
      </c>
      <c r="W26" s="46">
        <f>_xlfn.XLOOKUP($D26, MASTER_YH!$D:$D, MASTER_YH!I:I)</f>
        <v>2007771000</v>
      </c>
      <c r="X26" s="49">
        <f t="shared" si="18"/>
        <v>0.90813145523070116</v>
      </c>
      <c r="Y26" s="46">
        <f t="shared" si="50"/>
        <v>1823320000</v>
      </c>
      <c r="Z26" s="46">
        <f>_xlfn.XLOOKUP($D26, 'MASTER_S&amp;P'!$D:$D, 'MASTER_S&amp;P'!I:I)</f>
        <v>2007771000</v>
      </c>
      <c r="AA26" s="49">
        <f t="shared" si="51"/>
        <v>0.90813145523070116</v>
      </c>
      <c r="AB26" s="51">
        <f t="shared" si="19"/>
        <v>2007771000</v>
      </c>
      <c r="AC26" s="65">
        <f t="shared" si="20"/>
        <v>1.2562746545166361E-3</v>
      </c>
      <c r="AD26" s="65" t="str">
        <f t="shared" si="21"/>
        <v/>
      </c>
      <c r="AE26" s="50">
        <f t="shared" si="52"/>
        <v>0.90813145523070116</v>
      </c>
      <c r="AF26" s="44">
        <f t="shared" si="22"/>
        <v>0</v>
      </c>
      <c r="AI26" s="46">
        <f>_xlfn.XLOOKUP($D26,MASTER_YH!$D:$D,MASTER_YH!G:G)</f>
        <v>1756371000</v>
      </c>
      <c r="AJ26" s="46">
        <f>IF(AND(EXCL_YRS_NEG_INC=1,_xlfn.XLOOKUP($D26,MASTER_YH!$D:$D,MASTER_YH!M:M)&lt;0), "Negative", _xlfn.XLOOKUP($D26,MASTER_YH!$D:$D,MASTER_YH!M:M))</f>
        <v>9552000</v>
      </c>
      <c r="AK26" s="65">
        <f t="shared" si="23"/>
        <v>1.4613988853634113E-3</v>
      </c>
      <c r="AL26" s="65" t="str">
        <f t="shared" si="24"/>
        <v/>
      </c>
      <c r="AM26" s="47">
        <f t="shared" si="53"/>
        <v>5.4384865156621234E-3</v>
      </c>
      <c r="AN26" s="46">
        <f>_xlfn.XLOOKUP($D26, 'MASTER_S&amp;P'!$D:$D, 'MASTER_S&amp;P'!G:G)</f>
        <v>1756371000</v>
      </c>
      <c r="AO26" s="46">
        <f>IF(AND(EXCL_YRS_NEG_INC=1,_xlfn.XLOOKUP($D26,'MASTER_S&amp;P'!$D:$D,'MASTER_S&amp;P'!M:M)&lt;0),"Negative",_xlfn.XLOOKUP($D26,'MASTER_S&amp;P'!$D:$D,'MASTER_S&amp;P'!M:M))</f>
        <v>9552000</v>
      </c>
      <c r="AP26" s="65">
        <f t="shared" si="25"/>
        <v>1.482108954673323E-3</v>
      </c>
      <c r="AQ26" s="65" t="str">
        <f t="shared" si="26"/>
        <v/>
      </c>
      <c r="AR26" s="47">
        <f t="shared" si="54"/>
        <v>5.4384865156621234E-3</v>
      </c>
      <c r="AS26" s="46">
        <f>_xlfn.XLOOKUP($D26, MASTER_VL!$D:$D, MASTER_VL!G:G)</f>
        <v>2126500000</v>
      </c>
      <c r="AT26" s="46" t="str">
        <f>IF(AND(EXCL_YRS_NEG_INC=1,_xlfn.XLOOKUP($D26,MASTER_VL!$D:$D,MASTER_VL!P:P)&lt;0),"Negative",_xlfn.XLOOKUP($D26,MASTER_VL!$D:$D,MASTER_VL!P:P))</f>
        <v>Negative</v>
      </c>
      <c r="AU26" s="65" t="str">
        <f t="shared" si="27"/>
        <v/>
      </c>
      <c r="AV26" s="65" t="str">
        <f t="shared" si="28"/>
        <v/>
      </c>
      <c r="AW26" s="47" t="str">
        <f t="shared" si="55"/>
        <v>n/a</v>
      </c>
      <c r="AX26" s="46">
        <f t="shared" si="29"/>
        <v>1756371000</v>
      </c>
      <c r="AY26" s="46">
        <f>_xlfn.XLOOKUP($D26, MASTER_YH!$D:$D, MASTER_YH!J:J)</f>
        <v>2172511000</v>
      </c>
      <c r="AZ26" s="49">
        <f t="shared" si="30"/>
        <v>0.80845206307355866</v>
      </c>
      <c r="BA26" s="46">
        <f t="shared" si="56"/>
        <v>1756371000</v>
      </c>
      <c r="BB26" s="46">
        <f>_xlfn.XLOOKUP($D26, 'MASTER_S&amp;P'!$D:$D, 'MASTER_S&amp;P'!J:J)</f>
        <v>2172511000</v>
      </c>
      <c r="BC26" s="49">
        <f t="shared" si="57"/>
        <v>0.80845206307355866</v>
      </c>
      <c r="BD26" s="51">
        <f t="shared" si="31"/>
        <v>2172511000</v>
      </c>
      <c r="BE26" s="65">
        <f t="shared" si="32"/>
        <v>1.4028964461532312E-3</v>
      </c>
      <c r="BF26" s="65" t="str">
        <f t="shared" si="33"/>
        <v/>
      </c>
      <c r="BG26" s="50">
        <f t="shared" si="58"/>
        <v>0.80845206307355866</v>
      </c>
      <c r="BH26" s="44">
        <f t="shared" si="34"/>
        <v>0</v>
      </c>
      <c r="BK26" s="46">
        <f>_xlfn.XLOOKUP($D26,MASTER_YH!$D:$D,MASTER_YH!H:H)</f>
        <v>1644675000</v>
      </c>
      <c r="BL26" s="46">
        <f>IF(AND(EXCL_YRS_NEG_INC=1,_xlfn.XLOOKUP($D26,MASTER_YH!$D:$D,MASTER_YH!N:N)&lt;0), "Negative", _xlfn.XLOOKUP($D26,MASTER_YH!$D:$D,MASTER_YH!N:N))</f>
        <v>52304000</v>
      </c>
      <c r="BM26" s="65">
        <f t="shared" si="35"/>
        <v>1.6427084610603497E-3</v>
      </c>
      <c r="BN26" s="65" t="str">
        <f t="shared" si="36"/>
        <v/>
      </c>
      <c r="BO26" s="47">
        <f t="shared" si="59"/>
        <v>3.1802027756243634E-2</v>
      </c>
      <c r="BP26" s="46">
        <f>_xlfn.XLOOKUP($D26, 'MASTER_S&amp;P'!$D:$D, 'MASTER_S&amp;P'!H:H)</f>
        <v>1644675000</v>
      </c>
      <c r="BQ26" s="46">
        <f>IF(AND(EXCL_YRS_NEG_INC=1,_xlfn.XLOOKUP($D26,'MASTER_S&amp;P'!$D:$D,'MASTER_S&amp;P'!N:N)&lt;0),"Negative",_xlfn.XLOOKUP($D26,'MASTER_S&amp;P'!$D:$D,'MASTER_S&amp;P'!N:N))</f>
        <v>52304000</v>
      </c>
      <c r="BR26" s="65">
        <f t="shared" si="37"/>
        <v>1.593521731230597E-3</v>
      </c>
      <c r="BS26" s="65" t="str">
        <f t="shared" si="38"/>
        <v/>
      </c>
      <c r="BT26" s="47">
        <f t="shared" si="60"/>
        <v>3.1802027756243634E-2</v>
      </c>
      <c r="BU26" s="46">
        <f>_xlfn.XLOOKUP($D26, MASTER_VL!$D:$D, MASTER_VL!H:H)</f>
        <v>2005400000</v>
      </c>
      <c r="BV26" s="46">
        <f>IF(AND(EXCL_YRS_NEG_INC=1,_xlfn.XLOOKUP($D26,MASTER_VL!$D:$D,MASTER_VL!Q:Q)&lt;0),"Negative",_xlfn.XLOOKUP($D26,MASTER_VL!$D:$D,MASTER_VL!Q:Q))</f>
        <v>41074800</v>
      </c>
      <c r="BW26" s="65">
        <f t="shared" si="39"/>
        <v>1.7060640171138515E-3</v>
      </c>
      <c r="BX26" s="65" t="str">
        <f t="shared" si="40"/>
        <v/>
      </c>
      <c r="BY26" s="47">
        <f t="shared" si="61"/>
        <v>2.0482098334496858E-2</v>
      </c>
      <c r="BZ26" s="46">
        <f t="shared" si="41"/>
        <v>1644675000</v>
      </c>
      <c r="CA26" s="46">
        <f>_xlfn.XLOOKUP($D26, MASTER_YH!$D:$D, MASTER_YH!K:K)</f>
        <v>2291246000</v>
      </c>
      <c r="CB26" s="49">
        <f t="shared" si="42"/>
        <v>0.71780812710638664</v>
      </c>
      <c r="CC26" s="46">
        <f t="shared" si="62"/>
        <v>1644675000</v>
      </c>
      <c r="CD26" s="46">
        <f>_xlfn.XLOOKUP($D26, 'MASTER_S&amp;P'!$D:$D, 'MASTER_S&amp;P'!K:K)</f>
        <v>2291246000</v>
      </c>
      <c r="CE26" s="49">
        <f t="shared" si="63"/>
        <v>0.71780812710638664</v>
      </c>
      <c r="CF26" s="51">
        <f t="shared" si="43"/>
        <v>2291246000</v>
      </c>
      <c r="CG26" s="65">
        <f t="shared" si="44"/>
        <v>1.5356087338070214E-3</v>
      </c>
      <c r="CH26" s="65" t="str">
        <f t="shared" si="45"/>
        <v/>
      </c>
      <c r="CI26" s="50">
        <f t="shared" si="64"/>
        <v>0.71780812710638664</v>
      </c>
      <c r="CJ26" s="44">
        <f t="shared" si="46"/>
        <v>0</v>
      </c>
    </row>
    <row r="27" spans="2:88" x14ac:dyDescent="0.3">
      <c r="B27" s="7" t="str">
        <f>MASTER_VL!B21</f>
        <v>Retail Hardlines</v>
      </c>
      <c r="C27" s="7" t="str">
        <f>MASTER_VL!C21</f>
        <v>Fossil Group Inc</v>
      </c>
      <c r="D27" s="7" t="str">
        <f>MASTER_VL!D21</f>
        <v>FOSL</v>
      </c>
      <c r="G27" s="46">
        <f>_xlfn.XLOOKUP($D27,MASTER_YH!$D:$D,MASTER_YH!F:F)</f>
        <v>1144990000</v>
      </c>
      <c r="H27" s="46" t="str">
        <f>IF(AND(EXCL_YRS_NEG_INC=1,_xlfn.XLOOKUP($D27,MASTER_YH!$D:$D,MASTER_YH!L:L)&lt;0), "Negative", _xlfn.XLOOKUP($D27,MASTER_YH!$D:$D,MASTER_YH!L:L))</f>
        <v>Negative</v>
      </c>
      <c r="I27" s="65" t="str">
        <f t="shared" si="11"/>
        <v/>
      </c>
      <c r="J27" s="65" t="str">
        <f t="shared" si="12"/>
        <v/>
      </c>
      <c r="K27" s="47" t="str">
        <f t="shared" si="47"/>
        <v>n/a</v>
      </c>
      <c r="L27" s="46">
        <f>_xlfn.XLOOKUP($D27, 'MASTER_S&amp;P'!$D:$D, 'MASTER_S&amp;P'!F:F)</f>
        <v>1144990000</v>
      </c>
      <c r="M27" s="46" t="str">
        <f>IF(AND(EXCL_YRS_NEG_INC=1,_xlfn.XLOOKUP($D27,'MASTER_S&amp;P'!$D:$D,'MASTER_S&amp;P'!L:L)&lt;0),"Negative",_xlfn.XLOOKUP($D27,'MASTER_S&amp;P'!$D:$D,'MASTER_S&amp;P'!L:L))</f>
        <v>Negative</v>
      </c>
      <c r="N27" s="65" t="str">
        <f t="shared" si="13"/>
        <v/>
      </c>
      <c r="O27" s="65" t="str">
        <f t="shared" si="14"/>
        <v/>
      </c>
      <c r="P27" s="47" t="str">
        <f t="shared" si="48"/>
        <v>n/a</v>
      </c>
      <c r="Q27" s="46">
        <f>_xlfn.XLOOKUP($D27, MASTER_VL!$D:$D, MASTER_VL!F:F)</f>
        <v>1145000000</v>
      </c>
      <c r="R27" s="46" t="str">
        <f>IF(AND(EXCL_YRS_NEG_INC=1,_xlfn.XLOOKUP($D27,MASTER_VL!$D:$D,MASTER_VL!O:O)&lt;0),"Negative",_xlfn.XLOOKUP($D27,MASTER_VL!$D:$D,MASTER_VL!O:O))</f>
        <v>Negative</v>
      </c>
      <c r="S27" s="65" t="str">
        <f t="shared" si="15"/>
        <v/>
      </c>
      <c r="T27" s="65" t="str">
        <f t="shared" si="16"/>
        <v/>
      </c>
      <c r="U27" s="47" t="str">
        <f t="shared" si="49"/>
        <v>n/a</v>
      </c>
      <c r="V27" s="46">
        <f t="shared" si="17"/>
        <v>1144990000</v>
      </c>
      <c r="W27" s="46">
        <f>_xlfn.XLOOKUP($D27, MASTER_YH!$D:$D, MASTER_YH!I:I)</f>
        <v>763567000</v>
      </c>
      <c r="X27" s="49">
        <f t="shared" si="18"/>
        <v>1.4995278737818685</v>
      </c>
      <c r="Y27" s="46">
        <f t="shared" si="50"/>
        <v>1144990000</v>
      </c>
      <c r="Z27" s="46">
        <f>_xlfn.XLOOKUP($D27, 'MASTER_S&amp;P'!$D:$D, 'MASTER_S&amp;P'!I:I)</f>
        <v>763567000</v>
      </c>
      <c r="AA27" s="49">
        <f t="shared" si="51"/>
        <v>1.4995278737818685</v>
      </c>
      <c r="AB27" s="51">
        <f t="shared" si="19"/>
        <v>763567000</v>
      </c>
      <c r="AC27" s="65">
        <f t="shared" si="20"/>
        <v>4.7776856480410583E-4</v>
      </c>
      <c r="AD27" s="65" t="str">
        <f t="shared" si="21"/>
        <v/>
      </c>
      <c r="AE27" s="50">
        <f t="shared" si="52"/>
        <v>1.4995278737818685</v>
      </c>
      <c r="AF27" s="44">
        <f t="shared" si="22"/>
        <v>0</v>
      </c>
      <c r="AI27" s="46">
        <f>_xlfn.XLOOKUP($D27,MASTER_YH!$D:$D,MASTER_YH!G:G)</f>
        <v>1412384000</v>
      </c>
      <c r="AJ27" s="46" t="str">
        <f>IF(AND(EXCL_YRS_NEG_INC=1,_xlfn.XLOOKUP($D27,MASTER_YH!$D:$D,MASTER_YH!M:M)&lt;0), "Negative", _xlfn.XLOOKUP($D27,MASTER_YH!$D:$D,MASTER_YH!M:M))</f>
        <v>Negative</v>
      </c>
      <c r="AK27" s="65" t="str">
        <f t="shared" si="23"/>
        <v/>
      </c>
      <c r="AL27" s="65" t="str">
        <f t="shared" si="24"/>
        <v/>
      </c>
      <c r="AM27" s="47" t="str">
        <f t="shared" si="53"/>
        <v>n/a</v>
      </c>
      <c r="AN27" s="46">
        <f>_xlfn.XLOOKUP($D27, 'MASTER_S&amp;P'!$D:$D, 'MASTER_S&amp;P'!G:G)</f>
        <v>1412384000</v>
      </c>
      <c r="AO27" s="46" t="str">
        <f>IF(AND(EXCL_YRS_NEG_INC=1,_xlfn.XLOOKUP($D27,'MASTER_S&amp;P'!$D:$D,'MASTER_S&amp;P'!M:M)&lt;0),"Negative",_xlfn.XLOOKUP($D27,'MASTER_S&amp;P'!$D:$D,'MASTER_S&amp;P'!M:M))</f>
        <v>Negative</v>
      </c>
      <c r="AP27" s="65" t="str">
        <f t="shared" si="25"/>
        <v/>
      </c>
      <c r="AQ27" s="65" t="str">
        <f t="shared" si="26"/>
        <v/>
      </c>
      <c r="AR27" s="47" t="str">
        <f t="shared" si="54"/>
        <v>n/a</v>
      </c>
      <c r="AS27" s="46">
        <f>_xlfn.XLOOKUP($D27, MASTER_VL!$D:$D, MASTER_VL!G:G)</f>
        <v>1412400000</v>
      </c>
      <c r="AT27" s="46" t="str">
        <f>IF(AND(EXCL_YRS_NEG_INC=1,_xlfn.XLOOKUP($D27,MASTER_VL!$D:$D,MASTER_VL!P:P)&lt;0),"Negative",_xlfn.XLOOKUP($D27,MASTER_VL!$D:$D,MASTER_VL!P:P))</f>
        <v>Negative</v>
      </c>
      <c r="AU27" s="65" t="str">
        <f t="shared" si="27"/>
        <v/>
      </c>
      <c r="AV27" s="65" t="str">
        <f t="shared" si="28"/>
        <v/>
      </c>
      <c r="AW27" s="47" t="str">
        <f t="shared" si="55"/>
        <v>n/a</v>
      </c>
      <c r="AX27" s="46">
        <f t="shared" si="29"/>
        <v>1412384000</v>
      </c>
      <c r="AY27" s="46">
        <f>_xlfn.XLOOKUP($D27, MASTER_YH!$D:$D, MASTER_YH!J:J)</f>
        <v>978030000</v>
      </c>
      <c r="AZ27" s="49">
        <f t="shared" si="30"/>
        <v>1.4441111213357463</v>
      </c>
      <c r="BA27" s="46">
        <f t="shared" si="56"/>
        <v>1412384000</v>
      </c>
      <c r="BB27" s="46">
        <f>_xlfn.XLOOKUP($D27, 'MASTER_S&amp;P'!$D:$D, 'MASTER_S&amp;P'!J:J)</f>
        <v>978030000</v>
      </c>
      <c r="BC27" s="49">
        <f t="shared" si="57"/>
        <v>1.4441111213357463</v>
      </c>
      <c r="BD27" s="51">
        <f t="shared" si="31"/>
        <v>978030000</v>
      </c>
      <c r="BE27" s="65">
        <f t="shared" si="32"/>
        <v>6.3156173259018924E-4</v>
      </c>
      <c r="BF27" s="65" t="str">
        <f t="shared" si="33"/>
        <v/>
      </c>
      <c r="BG27" s="50">
        <f t="shared" si="58"/>
        <v>1.4441111213357463</v>
      </c>
      <c r="BH27" s="44">
        <f t="shared" si="34"/>
        <v>0</v>
      </c>
      <c r="BK27" s="46">
        <f>_xlfn.XLOOKUP($D27,MASTER_YH!$D:$D,MASTER_YH!H:H)</f>
        <v>1682439000</v>
      </c>
      <c r="BL27" s="46" t="str">
        <f>IF(AND(EXCL_YRS_NEG_INC=1,_xlfn.XLOOKUP($D27,MASTER_YH!$D:$D,MASTER_YH!N:N)&lt;0), "Negative", _xlfn.XLOOKUP($D27,MASTER_YH!$D:$D,MASTER_YH!N:N))</f>
        <v>Negative</v>
      </c>
      <c r="BM27" s="65" t="str">
        <f t="shared" si="35"/>
        <v/>
      </c>
      <c r="BN27" s="65" t="str">
        <f t="shared" si="36"/>
        <v/>
      </c>
      <c r="BO27" s="47" t="str">
        <f t="shared" si="59"/>
        <v>n/a</v>
      </c>
      <c r="BP27" s="46">
        <f>_xlfn.XLOOKUP($D27, 'MASTER_S&amp;P'!$D:$D, 'MASTER_S&amp;P'!H:H)</f>
        <v>1682439000</v>
      </c>
      <c r="BQ27" s="46" t="str">
        <f>IF(AND(EXCL_YRS_NEG_INC=1,_xlfn.XLOOKUP($D27,'MASTER_S&amp;P'!$D:$D,'MASTER_S&amp;P'!N:N)&lt;0),"Negative",_xlfn.XLOOKUP($D27,'MASTER_S&amp;P'!$D:$D,'MASTER_S&amp;P'!N:N))</f>
        <v>Negative</v>
      </c>
      <c r="BR27" s="65" t="str">
        <f t="shared" si="37"/>
        <v/>
      </c>
      <c r="BS27" s="65" t="str">
        <f t="shared" si="38"/>
        <v/>
      </c>
      <c r="BT27" s="47" t="str">
        <f t="shared" si="60"/>
        <v>n/a</v>
      </c>
      <c r="BU27" s="46">
        <f>_xlfn.XLOOKUP($D27, MASTER_VL!$D:$D, MASTER_VL!H:H)</f>
        <v>1682400000</v>
      </c>
      <c r="BV27" s="46" t="str">
        <f>IF(AND(EXCL_YRS_NEG_INC=1,_xlfn.XLOOKUP($D27,MASTER_VL!$D:$D,MASTER_VL!Q:Q)&lt;0),"Negative",_xlfn.XLOOKUP($D27,MASTER_VL!$D:$D,MASTER_VL!Q:Q))</f>
        <v>Negative</v>
      </c>
      <c r="BW27" s="65" t="str">
        <f t="shared" si="39"/>
        <v/>
      </c>
      <c r="BX27" s="65" t="str">
        <f t="shared" si="40"/>
        <v/>
      </c>
      <c r="BY27" s="47" t="str">
        <f t="shared" si="61"/>
        <v>n/a</v>
      </c>
      <c r="BZ27" s="46">
        <f t="shared" si="41"/>
        <v>1682439000</v>
      </c>
      <c r="CA27" s="46">
        <f>_xlfn.XLOOKUP($D27, MASTER_YH!$D:$D, MASTER_YH!K:K)</f>
        <v>1238128000</v>
      </c>
      <c r="CB27" s="49">
        <f t="shared" si="42"/>
        <v>1.3588570810126255</v>
      </c>
      <c r="CC27" s="46">
        <f t="shared" si="62"/>
        <v>1682439000</v>
      </c>
      <c r="CD27" s="46">
        <f>_xlfn.XLOOKUP($D27, 'MASTER_S&amp;P'!$D:$D, 'MASTER_S&amp;P'!K:K)</f>
        <v>1238128000</v>
      </c>
      <c r="CE27" s="49">
        <f t="shared" si="63"/>
        <v>1.3588570810126255</v>
      </c>
      <c r="CF27" s="51">
        <f t="shared" si="43"/>
        <v>1238128000</v>
      </c>
      <c r="CG27" s="65">
        <f t="shared" si="44"/>
        <v>8.2980185033428087E-4</v>
      </c>
      <c r="CH27" s="65" t="str">
        <f t="shared" si="45"/>
        <v/>
      </c>
      <c r="CI27" s="50">
        <f t="shared" si="64"/>
        <v>1.3588570810126255</v>
      </c>
      <c r="CJ27" s="44">
        <f t="shared" si="46"/>
        <v>0</v>
      </c>
    </row>
    <row r="28" spans="2:88" x14ac:dyDescent="0.3">
      <c r="B28" s="7" t="str">
        <f>MASTER_VL!B22</f>
        <v>Retail Hardlines</v>
      </c>
      <c r="C28" s="7" t="str">
        <f>MASTER_VL!C22</f>
        <v>GameStop Corp Holding Company</v>
      </c>
      <c r="D28" s="7" t="str">
        <f>MASTER_VL!D22</f>
        <v>GME</v>
      </c>
      <c r="G28" s="46">
        <f>_xlfn.XLOOKUP($D28,MASTER_YH!$D:$D,MASTER_YH!F:F)</f>
        <v>3823000000</v>
      </c>
      <c r="H28" s="46">
        <f>IF(AND(EXCL_YRS_NEG_INC=1,_xlfn.XLOOKUP($D28,MASTER_YH!$D:$D,MASTER_YH!L:L)&lt;0), "Negative", _xlfn.XLOOKUP($D28,MASTER_YH!$D:$D,MASTER_YH!L:L))</f>
        <v>137200000</v>
      </c>
      <c r="I28" s="65">
        <f t="shared" si="11"/>
        <v>3.1446593305430675E-3</v>
      </c>
      <c r="J28" s="65" t="str">
        <f t="shared" si="12"/>
        <v/>
      </c>
      <c r="K28" s="47">
        <f t="shared" si="47"/>
        <v>3.5888046037143607E-2</v>
      </c>
      <c r="L28" s="46">
        <f>_xlfn.XLOOKUP($D28, 'MASTER_S&amp;P'!$D:$D, 'MASTER_S&amp;P'!F:F)</f>
        <v>5272800000</v>
      </c>
      <c r="M28" s="46">
        <f>IF(AND(EXCL_YRS_NEG_INC=1,_xlfn.XLOOKUP($D28,'MASTER_S&amp;P'!$D:$D,'MASTER_S&amp;P'!L:L)&lt;0),"Negative",_xlfn.XLOOKUP($D28,'MASTER_S&amp;P'!$D:$D,'MASTER_S&amp;P'!L:L))</f>
        <v>13100000</v>
      </c>
      <c r="N28" s="65">
        <f t="shared" si="13"/>
        <v>2.8811015129747626E-3</v>
      </c>
      <c r="O28" s="65" t="str">
        <f t="shared" si="14"/>
        <v/>
      </c>
      <c r="P28" s="47">
        <f t="shared" si="48"/>
        <v>2.4844484903656502E-3</v>
      </c>
      <c r="Q28" s="46">
        <f>_xlfn.XLOOKUP($D28, MASTER_VL!$D:$D, MASTER_VL!F:F)</f>
        <v>3823000000</v>
      </c>
      <c r="R28" s="46">
        <f>IF(AND(EXCL_YRS_NEG_INC=1,_xlfn.XLOOKUP($D28,MASTER_VL!$D:$D,MASTER_VL!O:O)&lt;0),"Negative",_xlfn.XLOOKUP($D28,MASTER_VL!$D:$D,MASTER_VL!O:O))</f>
        <v>116220000</v>
      </c>
      <c r="S28" s="65">
        <f t="shared" si="15"/>
        <v>3.9548334395582896E-3</v>
      </c>
      <c r="T28" s="65" t="str">
        <f t="shared" si="16"/>
        <v/>
      </c>
      <c r="U28" s="47">
        <f t="shared" si="49"/>
        <v>3.0400209259743658E-2</v>
      </c>
      <c r="V28" s="46">
        <f t="shared" si="17"/>
        <v>3823000000</v>
      </c>
      <c r="W28" s="46">
        <f>_xlfn.XLOOKUP($D28, MASTER_YH!$D:$D, MASTER_YH!I:I)</f>
        <v>5875400000</v>
      </c>
      <c r="X28" s="49">
        <f t="shared" si="18"/>
        <v>0.65067910269939067</v>
      </c>
      <c r="Y28" s="46">
        <f t="shared" si="50"/>
        <v>5272800000</v>
      </c>
      <c r="Z28" s="46">
        <f>_xlfn.XLOOKUP($D28, 'MASTER_S&amp;P'!$D:$D, 'MASTER_S&amp;P'!I:I)</f>
        <v>2709000000</v>
      </c>
      <c r="AA28" s="49">
        <f t="shared" si="51"/>
        <v>1.9464008859357698</v>
      </c>
      <c r="AB28" s="51">
        <f t="shared" si="19"/>
        <v>4292200000</v>
      </c>
      <c r="AC28" s="65">
        <f t="shared" si="20"/>
        <v>2.6856559199810665E-3</v>
      </c>
      <c r="AD28" s="65" t="str">
        <f t="shared" si="21"/>
        <v/>
      </c>
      <c r="AE28" s="50">
        <f t="shared" si="52"/>
        <v>1.2985399943175802</v>
      </c>
      <c r="AF28" s="44">
        <f t="shared" si="22"/>
        <v>0</v>
      </c>
      <c r="AI28" s="46">
        <f>_xlfn.XLOOKUP($D28,MASTER_YH!$D:$D,MASTER_YH!G:G)</f>
        <v>5272800000</v>
      </c>
      <c r="AJ28" s="46">
        <f>IF(AND(EXCL_YRS_NEG_INC=1,_xlfn.XLOOKUP($D28,MASTER_YH!$D:$D,MASTER_YH!M:M)&lt;0), "Negative", _xlfn.XLOOKUP($D28,MASTER_YH!$D:$D,MASTER_YH!M:M))</f>
        <v>13100000</v>
      </c>
      <c r="AK28" s="65">
        <f t="shared" si="23"/>
        <v>1.9582982249894076E-3</v>
      </c>
      <c r="AL28" s="65" t="str">
        <f t="shared" si="24"/>
        <v/>
      </c>
      <c r="AM28" s="47">
        <f t="shared" si="53"/>
        <v>2.4844484903656502E-3</v>
      </c>
      <c r="AN28" s="46">
        <f>_xlfn.XLOOKUP($D28, 'MASTER_S&amp;P'!$D:$D, 'MASTER_S&amp;P'!G:G)</f>
        <v>5927200000</v>
      </c>
      <c r="AO28" s="46" t="str">
        <f>IF(AND(EXCL_YRS_NEG_INC=1,_xlfn.XLOOKUP($D28,'MASTER_S&amp;P'!$D:$D,'MASTER_S&amp;P'!M:M)&lt;0),"Negative",_xlfn.XLOOKUP($D28,'MASTER_S&amp;P'!$D:$D,'MASTER_S&amp;P'!M:M))</f>
        <v>Negative</v>
      </c>
      <c r="AP28" s="65" t="str">
        <f t="shared" si="25"/>
        <v/>
      </c>
      <c r="AQ28" s="65" t="str">
        <f t="shared" si="26"/>
        <v/>
      </c>
      <c r="AR28" s="47" t="str">
        <f t="shared" si="54"/>
        <v>n/a</v>
      </c>
      <c r="AS28" s="46">
        <f>_xlfn.XLOOKUP($D28, MASTER_VL!$D:$D, MASTER_VL!G:G)</f>
        <v>5272800000</v>
      </c>
      <c r="AT28" s="46">
        <f>IF(AND(EXCL_YRS_NEG_INC=1,_xlfn.XLOOKUP($D28,MASTER_VL!$D:$D,MASTER_VL!P:P)&lt;0),"Negative",_xlfn.XLOOKUP($D28,MASTER_VL!$D:$D,MASTER_VL!P:P))</f>
        <v>6114000</v>
      </c>
      <c r="AU28" s="65">
        <f t="shared" si="27"/>
        <v>2.0480957001670201E-3</v>
      </c>
      <c r="AV28" s="65" t="str">
        <f t="shared" si="28"/>
        <v/>
      </c>
      <c r="AW28" s="47">
        <f t="shared" si="55"/>
        <v>1.1595357305416477E-3</v>
      </c>
      <c r="AX28" s="46">
        <f t="shared" si="29"/>
        <v>5272800000</v>
      </c>
      <c r="AY28" s="46">
        <f>_xlfn.XLOOKUP($D28, MASTER_YH!$D:$D, MASTER_YH!J:J)</f>
        <v>2709000000</v>
      </c>
      <c r="AZ28" s="49">
        <f t="shared" si="30"/>
        <v>1.9464008859357698</v>
      </c>
      <c r="BA28" s="46">
        <f t="shared" si="56"/>
        <v>5927200000</v>
      </c>
      <c r="BB28" s="46">
        <f>_xlfn.XLOOKUP($D28, 'MASTER_S&amp;P'!$D:$D, 'MASTER_S&amp;P'!J:J)</f>
        <v>3113400000</v>
      </c>
      <c r="BC28" s="49">
        <f t="shared" si="57"/>
        <v>1.9037707971992035</v>
      </c>
      <c r="BD28" s="51">
        <f t="shared" si="31"/>
        <v>2911200000</v>
      </c>
      <c r="BE28" s="65">
        <f t="shared" si="32"/>
        <v>1.8799040069492335E-3</v>
      </c>
      <c r="BF28" s="65" t="str">
        <f t="shared" si="33"/>
        <v/>
      </c>
      <c r="BG28" s="50">
        <f t="shared" si="58"/>
        <v>1.9250858415674865</v>
      </c>
      <c r="BH28" s="44">
        <f t="shared" si="34"/>
        <v>0</v>
      </c>
      <c r="BK28" s="46">
        <f>_xlfn.XLOOKUP($D28,MASTER_YH!$D:$D,MASTER_YH!H:H)</f>
        <v>5927200000</v>
      </c>
      <c r="BL28" s="46" t="str">
        <f>IF(AND(EXCL_YRS_NEG_INC=1,_xlfn.XLOOKUP($D28,MASTER_YH!$D:$D,MASTER_YH!N:N)&lt;0), "Negative", _xlfn.XLOOKUP($D28,MASTER_YH!$D:$D,MASTER_YH!N:N))</f>
        <v>Negative</v>
      </c>
      <c r="BM28" s="65" t="str">
        <f t="shared" si="35"/>
        <v/>
      </c>
      <c r="BN28" s="65" t="str">
        <f t="shared" si="36"/>
        <v/>
      </c>
      <c r="BO28" s="47" t="str">
        <f t="shared" si="59"/>
        <v>n/a</v>
      </c>
      <c r="BP28" s="46">
        <f>_xlfn.XLOOKUP($D28, 'MASTER_S&amp;P'!$D:$D, 'MASTER_S&amp;P'!H:H)</f>
        <v>6010700000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0"/>
        <v>n/a</v>
      </c>
      <c r="BU28" s="46">
        <f>_xlfn.XLOOKUP($D28, MASTER_VL!$D:$D, MASTER_VL!H:H)</f>
        <v>5927200000</v>
      </c>
      <c r="BV28" s="46" t="str">
        <f>IF(AND(EXCL_YRS_NEG_INC=1,_xlfn.XLOOKUP($D28,MASTER_VL!$D:$D,MASTER_VL!Q:Q)&lt;0),"Negative",_xlfn.XLOOKUP($D28,MASTER_VL!$D:$D,MASTER_VL!Q:Q))</f>
        <v>Negative</v>
      </c>
      <c r="BW28" s="65" t="str">
        <f t="shared" si="39"/>
        <v/>
      </c>
      <c r="BX28" s="65" t="str">
        <f t="shared" si="40"/>
        <v/>
      </c>
      <c r="BY28" s="47" t="str">
        <f t="shared" si="61"/>
        <v>n/a</v>
      </c>
      <c r="BZ28" s="46">
        <f t="shared" si="41"/>
        <v>5927200000</v>
      </c>
      <c r="CA28" s="46">
        <f>_xlfn.XLOOKUP($D28, MASTER_YH!$D:$D, MASTER_YH!K:K)</f>
        <v>3113400000</v>
      </c>
      <c r="CB28" s="49">
        <f t="shared" si="42"/>
        <v>1.9037707971992035</v>
      </c>
      <c r="CC28" s="46">
        <f t="shared" si="62"/>
        <v>6010700000</v>
      </c>
      <c r="CD28" s="46">
        <f>_xlfn.XLOOKUP($D28, 'MASTER_S&amp;P'!$D:$D, 'MASTER_S&amp;P'!K:K)</f>
        <v>3499300000</v>
      </c>
      <c r="CE28" s="49">
        <f t="shared" si="63"/>
        <v>1.7176863944217415</v>
      </c>
      <c r="CF28" s="51">
        <f t="shared" si="43"/>
        <v>3306350000</v>
      </c>
      <c r="CG28" s="65">
        <f t="shared" si="44"/>
        <v>2.2159383745886932E-3</v>
      </c>
      <c r="CH28" s="65" t="str">
        <f t="shared" si="45"/>
        <v/>
      </c>
      <c r="CI28" s="50">
        <f t="shared" si="64"/>
        <v>1.8107285958104726</v>
      </c>
      <c r="CJ28" s="44">
        <f t="shared" si="46"/>
        <v>0</v>
      </c>
    </row>
    <row r="29" spans="2:88" x14ac:dyDescent="0.3">
      <c r="B29" s="7" t="str">
        <f>MASTER_VL!B23</f>
        <v>Retail Hardlines</v>
      </c>
      <c r="C29" s="7" t="str">
        <f>MASTER_VL!C23</f>
        <v>goeasy Ltd.</v>
      </c>
      <c r="D29" s="7" t="str">
        <f>MASTER_VL!D23</f>
        <v>GSY.TO</v>
      </c>
      <c r="G29" s="46">
        <f>_xlfn.XLOOKUP($D29,MASTER_YH!$D:$D,MASTER_YH!F:F)</f>
        <v>1523289000</v>
      </c>
      <c r="H29" s="46">
        <f>IF(AND(EXCL_YRS_NEG_INC=1,_xlfn.XLOOKUP($D29,MASTER_YH!$D:$D,MASTER_YH!L:L)&lt;0), "Negative", _xlfn.XLOOKUP($D29,MASTER_YH!$D:$D,MASTER_YH!L:L))</f>
        <v>387297000</v>
      </c>
      <c r="I29" s="65">
        <f t="shared" si="11"/>
        <v>3.8057513862918466E-3</v>
      </c>
      <c r="J29" s="65" t="str">
        <f t="shared" si="12"/>
        <v/>
      </c>
      <c r="K29" s="47">
        <f t="shared" si="47"/>
        <v>0.25425050663400051</v>
      </c>
      <c r="L29" s="46">
        <f>_xlfn.XLOOKUP($D29, 'MASTER_S&amp;P'!$D:$D, 'MASTER_S&amp;P'!F:F)</f>
        <v>814161000</v>
      </c>
      <c r="M29" s="46">
        <f>IF(AND(EXCL_YRS_NEG_INC=1,_xlfn.XLOOKUP($D29,'MASTER_S&amp;P'!$D:$D,'MASTER_S&amp;P'!L:L)&lt;0),"Negative",_xlfn.XLOOKUP($D29,'MASTER_S&amp;P'!$D:$D,'MASTER_S&amp;P'!L:L))</f>
        <v>387297000</v>
      </c>
      <c r="N29" s="65">
        <f t="shared" si="13"/>
        <v>3.4867866196360542E-3</v>
      </c>
      <c r="O29" s="65" t="str">
        <f t="shared" si="14"/>
        <v/>
      </c>
      <c r="P29" s="47">
        <f t="shared" si="48"/>
        <v>0.47570075206255275</v>
      </c>
      <c r="Q29" s="46" t="str">
        <f>_xlfn.XLOOKUP($D29, MASTER_VL!$D:$D, MASTER_VL!F:F)</f>
        <v>NA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15"/>
        <v/>
      </c>
      <c r="T29" s="65" t="str">
        <f t="shared" si="16"/>
        <v/>
      </c>
      <c r="U29" s="47" t="str">
        <f t="shared" si="49"/>
        <v>n/a</v>
      </c>
      <c r="V29" s="46">
        <f t="shared" si="17"/>
        <v>1523289000</v>
      </c>
      <c r="W29" s="46">
        <f>_xlfn.XLOOKUP($D29, MASTER_YH!$D:$D, MASTER_YH!I:I)</f>
        <v>5194536000</v>
      </c>
      <c r="X29" s="49">
        <f t="shared" si="18"/>
        <v>0.29324832862838951</v>
      </c>
      <c r="Y29" s="46">
        <f t="shared" si="50"/>
        <v>814161000</v>
      </c>
      <c r="Z29" s="46">
        <f>_xlfn.XLOOKUP($D29, 'MASTER_S&amp;P'!$D:$D, 'MASTER_S&amp;P'!I:I)</f>
        <v>5194536000</v>
      </c>
      <c r="AA29" s="49">
        <f t="shared" si="51"/>
        <v>0.1567341144618114</v>
      </c>
      <c r="AB29" s="51">
        <f t="shared" si="19"/>
        <v>5194536000</v>
      </c>
      <c r="AC29" s="65">
        <f t="shared" si="20"/>
        <v>3.2502531009633217E-3</v>
      </c>
      <c r="AD29" s="65" t="str">
        <f t="shared" si="21"/>
        <v/>
      </c>
      <c r="AE29" s="50">
        <f t="shared" si="52"/>
        <v>0.22499122154510046</v>
      </c>
      <c r="AF29" s="44">
        <f t="shared" si="22"/>
        <v>0</v>
      </c>
      <c r="AI29" s="46">
        <f>_xlfn.XLOOKUP($D29,MASTER_YH!$D:$D,MASTER_YH!G:G)</f>
        <v>1250069000</v>
      </c>
      <c r="AJ29" s="46">
        <f>IF(AND(EXCL_YRS_NEG_INC=1,_xlfn.XLOOKUP($D29,MASTER_YH!$D:$D,MASTER_YH!M:M)&lt;0), "Negative", _xlfn.XLOOKUP($D29,MASTER_YH!$D:$D,MASTER_YH!M:M))</f>
        <v>336955000</v>
      </c>
      <c r="AK29" s="65">
        <f t="shared" si="23"/>
        <v>2.8011407133345244E-3</v>
      </c>
      <c r="AL29" s="65" t="str">
        <f t="shared" si="24"/>
        <v/>
      </c>
      <c r="AM29" s="47">
        <f t="shared" si="53"/>
        <v>0.26954912088852695</v>
      </c>
      <c r="AN29" s="46">
        <f>_xlfn.XLOOKUP($D29, 'MASTER_S&amp;P'!$D:$D, 'MASTER_S&amp;P'!G:G)</f>
        <v>746357000</v>
      </c>
      <c r="AO29" s="46">
        <f>IF(AND(EXCL_YRS_NEG_INC=1,_xlfn.XLOOKUP($D29,'MASTER_S&amp;P'!$D:$D,'MASTER_S&amp;P'!M:M)&lt;0),"Negative",_xlfn.XLOOKUP($D29,'MASTER_S&amp;P'!$D:$D,'MASTER_S&amp;P'!M:M))</f>
        <v>336955000</v>
      </c>
      <c r="AP29" s="65">
        <f t="shared" si="25"/>
        <v>2.8408368010358277E-3</v>
      </c>
      <c r="AQ29" s="65" t="str">
        <f t="shared" si="26"/>
        <v/>
      </c>
      <c r="AR29" s="47">
        <f t="shared" si="54"/>
        <v>0.45146625542468283</v>
      </c>
      <c r="AS29" s="46" t="str">
        <f>_xlfn.XLOOKUP($D29, MASTER_VL!$D:$D, MASTER_VL!G:G)</f>
        <v>NA</v>
      </c>
      <c r="AT29" s="46" t="str">
        <f>IF(AND(EXCL_YRS_NEG_INC=1,_xlfn.XLOOKUP($D29,MASTER_VL!$D:$D,MASTER_VL!P:P)&lt;0),"Negative",_xlfn.XLOOKUP($D29,MASTER_VL!$D:$D,MASTER_VL!P:P))</f>
        <v>NA</v>
      </c>
      <c r="AU29" s="65" t="str">
        <f t="shared" si="27"/>
        <v/>
      </c>
      <c r="AV29" s="65" t="str">
        <f t="shared" si="28"/>
        <v/>
      </c>
      <c r="AW29" s="47" t="str">
        <f t="shared" si="55"/>
        <v>n/a</v>
      </c>
      <c r="AX29" s="46">
        <f t="shared" si="29"/>
        <v>1250069000</v>
      </c>
      <c r="AY29" s="46">
        <f>_xlfn.XLOOKUP($D29, MASTER_YH!$D:$D, MASTER_YH!J:J)</f>
        <v>4164167000</v>
      </c>
      <c r="AZ29" s="49">
        <f t="shared" si="30"/>
        <v>0.30019665397665368</v>
      </c>
      <c r="BA29" s="46">
        <f t="shared" si="56"/>
        <v>746357000</v>
      </c>
      <c r="BB29" s="46">
        <f>_xlfn.XLOOKUP($D29, 'MASTER_S&amp;P'!$D:$D, 'MASTER_S&amp;P'!J:J)</f>
        <v>4164167000</v>
      </c>
      <c r="BC29" s="49">
        <f t="shared" si="57"/>
        <v>0.17923320558469438</v>
      </c>
      <c r="BD29" s="51">
        <f t="shared" si="31"/>
        <v>4164167000</v>
      </c>
      <c r="BE29" s="65">
        <f t="shared" si="32"/>
        <v>2.6890059868458949E-3</v>
      </c>
      <c r="BF29" s="65" t="str">
        <f t="shared" si="33"/>
        <v/>
      </c>
      <c r="BG29" s="50">
        <f t="shared" si="58"/>
        <v>0.23971492978067405</v>
      </c>
      <c r="BH29" s="44">
        <f t="shared" si="34"/>
        <v>0</v>
      </c>
      <c r="BK29" s="46">
        <f>_xlfn.XLOOKUP($D29,MASTER_YH!$D:$D,MASTER_YH!H:H)</f>
        <v>1019336000</v>
      </c>
      <c r="BL29" s="46">
        <f>IF(AND(EXCL_YRS_NEG_INC=1,_xlfn.XLOOKUP($D29,MASTER_YH!$D:$D,MASTER_YH!N:N)&lt;0), "Negative", _xlfn.XLOOKUP($D29,MASTER_YH!$D:$D,MASTER_YH!N:N))</f>
        <v>195776000</v>
      </c>
      <c r="BM29" s="65">
        <f t="shared" si="35"/>
        <v>2.3680057515618829E-3</v>
      </c>
      <c r="BN29" s="65" t="str">
        <f t="shared" si="36"/>
        <v/>
      </c>
      <c r="BO29" s="47">
        <f t="shared" si="59"/>
        <v>0.19206228368271111</v>
      </c>
      <c r="BP29" s="46">
        <f>_xlfn.XLOOKUP($D29, 'MASTER_S&amp;P'!$D:$D, 'MASTER_S&amp;P'!H:H)</f>
        <v>636916000</v>
      </c>
      <c r="BQ29" s="46">
        <f>IF(AND(EXCL_YRS_NEG_INC=1,_xlfn.XLOOKUP($D29,'MASTER_S&amp;P'!$D:$D,'MASTER_S&amp;P'!N:N)&lt;0),"Negative",_xlfn.XLOOKUP($D29,'MASTER_S&amp;P'!$D:$D,'MASTER_S&amp;P'!N:N))</f>
        <v>195776000</v>
      </c>
      <c r="BR29" s="65">
        <f t="shared" si="37"/>
        <v>2.2971018377522514E-3</v>
      </c>
      <c r="BS29" s="65" t="str">
        <f t="shared" si="38"/>
        <v/>
      </c>
      <c r="BT29" s="47">
        <f t="shared" si="60"/>
        <v>0.30738119312436807</v>
      </c>
      <c r="BU29" s="46" t="str">
        <f>_xlfn.XLOOKUP($D29, MASTER_VL!$D:$D, MASTER_VL!H:H)</f>
        <v>NA</v>
      </c>
      <c r="BV29" s="46" t="str">
        <f>IF(AND(EXCL_YRS_NEG_INC=1,_xlfn.XLOOKUP($D29,MASTER_VL!$D:$D,MASTER_VL!Q:Q)&lt;0),"Negative",_xlfn.XLOOKUP($D29,MASTER_VL!$D:$D,MASTER_VL!Q:Q))</f>
        <v>NA</v>
      </c>
      <c r="BW29" s="65" t="str">
        <f t="shared" si="39"/>
        <v/>
      </c>
      <c r="BX29" s="65" t="str">
        <f t="shared" si="40"/>
        <v/>
      </c>
      <c r="BY29" s="47" t="str">
        <f t="shared" si="61"/>
        <v>n/a</v>
      </c>
      <c r="BZ29" s="46">
        <f t="shared" si="41"/>
        <v>1019336000</v>
      </c>
      <c r="CA29" s="46">
        <f>_xlfn.XLOOKUP($D29, MASTER_YH!$D:$D, MASTER_YH!K:K)</f>
        <v>3302889000</v>
      </c>
      <c r="CB29" s="49">
        <f t="shared" si="42"/>
        <v>0.30861951461281323</v>
      </c>
      <c r="CC29" s="46">
        <f t="shared" si="62"/>
        <v>636916000</v>
      </c>
      <c r="CD29" s="46">
        <f>_xlfn.XLOOKUP($D29, 'MASTER_S&amp;P'!$D:$D, 'MASTER_S&amp;P'!K:K)</f>
        <v>3302889000</v>
      </c>
      <c r="CE29" s="49">
        <f t="shared" si="63"/>
        <v>0.19283602930646473</v>
      </c>
      <c r="CF29" s="51">
        <f t="shared" si="43"/>
        <v>3302889000</v>
      </c>
      <c r="CG29" s="65">
        <f t="shared" si="44"/>
        <v>2.2136187887268058E-3</v>
      </c>
      <c r="CH29" s="65" t="str">
        <f t="shared" si="45"/>
        <v/>
      </c>
      <c r="CI29" s="50">
        <f t="shared" si="64"/>
        <v>0.25072777195963897</v>
      </c>
      <c r="CJ29" s="44">
        <f t="shared" si="46"/>
        <v>0</v>
      </c>
    </row>
    <row r="30" spans="2:88" x14ac:dyDescent="0.3">
      <c r="B30" s="7" t="str">
        <f>MASTER_VL!B24</f>
        <v>Retail Hardlines</v>
      </c>
      <c r="C30" s="7" t="str">
        <f>MASTER_VL!C24</f>
        <v>Hertz Global</v>
      </c>
      <c r="D30" s="7" t="str">
        <f>MASTER_VL!D24</f>
        <v>HTZ</v>
      </c>
      <c r="G30" s="46">
        <f>_xlfn.XLOOKUP($D30,MASTER_YH!$D:$D,MASTER_YH!F:F)</f>
        <v>9049000000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11"/>
        <v/>
      </c>
      <c r="J30" s="65" t="str">
        <f t="shared" si="12"/>
        <v/>
      </c>
      <c r="K30" s="47" t="str">
        <f t="shared" si="47"/>
        <v>n/a</v>
      </c>
      <c r="L30" s="46">
        <f>_xlfn.XLOOKUP($D30, 'MASTER_S&amp;P'!$D:$D, 'MASTER_S&amp;P'!F:F)</f>
        <v>9049000000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13"/>
        <v/>
      </c>
      <c r="O30" s="65" t="str">
        <f t="shared" si="14"/>
        <v/>
      </c>
      <c r="P30" s="47" t="str">
        <f t="shared" si="48"/>
        <v>n/a</v>
      </c>
      <c r="Q30" s="46">
        <f>_xlfn.XLOOKUP($D30, MASTER_VL!$D:$D, MASTER_VL!F:F)</f>
        <v>9049000000</v>
      </c>
      <c r="R30" s="46" t="str">
        <f>IF(AND(EXCL_YRS_NEG_INC=1,_xlfn.XLOOKUP($D30,MASTER_VL!$D:$D,MASTER_VL!O:O)&lt;0),"Negative",_xlfn.XLOOKUP($D30,MASTER_VL!$D:$D,MASTER_VL!O:O))</f>
        <v>Negative</v>
      </c>
      <c r="S30" s="65" t="str">
        <f t="shared" si="15"/>
        <v/>
      </c>
      <c r="T30" s="65" t="str">
        <f t="shared" si="16"/>
        <v/>
      </c>
      <c r="U30" s="47" t="str">
        <f t="shared" si="49"/>
        <v>n/a</v>
      </c>
      <c r="V30" s="46">
        <f t="shared" si="17"/>
        <v>9049000000</v>
      </c>
      <c r="W30" s="46">
        <f>_xlfn.XLOOKUP($D30, MASTER_YH!$D:$D, MASTER_YH!I:I)</f>
        <v>21802000000</v>
      </c>
      <c r="X30" s="49">
        <f t="shared" si="18"/>
        <v>0.41505366480139438</v>
      </c>
      <c r="Y30" s="46">
        <f t="shared" si="50"/>
        <v>9049000000</v>
      </c>
      <c r="Z30" s="46">
        <f>_xlfn.XLOOKUP($D30, 'MASTER_S&amp;P'!$D:$D, 'MASTER_S&amp;P'!I:I)</f>
        <v>21802000000</v>
      </c>
      <c r="AA30" s="49">
        <f t="shared" si="51"/>
        <v>0.41505366480139438</v>
      </c>
      <c r="AB30" s="51">
        <f t="shared" si="19"/>
        <v>21802000000</v>
      </c>
      <c r="AC30" s="65">
        <f t="shared" si="20"/>
        <v>1.3641645395700855E-2</v>
      </c>
      <c r="AD30" s="65" t="str">
        <f t="shared" si="21"/>
        <v/>
      </c>
      <c r="AE30" s="50">
        <f t="shared" si="52"/>
        <v>0.41505366480139438</v>
      </c>
      <c r="AF30" s="44">
        <f t="shared" si="22"/>
        <v>0</v>
      </c>
      <c r="AI30" s="46">
        <f>_xlfn.XLOOKUP($D30,MASTER_YH!$D:$D,MASTER_YH!G:G)</f>
        <v>9371000000</v>
      </c>
      <c r="AJ30" s="46">
        <f>IF(AND(EXCL_YRS_NEG_INC=1,_xlfn.XLOOKUP($D30,MASTER_YH!$D:$D,MASTER_YH!M:M)&lt;0), "Negative", _xlfn.XLOOKUP($D30,MASTER_YH!$D:$D,MASTER_YH!M:M))</f>
        <v>286000000</v>
      </c>
      <c r="AK30" s="65">
        <f t="shared" si="23"/>
        <v>1.6551225551615957E-2</v>
      </c>
      <c r="AL30" s="65" t="str">
        <f t="shared" si="24"/>
        <v/>
      </c>
      <c r="AM30" s="47">
        <f t="shared" si="53"/>
        <v>3.0519688400384163E-2</v>
      </c>
      <c r="AN30" s="46">
        <f>_xlfn.XLOOKUP($D30, 'MASTER_S&amp;P'!$D:$D, 'MASTER_S&amp;P'!G:G)</f>
        <v>9371000000</v>
      </c>
      <c r="AO30" s="46">
        <f>IF(AND(EXCL_YRS_NEG_INC=1,_xlfn.XLOOKUP($D30,'MASTER_S&amp;P'!$D:$D,'MASTER_S&amp;P'!M:M)&lt;0),"Negative",_xlfn.XLOOKUP($D30,'MASTER_S&amp;P'!$D:$D,'MASTER_S&amp;P'!M:M))</f>
        <v>286000000</v>
      </c>
      <c r="AP30" s="65">
        <f t="shared" si="25"/>
        <v>1.6785779602375827E-2</v>
      </c>
      <c r="AQ30" s="65" t="str">
        <f t="shared" si="26"/>
        <v/>
      </c>
      <c r="AR30" s="47">
        <f t="shared" si="54"/>
        <v>3.0519688400384163E-2</v>
      </c>
      <c r="AS30" s="46">
        <f>_xlfn.XLOOKUP($D30, MASTER_VL!$D:$D, MASTER_VL!G:G)</f>
        <v>9371000000</v>
      </c>
      <c r="AT30" s="46">
        <f>IF(AND(EXCL_YRS_NEG_INC=1,_xlfn.XLOOKUP($D30,MASTER_VL!$D:$D,MASTER_VL!P:P)&lt;0),"Negative",_xlfn.XLOOKUP($D30,MASTER_VL!$D:$D,MASTER_VL!P:P))</f>
        <v>161745400</v>
      </c>
      <c r="AU30" s="65">
        <f t="shared" si="27"/>
        <v>1.731017954884911E-2</v>
      </c>
      <c r="AV30" s="65" t="str">
        <f t="shared" si="28"/>
        <v/>
      </c>
      <c r="AW30" s="47">
        <f t="shared" si="55"/>
        <v>1.7260207021662578E-2</v>
      </c>
      <c r="AX30" s="46">
        <f t="shared" si="29"/>
        <v>9371000000</v>
      </c>
      <c r="AY30" s="46">
        <f>_xlfn.XLOOKUP($D30, MASTER_YH!$D:$D, MASTER_YH!J:J)</f>
        <v>24605000000</v>
      </c>
      <c r="AZ30" s="49">
        <f t="shared" si="30"/>
        <v>0.38085754927860194</v>
      </c>
      <c r="BA30" s="46">
        <f t="shared" si="56"/>
        <v>9371000000</v>
      </c>
      <c r="BB30" s="46">
        <f>_xlfn.XLOOKUP($D30, 'MASTER_S&amp;P'!$D:$D, 'MASTER_S&amp;P'!J:J)</f>
        <v>24605000000</v>
      </c>
      <c r="BC30" s="49">
        <f t="shared" si="57"/>
        <v>0.38085754927860194</v>
      </c>
      <c r="BD30" s="51">
        <f t="shared" si="31"/>
        <v>24605000000</v>
      </c>
      <c r="BE30" s="65">
        <f t="shared" si="32"/>
        <v>1.5888650072473857E-2</v>
      </c>
      <c r="BF30" s="65" t="str">
        <f t="shared" si="33"/>
        <v/>
      </c>
      <c r="BG30" s="50">
        <f t="shared" si="58"/>
        <v>0.38085754927860194</v>
      </c>
      <c r="BH30" s="44">
        <f t="shared" si="34"/>
        <v>0</v>
      </c>
      <c r="BK30" s="46">
        <f>_xlfn.XLOOKUP($D30,MASTER_YH!$D:$D,MASTER_YH!H:H)</f>
        <v>8685000000</v>
      </c>
      <c r="BL30" s="46">
        <f>IF(AND(EXCL_YRS_NEG_INC=1,_xlfn.XLOOKUP($D30,MASTER_YH!$D:$D,MASTER_YH!N:N)&lt;0), "Negative", _xlfn.XLOOKUP($D30,MASTER_YH!$D:$D,MASTER_YH!N:N))</f>
        <v>2449000000</v>
      </c>
      <c r="BM30" s="65">
        <f t="shared" si="35"/>
        <v>1.6128862153712068E-2</v>
      </c>
      <c r="BN30" s="65" t="str">
        <f t="shared" si="36"/>
        <v/>
      </c>
      <c r="BO30" s="47">
        <f t="shared" si="59"/>
        <v>0.28198042602187678</v>
      </c>
      <c r="BP30" s="46">
        <f>_xlfn.XLOOKUP($D30, 'MASTER_S&amp;P'!$D:$D, 'MASTER_S&amp;P'!H:H)</f>
        <v>8685000000</v>
      </c>
      <c r="BQ30" s="46">
        <f>IF(AND(EXCL_YRS_NEG_INC=1,_xlfn.XLOOKUP($D30,'MASTER_S&amp;P'!$D:$D,'MASTER_S&amp;P'!N:N)&lt;0),"Negative",_xlfn.XLOOKUP($D30,'MASTER_S&amp;P'!$D:$D,'MASTER_S&amp;P'!N:N))</f>
        <v>2449000000</v>
      </c>
      <c r="BR30" s="65">
        <f t="shared" si="37"/>
        <v>1.5645924368936869E-2</v>
      </c>
      <c r="BS30" s="65" t="str">
        <f t="shared" si="38"/>
        <v/>
      </c>
      <c r="BT30" s="47">
        <f t="shared" si="60"/>
        <v>0.28198042602187678</v>
      </c>
      <c r="BU30" s="46">
        <f>_xlfn.XLOOKUP($D30, MASTER_VL!$D:$D, MASTER_VL!H:H)</f>
        <v>8685000000</v>
      </c>
      <c r="BV30" s="46">
        <f>IF(AND(EXCL_YRS_NEG_INC=1,_xlfn.XLOOKUP($D30,MASTER_VL!$D:$D,MASTER_VL!Q:Q)&lt;0),"Negative",_xlfn.XLOOKUP($D30,MASTER_VL!$D:$D,MASTER_VL!Q:Q))</f>
        <v>1086892800</v>
      </c>
      <c r="BW30" s="65">
        <f t="shared" si="39"/>
        <v>1.6750915947480873E-2</v>
      </c>
      <c r="BX30" s="65" t="str">
        <f t="shared" si="40"/>
        <v/>
      </c>
      <c r="BY30" s="47">
        <f t="shared" si="61"/>
        <v>0.12514597582037998</v>
      </c>
      <c r="BZ30" s="46">
        <f t="shared" si="41"/>
        <v>8685000000</v>
      </c>
      <c r="CA30" s="46">
        <f>_xlfn.XLOOKUP($D30, MASTER_YH!$D:$D, MASTER_YH!K:K)</f>
        <v>22497000000</v>
      </c>
      <c r="CB30" s="49">
        <f t="shared" si="42"/>
        <v>0.38605147352980396</v>
      </c>
      <c r="CC30" s="46">
        <f t="shared" si="62"/>
        <v>8685000000</v>
      </c>
      <c r="CD30" s="46">
        <f>_xlfn.XLOOKUP($D30, 'MASTER_S&amp;P'!$D:$D, 'MASTER_S&amp;P'!K:K)</f>
        <v>22496000000</v>
      </c>
      <c r="CE30" s="49">
        <f t="shared" si="63"/>
        <v>0.38606863442389761</v>
      </c>
      <c r="CF30" s="51">
        <f t="shared" si="43"/>
        <v>22496500000</v>
      </c>
      <c r="CG30" s="65">
        <f t="shared" si="44"/>
        <v>1.5077308102268223E-2</v>
      </c>
      <c r="CH30" s="65" t="str">
        <f t="shared" si="45"/>
        <v/>
      </c>
      <c r="CI30" s="50">
        <f t="shared" si="64"/>
        <v>0.38606005397685078</v>
      </c>
      <c r="CJ30" s="44">
        <f t="shared" si="46"/>
        <v>0</v>
      </c>
    </row>
    <row r="31" spans="2:88" x14ac:dyDescent="0.3">
      <c r="B31" s="7" t="str">
        <f>MASTER_VL!B25</f>
        <v>Retail Hardlines</v>
      </c>
      <c r="C31" s="7" t="str">
        <f>MASTER_VL!C25</f>
        <v>Haverty Furniture Companies Inc</v>
      </c>
      <c r="D31" s="7" t="str">
        <f>MASTER_VL!D25</f>
        <v>HVT</v>
      </c>
      <c r="G31" s="46">
        <f>_xlfn.XLOOKUP($D31,MASTER_YH!$D:$D,MASTER_YH!F:F)</f>
        <v>722899000</v>
      </c>
      <c r="H31" s="46">
        <f>IF(AND(EXCL_YRS_NEG_INC=1,_xlfn.XLOOKUP($D31,MASTER_YH!$D:$D,MASTER_YH!L:L)&lt;0), "Negative", _xlfn.XLOOKUP($D31,MASTER_YH!$D:$D,MASTER_YH!L:L))</f>
        <v>26153000</v>
      </c>
      <c r="I31" s="65">
        <f t="shared" si="11"/>
        <v>4.7530131557518834E-4</v>
      </c>
      <c r="J31" s="65" t="str">
        <f t="shared" si="12"/>
        <v/>
      </c>
      <c r="K31" s="47">
        <f t="shared" si="47"/>
        <v>3.6177944636802649E-2</v>
      </c>
      <c r="L31" s="46">
        <f>_xlfn.XLOOKUP($D31, 'MASTER_S&amp;P'!$D:$D, 'MASTER_S&amp;P'!F:F)</f>
        <v>722899000</v>
      </c>
      <c r="M31" s="46">
        <f>IF(AND(EXCL_YRS_NEG_INC=1,_xlfn.XLOOKUP($D31,'MASTER_S&amp;P'!$D:$D,'MASTER_S&amp;P'!L:L)&lt;0),"Negative",_xlfn.XLOOKUP($D31,'MASTER_S&amp;P'!$D:$D,'MASTER_S&amp;P'!L:L))</f>
        <v>26153000</v>
      </c>
      <c r="N31" s="65">
        <f t="shared" si="13"/>
        <v>4.3546571996594716E-4</v>
      </c>
      <c r="O31" s="65" t="str">
        <f t="shared" si="14"/>
        <v/>
      </c>
      <c r="P31" s="47">
        <f t="shared" si="48"/>
        <v>3.6177944636802649E-2</v>
      </c>
      <c r="Q31" s="46">
        <f>_xlfn.XLOOKUP($D31, MASTER_VL!$D:$D, MASTER_VL!F:F)</f>
        <v>722900000</v>
      </c>
      <c r="R31" s="46">
        <f>IF(AND(EXCL_YRS_NEG_INC=1,_xlfn.XLOOKUP($D31,MASTER_VL!$D:$D,MASTER_VL!O:O)&lt;0),"Negative",_xlfn.XLOOKUP($D31,MASTER_VL!$D:$D,MASTER_VL!O:O))</f>
        <v>19266100</v>
      </c>
      <c r="S31" s="65">
        <f t="shared" si="15"/>
        <v>5.9775554014564127E-4</v>
      </c>
      <c r="T31" s="65" t="str">
        <f t="shared" si="16"/>
        <v/>
      </c>
      <c r="U31" s="47">
        <f t="shared" si="49"/>
        <v>2.6651127403513625E-2</v>
      </c>
      <c r="V31" s="46">
        <f t="shared" si="17"/>
        <v>722899000</v>
      </c>
      <c r="W31" s="46">
        <f>_xlfn.XLOOKUP($D31, MASTER_YH!$D:$D, MASTER_YH!I:I)</f>
        <v>648747000</v>
      </c>
      <c r="X31" s="49">
        <f t="shared" si="18"/>
        <v>1.1143003358782391</v>
      </c>
      <c r="Y31" s="46">
        <f t="shared" si="50"/>
        <v>722899000</v>
      </c>
      <c r="Z31" s="46">
        <f>_xlfn.XLOOKUP($D31, 'MASTER_S&amp;P'!$D:$D, 'MASTER_S&amp;P'!I:I)</f>
        <v>648747000</v>
      </c>
      <c r="AA31" s="49">
        <f t="shared" si="51"/>
        <v>1.1143003358782391</v>
      </c>
      <c r="AB31" s="51">
        <f t="shared" si="19"/>
        <v>648747000</v>
      </c>
      <c r="AC31" s="65">
        <f t="shared" si="20"/>
        <v>4.0592498511717929E-4</v>
      </c>
      <c r="AD31" s="65" t="str">
        <f t="shared" si="21"/>
        <v/>
      </c>
      <c r="AE31" s="50">
        <f t="shared" si="52"/>
        <v>1.1143003358782391</v>
      </c>
      <c r="AF31" s="44">
        <f t="shared" si="22"/>
        <v>0</v>
      </c>
      <c r="AI31" s="46">
        <f>_xlfn.XLOOKUP($D31,MASTER_YH!$D:$D,MASTER_YH!G:G)</f>
        <v>862133000</v>
      </c>
      <c r="AJ31" s="46">
        <f>IF(AND(EXCL_YRS_NEG_INC=1,_xlfn.XLOOKUP($D31,MASTER_YH!$D:$D,MASTER_YH!M:M)&lt;0), "Negative", _xlfn.XLOOKUP($D31,MASTER_YH!$D:$D,MASTER_YH!M:M))</f>
        <v>72711000</v>
      </c>
      <c r="AK31" s="65">
        <f t="shared" si="23"/>
        <v>4.4002043583642354E-4</v>
      </c>
      <c r="AL31" s="65" t="str">
        <f t="shared" si="24"/>
        <v/>
      </c>
      <c r="AM31" s="47">
        <f t="shared" si="53"/>
        <v>8.4338495336566399E-2</v>
      </c>
      <c r="AN31" s="46">
        <f>_xlfn.XLOOKUP($D31, 'MASTER_S&amp;P'!$D:$D, 'MASTER_S&amp;P'!G:G)</f>
        <v>862133000</v>
      </c>
      <c r="AO31" s="46">
        <f>IF(AND(EXCL_YRS_NEG_INC=1,_xlfn.XLOOKUP($D31,'MASTER_S&amp;P'!$D:$D,'MASTER_S&amp;P'!M:M)&lt;0),"Negative",_xlfn.XLOOKUP($D31,'MASTER_S&amp;P'!$D:$D,'MASTER_S&amp;P'!M:M))</f>
        <v>72711000</v>
      </c>
      <c r="AP31" s="65">
        <f t="shared" si="25"/>
        <v>4.4625614178585277E-4</v>
      </c>
      <c r="AQ31" s="65" t="str">
        <f t="shared" si="26"/>
        <v/>
      </c>
      <c r="AR31" s="47">
        <f t="shared" si="54"/>
        <v>8.4338495336566399E-2</v>
      </c>
      <c r="AS31" s="46">
        <f>_xlfn.XLOOKUP($D31, MASTER_VL!$D:$D, MASTER_VL!G:G)</f>
        <v>862100000</v>
      </c>
      <c r="AT31" s="46">
        <f>IF(AND(EXCL_YRS_NEG_INC=1,_xlfn.XLOOKUP($D31,MASTER_VL!$D:$D,MASTER_VL!P:P)&lt;0),"Negative",_xlfn.XLOOKUP($D31,MASTER_VL!$D:$D,MASTER_VL!P:P))</f>
        <v>54264000</v>
      </c>
      <c r="AU31" s="65">
        <f t="shared" si="27"/>
        <v>4.6019750777595266E-4</v>
      </c>
      <c r="AV31" s="65" t="str">
        <f t="shared" si="28"/>
        <v/>
      </c>
      <c r="AW31" s="47">
        <f t="shared" si="55"/>
        <v>6.2943974016935383E-2</v>
      </c>
      <c r="AX31" s="46">
        <f t="shared" si="29"/>
        <v>862133000</v>
      </c>
      <c r="AY31" s="46">
        <f>_xlfn.XLOOKUP($D31, MASTER_YH!$D:$D, MASTER_YH!J:J)</f>
        <v>654133000</v>
      </c>
      <c r="AZ31" s="49">
        <f t="shared" si="30"/>
        <v>1.3179781481747597</v>
      </c>
      <c r="BA31" s="46">
        <f t="shared" si="56"/>
        <v>862133000</v>
      </c>
      <c r="BB31" s="46">
        <f>_xlfn.XLOOKUP($D31, 'MASTER_S&amp;P'!$D:$D, 'MASTER_S&amp;P'!J:J)</f>
        <v>654133000</v>
      </c>
      <c r="BC31" s="49">
        <f t="shared" si="57"/>
        <v>1.3179781481747597</v>
      </c>
      <c r="BD31" s="51">
        <f t="shared" si="31"/>
        <v>654133000</v>
      </c>
      <c r="BE31" s="65">
        <f t="shared" si="32"/>
        <v>4.2240562234739041E-4</v>
      </c>
      <c r="BF31" s="65" t="str">
        <f t="shared" si="33"/>
        <v/>
      </c>
      <c r="BG31" s="50">
        <f t="shared" si="58"/>
        <v>1.3179781481747597</v>
      </c>
      <c r="BH31" s="44">
        <f t="shared" si="34"/>
        <v>0</v>
      </c>
      <c r="BK31" s="46">
        <f>_xlfn.XLOOKUP($D31,MASTER_YH!$D:$D,MASTER_YH!H:H)</f>
        <v>1047215000</v>
      </c>
      <c r="BL31" s="46">
        <f>IF(AND(EXCL_YRS_NEG_INC=1,_xlfn.XLOOKUP($D31,MASTER_YH!$D:$D,MASTER_YH!N:N)&lt;0), "Negative", _xlfn.XLOOKUP($D31,MASTER_YH!$D:$D,MASTER_YH!N:N))</f>
        <v>119501000</v>
      </c>
      <c r="BM31" s="65">
        <f t="shared" si="35"/>
        <v>4.6533557895693387E-4</v>
      </c>
      <c r="BN31" s="65" t="str">
        <f t="shared" si="36"/>
        <v/>
      </c>
      <c r="BO31" s="47">
        <f t="shared" si="59"/>
        <v>0.11411314772993129</v>
      </c>
      <c r="BP31" s="46">
        <f>_xlfn.XLOOKUP($D31, 'MASTER_S&amp;P'!$D:$D, 'MASTER_S&amp;P'!H:H)</f>
        <v>1047215000</v>
      </c>
      <c r="BQ31" s="46">
        <f>IF(AND(EXCL_YRS_NEG_INC=1,_xlfn.XLOOKUP($D31,'MASTER_S&amp;P'!$D:$D,'MASTER_S&amp;P'!N:N)&lt;0),"Negative",_xlfn.XLOOKUP($D31,'MASTER_S&amp;P'!$D:$D,'MASTER_S&amp;P'!N:N))</f>
        <v>119501000</v>
      </c>
      <c r="BR31" s="65">
        <f t="shared" si="37"/>
        <v>4.5140228772182808E-4</v>
      </c>
      <c r="BS31" s="65" t="str">
        <f t="shared" si="38"/>
        <v/>
      </c>
      <c r="BT31" s="47">
        <f t="shared" si="60"/>
        <v>0.11411314772993129</v>
      </c>
      <c r="BU31" s="46">
        <f>_xlfn.XLOOKUP($D31, MASTER_VL!$D:$D, MASTER_VL!H:H)</f>
        <v>1047200000</v>
      </c>
      <c r="BV31" s="46">
        <f>IF(AND(EXCL_YRS_NEG_INC=1,_xlfn.XLOOKUP($D31,MASTER_VL!$D:$D,MASTER_VL!Q:Q)&lt;0),"Negative",_xlfn.XLOOKUP($D31,MASTER_VL!$D:$D,MASTER_VL!Q:Q))</f>
        <v>84626000</v>
      </c>
      <c r="BW31" s="65">
        <f t="shared" si="39"/>
        <v>4.8328252149429975E-4</v>
      </c>
      <c r="BX31" s="65" t="str">
        <f t="shared" si="40"/>
        <v/>
      </c>
      <c r="BY31" s="47">
        <f t="shared" si="61"/>
        <v>8.0811688311688307E-2</v>
      </c>
      <c r="BZ31" s="46">
        <f t="shared" si="41"/>
        <v>1047215000</v>
      </c>
      <c r="CA31" s="46">
        <f>_xlfn.XLOOKUP($D31, MASTER_YH!$D:$D, MASTER_YH!K:K)</f>
        <v>649049000</v>
      </c>
      <c r="CB31" s="49">
        <f t="shared" si="42"/>
        <v>1.613460616995019</v>
      </c>
      <c r="CC31" s="46">
        <f t="shared" si="62"/>
        <v>1047215000</v>
      </c>
      <c r="CD31" s="46">
        <f>_xlfn.XLOOKUP($D31, 'MASTER_S&amp;P'!$D:$D, 'MASTER_S&amp;P'!K:K)</f>
        <v>649049000</v>
      </c>
      <c r="CE31" s="49">
        <f t="shared" si="63"/>
        <v>1.613460616995019</v>
      </c>
      <c r="CF31" s="51">
        <f t="shared" si="43"/>
        <v>649049000</v>
      </c>
      <c r="CG31" s="65">
        <f t="shared" si="44"/>
        <v>4.3499707716618529E-4</v>
      </c>
      <c r="CH31" s="65" t="str">
        <f t="shared" si="45"/>
        <v/>
      </c>
      <c r="CI31" s="50">
        <f t="shared" si="64"/>
        <v>1.613460616995019</v>
      </c>
      <c r="CJ31" s="44">
        <f t="shared" si="46"/>
        <v>0</v>
      </c>
    </row>
    <row r="32" spans="2:88" x14ac:dyDescent="0.3">
      <c r="B32" s="7" t="str">
        <f>MASTER_VL!B26</f>
        <v>Retail Hardlines</v>
      </c>
      <c r="C32" s="7" t="str">
        <f>MASTER_VL!C26</f>
        <v>MarineMax Inc</v>
      </c>
      <c r="D32" s="7" t="str">
        <f>MASTER_VL!D26</f>
        <v>HZO</v>
      </c>
      <c r="G32" s="46">
        <f>_xlfn.XLOOKUP($D32,MASTER_YH!$D:$D,MASTER_YH!F:F)</f>
        <v>2431008000</v>
      </c>
      <c r="H32" s="46">
        <f>IF(AND(EXCL_YRS_NEG_INC=1,_xlfn.XLOOKUP($D32,MASTER_YH!$D:$D,MASTER_YH!L:L)&lt;0), "Negative", _xlfn.XLOOKUP($D32,MASTER_YH!$D:$D,MASTER_YH!L:L))</f>
        <v>54331000</v>
      </c>
      <c r="I32" s="65">
        <f t="shared" si="11"/>
        <v>1.9085903249846624E-3</v>
      </c>
      <c r="J32" s="65" t="str">
        <f t="shared" si="12"/>
        <v/>
      </c>
      <c r="K32" s="47">
        <f t="shared" si="47"/>
        <v>2.2349165449064751E-2</v>
      </c>
      <c r="L32" s="46">
        <f>_xlfn.XLOOKUP($D32, 'MASTER_S&amp;P'!$D:$D, 'MASTER_S&amp;P'!F:F)</f>
        <v>2431008000</v>
      </c>
      <c r="M32" s="46">
        <f>IF(AND(EXCL_YRS_NEG_INC=1,_xlfn.XLOOKUP($D32,'MASTER_S&amp;P'!$D:$D,'MASTER_S&amp;P'!L:L)&lt;0),"Negative",_xlfn.XLOOKUP($D32,'MASTER_S&amp;P'!$D:$D,'MASTER_S&amp;P'!L:L))</f>
        <v>54331000</v>
      </c>
      <c r="N32" s="65">
        <f t="shared" si="13"/>
        <v>1.7486289912404219E-3</v>
      </c>
      <c r="O32" s="65" t="str">
        <f t="shared" si="14"/>
        <v/>
      </c>
      <c r="P32" s="47">
        <f t="shared" si="48"/>
        <v>2.2349165449064751E-2</v>
      </c>
      <c r="Q32" s="46">
        <f>_xlfn.XLOOKUP($D32, MASTER_VL!$D:$D, MASTER_VL!F:F)</f>
        <v>2431000000</v>
      </c>
      <c r="R32" s="46">
        <f>IF(AND(EXCL_YRS_NEG_INC=1,_xlfn.XLOOKUP($D32,MASTER_VL!$D:$D,MASTER_VL!O:O)&lt;0),"Negative",_xlfn.XLOOKUP($D32,MASTER_VL!$D:$D,MASTER_VL!O:O))</f>
        <v>37191000</v>
      </c>
      <c r="S32" s="65">
        <f t="shared" si="15"/>
        <v>2.4003098734269685E-3</v>
      </c>
      <c r="T32" s="65" t="str">
        <f t="shared" si="16"/>
        <v/>
      </c>
      <c r="U32" s="47">
        <f t="shared" si="49"/>
        <v>1.5298642533936651E-2</v>
      </c>
      <c r="V32" s="46">
        <f t="shared" si="17"/>
        <v>2431008000</v>
      </c>
      <c r="W32" s="46">
        <f>_xlfn.XLOOKUP($D32, MASTER_YH!$D:$D, MASTER_YH!I:I)</f>
        <v>2605068000</v>
      </c>
      <c r="X32" s="49">
        <f t="shared" si="18"/>
        <v>0.93318408578969914</v>
      </c>
      <c r="Y32" s="46">
        <f t="shared" si="50"/>
        <v>2431008000</v>
      </c>
      <c r="Z32" s="46">
        <f>_xlfn.XLOOKUP($D32, 'MASTER_S&amp;P'!$D:$D, 'MASTER_S&amp;P'!I:I)</f>
        <v>2605068000</v>
      </c>
      <c r="AA32" s="49">
        <f t="shared" si="51"/>
        <v>0.93318408578969914</v>
      </c>
      <c r="AB32" s="51">
        <f t="shared" si="19"/>
        <v>2605068000</v>
      </c>
      <c r="AC32" s="65">
        <f t="shared" si="20"/>
        <v>1.6300070584206786E-3</v>
      </c>
      <c r="AD32" s="65" t="str">
        <f t="shared" si="21"/>
        <v/>
      </c>
      <c r="AE32" s="50">
        <f t="shared" si="52"/>
        <v>0.93318408578969914</v>
      </c>
      <c r="AF32" s="44">
        <f t="shared" si="22"/>
        <v>0</v>
      </c>
      <c r="AI32" s="46">
        <f>_xlfn.XLOOKUP($D32,MASTER_YH!$D:$D,MASTER_YH!G:G)</f>
        <v>2394706000</v>
      </c>
      <c r="AJ32" s="46">
        <f>IF(AND(EXCL_YRS_NEG_INC=1,_xlfn.XLOOKUP($D32,MASTER_YH!$D:$D,MASTER_YH!M:M)&lt;0), "Negative", _xlfn.XLOOKUP($D32,MASTER_YH!$D:$D,MASTER_YH!M:M))</f>
        <v>147435000</v>
      </c>
      <c r="AK32" s="65">
        <f t="shared" si="23"/>
        <v>1.6287569674560242E-3</v>
      </c>
      <c r="AL32" s="65" t="str">
        <f t="shared" si="24"/>
        <v/>
      </c>
      <c r="AM32" s="47">
        <f t="shared" si="53"/>
        <v>6.1567056665828707E-2</v>
      </c>
      <c r="AN32" s="46">
        <f>_xlfn.XLOOKUP($D32, 'MASTER_S&amp;P'!$D:$D, 'MASTER_S&amp;P'!G:G)</f>
        <v>2394706000</v>
      </c>
      <c r="AO32" s="46">
        <f>IF(AND(EXCL_YRS_NEG_INC=1,_xlfn.XLOOKUP($D32,'MASTER_S&amp;P'!$D:$D,'MASTER_S&amp;P'!M:M)&lt;0),"Negative",_xlfn.XLOOKUP($D32,'MASTER_S&amp;P'!$D:$D,'MASTER_S&amp;P'!M:M))</f>
        <v>147435000</v>
      </c>
      <c r="AP32" s="65">
        <f t="shared" si="25"/>
        <v>1.6518387352217273E-3</v>
      </c>
      <c r="AQ32" s="65" t="str">
        <f t="shared" si="26"/>
        <v/>
      </c>
      <c r="AR32" s="47">
        <f t="shared" si="54"/>
        <v>6.1567056665828707E-2</v>
      </c>
      <c r="AS32" s="46">
        <f>_xlfn.XLOOKUP($D32, MASTER_VL!$D:$D, MASTER_VL!G:G)</f>
        <v>2394700000</v>
      </c>
      <c r="AT32" s="46">
        <f>IF(AND(EXCL_YRS_NEG_INC=1,_xlfn.XLOOKUP($D32,MASTER_VL!$D:$D,MASTER_VL!P:P)&lt;0),"Negative",_xlfn.XLOOKUP($D32,MASTER_VL!$D:$D,MASTER_VL!P:P))</f>
        <v>107675700</v>
      </c>
      <c r="AU32" s="65">
        <f t="shared" si="27"/>
        <v>1.7034433770585693E-3</v>
      </c>
      <c r="AV32" s="65" t="str">
        <f t="shared" si="28"/>
        <v/>
      </c>
      <c r="AW32" s="47">
        <f t="shared" si="55"/>
        <v>4.4964170877354159E-2</v>
      </c>
      <c r="AX32" s="46">
        <f t="shared" si="29"/>
        <v>2394706000</v>
      </c>
      <c r="AY32" s="46">
        <f>_xlfn.XLOOKUP($D32, MASTER_YH!$D:$D, MASTER_YH!J:J)</f>
        <v>2421305000</v>
      </c>
      <c r="AZ32" s="49">
        <f t="shared" si="30"/>
        <v>0.98901460163011268</v>
      </c>
      <c r="BA32" s="46">
        <f t="shared" si="56"/>
        <v>2394706000</v>
      </c>
      <c r="BB32" s="46">
        <f>_xlfn.XLOOKUP($D32, 'MASTER_S&amp;P'!$D:$D, 'MASTER_S&amp;P'!J:J)</f>
        <v>2421305000</v>
      </c>
      <c r="BC32" s="49">
        <f t="shared" si="57"/>
        <v>0.98901460163011268</v>
      </c>
      <c r="BD32" s="51">
        <f t="shared" si="31"/>
        <v>2421305000</v>
      </c>
      <c r="BE32" s="65">
        <f t="shared" si="32"/>
        <v>1.5635548816797932E-3</v>
      </c>
      <c r="BF32" s="65" t="str">
        <f t="shared" si="33"/>
        <v/>
      </c>
      <c r="BG32" s="50">
        <f t="shared" si="58"/>
        <v>0.98901460163011268</v>
      </c>
      <c r="BH32" s="44">
        <f t="shared" si="34"/>
        <v>0</v>
      </c>
      <c r="BK32" s="46">
        <f>_xlfn.XLOOKUP($D32,MASTER_YH!$D:$D,MASTER_YH!H:H)</f>
        <v>2308098000</v>
      </c>
      <c r="BL32" s="46">
        <f>IF(AND(EXCL_YRS_NEG_INC=1,_xlfn.XLOOKUP($D32,MASTER_YH!$D:$D,MASTER_YH!N:N)&lt;0), "Negative", _xlfn.XLOOKUP($D32,MASTER_YH!$D:$D,MASTER_YH!N:N))</f>
        <v>261921000</v>
      </c>
      <c r="BM32" s="65">
        <f t="shared" si="35"/>
        <v>9.6986895670611985E-4</v>
      </c>
      <c r="BN32" s="65" t="str">
        <f t="shared" si="36"/>
        <v/>
      </c>
      <c r="BO32" s="47">
        <f t="shared" si="59"/>
        <v>0.11347915036536577</v>
      </c>
      <c r="BP32" s="46">
        <f>_xlfn.XLOOKUP($D32, 'MASTER_S&amp;P'!$D:$D, 'MASTER_S&amp;P'!H:H)</f>
        <v>2308098000</v>
      </c>
      <c r="BQ32" s="46">
        <f>IF(AND(EXCL_YRS_NEG_INC=1,_xlfn.XLOOKUP($D32,'MASTER_S&amp;P'!$D:$D,'MASTER_S&amp;P'!N:N)&lt;0),"Negative",_xlfn.XLOOKUP($D32,'MASTER_S&amp;P'!$D:$D,'MASTER_S&amp;P'!N:N))</f>
        <v>261921000</v>
      </c>
      <c r="BR32" s="65">
        <f t="shared" si="37"/>
        <v>9.4082869577450257E-4</v>
      </c>
      <c r="BS32" s="65" t="str">
        <f t="shared" si="38"/>
        <v/>
      </c>
      <c r="BT32" s="47">
        <f t="shared" si="60"/>
        <v>0.11347915036536577</v>
      </c>
      <c r="BU32" s="46">
        <f>_xlfn.XLOOKUP($D32, MASTER_VL!$D:$D, MASTER_VL!H:H)</f>
        <v>2308100000</v>
      </c>
      <c r="BV32" s="46">
        <f>IF(AND(EXCL_YRS_NEG_INC=1,_xlfn.XLOOKUP($D32,MASTER_VL!$D:$D,MASTER_VL!Q:Q)&lt;0),"Negative",_xlfn.XLOOKUP($D32,MASTER_VL!$D:$D,MASTER_VL!Q:Q))</f>
        <v>191562800</v>
      </c>
      <c r="BW32" s="65">
        <f t="shared" si="39"/>
        <v>1.0072746123703533E-3</v>
      </c>
      <c r="BX32" s="65" t="str">
        <f t="shared" si="40"/>
        <v/>
      </c>
      <c r="BY32" s="47">
        <f t="shared" si="61"/>
        <v>8.2995884060482653E-2</v>
      </c>
      <c r="BZ32" s="46">
        <f t="shared" si="41"/>
        <v>2308098000</v>
      </c>
      <c r="CA32" s="46">
        <f>_xlfn.XLOOKUP($D32, MASTER_YH!$D:$D, MASTER_YH!K:K)</f>
        <v>1352771000</v>
      </c>
      <c r="CB32" s="49">
        <f t="shared" si="42"/>
        <v>1.7062000885589652</v>
      </c>
      <c r="CC32" s="46">
        <f t="shared" si="62"/>
        <v>2308098000</v>
      </c>
      <c r="CD32" s="46">
        <f>_xlfn.XLOOKUP($D32, 'MASTER_S&amp;P'!$D:$D, 'MASTER_S&amp;P'!K:K)</f>
        <v>1352771000</v>
      </c>
      <c r="CE32" s="49">
        <f t="shared" si="63"/>
        <v>1.7062000885589652</v>
      </c>
      <c r="CF32" s="51">
        <f t="shared" si="43"/>
        <v>1352771000</v>
      </c>
      <c r="CG32" s="65">
        <f t="shared" si="44"/>
        <v>9.0663637271635523E-4</v>
      </c>
      <c r="CH32" s="65" t="str">
        <f t="shared" si="45"/>
        <v/>
      </c>
      <c r="CI32" s="50">
        <f t="shared" si="64"/>
        <v>1.7062000885589652</v>
      </c>
      <c r="CJ32" s="44">
        <f t="shared" si="46"/>
        <v>0</v>
      </c>
    </row>
    <row r="33" spans="2:88" x14ac:dyDescent="0.3">
      <c r="B33" s="7" t="str">
        <f>MASTER_VL!B27</f>
        <v>Retail Hardlines</v>
      </c>
      <c r="C33" s="7" t="str">
        <f>MASTER_VL!C27</f>
        <v>Kirklands Inc</v>
      </c>
      <c r="D33" s="7" t="str">
        <f>MASTER_VL!D27</f>
        <v>KIRK</v>
      </c>
      <c r="G33" s="46" t="str">
        <f>_xlfn.XLOOKUP($D33,MASTER_YH!$D:$D,MASTER_YH!F:F)</f>
        <v>n/a</v>
      </c>
      <c r="H33" s="46" t="str">
        <f>IF(AND(EXCL_YRS_NEG_INC=1,_xlfn.XLOOKUP($D33,MASTER_YH!$D:$D,MASTER_YH!L:L)&lt;0), "Negative", _xlfn.XLOOKUP($D33,MASTER_YH!$D:$D,MASTER_YH!L:L))</f>
        <v>n/a</v>
      </c>
      <c r="I33" s="65" t="str">
        <f t="shared" si="11"/>
        <v/>
      </c>
      <c r="J33" s="65" t="str">
        <f t="shared" si="12"/>
        <v/>
      </c>
      <c r="K33" s="47" t="str">
        <f t="shared" si="47"/>
        <v>n/a</v>
      </c>
      <c r="L33" s="46">
        <f>_xlfn.XLOOKUP($D33, 'MASTER_S&amp;P'!$D:$D, 'MASTER_S&amp;P'!F:F)</f>
        <v>468690000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8"/>
        <v>n/a</v>
      </c>
      <c r="Q33" s="46" t="str">
        <f>_xlfn.XLOOKUP($D33, MASTER_VL!$D:$D, MASTER_VL!F:F)</f>
        <v>NA</v>
      </c>
      <c r="R33" s="46" t="str">
        <f>IF(AND(EXCL_YRS_NEG_INC=1,_xlfn.XLOOKUP($D33,MASTER_VL!$D:$D,MASTER_VL!O:O)&lt;0),"Negative",_xlfn.XLOOKUP($D33,MASTER_VL!$D:$D,MASTER_VL!O:O))</f>
        <v>NA</v>
      </c>
      <c r="S33" s="65" t="str">
        <f t="shared" si="15"/>
        <v/>
      </c>
      <c r="T33" s="65" t="str">
        <f t="shared" si="16"/>
        <v/>
      </c>
      <c r="U33" s="47" t="str">
        <f t="shared" si="49"/>
        <v>n/a</v>
      </c>
      <c r="V33" s="46" t="str">
        <f t="shared" si="17"/>
        <v>n/a</v>
      </c>
      <c r="W33" s="46" t="str">
        <f>_xlfn.XLOOKUP($D33, MASTER_YH!$D:$D, MASTER_YH!I:I)</f>
        <v>n/a</v>
      </c>
      <c r="X33" s="49" t="str">
        <f t="shared" si="18"/>
        <v>n/a</v>
      </c>
      <c r="Y33" s="46">
        <f t="shared" si="50"/>
        <v>468690000</v>
      </c>
      <c r="Z33" s="46">
        <f>_xlfn.XLOOKUP($D33, 'MASTER_S&amp;P'!$D:$D, 'MASTER_S&amp;P'!I:I)</f>
        <v>250573000</v>
      </c>
      <c r="AA33" s="49">
        <f t="shared" si="51"/>
        <v>1.8704728761678233</v>
      </c>
      <c r="AB33" s="51">
        <f t="shared" si="19"/>
        <v>250573000</v>
      </c>
      <c r="AC33" s="65">
        <f t="shared" si="20"/>
        <v>1.5678506612865564E-4</v>
      </c>
      <c r="AD33" s="65" t="str">
        <f t="shared" si="21"/>
        <v/>
      </c>
      <c r="AE33" s="50">
        <f t="shared" si="52"/>
        <v>1.8704728761678233</v>
      </c>
      <c r="AF33" s="44">
        <f t="shared" si="22"/>
        <v>0</v>
      </c>
      <c r="AI33" s="46">
        <f>_xlfn.XLOOKUP($D33,MASTER_YH!$D:$D,MASTER_YH!G:G)</f>
        <v>468690000</v>
      </c>
      <c r="AJ33" s="46" t="str">
        <f>IF(AND(EXCL_YRS_NEG_INC=1,_xlfn.XLOOKUP($D33,MASTER_YH!$D:$D,MASTER_YH!M:M)&lt;0), "Negative", _xlfn.XLOOKUP($D33,MASTER_YH!$D:$D,MASTER_YH!M:M))</f>
        <v>Negative</v>
      </c>
      <c r="AK33" s="65" t="str">
        <f t="shared" si="23"/>
        <v/>
      </c>
      <c r="AL33" s="65" t="str">
        <f t="shared" si="24"/>
        <v/>
      </c>
      <c r="AM33" s="47" t="str">
        <f t="shared" si="53"/>
        <v>n/a</v>
      </c>
      <c r="AN33" s="46">
        <f>_xlfn.XLOOKUP($D33, 'MASTER_S&amp;P'!$D:$D, 'MASTER_S&amp;P'!G:G)</f>
        <v>498825000</v>
      </c>
      <c r="AO33" s="46" t="str">
        <f>IF(AND(EXCL_YRS_NEG_INC=1,_xlfn.XLOOKUP($D33,'MASTER_S&amp;P'!$D:$D,'MASTER_S&amp;P'!M:M)&lt;0),"Negative",_xlfn.XLOOKUP($D33,'MASTER_S&amp;P'!$D:$D,'MASTER_S&amp;P'!M:M))</f>
        <v>Negative</v>
      </c>
      <c r="AP33" s="65" t="str">
        <f t="shared" si="25"/>
        <v/>
      </c>
      <c r="AQ33" s="65" t="str">
        <f t="shared" si="26"/>
        <v/>
      </c>
      <c r="AR33" s="47" t="str">
        <f t="shared" si="54"/>
        <v>n/a</v>
      </c>
      <c r="AS33" s="46">
        <f>_xlfn.XLOOKUP($D33, MASTER_VL!$D:$D, MASTER_VL!G:G)</f>
        <v>468700000</v>
      </c>
      <c r="AT33" s="46" t="str">
        <f>IF(AND(EXCL_YRS_NEG_INC=1,_xlfn.XLOOKUP($D33,MASTER_VL!$D:$D,MASTER_VL!P:P)&lt;0),"Negative",_xlfn.XLOOKUP($D33,MASTER_VL!$D:$D,MASTER_VL!P:P))</f>
        <v>Negative</v>
      </c>
      <c r="AU33" s="65" t="str">
        <f t="shared" si="27"/>
        <v/>
      </c>
      <c r="AV33" s="65" t="str">
        <f t="shared" si="28"/>
        <v/>
      </c>
      <c r="AW33" s="47" t="str">
        <f t="shared" si="55"/>
        <v>n/a</v>
      </c>
      <c r="AX33" s="46">
        <f t="shared" si="29"/>
        <v>468690000</v>
      </c>
      <c r="AY33" s="46">
        <f>_xlfn.XLOOKUP($D33, MASTER_YH!$D:$D, MASTER_YH!J:J)</f>
        <v>250573000</v>
      </c>
      <c r="AZ33" s="49">
        <f t="shared" si="30"/>
        <v>1.8704728761678233</v>
      </c>
      <c r="BA33" s="46">
        <f t="shared" si="56"/>
        <v>498825000</v>
      </c>
      <c r="BB33" s="46">
        <f>_xlfn.XLOOKUP($D33, 'MASTER_S&amp;P'!$D:$D, 'MASTER_S&amp;P'!J:J)</f>
        <v>274246000</v>
      </c>
      <c r="BC33" s="49">
        <f t="shared" si="57"/>
        <v>1.8188961735084559</v>
      </c>
      <c r="BD33" s="51">
        <f t="shared" si="31"/>
        <v>262409500</v>
      </c>
      <c r="BE33" s="65">
        <f t="shared" si="32"/>
        <v>1.6945062878247625E-4</v>
      </c>
      <c r="BF33" s="65" t="str">
        <f t="shared" si="33"/>
        <v/>
      </c>
      <c r="BG33" s="50">
        <f t="shared" si="58"/>
        <v>1.8446845248381396</v>
      </c>
      <c r="BH33" s="44">
        <f t="shared" si="34"/>
        <v>0</v>
      </c>
      <c r="BK33" s="46">
        <f>_xlfn.XLOOKUP($D33,MASTER_YH!$D:$D,MASTER_YH!H:H)</f>
        <v>498825000</v>
      </c>
      <c r="BL33" s="46" t="str">
        <f>IF(AND(EXCL_YRS_NEG_INC=1,_xlfn.XLOOKUP($D33,MASTER_YH!$D:$D,MASTER_YH!N:N)&lt;0), "Negative", _xlfn.XLOOKUP($D33,MASTER_YH!$D:$D,MASTER_YH!N:N))</f>
        <v>Negative</v>
      </c>
      <c r="BM33" s="65" t="str">
        <f t="shared" si="35"/>
        <v/>
      </c>
      <c r="BN33" s="65" t="str">
        <f t="shared" si="36"/>
        <v/>
      </c>
      <c r="BO33" s="47" t="str">
        <f t="shared" si="59"/>
        <v>n/a</v>
      </c>
      <c r="BP33" s="46">
        <f>_xlfn.XLOOKUP($D33, 'MASTER_S&amp;P'!$D:$D, 'MASTER_S&amp;P'!H:H)</f>
        <v>558180000</v>
      </c>
      <c r="BQ33" s="46">
        <f>IF(AND(EXCL_YRS_NEG_INC=1,_xlfn.XLOOKUP($D33,'MASTER_S&amp;P'!$D:$D,'MASTER_S&amp;P'!N:N)&lt;0),"Negative",_xlfn.XLOOKUP($D33,'MASTER_S&amp;P'!$D:$D,'MASTER_S&amp;P'!N:N))</f>
        <v>25369000</v>
      </c>
      <c r="BR33" s="65">
        <f t="shared" si="37"/>
        <v>2.1053475474645594E-4</v>
      </c>
      <c r="BS33" s="65" t="str">
        <f t="shared" si="38"/>
        <v/>
      </c>
      <c r="BT33" s="47">
        <f t="shared" si="60"/>
        <v>4.5449496578164751E-2</v>
      </c>
      <c r="BU33" s="46">
        <f>_xlfn.XLOOKUP($D33, MASTER_VL!$D:$D, MASTER_VL!H:H)</f>
        <v>498800000</v>
      </c>
      <c r="BV33" s="46" t="str">
        <f>IF(AND(EXCL_YRS_NEG_INC=1,_xlfn.XLOOKUP($D33,MASTER_VL!$D:$D,MASTER_VL!Q:Q)&lt;0),"Negative",_xlfn.XLOOKUP($D33,MASTER_VL!$D:$D,MASTER_VL!Q:Q))</f>
        <v>Negative</v>
      </c>
      <c r="BW33" s="65" t="str">
        <f t="shared" si="39"/>
        <v/>
      </c>
      <c r="BX33" s="65" t="str">
        <f t="shared" si="40"/>
        <v/>
      </c>
      <c r="BY33" s="47" t="str">
        <f t="shared" si="61"/>
        <v>n/a</v>
      </c>
      <c r="BZ33" s="46">
        <f t="shared" si="41"/>
        <v>498825000</v>
      </c>
      <c r="CA33" s="46">
        <f>_xlfn.XLOOKUP($D33, MASTER_YH!$D:$D, MASTER_YH!K:K)</f>
        <v>274246000</v>
      </c>
      <c r="CB33" s="49">
        <f t="shared" si="42"/>
        <v>1.8188961735084559</v>
      </c>
      <c r="CC33" s="46">
        <f t="shared" si="62"/>
        <v>558180000</v>
      </c>
      <c r="CD33" s="46">
        <f>_xlfn.XLOOKUP($D33, 'MASTER_S&amp;P'!$D:$D, 'MASTER_S&amp;P'!K:K)</f>
        <v>331189000</v>
      </c>
      <c r="CE33" s="49">
        <f t="shared" si="63"/>
        <v>1.6853820628100571</v>
      </c>
      <c r="CF33" s="51">
        <f t="shared" si="43"/>
        <v>302717500</v>
      </c>
      <c r="CG33" s="65">
        <f t="shared" si="44"/>
        <v>2.0288333809474277E-4</v>
      </c>
      <c r="CH33" s="65" t="str">
        <f t="shared" si="45"/>
        <v/>
      </c>
      <c r="CI33" s="50">
        <f t="shared" si="64"/>
        <v>1.7521391181592565</v>
      </c>
      <c r="CJ33" s="44">
        <f t="shared" si="46"/>
        <v>0</v>
      </c>
    </row>
    <row r="34" spans="2:88" x14ac:dyDescent="0.3">
      <c r="B34" s="7" t="str">
        <f>MASTER_VL!B28</f>
        <v>Retail Hardlines</v>
      </c>
      <c r="C34" s="7" t="str">
        <f>MASTER_VL!C28</f>
        <v>Movado Group</v>
      </c>
      <c r="D34" s="7" t="str">
        <f>MASTER_VL!D28</f>
        <v>MOV</v>
      </c>
      <c r="G34" s="46">
        <f>_xlfn.XLOOKUP($D34,MASTER_YH!$D:$D,MASTER_YH!F:F)</f>
        <v>653378000</v>
      </c>
      <c r="H34" s="46">
        <f>IF(AND(EXCL_YRS_NEG_INC=1,_xlfn.XLOOKUP($D34,MASTER_YH!$D:$D,MASTER_YH!L:L)&lt;0), "Negative", _xlfn.XLOOKUP($D34,MASTER_YH!$D:$D,MASTER_YH!L:L))</f>
        <v>26651000</v>
      </c>
      <c r="I34" s="65">
        <f t="shared" si="11"/>
        <v>5.4425604148320458E-4</v>
      </c>
      <c r="J34" s="65" t="str">
        <f t="shared" si="12"/>
        <v/>
      </c>
      <c r="K34" s="47">
        <f t="shared" si="47"/>
        <v>4.0789558264894138E-2</v>
      </c>
      <c r="L34" s="46">
        <f>_xlfn.XLOOKUP($D34, 'MASTER_S&amp;P'!$D:$D, 'MASTER_S&amp;P'!F:F)</f>
        <v>664389000</v>
      </c>
      <c r="M34" s="46">
        <f>IF(AND(EXCL_YRS_NEG_INC=1,_xlfn.XLOOKUP($D34,'MASTER_S&amp;P'!$D:$D,'MASTER_S&amp;P'!L:L)&lt;0),"Negative",_xlfn.XLOOKUP($D34,'MASTER_S&amp;P'!$D:$D,'MASTER_S&amp;P'!L:L))</f>
        <v>53967000</v>
      </c>
      <c r="N34" s="65">
        <f t="shared" si="13"/>
        <v>4.9864126435982491E-4</v>
      </c>
      <c r="O34" s="65" t="str">
        <f t="shared" si="14"/>
        <v/>
      </c>
      <c r="P34" s="47">
        <f t="shared" si="48"/>
        <v>8.1228015515007024E-2</v>
      </c>
      <c r="Q34" s="46" t="str">
        <f>_xlfn.XLOOKUP($D34, MASTER_VL!$D:$D, MASTER_VL!F:F)</f>
        <v>NA</v>
      </c>
      <c r="R34" s="46" t="str">
        <f>IF(AND(EXCL_YRS_NEG_INC=1,_xlfn.XLOOKUP($D34,MASTER_VL!$D:$D,MASTER_VL!O:O)&lt;0),"Negative",_xlfn.XLOOKUP($D34,MASTER_VL!$D:$D,MASTER_VL!O:O))</f>
        <v>NA</v>
      </c>
      <c r="S34" s="65" t="str">
        <f t="shared" si="15"/>
        <v/>
      </c>
      <c r="T34" s="65" t="str">
        <f t="shared" si="16"/>
        <v/>
      </c>
      <c r="U34" s="47" t="str">
        <f t="shared" si="49"/>
        <v>n/a</v>
      </c>
      <c r="V34" s="46">
        <f t="shared" si="17"/>
        <v>653378000</v>
      </c>
      <c r="W34" s="46">
        <f>_xlfn.XLOOKUP($D34, MASTER_YH!$D:$D, MASTER_YH!I:I)</f>
        <v>729231000</v>
      </c>
      <c r="X34" s="49">
        <f t="shared" si="18"/>
        <v>0.89598220591280409</v>
      </c>
      <c r="Y34" s="46">
        <f t="shared" si="50"/>
        <v>664389000</v>
      </c>
      <c r="Z34" s="46">
        <f>_xlfn.XLOOKUP($D34, 'MASTER_S&amp;P'!$D:$D, 'MASTER_S&amp;P'!I:I)</f>
        <v>756498000</v>
      </c>
      <c r="AA34" s="49">
        <f t="shared" si="51"/>
        <v>0.87824290348421274</v>
      </c>
      <c r="AB34" s="51">
        <f t="shared" si="19"/>
        <v>742864500</v>
      </c>
      <c r="AC34" s="65">
        <f t="shared" si="20"/>
        <v>4.6481488331596266E-4</v>
      </c>
      <c r="AD34" s="65" t="str">
        <f t="shared" si="21"/>
        <v/>
      </c>
      <c r="AE34" s="50">
        <f t="shared" si="52"/>
        <v>0.88711255469850836</v>
      </c>
      <c r="AF34" s="44">
        <f t="shared" si="22"/>
        <v>0</v>
      </c>
      <c r="AI34" s="46">
        <f>_xlfn.XLOOKUP($D34,MASTER_YH!$D:$D,MASTER_YH!G:G)</f>
        <v>664389000</v>
      </c>
      <c r="AJ34" s="46">
        <f>IF(AND(EXCL_YRS_NEG_INC=1,_xlfn.XLOOKUP($D34,MASTER_YH!$D:$D,MASTER_YH!M:M)&lt;0), "Negative", _xlfn.XLOOKUP($D34,MASTER_YH!$D:$D,MASTER_YH!M:M))</f>
        <v>53967000</v>
      </c>
      <c r="AK34" s="65">
        <f t="shared" si="23"/>
        <v>5.1937517070680794E-4</v>
      </c>
      <c r="AL34" s="65" t="str">
        <f t="shared" si="24"/>
        <v/>
      </c>
      <c r="AM34" s="47">
        <f t="shared" si="53"/>
        <v>8.1228015515007024E-2</v>
      </c>
      <c r="AN34" s="46">
        <f>_xlfn.XLOOKUP($D34, 'MASTER_S&amp;P'!$D:$D, 'MASTER_S&amp;P'!G:G)</f>
        <v>744209000</v>
      </c>
      <c r="AO34" s="46">
        <f>IF(AND(EXCL_YRS_NEG_INC=1,_xlfn.XLOOKUP($D34,'MASTER_S&amp;P'!$D:$D,'MASTER_S&amp;P'!M:M)&lt;0),"Negative",_xlfn.XLOOKUP($D34,'MASTER_S&amp;P'!$D:$D,'MASTER_S&amp;P'!M:M))</f>
        <v>117138000</v>
      </c>
      <c r="AP34" s="65">
        <f t="shared" si="25"/>
        <v>5.2673544440820074E-4</v>
      </c>
      <c r="AQ34" s="65" t="str">
        <f t="shared" si="26"/>
        <v/>
      </c>
      <c r="AR34" s="47">
        <f t="shared" si="54"/>
        <v>0.1573993327143316</v>
      </c>
      <c r="AS34" s="46">
        <f>_xlfn.XLOOKUP($D34, MASTER_VL!$D:$D, MASTER_VL!G:G)</f>
        <v>672600000</v>
      </c>
      <c r="AT34" s="46">
        <f>IF(AND(EXCL_YRS_NEG_INC=1,_xlfn.XLOOKUP($D34,MASTER_VL!$D:$D,MASTER_VL!P:P)&lt;0),"Negative",_xlfn.XLOOKUP($D34,MASTER_VL!$D:$D,MASTER_VL!P:P))</f>
        <v>45587800</v>
      </c>
      <c r="AU34" s="65">
        <f t="shared" si="27"/>
        <v>5.4319104226521937E-4</v>
      </c>
      <c r="AV34" s="65" t="str">
        <f t="shared" si="28"/>
        <v/>
      </c>
      <c r="AW34" s="47">
        <f t="shared" si="55"/>
        <v>6.7778471602735646E-2</v>
      </c>
      <c r="AX34" s="46">
        <f t="shared" si="29"/>
        <v>664389000</v>
      </c>
      <c r="AY34" s="46">
        <f>_xlfn.XLOOKUP($D34, MASTER_YH!$D:$D, MASTER_YH!J:J)</f>
        <v>756498000</v>
      </c>
      <c r="AZ34" s="49">
        <f t="shared" si="30"/>
        <v>0.87824290348421274</v>
      </c>
      <c r="BA34" s="46">
        <f t="shared" si="56"/>
        <v>744209000</v>
      </c>
      <c r="BB34" s="46">
        <f>_xlfn.XLOOKUP($D34, 'MASTER_S&amp;P'!$D:$D, 'MASTER_S&amp;P'!J:J)</f>
        <v>787705000</v>
      </c>
      <c r="BC34" s="49">
        <f t="shared" si="57"/>
        <v>0.94478135850350065</v>
      </c>
      <c r="BD34" s="51">
        <f t="shared" si="31"/>
        <v>772101500</v>
      </c>
      <c r="BE34" s="65">
        <f t="shared" si="32"/>
        <v>4.9858364372819242E-4</v>
      </c>
      <c r="BF34" s="65" t="str">
        <f t="shared" si="33"/>
        <v/>
      </c>
      <c r="BG34" s="50">
        <f t="shared" si="58"/>
        <v>0.91151213099385675</v>
      </c>
      <c r="BH34" s="44">
        <f t="shared" si="34"/>
        <v>0</v>
      </c>
      <c r="BK34" s="46">
        <f>_xlfn.XLOOKUP($D34,MASTER_YH!$D:$D,MASTER_YH!H:H)</f>
        <v>744209000</v>
      </c>
      <c r="BL34" s="46">
        <f>IF(AND(EXCL_YRS_NEG_INC=1,_xlfn.XLOOKUP($D34,MASTER_YH!$D:$D,MASTER_YH!N:N)&lt;0), "Negative", _xlfn.XLOOKUP($D34,MASTER_YH!$D:$D,MASTER_YH!N:N))</f>
        <v>117138000</v>
      </c>
      <c r="BM34" s="65">
        <f t="shared" si="35"/>
        <v>5.552292596561518E-4</v>
      </c>
      <c r="BN34" s="65" t="str">
        <f t="shared" si="36"/>
        <v/>
      </c>
      <c r="BO34" s="47">
        <f t="shared" si="59"/>
        <v>0.1573993327143316</v>
      </c>
      <c r="BP34" s="46">
        <f>_xlfn.XLOOKUP($D34, 'MASTER_S&amp;P'!$D:$D, 'MASTER_S&amp;P'!H:H)</f>
        <v>732393000</v>
      </c>
      <c r="BQ34" s="46">
        <f>IF(AND(EXCL_YRS_NEG_INC=1,_xlfn.XLOOKUP($D34,'MASTER_S&amp;P'!$D:$D,'MASTER_S&amp;P'!N:N)&lt;0),"Negative",_xlfn.XLOOKUP($D34,'MASTER_S&amp;P'!$D:$D,'MASTER_S&amp;P'!N:N))</f>
        <v>117333000</v>
      </c>
      <c r="BR34" s="65">
        <f t="shared" si="37"/>
        <v>5.3860433062239462E-4</v>
      </c>
      <c r="BS34" s="65" t="str">
        <f t="shared" si="38"/>
        <v/>
      </c>
      <c r="BT34" s="47">
        <f t="shared" si="60"/>
        <v>0.16020497192081301</v>
      </c>
      <c r="BU34" s="46">
        <f>_xlfn.XLOOKUP($D34, MASTER_VL!$D:$D, MASTER_VL!H:H)</f>
        <v>751900000</v>
      </c>
      <c r="BV34" s="46">
        <f>IF(AND(EXCL_YRS_NEG_INC=1,_xlfn.XLOOKUP($D34,MASTER_VL!$D:$D,MASTER_VL!Q:Q)&lt;0),"Negative",_xlfn.XLOOKUP($D34,MASTER_VL!$D:$D,MASTER_VL!Q:Q))</f>
        <v>91216800</v>
      </c>
      <c r="BW34" s="65">
        <f t="shared" si="39"/>
        <v>5.7664319847520649E-4</v>
      </c>
      <c r="BX34" s="65" t="str">
        <f t="shared" si="40"/>
        <v/>
      </c>
      <c r="BY34" s="47">
        <f t="shared" si="61"/>
        <v>0.12131506849315069</v>
      </c>
      <c r="BZ34" s="46">
        <f t="shared" si="41"/>
        <v>744209000</v>
      </c>
      <c r="CA34" s="46">
        <f>_xlfn.XLOOKUP($D34, MASTER_YH!$D:$D, MASTER_YH!K:K)</f>
        <v>787705000</v>
      </c>
      <c r="CB34" s="49">
        <f t="shared" si="42"/>
        <v>0.94478135850350065</v>
      </c>
      <c r="CC34" s="46">
        <f t="shared" si="62"/>
        <v>732393000</v>
      </c>
      <c r="CD34" s="46">
        <f>_xlfn.XLOOKUP($D34, 'MASTER_S&amp;P'!$D:$D, 'MASTER_S&amp;P'!K:K)</f>
        <v>761160000</v>
      </c>
      <c r="CE34" s="49">
        <f t="shared" si="63"/>
        <v>0.96220636922591829</v>
      </c>
      <c r="CF34" s="51">
        <f t="shared" si="43"/>
        <v>774432500</v>
      </c>
      <c r="CG34" s="65">
        <f t="shared" si="44"/>
        <v>5.1902995607804926E-4</v>
      </c>
      <c r="CH34" s="65" t="str">
        <f t="shared" si="45"/>
        <v/>
      </c>
      <c r="CI34" s="50">
        <f t="shared" si="64"/>
        <v>0.95349386386470947</v>
      </c>
      <c r="CJ34" s="44">
        <f t="shared" si="46"/>
        <v>0</v>
      </c>
    </row>
    <row r="35" spans="2:88" x14ac:dyDescent="0.3">
      <c r="B35" s="7" t="str">
        <f>MASTER_VL!B29</f>
        <v>Retail Hardlines</v>
      </c>
      <c r="C35" s="7" t="str">
        <f>MASTER_VL!C29</f>
        <v>MEDIROM Healthcare Tech. Inc</v>
      </c>
      <c r="D35" s="7" t="str">
        <f>MASTER_VL!D29</f>
        <v>MRM</v>
      </c>
      <c r="G35" s="46" t="str">
        <f>_xlfn.XLOOKUP($D35,MASTER_YH!$D:$D,MASTER_YH!F:F)</f>
        <v>n/a</v>
      </c>
      <c r="H35" s="46" t="str">
        <f>IF(AND(EXCL_YRS_NEG_INC=1,_xlfn.XLOOKUP($D35,MASTER_YH!$D:$D,MASTER_YH!L:L)&lt;0), "Negative", _xlfn.XLOOKUP($D35,MASTER_YH!$D:$D,MASTER_YH!L:L))</f>
        <v>n/a</v>
      </c>
      <c r="I35" s="65" t="str">
        <f t="shared" si="11"/>
        <v/>
      </c>
      <c r="J35" s="65" t="str">
        <f t="shared" si="12"/>
        <v/>
      </c>
      <c r="K35" s="47" t="str">
        <f t="shared" si="47"/>
        <v>n/a</v>
      </c>
      <c r="L35" s="46">
        <f>_xlfn.XLOOKUP($D35, 'MASTER_S&amp;P'!$D:$D, 'MASTER_S&amp;P'!F:F)</f>
        <v>8299134</v>
      </c>
      <c r="M35" s="46">
        <f>IF(AND(EXCL_YRS_NEG_INC=1,_xlfn.XLOOKUP($D35,'MASTER_S&amp;P'!$D:$D,'MASTER_S&amp;P'!L:L)&lt;0),"Negative",_xlfn.XLOOKUP($D35,'MASTER_S&amp;P'!$D:$D,'MASTER_S&amp;P'!L:L))</f>
        <v>47713</v>
      </c>
      <c r="N35" s="65">
        <f t="shared" si="13"/>
        <v>5.4307917755652201E-6</v>
      </c>
      <c r="O35" s="65" t="str">
        <f t="shared" si="14"/>
        <v/>
      </c>
      <c r="P35" s="47">
        <f t="shared" si="48"/>
        <v>5.7491540683642416E-3</v>
      </c>
      <c r="Q35" s="46" t="str">
        <f>_xlfn.XLOOKUP($D35, MASTER_VL!$D:$D, MASTER_VL!F:F)</f>
        <v>NA</v>
      </c>
      <c r="R35" s="46" t="str">
        <f>IF(AND(EXCL_YRS_NEG_INC=1,_xlfn.XLOOKUP($D35,MASTER_VL!$D:$D,MASTER_VL!O:O)&lt;0),"Negative",_xlfn.XLOOKUP($D35,MASTER_VL!$D:$D,MASTER_VL!O:O))</f>
        <v>NA</v>
      </c>
      <c r="S35" s="65" t="str">
        <f t="shared" si="15"/>
        <v/>
      </c>
      <c r="T35" s="65" t="str">
        <f t="shared" si="16"/>
        <v/>
      </c>
      <c r="U35" s="47" t="str">
        <f t="shared" si="49"/>
        <v>n/a</v>
      </c>
      <c r="V35" s="46" t="str">
        <f t="shared" si="17"/>
        <v>n/a</v>
      </c>
      <c r="W35" s="46" t="str">
        <f>_xlfn.XLOOKUP($D35, MASTER_YH!$D:$D, MASTER_YH!I:I)</f>
        <v>n/a</v>
      </c>
      <c r="X35" s="49" t="str">
        <f t="shared" si="18"/>
        <v>n/a</v>
      </c>
      <c r="Y35" s="46">
        <f t="shared" si="50"/>
        <v>8299134</v>
      </c>
      <c r="Z35" s="46">
        <f>_xlfn.XLOOKUP($D35, 'MASTER_S&amp;P'!$D:$D, 'MASTER_S&amp;P'!I:I)</f>
        <v>8090671</v>
      </c>
      <c r="AA35" s="49">
        <f t="shared" si="51"/>
        <v>1.025765848098384</v>
      </c>
      <c r="AB35" s="51">
        <f t="shared" si="19"/>
        <v>8090671</v>
      </c>
      <c r="AC35" s="65">
        <f t="shared" si="20"/>
        <v>5.0623825701899108E-6</v>
      </c>
      <c r="AD35" s="65" t="str">
        <f t="shared" si="21"/>
        <v/>
      </c>
      <c r="AE35" s="50">
        <f t="shared" si="52"/>
        <v>1.025765848098384</v>
      </c>
      <c r="AF35" s="44">
        <f t="shared" si="22"/>
        <v>0</v>
      </c>
      <c r="AI35" s="46">
        <f>_xlfn.XLOOKUP($D35,MASTER_YH!$D:$D,MASTER_YH!G:G)</f>
        <v>6627546000</v>
      </c>
      <c r="AJ35" s="46">
        <f>IF(AND(EXCL_YRS_NEG_INC=1,_xlfn.XLOOKUP($D35,MASTER_YH!$D:$D,MASTER_YH!M:M)&lt;0), "Negative", _xlfn.XLOOKUP($D35,MASTER_YH!$D:$D,MASTER_YH!M:M))</f>
        <v>20622000</v>
      </c>
      <c r="AK35" s="65">
        <f t="shared" si="23"/>
        <v>2.305950710356261E-3</v>
      </c>
      <c r="AL35" s="65" t="str">
        <f t="shared" si="24"/>
        <v/>
      </c>
      <c r="AM35" s="47">
        <f t="shared" si="53"/>
        <v>3.1115589390100047E-3</v>
      </c>
      <c r="AN35" s="46">
        <f>_xlfn.XLOOKUP($D35, 'MASTER_S&amp;P'!$D:$D, 'MASTER_S&amp;P'!G:G)</f>
        <v>6827943</v>
      </c>
      <c r="AO35" s="46">
        <f>IF(AND(EXCL_YRS_NEG_INC=1,_xlfn.XLOOKUP($D35,'MASTER_S&amp;P'!$D:$D,'MASTER_S&amp;P'!M:M)&lt;0),"Negative",_xlfn.XLOOKUP($D35,'MASTER_S&amp;P'!$D:$D,'MASTER_S&amp;P'!M:M))</f>
        <v>20622</v>
      </c>
      <c r="AP35" s="65">
        <f t="shared" si="25"/>
        <v>2.3386292620610834E-3</v>
      </c>
      <c r="AQ35" s="65" t="str">
        <f t="shared" si="26"/>
        <v/>
      </c>
      <c r="AR35" s="47">
        <f t="shared" si="54"/>
        <v>3.0202361091766585E-3</v>
      </c>
      <c r="AS35" s="46" t="str">
        <f>_xlfn.XLOOKUP($D35, MASTER_VL!$D:$D, MASTER_VL!G:G)</f>
        <v>NA</v>
      </c>
      <c r="AT35" s="46" t="str">
        <f>IF(AND(EXCL_YRS_NEG_INC=1,_xlfn.XLOOKUP($D35,MASTER_VL!$D:$D,MASTER_VL!P:P)&lt;0),"Negative",_xlfn.XLOOKUP($D35,MASTER_VL!$D:$D,MASTER_VL!P:P))</f>
        <v>NA</v>
      </c>
      <c r="AU35" s="65" t="str">
        <f t="shared" si="27"/>
        <v/>
      </c>
      <c r="AV35" s="65" t="str">
        <f t="shared" si="28"/>
        <v/>
      </c>
      <c r="AW35" s="47" t="str">
        <f t="shared" si="55"/>
        <v>n/a</v>
      </c>
      <c r="AX35" s="46">
        <f t="shared" si="29"/>
        <v>6627546000</v>
      </c>
      <c r="AY35" s="46">
        <f>_xlfn.XLOOKUP($D35, MASTER_YH!$D:$D, MASTER_YH!J:J)</f>
        <v>6849189000</v>
      </c>
      <c r="AZ35" s="49">
        <f t="shared" si="30"/>
        <v>0.96763952637312245</v>
      </c>
      <c r="BA35" s="46">
        <f t="shared" si="56"/>
        <v>6827943</v>
      </c>
      <c r="BB35" s="46">
        <f>_xlfn.XLOOKUP($D35, 'MASTER_S&amp;P'!$D:$D, 'MASTER_S&amp;P'!J:J)</f>
        <v>6849189</v>
      </c>
      <c r="BC35" s="49">
        <f t="shared" si="57"/>
        <v>0.99689802690508322</v>
      </c>
      <c r="BD35" s="51">
        <f t="shared" si="31"/>
        <v>3428019094.5</v>
      </c>
      <c r="BE35" s="65">
        <f t="shared" si="32"/>
        <v>2.2136393348615806E-3</v>
      </c>
      <c r="BF35" s="65" t="str">
        <f t="shared" si="33"/>
        <v/>
      </c>
      <c r="BG35" s="50">
        <f t="shared" si="58"/>
        <v>0.98226877663910284</v>
      </c>
      <c r="BH35" s="44">
        <f t="shared" si="34"/>
        <v>0</v>
      </c>
      <c r="BK35" s="46">
        <f>_xlfn.XLOOKUP($D35,MASTER_YH!$D:$D,MASTER_YH!H:H)</f>
        <v>6560292000</v>
      </c>
      <c r="BL35" s="46">
        <f>IF(AND(EXCL_YRS_NEG_INC=1,_xlfn.XLOOKUP($D35,MASTER_YH!$D:$D,MASTER_YH!N:N)&lt;0), "Negative", _xlfn.XLOOKUP($D35,MASTER_YH!$D:$D,MASTER_YH!N:N))</f>
        <v>179774000</v>
      </c>
      <c r="BM35" s="65">
        <f t="shared" si="35"/>
        <v>2.4211730836116263E-3</v>
      </c>
      <c r="BN35" s="65" t="str">
        <f t="shared" si="36"/>
        <v/>
      </c>
      <c r="BO35" s="47">
        <f t="shared" si="59"/>
        <v>2.7403353387318734E-2</v>
      </c>
      <c r="BP35" s="46">
        <f>_xlfn.XLOOKUP($D35, 'MASTER_S&amp;P'!$D:$D, 'MASTER_S&amp;P'!H:H)</f>
        <v>6954057</v>
      </c>
      <c r="BQ35" s="46">
        <f>IF(AND(EXCL_YRS_NEG_INC=1,_xlfn.XLOOKUP($D35,'MASTER_S&amp;P'!$D:$D,'MASTER_S&amp;P'!N:N)&lt;0),"Negative",_xlfn.XLOOKUP($D35,'MASTER_S&amp;P'!$D:$D,'MASTER_S&amp;P'!N:N))</f>
        <v>179774</v>
      </c>
      <c r="BR35" s="65">
        <f t="shared" si="37"/>
        <v>2.3486772091715546E-3</v>
      </c>
      <c r="BS35" s="65" t="str">
        <f t="shared" si="38"/>
        <v/>
      </c>
      <c r="BT35" s="47">
        <f t="shared" si="60"/>
        <v>2.5851671908930285E-2</v>
      </c>
      <c r="BU35" s="46" t="str">
        <f>_xlfn.XLOOKUP($D35, MASTER_VL!$D:$D, MASTER_VL!H:H)</f>
        <v>NA</v>
      </c>
      <c r="BV35" s="46" t="str">
        <f>IF(AND(EXCL_YRS_NEG_INC=1,_xlfn.XLOOKUP($D35,MASTER_VL!$D:$D,MASTER_VL!Q:Q)&lt;0),"Negative",_xlfn.XLOOKUP($D35,MASTER_VL!$D:$D,MASTER_VL!Q:Q))</f>
        <v>NA</v>
      </c>
      <c r="BW35" s="65" t="str">
        <f t="shared" si="39"/>
        <v/>
      </c>
      <c r="BX35" s="65" t="str">
        <f t="shared" si="40"/>
        <v/>
      </c>
      <c r="BY35" s="47" t="str">
        <f t="shared" si="61"/>
        <v>n/a</v>
      </c>
      <c r="BZ35" s="46">
        <f t="shared" si="41"/>
        <v>6560292000</v>
      </c>
      <c r="CA35" s="46">
        <f>_xlfn.XLOOKUP($D35, MASTER_YH!$D:$D, MASTER_YH!K:K)</f>
        <v>6747346000</v>
      </c>
      <c r="CB35" s="49">
        <f t="shared" si="42"/>
        <v>0.97227739617917919</v>
      </c>
      <c r="CC35" s="46">
        <f t="shared" si="62"/>
        <v>6954057</v>
      </c>
      <c r="CD35" s="46">
        <f>_xlfn.XLOOKUP($D35, 'MASTER_S&amp;P'!$D:$D, 'MASTER_S&amp;P'!K:K)</f>
        <v>6747346</v>
      </c>
      <c r="CE35" s="49">
        <f t="shared" si="63"/>
        <v>1.0306358974328573</v>
      </c>
      <c r="CF35" s="51">
        <f t="shared" si="43"/>
        <v>3377046673</v>
      </c>
      <c r="CG35" s="65">
        <f t="shared" si="44"/>
        <v>2.2633197681666412E-3</v>
      </c>
      <c r="CH35" s="65" t="str">
        <f t="shared" si="45"/>
        <v/>
      </c>
      <c r="CI35" s="50">
        <f t="shared" si="64"/>
        <v>1.0014566468060182</v>
      </c>
      <c r="CJ35" s="44">
        <f t="shared" si="46"/>
        <v>0</v>
      </c>
    </row>
    <row r="36" spans="2:88" x14ac:dyDescent="0.3">
      <c r="B36" s="7" t="str">
        <f>MASTER_VL!B30</f>
        <v>Retail Hardlines</v>
      </c>
      <c r="C36" s="7" t="str">
        <f>MASTER_VL!C30</f>
        <v>Murphy USA Inc</v>
      </c>
      <c r="D36" s="7" t="str">
        <f>MASTER_VL!D30</f>
        <v>MUSA</v>
      </c>
      <c r="G36" s="46">
        <f>_xlfn.XLOOKUP($D36,MASTER_YH!$D:$D,MASTER_YH!F:F)</f>
        <v>20106600000</v>
      </c>
      <c r="H36" s="46">
        <f>IF(AND(EXCL_YRS_NEG_INC=1,_xlfn.XLOOKUP($D36,MASTER_YH!$D:$D,MASTER_YH!L:L)&lt;0), "Negative", _xlfn.XLOOKUP($D36,MASTER_YH!$D:$D,MASTER_YH!L:L))</f>
        <v>651600000</v>
      </c>
      <c r="I36" s="65">
        <f t="shared" si="11"/>
        <v>3.3273810203612122E-3</v>
      </c>
      <c r="J36" s="65">
        <f t="shared" si="12"/>
        <v>8.4547246324053974E-3</v>
      </c>
      <c r="K36" s="47">
        <f t="shared" si="47"/>
        <v>3.2407269254871536E-2</v>
      </c>
      <c r="L36" s="46">
        <f>_xlfn.XLOOKUP($D36, 'MASTER_S&amp;P'!$D:$D, 'MASTER_S&amp;P'!F:F)</f>
        <v>17909400000</v>
      </c>
      <c r="M36" s="46">
        <f>IF(AND(EXCL_YRS_NEG_INC=1,_xlfn.XLOOKUP($D36,'MASTER_S&amp;P'!$D:$D,'MASTER_S&amp;P'!L:L)&lt;0),"Negative",_xlfn.XLOOKUP($D36,'MASTER_S&amp;P'!$D:$D,'MASTER_S&amp;P'!L:L))</f>
        <v>651600000</v>
      </c>
      <c r="N36" s="65">
        <f t="shared" si="13"/>
        <v>3.0485090702497978E-3</v>
      </c>
      <c r="O36" s="65">
        <f t="shared" si="14"/>
        <v>7.8051355666060298E-3</v>
      </c>
      <c r="P36" s="47">
        <f t="shared" si="48"/>
        <v>3.638312841301216E-2</v>
      </c>
      <c r="Q36" s="46">
        <f>_xlfn.XLOOKUP($D36, MASTER_VL!$D:$D, MASTER_VL!F:F)</f>
        <v>20244000000</v>
      </c>
      <c r="R36" s="46">
        <f>IF(AND(EXCL_YRS_NEG_INC=1,_xlfn.XLOOKUP($D36,MASTER_VL!$D:$D,MASTER_VL!O:O)&lt;0),"Negative",_xlfn.XLOOKUP($D36,MASTER_VL!$D:$D,MASTER_VL!O:O))</f>
        <v>482682200</v>
      </c>
      <c r="S36" s="65">
        <f t="shared" si="15"/>
        <v>4.1846306204505676E-3</v>
      </c>
      <c r="T36" s="65">
        <f t="shared" si="16"/>
        <v>9.6319251502859048E-3</v>
      </c>
      <c r="U36" s="47">
        <f t="shared" si="49"/>
        <v>2.3843222683264179E-2</v>
      </c>
      <c r="V36" s="46">
        <f t="shared" si="17"/>
        <v>20106600000</v>
      </c>
      <c r="W36" s="46">
        <f>_xlfn.XLOOKUP($D36, MASTER_YH!$D:$D, MASTER_YH!I:I)</f>
        <v>4541600000</v>
      </c>
      <c r="X36" s="49">
        <f t="shared" si="18"/>
        <v>4.427206270917738</v>
      </c>
      <c r="Y36" s="46">
        <f t="shared" si="50"/>
        <v>17909400000</v>
      </c>
      <c r="Z36" s="46">
        <f>_xlfn.XLOOKUP($D36, 'MASTER_S&amp;P'!$D:$D, 'MASTER_S&amp;P'!I:I)</f>
        <v>4541600000</v>
      </c>
      <c r="AA36" s="49">
        <f t="shared" si="51"/>
        <v>3.9434120133873525</v>
      </c>
      <c r="AB36" s="51">
        <f t="shared" si="19"/>
        <v>4541600000</v>
      </c>
      <c r="AC36" s="65">
        <f t="shared" si="20"/>
        <v>2.8417070328004314E-3</v>
      </c>
      <c r="AD36" s="65">
        <f t="shared" si="21"/>
        <v>7.6974144299769348E-3</v>
      </c>
      <c r="AE36" s="50">
        <f t="shared" si="52"/>
        <v>4.185309142152545</v>
      </c>
      <c r="AF36" s="44">
        <f t="shared" si="22"/>
        <v>1</v>
      </c>
      <c r="AI36" s="46">
        <f>_xlfn.XLOOKUP($D36,MASTER_YH!$D:$D,MASTER_YH!G:G)</f>
        <v>21193700000</v>
      </c>
      <c r="AJ36" s="46">
        <f>IF(AND(EXCL_YRS_NEG_INC=1,_xlfn.XLOOKUP($D36,MASTER_YH!$D:$D,MASTER_YH!M:M)&lt;0), "Negative", _xlfn.XLOOKUP($D36,MASTER_YH!$D:$D,MASTER_YH!M:M))</f>
        <v>734400000</v>
      </c>
      <c r="AK36" s="65">
        <f t="shared" si="23"/>
        <v>2.9194868529391757E-3</v>
      </c>
      <c r="AL36" s="65">
        <f t="shared" si="24"/>
        <v>6.4596212361859818E-3</v>
      </c>
      <c r="AM36" s="47">
        <f t="shared" si="53"/>
        <v>3.4651806904882114E-2</v>
      </c>
      <c r="AN36" s="46">
        <f>_xlfn.XLOOKUP($D36, 'MASTER_S&amp;P'!$D:$D, 'MASTER_S&amp;P'!G:G)</f>
        <v>19238200000</v>
      </c>
      <c r="AO36" s="46">
        <f>IF(AND(EXCL_YRS_NEG_INC=1,_xlfn.XLOOKUP($D36,'MASTER_S&amp;P'!$D:$D,'MASTER_S&amp;P'!M:M)&lt;0),"Negative",_xlfn.XLOOKUP($D36,'MASTER_S&amp;P'!$D:$D,'MASTER_S&amp;P'!M:M))</f>
        <v>734400000</v>
      </c>
      <c r="AP36" s="65">
        <f t="shared" si="25"/>
        <v>2.960860071216067E-3</v>
      </c>
      <c r="AQ36" s="65">
        <f t="shared" si="26"/>
        <v>6.4545559754127478E-3</v>
      </c>
      <c r="AR36" s="47">
        <f t="shared" si="54"/>
        <v>3.8174049547254937E-2</v>
      </c>
      <c r="AS36" s="46">
        <f>_xlfn.XLOOKUP($D36, MASTER_VL!$D:$D, MASTER_VL!G:G)</f>
        <v>21529000000</v>
      </c>
      <c r="AT36" s="46">
        <f>IF(AND(EXCL_YRS_NEG_INC=1,_xlfn.XLOOKUP($D36,MASTER_VL!$D:$D,MASTER_VL!P:P)&lt;0),"Negative",_xlfn.XLOOKUP($D36,MASTER_VL!$D:$D,MASTER_VL!P:P))</f>
        <v>531211599.99999994</v>
      </c>
      <c r="AU36" s="65">
        <f t="shared" si="27"/>
        <v>3.0533594903458658E-3</v>
      </c>
      <c r="AV36" s="65">
        <f t="shared" si="28"/>
        <v>6.4545559754127478E-3</v>
      </c>
      <c r="AW36" s="47">
        <f t="shared" si="55"/>
        <v>2.4674234753123692E-2</v>
      </c>
      <c r="AX36" s="46">
        <f t="shared" si="29"/>
        <v>21193700000</v>
      </c>
      <c r="AY36" s="46">
        <f>_xlfn.XLOOKUP($D36, MASTER_YH!$D:$D, MASTER_YH!J:J)</f>
        <v>4340100000</v>
      </c>
      <c r="AZ36" s="49">
        <f t="shared" si="30"/>
        <v>4.883228497039239</v>
      </c>
      <c r="BA36" s="46">
        <f t="shared" si="56"/>
        <v>19238200000</v>
      </c>
      <c r="BB36" s="46">
        <f>_xlfn.XLOOKUP($D36, 'MASTER_S&amp;P'!$D:$D, 'MASTER_S&amp;P'!J:J)</f>
        <v>4340100000</v>
      </c>
      <c r="BC36" s="49">
        <f t="shared" si="57"/>
        <v>4.4326628418700027</v>
      </c>
      <c r="BD36" s="51">
        <f t="shared" si="31"/>
        <v>4340100000</v>
      </c>
      <c r="BE36" s="65">
        <f t="shared" si="32"/>
        <v>2.8026145165431331E-3</v>
      </c>
      <c r="BF36" s="65">
        <f t="shared" si="33"/>
        <v>6.3136788556492534E-3</v>
      </c>
      <c r="BG36" s="50">
        <f t="shared" si="58"/>
        <v>4.6579456694546213</v>
      </c>
      <c r="BH36" s="44">
        <f t="shared" si="34"/>
        <v>1</v>
      </c>
      <c r="BK36" s="46">
        <f>_xlfn.XLOOKUP($D36,MASTER_YH!$D:$D,MASTER_YH!H:H)</f>
        <v>23133300000</v>
      </c>
      <c r="BL36" s="46">
        <f>IF(AND(EXCL_YRS_NEG_INC=1,_xlfn.XLOOKUP($D36,MASTER_YH!$D:$D,MASTER_YH!N:N)&lt;0), "Negative", _xlfn.XLOOKUP($D36,MASTER_YH!$D:$D,MASTER_YH!N:N))</f>
        <v>883800000</v>
      </c>
      <c r="BM36" s="65">
        <f t="shared" si="35"/>
        <v>2.9561275946118548E-3</v>
      </c>
      <c r="BN36" s="65">
        <f t="shared" si="36"/>
        <v>5.7869682506289776E-3</v>
      </c>
      <c r="BO36" s="47">
        <f t="shared" si="59"/>
        <v>3.8204666000959654E-2</v>
      </c>
      <c r="BP36" s="46">
        <f>_xlfn.XLOOKUP($D36, 'MASTER_S&amp;P'!$D:$D, 'MASTER_S&amp;P'!H:H)</f>
        <v>21265900000</v>
      </c>
      <c r="BQ36" s="46">
        <f>IF(AND(EXCL_YRS_NEG_INC=1,_xlfn.XLOOKUP($D36,'MASTER_S&amp;P'!$D:$D,'MASTER_S&amp;P'!N:N)&lt;0),"Negative",_xlfn.XLOOKUP($D36,'MASTER_S&amp;P'!$D:$D,'MASTER_S&amp;P'!N:N))</f>
        <v>883800000</v>
      </c>
      <c r="BR36" s="65">
        <f t="shared" si="37"/>
        <v>2.8676138669571044E-3</v>
      </c>
      <c r="BS36" s="65">
        <f t="shared" si="38"/>
        <v>5.7869682506289776E-3</v>
      </c>
      <c r="BT36" s="47">
        <f t="shared" si="60"/>
        <v>4.155949195660659E-2</v>
      </c>
      <c r="BU36" s="46">
        <f>_xlfn.XLOOKUP($D36, MASTER_VL!$D:$D, MASTER_VL!H:H)</f>
        <v>23446000000</v>
      </c>
      <c r="BV36" s="46">
        <f>IF(AND(EXCL_YRS_NEG_INC=1,_xlfn.XLOOKUP($D36,MASTER_VL!$D:$D,MASTER_VL!Q:Q)&lt;0),"Negative",_xlfn.XLOOKUP($D36,MASTER_VL!$D:$D,MASTER_VL!Q:Q))</f>
        <v>611175000</v>
      </c>
      <c r="BW36" s="65">
        <f t="shared" si="39"/>
        <v>3.0701387609029466E-3</v>
      </c>
      <c r="BX36" s="65">
        <f t="shared" si="40"/>
        <v>5.7869682506289776E-3</v>
      </c>
      <c r="BY36" s="47">
        <f t="shared" si="61"/>
        <v>2.6067346242429412E-2</v>
      </c>
      <c r="BZ36" s="46">
        <f t="shared" si="41"/>
        <v>23133300000</v>
      </c>
      <c r="CA36" s="46">
        <f>_xlfn.XLOOKUP($D36, MASTER_YH!$D:$D, MASTER_YH!K:K)</f>
        <v>4123200000</v>
      </c>
      <c r="CB36" s="49">
        <f t="shared" si="42"/>
        <v>5.6105209545983703</v>
      </c>
      <c r="CC36" s="46">
        <f t="shared" si="62"/>
        <v>21265900000</v>
      </c>
      <c r="CD36" s="46">
        <f>_xlfn.XLOOKUP($D36, 'MASTER_S&amp;P'!$D:$D, 'MASTER_S&amp;P'!K:K)</f>
        <v>4123200000</v>
      </c>
      <c r="CE36" s="49">
        <f t="shared" si="63"/>
        <v>5.1576202949165699</v>
      </c>
      <c r="CF36" s="51">
        <f t="shared" si="43"/>
        <v>4123200000</v>
      </c>
      <c r="CG36" s="65">
        <f t="shared" si="44"/>
        <v>2.763396829163307E-3</v>
      </c>
      <c r="CH36" s="65">
        <f t="shared" si="45"/>
        <v>5.6924748704830583E-3</v>
      </c>
      <c r="CI36" s="50">
        <f t="shared" si="64"/>
        <v>5.3840706247574701</v>
      </c>
      <c r="CJ36" s="44">
        <f t="shared" si="46"/>
        <v>1</v>
      </c>
    </row>
    <row r="37" spans="2:88" x14ac:dyDescent="0.3">
      <c r="B37" s="7" t="str">
        <f>MASTER_VL!B31</f>
        <v>Retail Hardlines</v>
      </c>
      <c r="C37" s="7" t="str">
        <f>MASTER_VL!C31</f>
        <v>Newton Golf Company Inc</v>
      </c>
      <c r="D37" s="7" t="str">
        <f>MASTER_VL!D31</f>
        <v>NWTG</v>
      </c>
      <c r="G37" s="46">
        <f>_xlfn.XLOOKUP($D37,MASTER_YH!$D:$D,MASTER_YH!F:F)</f>
        <v>3445000</v>
      </c>
      <c r="H37" s="46" t="str">
        <f>IF(AND(EXCL_YRS_NEG_INC=1,_xlfn.XLOOKUP($D37,MASTER_YH!$D:$D,MASTER_YH!L:L)&lt;0), "Negative", _xlfn.XLOOKUP($D37,MASTER_YH!$D:$D,MASTER_YH!L:L))</f>
        <v>Negative</v>
      </c>
      <c r="I37" s="65" t="str">
        <f t="shared" si="11"/>
        <v/>
      </c>
      <c r="J37" s="65" t="str">
        <f t="shared" si="12"/>
        <v/>
      </c>
      <c r="K37" s="47" t="str">
        <f t="shared" si="47"/>
        <v>n/a</v>
      </c>
      <c r="L37" s="46">
        <f>_xlfn.XLOOKUP($D37, 'MASTER_S&amp;P'!$D:$D, 'MASTER_S&amp;P'!F:F)</f>
        <v>3445000</v>
      </c>
      <c r="M37" s="46" t="str">
        <f>IF(AND(EXCL_YRS_NEG_INC=1,_xlfn.XLOOKUP($D37,'MASTER_S&amp;P'!$D:$D,'MASTER_S&amp;P'!L:L)&lt;0),"Negative",_xlfn.XLOOKUP($D37,'MASTER_S&amp;P'!$D:$D,'MASTER_S&amp;P'!L:L))</f>
        <v>Negative</v>
      </c>
      <c r="N37" s="65" t="str">
        <f t="shared" si="13"/>
        <v/>
      </c>
      <c r="O37" s="65" t="str">
        <f t="shared" si="14"/>
        <v/>
      </c>
      <c r="P37" s="47" t="str">
        <f t="shared" si="48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49"/>
        <v>n/a</v>
      </c>
      <c r="V37" s="46">
        <f t="shared" si="17"/>
        <v>3445000</v>
      </c>
      <c r="W37" s="46">
        <f>_xlfn.XLOOKUP($D37, MASTER_YH!$D:$D, MASTER_YH!I:I)</f>
        <v>9766000</v>
      </c>
      <c r="X37" s="49">
        <f t="shared" si="18"/>
        <v>0.35275445422895763</v>
      </c>
      <c r="Y37" s="46">
        <f t="shared" si="50"/>
        <v>3445000</v>
      </c>
      <c r="Z37" s="46">
        <f>_xlfn.XLOOKUP($D37, 'MASTER_S&amp;P'!$D:$D, 'MASTER_S&amp;P'!I:I)</f>
        <v>9766000</v>
      </c>
      <c r="AA37" s="49">
        <f t="shared" si="51"/>
        <v>0.35275445422895763</v>
      </c>
      <c r="AB37" s="51">
        <f t="shared" si="19"/>
        <v>9766000</v>
      </c>
      <c r="AC37" s="65">
        <f t="shared" si="20"/>
        <v>6.1106462221087308E-6</v>
      </c>
      <c r="AD37" s="65" t="str">
        <f t="shared" si="21"/>
        <v/>
      </c>
      <c r="AE37" s="50">
        <f t="shared" si="52"/>
        <v>0.35275445422895763</v>
      </c>
      <c r="AF37" s="44">
        <f t="shared" si="22"/>
        <v>0</v>
      </c>
      <c r="AI37" s="46">
        <f>_xlfn.XLOOKUP($D37,MASTER_YH!$D:$D,MASTER_YH!G:G)</f>
        <v>349000</v>
      </c>
      <c r="AJ37" s="46" t="str">
        <f>IF(AND(EXCL_YRS_NEG_INC=1,_xlfn.XLOOKUP($D37,MASTER_YH!$D:$D,MASTER_YH!M:M)&lt;0), "Negative", _xlfn.XLOOKUP($D37,MASTER_YH!$D:$D,MASTER_YH!M:M))</f>
        <v>Negative</v>
      </c>
      <c r="AK37" s="65" t="str">
        <f t="shared" si="23"/>
        <v/>
      </c>
      <c r="AL37" s="65" t="str">
        <f t="shared" si="24"/>
        <v/>
      </c>
      <c r="AM37" s="47" t="str">
        <f t="shared" si="53"/>
        <v>n/a</v>
      </c>
      <c r="AN37" s="46">
        <f>_xlfn.XLOOKUP($D37, 'MASTER_S&amp;P'!$D:$D, 'MASTER_S&amp;P'!G:G)</f>
        <v>349000</v>
      </c>
      <c r="AO37" s="46" t="str">
        <f>IF(AND(EXCL_YRS_NEG_INC=1,_xlfn.XLOOKUP($D37,'MASTER_S&amp;P'!$D:$D,'MASTER_S&amp;P'!M:M)&lt;0),"Negative",_xlfn.XLOOKUP($D37,'MASTER_S&amp;P'!$D:$D,'MASTER_S&amp;P'!M:M))</f>
        <v>Negative</v>
      </c>
      <c r="AP37" s="65" t="str">
        <f t="shared" si="25"/>
        <v/>
      </c>
      <c r="AQ37" s="65" t="str">
        <f t="shared" si="26"/>
        <v/>
      </c>
      <c r="AR37" s="47" t="str">
        <f t="shared" si="54"/>
        <v>n/a</v>
      </c>
      <c r="AS37" s="46" t="str">
        <f>_xlfn.XLOOKUP($D37, MASTER_VL!$D:$D, MASTER_VL!G:G)</f>
        <v>NA</v>
      </c>
      <c r="AT37" s="46" t="str">
        <f>IF(AND(EXCL_YRS_NEG_INC=1,_xlfn.XLOOKUP($D37,MASTER_VL!$D:$D,MASTER_VL!P:P)&lt;0),"Negative",_xlfn.XLOOKUP($D37,MASTER_VL!$D:$D,MASTER_VL!P:P))</f>
        <v>NA</v>
      </c>
      <c r="AU37" s="65" t="str">
        <f t="shared" si="27"/>
        <v/>
      </c>
      <c r="AV37" s="65" t="str">
        <f t="shared" si="28"/>
        <v/>
      </c>
      <c r="AW37" s="47" t="str">
        <f t="shared" si="55"/>
        <v>n/a</v>
      </c>
      <c r="AX37" s="46">
        <f t="shared" si="29"/>
        <v>349000</v>
      </c>
      <c r="AY37" s="46">
        <f>_xlfn.XLOOKUP($D37, MASTER_YH!$D:$D, MASTER_YH!J:J)</f>
        <v>6394000</v>
      </c>
      <c r="AZ37" s="49">
        <f t="shared" si="30"/>
        <v>5.4582421019705972E-2</v>
      </c>
      <c r="BA37" s="46">
        <f t="shared" si="56"/>
        <v>349000</v>
      </c>
      <c r="BB37" s="46">
        <f>_xlfn.XLOOKUP($D37, 'MASTER_S&amp;P'!$D:$D, 'MASTER_S&amp;P'!J:J)</f>
        <v>6394000</v>
      </c>
      <c r="BC37" s="49">
        <f t="shared" si="57"/>
        <v>5.4582421019705972E-2</v>
      </c>
      <c r="BD37" s="51">
        <f t="shared" si="31"/>
        <v>6394000</v>
      </c>
      <c r="BE37" s="65">
        <f t="shared" si="32"/>
        <v>4.1289180476894064E-6</v>
      </c>
      <c r="BF37" s="65" t="str">
        <f t="shared" si="33"/>
        <v/>
      </c>
      <c r="BG37" s="50">
        <f t="shared" si="58"/>
        <v>5.4582421019705972E-2</v>
      </c>
      <c r="BH37" s="44">
        <f t="shared" si="34"/>
        <v>0</v>
      </c>
      <c r="BK37" s="46">
        <f>_xlfn.XLOOKUP($D37,MASTER_YH!$D:$D,MASTER_YH!H:H)</f>
        <v>200000</v>
      </c>
      <c r="BL37" s="46" t="str">
        <f>IF(AND(EXCL_YRS_NEG_INC=1,_xlfn.XLOOKUP($D37,MASTER_YH!$D:$D,MASTER_YH!N:N)&lt;0), "Negative", _xlfn.XLOOKUP($D37,MASTER_YH!$D:$D,MASTER_YH!N:N))</f>
        <v>Negative</v>
      </c>
      <c r="BM37" s="65" t="str">
        <f t="shared" si="35"/>
        <v/>
      </c>
      <c r="BN37" s="65" t="str">
        <f t="shared" si="36"/>
        <v/>
      </c>
      <c r="BO37" s="47" t="str">
        <f t="shared" si="59"/>
        <v>n/a</v>
      </c>
      <c r="BP37" s="46">
        <f>_xlfn.XLOOKUP($D37, 'MASTER_S&amp;P'!$D:$D, 'MASTER_S&amp;P'!H:H)</f>
        <v>190000</v>
      </c>
      <c r="BQ37" s="46" t="str">
        <f>IF(AND(EXCL_YRS_NEG_INC=1,_xlfn.XLOOKUP($D37,'MASTER_S&amp;P'!$D:$D,'MASTER_S&amp;P'!N:N)&lt;0),"Negative",_xlfn.XLOOKUP($D37,'MASTER_S&amp;P'!$D:$D,'MASTER_S&amp;P'!N:N))</f>
        <v>Negative</v>
      </c>
      <c r="BR37" s="65" t="str">
        <f t="shared" si="37"/>
        <v/>
      </c>
      <c r="BS37" s="65" t="str">
        <f t="shared" si="38"/>
        <v/>
      </c>
      <c r="BT37" s="47" t="str">
        <f t="shared" si="60"/>
        <v>n/a</v>
      </c>
      <c r="BU37" s="46" t="str">
        <f>_xlfn.XLOOKUP($D37, MASTER_VL!$D:$D, MASTER_VL!H:H)</f>
        <v>NA</v>
      </c>
      <c r="BV37" s="46" t="str">
        <f>IF(AND(EXCL_YRS_NEG_INC=1,_xlfn.XLOOKUP($D37,MASTER_VL!$D:$D,MASTER_VL!Q:Q)&lt;0),"Negative",_xlfn.XLOOKUP($D37,MASTER_VL!$D:$D,MASTER_VL!Q:Q))</f>
        <v>NA</v>
      </c>
      <c r="BW37" s="65" t="str">
        <f t="shared" si="39"/>
        <v/>
      </c>
      <c r="BX37" s="65" t="str">
        <f t="shared" si="40"/>
        <v/>
      </c>
      <c r="BY37" s="47" t="str">
        <f t="shared" si="61"/>
        <v>n/a</v>
      </c>
      <c r="BZ37" s="46">
        <f t="shared" si="41"/>
        <v>200000</v>
      </c>
      <c r="CA37" s="46">
        <f>_xlfn.XLOOKUP($D37, MASTER_YH!$D:$D, MASTER_YH!K:K)</f>
        <v>710000</v>
      </c>
      <c r="CB37" s="49">
        <f t="shared" si="42"/>
        <v>0.28169014084507044</v>
      </c>
      <c r="CC37" s="46">
        <f t="shared" si="62"/>
        <v>190000</v>
      </c>
      <c r="CD37" s="46">
        <f>_xlfn.XLOOKUP($D37, 'MASTER_S&amp;P'!$D:$D, 'MASTER_S&amp;P'!K:K)</f>
        <v>710000</v>
      </c>
      <c r="CE37" s="49">
        <f t="shared" si="63"/>
        <v>0.26760563380281688</v>
      </c>
      <c r="CF37" s="51">
        <f t="shared" si="43"/>
        <v>710000</v>
      </c>
      <c r="CG37" s="65">
        <f t="shared" si="44"/>
        <v>4.7584685407109718E-7</v>
      </c>
      <c r="CH37" s="65" t="str">
        <f t="shared" si="45"/>
        <v/>
      </c>
      <c r="CI37" s="50">
        <f t="shared" si="64"/>
        <v>0.27464788732394363</v>
      </c>
      <c r="CJ37" s="44">
        <f t="shared" si="46"/>
        <v>0</v>
      </c>
    </row>
    <row r="38" spans="2:88" x14ac:dyDescent="0.3">
      <c r="B38" s="7" t="str">
        <f>MASTER_VL!B32</f>
        <v>Retail Hardlines</v>
      </c>
      <c r="C38" s="7" t="str">
        <f>MASTER_VL!C32</f>
        <v>QVC Group Inc.</v>
      </c>
      <c r="D38" s="7" t="str">
        <f>MASTER_VL!D32</f>
        <v>QVCGA</v>
      </c>
      <c r="G38" s="46">
        <f>_xlfn.XLOOKUP($D38,MASTER_YH!$D:$D,MASTER_YH!F:F)</f>
        <v>10037000000</v>
      </c>
      <c r="H38" s="46" t="str">
        <f>IF(AND(EXCL_YRS_NEG_INC=1,_xlfn.XLOOKUP($D38,MASTER_YH!$D:$D,MASTER_YH!L:L)&lt;0), "Negative", _xlfn.XLOOKUP($D38,MASTER_YH!$D:$D,MASTER_YH!L:L))</f>
        <v>Negative</v>
      </c>
      <c r="I38" s="65" t="str">
        <f t="shared" si="11"/>
        <v/>
      </c>
      <c r="J38" s="65" t="str">
        <f t="shared" si="12"/>
        <v/>
      </c>
      <c r="K38" s="47" t="str">
        <f t="shared" si="47"/>
        <v>n/a</v>
      </c>
      <c r="L38" s="46">
        <f>_xlfn.XLOOKUP($D38, 'MASTER_S&amp;P'!$D:$D, 'MASTER_S&amp;P'!F:F)</f>
        <v>10037000000</v>
      </c>
      <c r="M38" s="46" t="str">
        <f>IF(AND(EXCL_YRS_NEG_INC=1,_xlfn.XLOOKUP($D38,'MASTER_S&amp;P'!$D:$D,'MASTER_S&amp;P'!L:L)&lt;0),"Negative",_xlfn.XLOOKUP($D38,'MASTER_S&amp;P'!$D:$D,'MASTER_S&amp;P'!L:L))</f>
        <v>Negative</v>
      </c>
      <c r="N38" s="65" t="str">
        <f t="shared" si="13"/>
        <v/>
      </c>
      <c r="O38" s="65" t="str">
        <f t="shared" si="14"/>
        <v/>
      </c>
      <c r="P38" s="47" t="str">
        <f t="shared" si="48"/>
        <v>n/a</v>
      </c>
      <c r="Q38" s="46">
        <f>_xlfn.XLOOKUP($D38, MASTER_VL!$D:$D, MASTER_VL!F:F)</f>
        <v>10037000000</v>
      </c>
      <c r="R38" s="46" t="str">
        <f>IF(AND(EXCL_YRS_NEG_INC=1,_xlfn.XLOOKUP($D38,MASTER_VL!$D:$D,MASTER_VL!O:O)&lt;0),"Negative",_xlfn.XLOOKUP($D38,MASTER_VL!$D:$D,MASTER_VL!O:O))</f>
        <v>Negative</v>
      </c>
      <c r="S38" s="65" t="str">
        <f t="shared" si="15"/>
        <v/>
      </c>
      <c r="T38" s="65" t="str">
        <f t="shared" si="16"/>
        <v/>
      </c>
      <c r="U38" s="47" t="str">
        <f t="shared" si="49"/>
        <v>n/a</v>
      </c>
      <c r="V38" s="46">
        <f t="shared" si="17"/>
        <v>10037000000</v>
      </c>
      <c r="W38" s="46">
        <f>_xlfn.XLOOKUP($D38, MASTER_YH!$D:$D, MASTER_YH!I:I)</f>
        <v>9243000000</v>
      </c>
      <c r="X38" s="49">
        <f t="shared" si="18"/>
        <v>1.0859028453965163</v>
      </c>
      <c r="Y38" s="46">
        <f t="shared" si="50"/>
        <v>10037000000</v>
      </c>
      <c r="Z38" s="46">
        <f>_xlfn.XLOOKUP($D38, 'MASTER_S&amp;P'!$D:$D, 'MASTER_S&amp;P'!I:I)</f>
        <v>9243000000</v>
      </c>
      <c r="AA38" s="49">
        <f t="shared" si="51"/>
        <v>1.0859028453965163</v>
      </c>
      <c r="AB38" s="51">
        <f t="shared" si="19"/>
        <v>9243000000</v>
      </c>
      <c r="AC38" s="65">
        <f t="shared" si="20"/>
        <v>5.7834019077361255E-3</v>
      </c>
      <c r="AD38" s="65" t="str">
        <f t="shared" si="21"/>
        <v/>
      </c>
      <c r="AE38" s="50">
        <f t="shared" si="52"/>
        <v>1.0859028453965163</v>
      </c>
      <c r="AF38" s="44">
        <f t="shared" si="22"/>
        <v>0</v>
      </c>
      <c r="AI38" s="46">
        <f>_xlfn.XLOOKUP($D38,MASTER_YH!$D:$D,MASTER_YH!G:G)</f>
        <v>10915000000</v>
      </c>
      <c r="AJ38" s="46">
        <f>IF(AND(EXCL_YRS_NEG_INC=1,_xlfn.XLOOKUP($D38,MASTER_YH!$D:$D,MASTER_YH!M:M)&lt;0), "Negative", _xlfn.XLOOKUP($D38,MASTER_YH!$D:$D,MASTER_YH!M:M))</f>
        <v>66000000</v>
      </c>
      <c r="AK38" s="65">
        <f t="shared" si="23"/>
        <v>7.6469958167352248E-3</v>
      </c>
      <c r="AL38" s="65" t="str">
        <f t="shared" si="24"/>
        <v/>
      </c>
      <c r="AM38" s="47">
        <f t="shared" si="53"/>
        <v>6.0467246907924873E-3</v>
      </c>
      <c r="AN38" s="46">
        <f>_xlfn.XLOOKUP($D38, 'MASTER_S&amp;P'!$D:$D, 'MASTER_S&amp;P'!G:G)</f>
        <v>10915000000</v>
      </c>
      <c r="AO38" s="46">
        <f>IF(AND(EXCL_YRS_NEG_INC=1,_xlfn.XLOOKUP($D38,'MASTER_S&amp;P'!$D:$D,'MASTER_S&amp;P'!M:M)&lt;0),"Negative",_xlfn.XLOOKUP($D38,'MASTER_S&amp;P'!$D:$D,'MASTER_S&amp;P'!M:M))</f>
        <v>66000000</v>
      </c>
      <c r="AP38" s="65">
        <f t="shared" si="25"/>
        <v>7.755364459248462E-3</v>
      </c>
      <c r="AQ38" s="65" t="str">
        <f t="shared" si="26"/>
        <v/>
      </c>
      <c r="AR38" s="47">
        <f t="shared" si="54"/>
        <v>6.0467246907924873E-3</v>
      </c>
      <c r="AS38" s="46">
        <f>_xlfn.XLOOKUP($D38, MASTER_VL!$D:$D, MASTER_VL!G:G)</f>
        <v>10915000000</v>
      </c>
      <c r="AT38" s="46" t="str">
        <f>IF(AND(EXCL_YRS_NEG_INC=1,_xlfn.XLOOKUP($D38,MASTER_VL!$D:$D,MASTER_VL!P:P)&lt;0),"Negative",_xlfn.XLOOKUP($D38,MASTER_VL!$D:$D,MASTER_VL!P:P))</f>
        <v>Negative</v>
      </c>
      <c r="AU38" s="65" t="str">
        <f t="shared" si="27"/>
        <v/>
      </c>
      <c r="AV38" s="65" t="str">
        <f t="shared" si="28"/>
        <v/>
      </c>
      <c r="AW38" s="47" t="str">
        <f t="shared" si="55"/>
        <v>n/a</v>
      </c>
      <c r="AX38" s="46">
        <f t="shared" si="29"/>
        <v>10915000000</v>
      </c>
      <c r="AY38" s="46">
        <f>_xlfn.XLOOKUP($D38, MASTER_YH!$D:$D, MASTER_YH!J:J)</f>
        <v>11368000000</v>
      </c>
      <c r="AZ38" s="49">
        <f t="shared" si="30"/>
        <v>0.96015130190007036</v>
      </c>
      <c r="BA38" s="46">
        <f t="shared" si="56"/>
        <v>10915000000</v>
      </c>
      <c r="BB38" s="46">
        <f>_xlfn.XLOOKUP($D38, 'MASTER_S&amp;P'!$D:$D, 'MASTER_S&amp;P'!J:J)</f>
        <v>11368000000</v>
      </c>
      <c r="BC38" s="49">
        <f t="shared" si="57"/>
        <v>0.96015130190007036</v>
      </c>
      <c r="BD38" s="51">
        <f t="shared" si="31"/>
        <v>11368000000</v>
      </c>
      <c r="BE38" s="65">
        <f t="shared" si="32"/>
        <v>7.3408727504118186E-3</v>
      </c>
      <c r="BF38" s="65" t="str">
        <f t="shared" si="33"/>
        <v/>
      </c>
      <c r="BG38" s="50">
        <f t="shared" si="58"/>
        <v>0.96015130190007036</v>
      </c>
      <c r="BH38" s="44">
        <f t="shared" si="34"/>
        <v>0</v>
      </c>
      <c r="BK38" s="46">
        <f>_xlfn.XLOOKUP($D38,MASTER_YH!$D:$D,MASTER_YH!H:H)</f>
        <v>12106000000</v>
      </c>
      <c r="BL38" s="46" t="str">
        <f>IF(AND(EXCL_YRS_NEG_INC=1,_xlfn.XLOOKUP($D38,MASTER_YH!$D:$D,MASTER_YH!N:N)&lt;0), "Negative", _xlfn.XLOOKUP($D38,MASTER_YH!$D:$D,MASTER_YH!N:N))</f>
        <v>Negative</v>
      </c>
      <c r="BM38" s="65" t="str">
        <f t="shared" si="35"/>
        <v/>
      </c>
      <c r="BN38" s="65" t="str">
        <f t="shared" si="36"/>
        <v/>
      </c>
      <c r="BO38" s="47" t="str">
        <f t="shared" si="59"/>
        <v>n/a</v>
      </c>
      <c r="BP38" s="46">
        <f>_xlfn.XLOOKUP($D38, 'MASTER_S&amp;P'!$D:$D, 'MASTER_S&amp;P'!H:H)</f>
        <v>12106000000</v>
      </c>
      <c r="BQ38" s="46" t="str">
        <f>IF(AND(EXCL_YRS_NEG_INC=1,_xlfn.XLOOKUP($D38,'MASTER_S&amp;P'!$D:$D,'MASTER_S&amp;P'!N:N)&lt;0),"Negative",_xlfn.XLOOKUP($D38,'MASTER_S&amp;P'!$D:$D,'MASTER_S&amp;P'!N:N))</f>
        <v>Negative</v>
      </c>
      <c r="BR38" s="65" t="str">
        <f t="shared" si="37"/>
        <v/>
      </c>
      <c r="BS38" s="65" t="str">
        <f t="shared" si="38"/>
        <v/>
      </c>
      <c r="BT38" s="47" t="str">
        <f t="shared" si="60"/>
        <v>n/a</v>
      </c>
      <c r="BU38" s="46">
        <f>_xlfn.XLOOKUP($D38, MASTER_VL!$D:$D, MASTER_VL!H:H)</f>
        <v>12106000000</v>
      </c>
      <c r="BV38" s="46">
        <f>IF(AND(EXCL_YRS_NEG_INC=1,_xlfn.XLOOKUP($D38,MASTER_VL!$D:$D,MASTER_VL!Q:Q)&lt;0),"Negative",_xlfn.XLOOKUP($D38,MASTER_VL!$D:$D,MASTER_VL!Q:Q))</f>
        <v>95690000</v>
      </c>
      <c r="BW38" s="65">
        <f t="shared" si="39"/>
        <v>9.3603789200889954E-3</v>
      </c>
      <c r="BX38" s="65" t="str">
        <f t="shared" si="40"/>
        <v/>
      </c>
      <c r="BY38" s="47">
        <f t="shared" si="61"/>
        <v>7.90434495291591E-3</v>
      </c>
      <c r="BZ38" s="46">
        <f t="shared" si="41"/>
        <v>12106000000</v>
      </c>
      <c r="CA38" s="46">
        <f>_xlfn.XLOOKUP($D38, MASTER_YH!$D:$D, MASTER_YH!K:K)</f>
        <v>12571000000</v>
      </c>
      <c r="CB38" s="49">
        <f t="shared" si="42"/>
        <v>0.96301010261713471</v>
      </c>
      <c r="CC38" s="46">
        <f t="shared" si="62"/>
        <v>12106000000</v>
      </c>
      <c r="CD38" s="46">
        <f>_xlfn.XLOOKUP($D38, 'MASTER_S&amp;P'!$D:$D, 'MASTER_S&amp;P'!K:K)</f>
        <v>12571000000</v>
      </c>
      <c r="CE38" s="49">
        <f t="shared" si="63"/>
        <v>0.96301010261713471</v>
      </c>
      <c r="CF38" s="51">
        <f t="shared" si="43"/>
        <v>12571000000</v>
      </c>
      <c r="CG38" s="65">
        <f t="shared" si="44"/>
        <v>8.4251701444052994E-3</v>
      </c>
      <c r="CH38" s="65" t="str">
        <f t="shared" si="45"/>
        <v/>
      </c>
      <c r="CI38" s="50">
        <f t="shared" si="64"/>
        <v>0.96301010261713471</v>
      </c>
      <c r="CJ38" s="44">
        <f t="shared" si="46"/>
        <v>0</v>
      </c>
    </row>
    <row r="39" spans="2:88" x14ac:dyDescent="0.3">
      <c r="B39" s="7" t="str">
        <f>MASTER_VL!B33</f>
        <v>Retail Hardlines</v>
      </c>
      <c r="C39" s="7" t="str">
        <f>MASTER_VL!C33</f>
        <v>Raytech Holding Limited</v>
      </c>
      <c r="D39" s="7" t="str">
        <f>MASTER_VL!D33</f>
        <v>RAY</v>
      </c>
      <c r="G39" s="46" t="str">
        <f>_xlfn.XLOOKUP($D39,MASTER_YH!$D:$D,MASTER_YH!F:F)</f>
        <v>n/a</v>
      </c>
      <c r="H39" s="46" t="str">
        <f>IF(AND(EXCL_YRS_NEG_INC=1,_xlfn.XLOOKUP($D39,MASTER_YH!$D:$D,MASTER_YH!L:L)&lt;0), "Negative", _xlfn.XLOOKUP($D39,MASTER_YH!$D:$D,MASTER_YH!L:L))</f>
        <v>n/a</v>
      </c>
      <c r="I39" s="65" t="str">
        <f t="shared" si="11"/>
        <v/>
      </c>
      <c r="J39" s="65" t="str">
        <f t="shared" si="12"/>
        <v/>
      </c>
      <c r="K39" s="47" t="str">
        <f t="shared" si="47"/>
        <v>n/a</v>
      </c>
      <c r="L39" s="46">
        <f>_xlfn.XLOOKUP($D39, 'MASTER_S&amp;P'!$D:$D, 'MASTER_S&amp;P'!F:F)</f>
        <v>66972301.000000007</v>
      </c>
      <c r="M39" s="46">
        <f>IF(AND(EXCL_YRS_NEG_INC=1,_xlfn.XLOOKUP($D39,'MASTER_S&amp;P'!$D:$D,'MASTER_S&amp;P'!L:L)&lt;0),"Negative",_xlfn.XLOOKUP($D39,'MASTER_S&amp;P'!$D:$D,'MASTER_S&amp;P'!L:L))</f>
        <v>12753794</v>
      </c>
      <c r="N39" s="65">
        <f t="shared" si="13"/>
        <v>3.9007849717842496E-5</v>
      </c>
      <c r="O39" s="65" t="str">
        <f t="shared" si="14"/>
        <v/>
      </c>
      <c r="P39" s="47">
        <f t="shared" si="48"/>
        <v>0.19043386309811872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49"/>
        <v>n/a</v>
      </c>
      <c r="V39" s="46" t="str">
        <f t="shared" si="17"/>
        <v>n/a</v>
      </c>
      <c r="W39" s="46" t="str">
        <f>_xlfn.XLOOKUP($D39, MASTER_YH!$D:$D, MASTER_YH!I:I)</f>
        <v>n/a</v>
      </c>
      <c r="X39" s="49" t="str">
        <f t="shared" si="18"/>
        <v>n/a</v>
      </c>
      <c r="Y39" s="46">
        <f t="shared" si="50"/>
        <v>66972301.000000007</v>
      </c>
      <c r="Z39" s="46">
        <f>_xlfn.XLOOKUP($D39, 'MASTER_S&amp;P'!$D:$D, 'MASTER_S&amp;P'!I:I)</f>
        <v>58113014</v>
      </c>
      <c r="AA39" s="49">
        <f t="shared" si="51"/>
        <v>1.1524492775404835</v>
      </c>
      <c r="AB39" s="51">
        <f t="shared" si="19"/>
        <v>58113014</v>
      </c>
      <c r="AC39" s="65">
        <f t="shared" si="20"/>
        <v>3.6361670024006939E-5</v>
      </c>
      <c r="AD39" s="65" t="str">
        <f t="shared" si="21"/>
        <v/>
      </c>
      <c r="AE39" s="50">
        <f t="shared" si="52"/>
        <v>1.1524492775404835</v>
      </c>
      <c r="AF39" s="44">
        <f t="shared" si="22"/>
        <v>0</v>
      </c>
      <c r="AI39" s="46">
        <f>_xlfn.XLOOKUP($D39,MASTER_YH!$D:$D,MASTER_YH!G:G)</f>
        <v>66972301</v>
      </c>
      <c r="AJ39" s="46">
        <f>IF(AND(EXCL_YRS_NEG_INC=1,_xlfn.XLOOKUP($D39,MASTER_YH!$D:$D,MASTER_YH!M:M)&lt;0), "Negative", _xlfn.XLOOKUP($D39,MASTER_YH!$D:$D,MASTER_YH!M:M))</f>
        <v>12753794</v>
      </c>
      <c r="AK39" s="65">
        <f t="shared" si="23"/>
        <v>3.0662439565539518E-5</v>
      </c>
      <c r="AL39" s="65" t="str">
        <f t="shared" si="24"/>
        <v/>
      </c>
      <c r="AM39" s="47">
        <f t="shared" si="53"/>
        <v>0.19043386309811872</v>
      </c>
      <c r="AN39" s="46">
        <f>_xlfn.XLOOKUP($D39, 'MASTER_S&amp;P'!$D:$D, 'MASTER_S&amp;P'!G:G)</f>
        <v>45518239</v>
      </c>
      <c r="AO39" s="46">
        <f>IF(AND(EXCL_YRS_NEG_INC=1,_xlfn.XLOOKUP($D39,'MASTER_S&amp;P'!$D:$D,'MASTER_S&amp;P'!M:M)&lt;0),"Negative",_xlfn.XLOOKUP($D39,'MASTER_S&amp;P'!$D:$D,'MASTER_S&amp;P'!M:M))</f>
        <v>7473926</v>
      </c>
      <c r="AP39" s="65">
        <f t="shared" si="25"/>
        <v>3.1096969285640807E-5</v>
      </c>
      <c r="AQ39" s="65" t="str">
        <f t="shared" si="26"/>
        <v/>
      </c>
      <c r="AR39" s="47">
        <f t="shared" si="54"/>
        <v>0.16419629063417854</v>
      </c>
      <c r="AS39" s="46" t="str">
        <f>_xlfn.XLOOKUP($D39, MASTER_VL!$D:$D, MASTER_VL!G:G)</f>
        <v>NA</v>
      </c>
      <c r="AT39" s="46" t="str">
        <f>IF(AND(EXCL_YRS_NEG_INC=1,_xlfn.XLOOKUP($D39,MASTER_VL!$D:$D,MASTER_VL!P:P)&lt;0),"Negative",_xlfn.XLOOKUP($D39,MASTER_VL!$D:$D,MASTER_VL!P:P))</f>
        <v>NA</v>
      </c>
      <c r="AU39" s="65" t="str">
        <f t="shared" si="27"/>
        <v/>
      </c>
      <c r="AV39" s="65" t="str">
        <f t="shared" si="28"/>
        <v/>
      </c>
      <c r="AW39" s="47" t="str">
        <f t="shared" si="55"/>
        <v>n/a</v>
      </c>
      <c r="AX39" s="46">
        <f t="shared" si="29"/>
        <v>66972301</v>
      </c>
      <c r="AY39" s="46">
        <f>_xlfn.XLOOKUP($D39, MASTER_YH!$D:$D, MASTER_YH!J:J)</f>
        <v>58113014</v>
      </c>
      <c r="AZ39" s="49">
        <f t="shared" si="30"/>
        <v>1.1524492775404835</v>
      </c>
      <c r="BA39" s="46">
        <f t="shared" si="56"/>
        <v>45518239</v>
      </c>
      <c r="BB39" s="46">
        <f>_xlfn.XLOOKUP($D39, 'MASTER_S&amp;P'!$D:$D, 'MASTER_S&amp;P'!J:J)</f>
        <v>33052358.999999996</v>
      </c>
      <c r="BC39" s="49">
        <f t="shared" si="57"/>
        <v>1.3771555307141619</v>
      </c>
      <c r="BD39" s="51">
        <f t="shared" si="31"/>
        <v>45582686.5</v>
      </c>
      <c r="BE39" s="65">
        <f t="shared" si="32"/>
        <v>2.9434966680015366E-5</v>
      </c>
      <c r="BF39" s="65" t="str">
        <f t="shared" si="33"/>
        <v/>
      </c>
      <c r="BG39" s="50">
        <f t="shared" si="58"/>
        <v>1.2648024041273227</v>
      </c>
      <c r="BH39" s="44">
        <f t="shared" si="34"/>
        <v>0</v>
      </c>
      <c r="BK39" s="46">
        <f>_xlfn.XLOOKUP($D39,MASTER_YH!$D:$D,MASTER_YH!H:H)</f>
        <v>45518239</v>
      </c>
      <c r="BL39" s="46">
        <f>IF(AND(EXCL_YRS_NEG_INC=1,_xlfn.XLOOKUP($D39,MASTER_YH!$D:$D,MASTER_YH!N:N)&lt;0), "Negative", _xlfn.XLOOKUP($D39,MASTER_YH!$D:$D,MASTER_YH!N:N))</f>
        <v>7473926</v>
      </c>
      <c r="BM39" s="65">
        <f t="shared" si="35"/>
        <v>1.9333770627059544E-5</v>
      </c>
      <c r="BN39" s="65" t="str">
        <f t="shared" si="36"/>
        <v/>
      </c>
      <c r="BO39" s="47">
        <f t="shared" si="59"/>
        <v>0.16419629063417854</v>
      </c>
      <c r="BP39" s="46">
        <f>_xlfn.XLOOKUP($D39, 'MASTER_S&amp;P'!$D:$D, 'MASTER_S&amp;P'!H:H)</f>
        <v>45105917</v>
      </c>
      <c r="BQ39" s="46">
        <f>IF(AND(EXCL_YRS_NEG_INC=1,_xlfn.XLOOKUP($D39,'MASTER_S&amp;P'!$D:$D,'MASTER_S&amp;P'!N:N)&lt;0),"Negative",_xlfn.XLOOKUP($D39,'MASTER_S&amp;P'!$D:$D,'MASTER_S&amp;P'!N:N))</f>
        <v>11180378</v>
      </c>
      <c r="BR39" s="65">
        <f t="shared" si="37"/>
        <v>1.8754870003506568E-5</v>
      </c>
      <c r="BS39" s="65" t="str">
        <f t="shared" si="38"/>
        <v/>
      </c>
      <c r="BT39" s="47">
        <f t="shared" si="60"/>
        <v>0.2478694314096308</v>
      </c>
      <c r="BU39" s="46" t="str">
        <f>_xlfn.XLOOKUP($D39, MASTER_VL!$D:$D, MASTER_VL!H:H)</f>
        <v>NA</v>
      </c>
      <c r="BV39" s="46" t="str">
        <f>IF(AND(EXCL_YRS_NEG_INC=1,_xlfn.XLOOKUP($D39,MASTER_VL!$D:$D,MASTER_VL!Q:Q)&lt;0),"Negative",_xlfn.XLOOKUP($D39,MASTER_VL!$D:$D,MASTER_VL!Q:Q))</f>
        <v>NA</v>
      </c>
      <c r="BW39" s="65" t="str">
        <f t="shared" si="39"/>
        <v/>
      </c>
      <c r="BX39" s="65" t="str">
        <f t="shared" si="40"/>
        <v/>
      </c>
      <c r="BY39" s="47" t="str">
        <f t="shared" si="61"/>
        <v>n/a</v>
      </c>
      <c r="BZ39" s="46">
        <f t="shared" si="41"/>
        <v>45518239</v>
      </c>
      <c r="CA39" s="46">
        <f>_xlfn.XLOOKUP($D39, MASTER_YH!$D:$D, MASTER_YH!K:K)</f>
        <v>33052359</v>
      </c>
      <c r="CB39" s="49">
        <f t="shared" si="42"/>
        <v>1.3771555307141616</v>
      </c>
      <c r="CC39" s="46">
        <f t="shared" si="62"/>
        <v>45105917</v>
      </c>
      <c r="CD39" s="46">
        <f>_xlfn.XLOOKUP($D39, 'MASTER_S&amp;P'!$D:$D, 'MASTER_S&amp;P'!K:K)</f>
        <v>20881039</v>
      </c>
      <c r="CE39" s="49">
        <f t="shared" si="63"/>
        <v>2.1601375774452602</v>
      </c>
      <c r="CF39" s="51">
        <f t="shared" si="43"/>
        <v>26966699</v>
      </c>
      <c r="CG39" s="65">
        <f t="shared" si="44"/>
        <v>1.8073266033566481E-5</v>
      </c>
      <c r="CH39" s="65" t="str">
        <f t="shared" si="45"/>
        <v/>
      </c>
      <c r="CI39" s="50">
        <f t="shared" si="64"/>
        <v>1.7686465540797109</v>
      </c>
      <c r="CJ39" s="44">
        <f t="shared" si="46"/>
        <v>0</v>
      </c>
    </row>
    <row r="40" spans="2:88" x14ac:dyDescent="0.3">
      <c r="B40" s="7" t="str">
        <f>MASTER_VL!B34</f>
        <v>Retail Hardlines</v>
      </c>
      <c r="C40" s="7" t="str">
        <f>MASTER_VL!C34</f>
        <v>Ridgetech Inc</v>
      </c>
      <c r="D40" s="7" t="str">
        <f>MASTER_VL!D34</f>
        <v>RDGT</v>
      </c>
      <c r="G40" s="46" t="str">
        <f>_xlfn.XLOOKUP($D40,MASTER_YH!$D:$D,MASTER_YH!F:F)</f>
        <v>n/a</v>
      </c>
      <c r="H40" s="46" t="str">
        <f>IF(AND(EXCL_YRS_NEG_INC=1,_xlfn.XLOOKUP($D40,MASTER_YH!$D:$D,MASTER_YH!L:L)&lt;0), "Negative", _xlfn.XLOOKUP($D40,MASTER_YH!$D:$D,MASTER_YH!L:L))</f>
        <v>n/a</v>
      </c>
      <c r="I40" s="65" t="str">
        <f t="shared" si="11"/>
        <v/>
      </c>
      <c r="J40" s="65" t="str">
        <f t="shared" si="12"/>
        <v/>
      </c>
      <c r="K40" s="47" t="str">
        <f t="shared" si="47"/>
        <v>n/a</v>
      </c>
      <c r="L40" s="46">
        <f>_xlfn.XLOOKUP($D40, 'MASTER_S&amp;P'!$D:$D, 'MASTER_S&amp;P'!F:F)</f>
        <v>154541077</v>
      </c>
      <c r="M40" s="46" t="str">
        <f>IF(AND(EXCL_YRS_NEG_INC=1,_xlfn.XLOOKUP($D40,'MASTER_S&amp;P'!$D:$D,'MASTER_S&amp;P'!L:L)&lt;0),"Negative",_xlfn.XLOOKUP($D40,'MASTER_S&amp;P'!$D:$D,'MASTER_S&amp;P'!L:L))</f>
        <v>Negative</v>
      </c>
      <c r="N40" s="65" t="str">
        <f t="shared" si="13"/>
        <v/>
      </c>
      <c r="O40" s="65" t="str">
        <f t="shared" si="14"/>
        <v/>
      </c>
      <c r="P40" s="47" t="str">
        <f t="shared" si="48"/>
        <v>n/a</v>
      </c>
      <c r="Q40" s="46" t="str">
        <f>_xlfn.XLOOKUP($D40, MASTER_VL!$D:$D, MASTER_VL!F:F)</f>
        <v>NA</v>
      </c>
      <c r="R40" s="46" t="str">
        <f>IF(AND(EXCL_YRS_NEG_INC=1,_xlfn.XLOOKUP($D40,MASTER_VL!$D:$D,MASTER_VL!O:O)&lt;0),"Negative",_xlfn.XLOOKUP($D40,MASTER_VL!$D:$D,MASTER_VL!O:O))</f>
        <v>NA</v>
      </c>
      <c r="S40" s="65" t="str">
        <f t="shared" si="15"/>
        <v/>
      </c>
      <c r="T40" s="65" t="str">
        <f t="shared" si="16"/>
        <v/>
      </c>
      <c r="U40" s="47" t="str">
        <f t="shared" si="49"/>
        <v>n/a</v>
      </c>
      <c r="V40" s="46" t="str">
        <f t="shared" si="17"/>
        <v>n/a</v>
      </c>
      <c r="W40" s="46" t="str">
        <f>_xlfn.XLOOKUP($D40, MASTER_YH!$D:$D, MASTER_YH!I:I)</f>
        <v>n/a</v>
      </c>
      <c r="X40" s="49" t="str">
        <f t="shared" si="18"/>
        <v>n/a</v>
      </c>
      <c r="Y40" s="46">
        <f t="shared" si="50"/>
        <v>154541077</v>
      </c>
      <c r="Z40" s="46">
        <f>_xlfn.XLOOKUP($D40, 'MASTER_S&amp;P'!$D:$D, 'MASTER_S&amp;P'!I:I)</f>
        <v>95057090</v>
      </c>
      <c r="AA40" s="49">
        <f t="shared" si="51"/>
        <v>1.625771176037474</v>
      </c>
      <c r="AB40" s="51">
        <f t="shared" si="19"/>
        <v>95057090</v>
      </c>
      <c r="AC40" s="65">
        <f t="shared" si="20"/>
        <v>5.9477805436529755E-5</v>
      </c>
      <c r="AD40" s="65" t="str">
        <f t="shared" si="21"/>
        <v/>
      </c>
      <c r="AE40" s="50">
        <f t="shared" si="52"/>
        <v>1.625771176037474</v>
      </c>
      <c r="AF40" s="44">
        <f t="shared" si="22"/>
        <v>0</v>
      </c>
      <c r="AI40" s="46">
        <f>_xlfn.XLOOKUP($D40,MASTER_YH!$D:$D,MASTER_YH!G:G)</f>
        <v>154541077</v>
      </c>
      <c r="AJ40" s="46" t="str">
        <f>IF(AND(EXCL_YRS_NEG_INC=1,_xlfn.XLOOKUP($D40,MASTER_YH!$D:$D,MASTER_YH!M:M)&lt;0), "Negative", _xlfn.XLOOKUP($D40,MASTER_YH!$D:$D,MASTER_YH!M:M))</f>
        <v>Negative</v>
      </c>
      <c r="AK40" s="65" t="str">
        <f t="shared" si="23"/>
        <v/>
      </c>
      <c r="AL40" s="65" t="str">
        <f t="shared" si="24"/>
        <v/>
      </c>
      <c r="AM40" s="47" t="str">
        <f t="shared" si="53"/>
        <v>n/a</v>
      </c>
      <c r="AN40" s="46">
        <f>_xlfn.XLOOKUP($D40, 'MASTER_S&amp;P'!$D:$D, 'MASTER_S&amp;P'!G:G)</f>
        <v>148811976</v>
      </c>
      <c r="AO40" s="46" t="str">
        <f>IF(AND(EXCL_YRS_NEG_INC=1,_xlfn.XLOOKUP($D40,'MASTER_S&amp;P'!$D:$D,'MASTER_S&amp;P'!M:M)&lt;0),"Negative",_xlfn.XLOOKUP($D40,'MASTER_S&amp;P'!$D:$D,'MASTER_S&amp;P'!M:M))</f>
        <v>Negative</v>
      </c>
      <c r="AP40" s="65" t="str">
        <f t="shared" si="25"/>
        <v/>
      </c>
      <c r="AQ40" s="65" t="str">
        <f t="shared" si="26"/>
        <v/>
      </c>
      <c r="AR40" s="47" t="str">
        <f t="shared" si="54"/>
        <v>n/a</v>
      </c>
      <c r="AS40" s="46" t="str">
        <f>_xlfn.XLOOKUP($D40, MASTER_VL!$D:$D, MASTER_VL!G:G)</f>
        <v>NA</v>
      </c>
      <c r="AT40" s="46" t="str">
        <f>IF(AND(EXCL_YRS_NEG_INC=1,_xlfn.XLOOKUP($D40,MASTER_VL!$D:$D,MASTER_VL!P:P)&lt;0),"Negative",_xlfn.XLOOKUP($D40,MASTER_VL!$D:$D,MASTER_VL!P:P))</f>
        <v>NA</v>
      </c>
      <c r="AU40" s="65" t="str">
        <f t="shared" si="27"/>
        <v/>
      </c>
      <c r="AV40" s="65" t="str">
        <f t="shared" si="28"/>
        <v/>
      </c>
      <c r="AW40" s="47" t="str">
        <f t="shared" si="55"/>
        <v>n/a</v>
      </c>
      <c r="AX40" s="46">
        <f t="shared" si="29"/>
        <v>154541077</v>
      </c>
      <c r="AY40" s="46">
        <f>_xlfn.XLOOKUP($D40, MASTER_YH!$D:$D, MASTER_YH!J:J)</f>
        <v>95057090</v>
      </c>
      <c r="AZ40" s="49">
        <f t="shared" si="30"/>
        <v>1.625771176037474</v>
      </c>
      <c r="BA40" s="46">
        <f t="shared" si="56"/>
        <v>148811976</v>
      </c>
      <c r="BB40" s="46">
        <f>_xlfn.XLOOKUP($D40, 'MASTER_S&amp;P'!$D:$D, 'MASTER_S&amp;P'!J:J)</f>
        <v>90970602</v>
      </c>
      <c r="BC40" s="49">
        <f t="shared" si="57"/>
        <v>1.6358249008839141</v>
      </c>
      <c r="BD40" s="51">
        <f t="shared" si="31"/>
        <v>93013846</v>
      </c>
      <c r="BE40" s="65">
        <f t="shared" si="32"/>
        <v>6.0063582645355503E-5</v>
      </c>
      <c r="BF40" s="65" t="str">
        <f t="shared" si="33"/>
        <v/>
      </c>
      <c r="BG40" s="50">
        <f t="shared" si="58"/>
        <v>1.6307980384606942</v>
      </c>
      <c r="BH40" s="44">
        <f t="shared" si="34"/>
        <v>0</v>
      </c>
      <c r="BK40" s="46">
        <f>_xlfn.XLOOKUP($D40,MASTER_YH!$D:$D,MASTER_YH!H:H)</f>
        <v>148811976</v>
      </c>
      <c r="BL40" s="46" t="str">
        <f>IF(AND(EXCL_YRS_NEG_INC=1,_xlfn.XLOOKUP($D40,MASTER_YH!$D:$D,MASTER_YH!N:N)&lt;0), "Negative", _xlfn.XLOOKUP($D40,MASTER_YH!$D:$D,MASTER_YH!N:N))</f>
        <v>Negative</v>
      </c>
      <c r="BM40" s="65" t="str">
        <f t="shared" si="35"/>
        <v/>
      </c>
      <c r="BN40" s="65" t="str">
        <f t="shared" si="36"/>
        <v/>
      </c>
      <c r="BO40" s="47" t="str">
        <f t="shared" si="59"/>
        <v>n/a</v>
      </c>
      <c r="BP40" s="46">
        <f>_xlfn.XLOOKUP($D40, 'MASTER_S&amp;P'!$D:$D, 'MASTER_S&amp;P'!H:H)</f>
        <v>164392555</v>
      </c>
      <c r="BQ40" s="46" t="str">
        <f>IF(AND(EXCL_YRS_NEG_INC=1,_xlfn.XLOOKUP($D40,'MASTER_S&amp;P'!$D:$D,'MASTER_S&amp;P'!N:N)&lt;0),"Negative",_xlfn.XLOOKUP($D40,'MASTER_S&amp;P'!$D:$D,'MASTER_S&amp;P'!N:N))</f>
        <v>Negative</v>
      </c>
      <c r="BR40" s="65" t="str">
        <f t="shared" si="37"/>
        <v/>
      </c>
      <c r="BS40" s="65" t="str">
        <f t="shared" si="38"/>
        <v/>
      </c>
      <c r="BT40" s="47" t="str">
        <f t="shared" si="60"/>
        <v>n/a</v>
      </c>
      <c r="BU40" s="46" t="str">
        <f>_xlfn.XLOOKUP($D40, MASTER_VL!$D:$D, MASTER_VL!H:H)</f>
        <v>NA</v>
      </c>
      <c r="BV40" s="46" t="str">
        <f>IF(AND(EXCL_YRS_NEG_INC=1,_xlfn.XLOOKUP($D40,MASTER_VL!$D:$D,MASTER_VL!Q:Q)&lt;0),"Negative",_xlfn.XLOOKUP($D40,MASTER_VL!$D:$D,MASTER_VL!Q:Q))</f>
        <v>NA</v>
      </c>
      <c r="BW40" s="65" t="str">
        <f t="shared" si="39"/>
        <v/>
      </c>
      <c r="BX40" s="65" t="str">
        <f t="shared" si="40"/>
        <v/>
      </c>
      <c r="BY40" s="47" t="str">
        <f t="shared" si="61"/>
        <v>n/a</v>
      </c>
      <c r="BZ40" s="46">
        <f t="shared" si="41"/>
        <v>148811976</v>
      </c>
      <c r="CA40" s="46">
        <f>_xlfn.XLOOKUP($D40, MASTER_YH!$D:$D, MASTER_YH!K:K)</f>
        <v>90970602</v>
      </c>
      <c r="CB40" s="49">
        <f t="shared" si="42"/>
        <v>1.6358249008839141</v>
      </c>
      <c r="CC40" s="46">
        <f t="shared" si="62"/>
        <v>164392555</v>
      </c>
      <c r="CD40" s="46">
        <f>_xlfn.XLOOKUP($D40, 'MASTER_S&amp;P'!$D:$D, 'MASTER_S&amp;P'!K:K)</f>
        <v>106384209</v>
      </c>
      <c r="CE40" s="49">
        <f t="shared" si="63"/>
        <v>1.545272146545734</v>
      </c>
      <c r="CF40" s="51">
        <f t="shared" si="43"/>
        <v>98677405.5</v>
      </c>
      <c r="CG40" s="65">
        <f t="shared" si="44"/>
        <v>6.6134271795877445E-5</v>
      </c>
      <c r="CH40" s="65" t="str">
        <f t="shared" si="45"/>
        <v/>
      </c>
      <c r="CI40" s="50">
        <f t="shared" si="64"/>
        <v>1.590548523714824</v>
      </c>
      <c r="CJ40" s="44">
        <f t="shared" si="46"/>
        <v>0</v>
      </c>
    </row>
    <row r="41" spans="2:88" x14ac:dyDescent="0.3">
      <c r="B41" s="7" t="str">
        <f>MASTER_VL!B35</f>
        <v>Retail Hardlines</v>
      </c>
      <c r="C41" s="7" t="str">
        <f>MASTER_VL!C35</f>
        <v>Sally Beauty Holdings Inc</v>
      </c>
      <c r="D41" s="7" t="str">
        <f>MASTER_VL!D35</f>
        <v>SBH</v>
      </c>
      <c r="G41" s="46">
        <f>_xlfn.XLOOKUP($D41,MASTER_YH!$D:$D,MASTER_YH!F:F)</f>
        <v>3717031000</v>
      </c>
      <c r="H41" s="46">
        <f>IF(AND(EXCL_YRS_NEG_INC=1,_xlfn.XLOOKUP($D41,MASTER_YH!$D:$D,MASTER_YH!L:L)&lt;0), "Negative", _xlfn.XLOOKUP($D41,MASTER_YH!$D:$D,MASTER_YH!L:L))</f>
        <v>206325000</v>
      </c>
      <c r="I41" s="65">
        <f t="shared" si="11"/>
        <v>2.0462037881772525E-3</v>
      </c>
      <c r="J41" s="65" t="str">
        <f t="shared" si="12"/>
        <v/>
      </c>
      <c r="K41" s="47">
        <f t="shared" si="47"/>
        <v>5.5508011636168759E-2</v>
      </c>
      <c r="L41" s="46">
        <f>_xlfn.XLOOKUP($D41, 'MASTER_S&amp;P'!$D:$D, 'MASTER_S&amp;P'!F:F)</f>
        <v>3717031000</v>
      </c>
      <c r="M41" s="46">
        <f>IF(AND(EXCL_YRS_NEG_INC=1,_xlfn.XLOOKUP($D41,'MASTER_S&amp;P'!$D:$D,'MASTER_S&amp;P'!L:L)&lt;0),"Negative",_xlfn.XLOOKUP($D41,'MASTER_S&amp;P'!$D:$D,'MASTER_S&amp;P'!L:L))</f>
        <v>206325000</v>
      </c>
      <c r="N41" s="65">
        <f t="shared" si="13"/>
        <v>1.8747088985801457E-3</v>
      </c>
      <c r="O41" s="65" t="str">
        <f t="shared" si="14"/>
        <v/>
      </c>
      <c r="P41" s="47">
        <f t="shared" si="48"/>
        <v>5.5508011636168759E-2</v>
      </c>
      <c r="Q41" s="46">
        <f>_xlfn.XLOOKUP($D41, MASTER_VL!$D:$D, MASTER_VL!F:F)</f>
        <v>3717000000</v>
      </c>
      <c r="R41" s="46">
        <f>IF(AND(EXCL_YRS_NEG_INC=1,_xlfn.XLOOKUP($D41,MASTER_VL!$D:$D,MASTER_VL!O:O)&lt;0),"Negative",_xlfn.XLOOKUP($D41,MASTER_VL!$D:$D,MASTER_VL!O:O))</f>
        <v>172126500</v>
      </c>
      <c r="S41" s="65">
        <f t="shared" si="15"/>
        <v>2.5733773725616018E-3</v>
      </c>
      <c r="T41" s="65" t="str">
        <f t="shared" si="16"/>
        <v/>
      </c>
      <c r="U41" s="47">
        <f t="shared" si="49"/>
        <v>4.6307909604519776E-2</v>
      </c>
      <c r="V41" s="46">
        <f t="shared" si="17"/>
        <v>3717031000</v>
      </c>
      <c r="W41" s="46">
        <f>_xlfn.XLOOKUP($D41, MASTER_YH!$D:$D, MASTER_YH!I:I)</f>
        <v>2792899000</v>
      </c>
      <c r="X41" s="49">
        <f t="shared" si="18"/>
        <v>1.3308862941338016</v>
      </c>
      <c r="Y41" s="46">
        <f t="shared" si="50"/>
        <v>3717031000</v>
      </c>
      <c r="Z41" s="46">
        <f>_xlfn.XLOOKUP($D41, 'MASTER_S&amp;P'!$D:$D, 'MASTER_S&amp;P'!I:I)</f>
        <v>2792899000</v>
      </c>
      <c r="AA41" s="49">
        <f t="shared" si="51"/>
        <v>1.3308862941338016</v>
      </c>
      <c r="AB41" s="51">
        <f t="shared" si="19"/>
        <v>2792899000</v>
      </c>
      <c r="AC41" s="65">
        <f t="shared" si="20"/>
        <v>1.74753406953525E-3</v>
      </c>
      <c r="AD41" s="65" t="str">
        <f t="shared" si="21"/>
        <v/>
      </c>
      <c r="AE41" s="50">
        <f t="shared" si="52"/>
        <v>1.3308862941338016</v>
      </c>
      <c r="AF41" s="44">
        <f t="shared" si="22"/>
        <v>0</v>
      </c>
      <c r="AI41" s="46">
        <f>_xlfn.XLOOKUP($D41,MASTER_YH!$D:$D,MASTER_YH!G:G)</f>
        <v>3728131000</v>
      </c>
      <c r="AJ41" s="46">
        <f>IF(AND(EXCL_YRS_NEG_INC=1,_xlfn.XLOOKUP($D41,MASTER_YH!$D:$D,MASTER_YH!M:M)&lt;0), "Negative", _xlfn.XLOOKUP($D41,MASTER_YH!$D:$D,MASTER_YH!M:M))</f>
        <v>252050000</v>
      </c>
      <c r="AK41" s="65">
        <f t="shared" si="23"/>
        <v>1.8332138766324483E-3</v>
      </c>
      <c r="AL41" s="65" t="str">
        <f t="shared" si="24"/>
        <v/>
      </c>
      <c r="AM41" s="47">
        <f t="shared" si="53"/>
        <v>6.7607602844427947E-2</v>
      </c>
      <c r="AN41" s="46">
        <f>_xlfn.XLOOKUP($D41, 'MASTER_S&amp;P'!$D:$D, 'MASTER_S&amp;P'!G:G)</f>
        <v>3728131000</v>
      </c>
      <c r="AO41" s="46">
        <f>IF(AND(EXCL_YRS_NEG_INC=1,_xlfn.XLOOKUP($D41,'MASTER_S&amp;P'!$D:$D,'MASTER_S&amp;P'!M:M)&lt;0),"Negative",_xlfn.XLOOKUP($D41,'MASTER_S&amp;P'!$D:$D,'MASTER_S&amp;P'!M:M))</f>
        <v>252050000</v>
      </c>
      <c r="AP41" s="65">
        <f t="shared" si="25"/>
        <v>1.8591930852011674E-3</v>
      </c>
      <c r="AQ41" s="65" t="str">
        <f t="shared" si="26"/>
        <v/>
      </c>
      <c r="AR41" s="47">
        <f t="shared" si="54"/>
        <v>6.7607602844427947E-2</v>
      </c>
      <c r="AS41" s="46">
        <f>_xlfn.XLOOKUP($D41, MASTER_VL!$D:$D, MASTER_VL!G:G)</f>
        <v>3728100000</v>
      </c>
      <c r="AT41" s="46">
        <f>IF(AND(EXCL_YRS_NEG_INC=1,_xlfn.XLOOKUP($D41,MASTER_VL!$D:$D,MASTER_VL!P:P)&lt;0),"Negative",_xlfn.XLOOKUP($D41,MASTER_VL!$D:$D,MASTER_VL!P:P))</f>
        <v>194492400</v>
      </c>
      <c r="AU41" s="65">
        <f t="shared" si="27"/>
        <v>1.9172756275350961E-3</v>
      </c>
      <c r="AV41" s="65" t="str">
        <f t="shared" si="28"/>
        <v/>
      </c>
      <c r="AW41" s="47">
        <f t="shared" si="55"/>
        <v>5.2169308763176957E-2</v>
      </c>
      <c r="AX41" s="46">
        <f t="shared" si="29"/>
        <v>3728131000</v>
      </c>
      <c r="AY41" s="46">
        <f>_xlfn.XLOOKUP($D41, MASTER_YH!$D:$D, MASTER_YH!J:J)</f>
        <v>2725250000</v>
      </c>
      <c r="AZ41" s="49">
        <f t="shared" si="30"/>
        <v>1.3679959636730574</v>
      </c>
      <c r="BA41" s="46">
        <f t="shared" si="56"/>
        <v>3728131000</v>
      </c>
      <c r="BB41" s="46">
        <f>_xlfn.XLOOKUP($D41, 'MASTER_S&amp;P'!$D:$D, 'MASTER_S&amp;P'!J:J)</f>
        <v>2725250000</v>
      </c>
      <c r="BC41" s="49">
        <f t="shared" si="57"/>
        <v>1.3679959636730574</v>
      </c>
      <c r="BD41" s="51">
        <f t="shared" si="31"/>
        <v>2725250000</v>
      </c>
      <c r="BE41" s="65">
        <f t="shared" si="32"/>
        <v>1.7598270111769713E-3</v>
      </c>
      <c r="BF41" s="65" t="str">
        <f t="shared" si="33"/>
        <v/>
      </c>
      <c r="BG41" s="50">
        <f t="shared" si="58"/>
        <v>1.3679959636730574</v>
      </c>
      <c r="BH41" s="44">
        <f t="shared" si="34"/>
        <v>0</v>
      </c>
      <c r="BK41" s="46">
        <f>_xlfn.XLOOKUP($D41,MASTER_YH!$D:$D,MASTER_YH!H:H)</f>
        <v>3815565000</v>
      </c>
      <c r="BL41" s="46">
        <f>IF(AND(EXCL_YRS_NEG_INC=1,_xlfn.XLOOKUP($D41,MASTER_YH!$D:$D,MASTER_YH!N:N)&lt;0), "Negative", _xlfn.XLOOKUP($D41,MASTER_YH!$D:$D,MASTER_YH!N:N))</f>
        <v>244097000</v>
      </c>
      <c r="BM41" s="65">
        <f t="shared" si="35"/>
        <v>1.8474843923032272E-3</v>
      </c>
      <c r="BN41" s="65" t="str">
        <f t="shared" si="36"/>
        <v/>
      </c>
      <c r="BO41" s="47">
        <f t="shared" si="59"/>
        <v>6.3974011712551085E-2</v>
      </c>
      <c r="BP41" s="46">
        <f>_xlfn.XLOOKUP($D41, 'MASTER_S&amp;P'!$D:$D, 'MASTER_S&amp;P'!H:H)</f>
        <v>3815565000</v>
      </c>
      <c r="BQ41" s="46">
        <f>IF(AND(EXCL_YRS_NEG_INC=1,_xlfn.XLOOKUP($D41,'MASTER_S&amp;P'!$D:$D,'MASTER_S&amp;P'!N:N)&lt;0),"Negative",_xlfn.XLOOKUP($D41,'MASTER_S&amp;P'!$D:$D,'MASTER_S&amp;P'!N:N))</f>
        <v>244097000</v>
      </c>
      <c r="BR41" s="65">
        <f t="shared" si="37"/>
        <v>1.792166167662047E-3</v>
      </c>
      <c r="BS41" s="65" t="str">
        <f t="shared" si="38"/>
        <v/>
      </c>
      <c r="BT41" s="47">
        <f t="shared" si="60"/>
        <v>6.3974011712551085E-2</v>
      </c>
      <c r="BU41" s="46">
        <f>_xlfn.XLOOKUP($D41, MASTER_VL!$D:$D, MASTER_VL!H:H)</f>
        <v>3815600000</v>
      </c>
      <c r="BV41" s="46">
        <f>IF(AND(EXCL_YRS_NEG_INC=1,_xlfn.XLOOKUP($D41,MASTER_VL!$D:$D,MASTER_VL!Q:Q)&lt;0),"Negative",_xlfn.XLOOKUP($D41,MASTER_VL!$D:$D,MASTER_VL!Q:Q))</f>
        <v>220358200</v>
      </c>
      <c r="BW41" s="65">
        <f t="shared" si="39"/>
        <v>1.9187376936339964E-3</v>
      </c>
      <c r="BX41" s="65" t="str">
        <f t="shared" si="40"/>
        <v/>
      </c>
      <c r="BY41" s="47">
        <f t="shared" si="61"/>
        <v>5.7751913198448475E-2</v>
      </c>
      <c r="BZ41" s="46">
        <f t="shared" si="41"/>
        <v>3815565000</v>
      </c>
      <c r="CA41" s="46">
        <f>_xlfn.XLOOKUP($D41, MASTER_YH!$D:$D, MASTER_YH!K:K)</f>
        <v>2576867000</v>
      </c>
      <c r="CB41" s="49">
        <f t="shared" si="42"/>
        <v>1.480699236708763</v>
      </c>
      <c r="CC41" s="46">
        <f t="shared" si="62"/>
        <v>3815565000</v>
      </c>
      <c r="CD41" s="46">
        <f>_xlfn.XLOOKUP($D41, 'MASTER_S&amp;P'!$D:$D, 'MASTER_S&amp;P'!K:K)</f>
        <v>2576867000</v>
      </c>
      <c r="CE41" s="49">
        <f t="shared" si="63"/>
        <v>1.480699236708763</v>
      </c>
      <c r="CF41" s="51">
        <f t="shared" si="43"/>
        <v>2576867000</v>
      </c>
      <c r="CG41" s="65">
        <f t="shared" si="44"/>
        <v>1.727033880717783E-3</v>
      </c>
      <c r="CH41" s="65" t="str">
        <f t="shared" si="45"/>
        <v/>
      </c>
      <c r="CI41" s="50">
        <f t="shared" si="64"/>
        <v>1.480699236708763</v>
      </c>
      <c r="CJ41" s="44">
        <f t="shared" si="46"/>
        <v>0</v>
      </c>
    </row>
    <row r="42" spans="2:88" x14ac:dyDescent="0.3">
      <c r="B42" s="7" t="str">
        <f>MASTER_VL!B36</f>
        <v>Retail Hardlines</v>
      </c>
      <c r="C42" s="7" t="str">
        <f>MASTER_VL!C36</f>
        <v>Signet Jewelers Ltd</v>
      </c>
      <c r="D42" s="7" t="str">
        <f>MASTER_VL!D36</f>
        <v>SIG</v>
      </c>
      <c r="G42" s="46">
        <f>_xlfn.XLOOKUP($D42,MASTER_YH!$D:$D,MASTER_YH!F:F)</f>
        <v>6703800000</v>
      </c>
      <c r="H42" s="46">
        <f>IF(AND(EXCL_YRS_NEG_INC=1,_xlfn.XLOOKUP($D42,MASTER_YH!$D:$D,MASTER_YH!L:L)&lt;0), "Negative", _xlfn.XLOOKUP($D42,MASTER_YH!$D:$D,MASTER_YH!L:L))</f>
        <v>124200000</v>
      </c>
      <c r="I42" s="65">
        <f t="shared" si="11"/>
        <v>4.5936115597064392E-3</v>
      </c>
      <c r="J42" s="65" t="str">
        <f t="shared" si="12"/>
        <v/>
      </c>
      <c r="K42" s="47">
        <f t="shared" si="47"/>
        <v>1.8526805692293924E-2</v>
      </c>
      <c r="L42" s="46">
        <f>_xlfn.XLOOKUP($D42, 'MASTER_S&amp;P'!$D:$D, 'MASTER_S&amp;P'!F:F)</f>
        <v>7171100000</v>
      </c>
      <c r="M42" s="46">
        <f>IF(AND(EXCL_YRS_NEG_INC=1,_xlfn.XLOOKUP($D42,'MASTER_S&amp;P'!$D:$D,'MASTER_S&amp;P'!L:L)&lt;0),"Negative",_xlfn.XLOOKUP($D42,'MASTER_S&amp;P'!$D:$D,'MASTER_S&amp;P'!L:L))</f>
        <v>639800000</v>
      </c>
      <c r="N42" s="65">
        <f t="shared" si="13"/>
        <v>4.2086152500350558E-3</v>
      </c>
      <c r="O42" s="65" t="str">
        <f t="shared" si="14"/>
        <v/>
      </c>
      <c r="P42" s="47">
        <f t="shared" si="48"/>
        <v>8.9219227175747096E-2</v>
      </c>
      <c r="Q42" s="46">
        <f>_xlfn.XLOOKUP($D42, MASTER_VL!$D:$D, MASTER_VL!F:F)</f>
        <v>6703800000</v>
      </c>
      <c r="R42" s="46">
        <f>IF(AND(EXCL_YRS_NEG_INC=1,_xlfn.XLOOKUP($D42,MASTER_VL!$D:$D,MASTER_VL!O:O)&lt;0),"Negative",_xlfn.XLOOKUP($D42,MASTER_VL!$D:$D,MASTER_VL!O:O))</f>
        <v>383257800</v>
      </c>
      <c r="S42" s="65">
        <f t="shared" si="15"/>
        <v>5.7770863852305392E-3</v>
      </c>
      <c r="T42" s="65" t="str">
        <f t="shared" si="16"/>
        <v/>
      </c>
      <c r="U42" s="47">
        <f t="shared" si="49"/>
        <v>5.7170231808824842E-2</v>
      </c>
      <c r="V42" s="46">
        <f t="shared" si="17"/>
        <v>6703800000</v>
      </c>
      <c r="W42" s="46">
        <f>_xlfn.XLOOKUP($D42, MASTER_YH!$D:$D, MASTER_YH!I:I)</f>
        <v>5726600000</v>
      </c>
      <c r="X42" s="49">
        <f t="shared" si="18"/>
        <v>1.1706422659169489</v>
      </c>
      <c r="Y42" s="46">
        <f t="shared" si="50"/>
        <v>7171100000</v>
      </c>
      <c r="Z42" s="46">
        <f>_xlfn.XLOOKUP($D42, 'MASTER_S&amp;P'!$D:$D, 'MASTER_S&amp;P'!I:I)</f>
        <v>6813200000</v>
      </c>
      <c r="AA42" s="49">
        <f t="shared" si="51"/>
        <v>1.0525303821992602</v>
      </c>
      <c r="AB42" s="51">
        <f t="shared" si="19"/>
        <v>6269900000</v>
      </c>
      <c r="AC42" s="65">
        <f t="shared" si="20"/>
        <v>3.9231149649804967E-3</v>
      </c>
      <c r="AD42" s="65" t="str">
        <f t="shared" si="21"/>
        <v/>
      </c>
      <c r="AE42" s="50">
        <f t="shared" si="52"/>
        <v>1.1115863240581045</v>
      </c>
      <c r="AF42" s="44">
        <f t="shared" si="22"/>
        <v>0</v>
      </c>
      <c r="AI42" s="46">
        <f>_xlfn.XLOOKUP($D42,MASTER_YH!$D:$D,MASTER_YH!G:G)</f>
        <v>7171100000</v>
      </c>
      <c r="AJ42" s="46">
        <f>IF(AND(EXCL_YRS_NEG_INC=1,_xlfn.XLOOKUP($D42,MASTER_YH!$D:$D,MASTER_YH!M:M)&lt;0), "Negative", _xlfn.XLOOKUP($D42,MASTER_YH!$D:$D,MASTER_YH!M:M))</f>
        <v>639800000</v>
      </c>
      <c r="AK42" s="65">
        <f t="shared" si="23"/>
        <v>4.5182390483679766E-3</v>
      </c>
      <c r="AL42" s="65" t="str">
        <f t="shared" si="24"/>
        <v/>
      </c>
      <c r="AM42" s="47">
        <f t="shared" si="53"/>
        <v>8.9219227175747096E-2</v>
      </c>
      <c r="AN42" s="46">
        <f>_xlfn.XLOOKUP($D42, 'MASTER_S&amp;P'!$D:$D, 'MASTER_S&amp;P'!G:G)</f>
        <v>7842100000</v>
      </c>
      <c r="AO42" s="46">
        <f>IF(AND(EXCL_YRS_NEG_INC=1,_xlfn.XLOOKUP($D42,'MASTER_S&amp;P'!$D:$D,'MASTER_S&amp;P'!M:M)&lt;0),"Negative",_xlfn.XLOOKUP($D42,'MASTER_S&amp;P'!$D:$D,'MASTER_S&amp;P'!M:M))</f>
        <v>451200000</v>
      </c>
      <c r="AP42" s="65">
        <f t="shared" si="25"/>
        <v>4.5822688247607376E-3</v>
      </c>
      <c r="AQ42" s="65" t="str">
        <f t="shared" si="26"/>
        <v/>
      </c>
      <c r="AR42" s="47">
        <f t="shared" si="54"/>
        <v>5.7535609084301401E-2</v>
      </c>
      <c r="AS42" s="46">
        <f>_xlfn.XLOOKUP($D42, MASTER_VL!$D:$D, MASTER_VL!G:G)</f>
        <v>7171100000</v>
      </c>
      <c r="AT42" s="46">
        <f>IF(AND(EXCL_YRS_NEG_INC=1,_xlfn.XLOOKUP($D42,MASTER_VL!$D:$D,MASTER_VL!P:P)&lt;0),"Negative",_xlfn.XLOOKUP($D42,MASTER_VL!$D:$D,MASTER_VL!P:P))</f>
        <v>458353999.99999994</v>
      </c>
      <c r="AU42" s="65">
        <f t="shared" si="27"/>
        <v>4.7254222309981589E-3</v>
      </c>
      <c r="AV42" s="65" t="str">
        <f t="shared" si="28"/>
        <v/>
      </c>
      <c r="AW42" s="47">
        <f t="shared" si="55"/>
        <v>6.3916832842939017E-2</v>
      </c>
      <c r="AX42" s="46">
        <f t="shared" si="29"/>
        <v>7171100000</v>
      </c>
      <c r="AY42" s="46">
        <f>_xlfn.XLOOKUP($D42, MASTER_YH!$D:$D, MASTER_YH!J:J)</f>
        <v>6813200000</v>
      </c>
      <c r="AZ42" s="49">
        <f t="shared" si="30"/>
        <v>1.0525303821992602</v>
      </c>
      <c r="BA42" s="46">
        <f t="shared" si="56"/>
        <v>7842100000</v>
      </c>
      <c r="BB42" s="46">
        <f>_xlfn.XLOOKUP($D42, 'MASTER_S&amp;P'!$D:$D, 'MASTER_S&amp;P'!J:J)</f>
        <v>6620400000</v>
      </c>
      <c r="BC42" s="49">
        <f t="shared" si="57"/>
        <v>1.1845356776025617</v>
      </c>
      <c r="BD42" s="51">
        <f t="shared" si="31"/>
        <v>6716800000</v>
      </c>
      <c r="BE42" s="65">
        <f t="shared" si="32"/>
        <v>4.3373657714607765E-3</v>
      </c>
      <c r="BF42" s="65" t="str">
        <f t="shared" si="33"/>
        <v/>
      </c>
      <c r="BG42" s="50">
        <f t="shared" si="58"/>
        <v>1.1185330299009109</v>
      </c>
      <c r="BH42" s="44">
        <f t="shared" si="34"/>
        <v>0</v>
      </c>
      <c r="BK42" s="46">
        <f>_xlfn.XLOOKUP($D42,MASTER_YH!$D:$D,MASTER_YH!H:H)</f>
        <v>7842100000</v>
      </c>
      <c r="BL42" s="46">
        <f>IF(AND(EXCL_YRS_NEG_INC=1,_xlfn.XLOOKUP($D42,MASTER_YH!$D:$D,MASTER_YH!N:N)&lt;0), "Negative", _xlfn.XLOOKUP($D42,MASTER_YH!$D:$D,MASTER_YH!N:N))</f>
        <v>451200000</v>
      </c>
      <c r="BM42" s="65">
        <f t="shared" si="35"/>
        <v>4.7302558297803565E-3</v>
      </c>
      <c r="BN42" s="65" t="str">
        <f t="shared" si="36"/>
        <v/>
      </c>
      <c r="BO42" s="47">
        <f t="shared" si="59"/>
        <v>5.7535609084301401E-2</v>
      </c>
      <c r="BP42" s="46">
        <f>_xlfn.XLOOKUP($D42, 'MASTER_S&amp;P'!$D:$D, 'MASTER_S&amp;P'!H:H)</f>
        <v>7826000000</v>
      </c>
      <c r="BQ42" s="46">
        <f>IF(AND(EXCL_YRS_NEG_INC=1,_xlfn.XLOOKUP($D42,'MASTER_S&amp;P'!$D:$D,'MASTER_S&amp;P'!N:N)&lt;0),"Negative",_xlfn.XLOOKUP($D42,'MASTER_S&amp;P'!$D:$D,'MASTER_S&amp;P'!N:N))</f>
        <v>884400000</v>
      </c>
      <c r="BR42" s="65">
        <f t="shared" si="37"/>
        <v>4.5886203411709924E-3</v>
      </c>
      <c r="BS42" s="65" t="str">
        <f t="shared" si="38"/>
        <v/>
      </c>
      <c r="BT42" s="47">
        <f t="shared" si="60"/>
        <v>0.11300792231024789</v>
      </c>
      <c r="BU42" s="46">
        <f>_xlfn.XLOOKUP($D42, MASTER_VL!$D:$D, MASTER_VL!H:H)</f>
        <v>7842100000</v>
      </c>
      <c r="BV42" s="46">
        <f>IF(AND(EXCL_YRS_NEG_INC=1,_xlfn.XLOOKUP($D42,MASTER_VL!$D:$D,MASTER_VL!Q:Q)&lt;0),"Negative",_xlfn.XLOOKUP($D42,MASTER_VL!$D:$D,MASTER_VL!Q:Q))</f>
        <v>529820000.00000006</v>
      </c>
      <c r="BW42" s="65">
        <f t="shared" si="39"/>
        <v>4.9126911160621402E-3</v>
      </c>
      <c r="BX42" s="65" t="str">
        <f t="shared" si="40"/>
        <v/>
      </c>
      <c r="BY42" s="47">
        <f t="shared" si="61"/>
        <v>6.7560984940258362E-2</v>
      </c>
      <c r="BZ42" s="46">
        <f t="shared" si="41"/>
        <v>7842100000</v>
      </c>
      <c r="CA42" s="46">
        <f>_xlfn.XLOOKUP($D42, MASTER_YH!$D:$D, MASTER_YH!K:K)</f>
        <v>6620400000</v>
      </c>
      <c r="CB42" s="49">
        <f t="shared" si="42"/>
        <v>1.1845356776025617</v>
      </c>
      <c r="CC42" s="46">
        <f t="shared" si="62"/>
        <v>7826000000</v>
      </c>
      <c r="CD42" s="46">
        <f>_xlfn.XLOOKUP($D42, 'MASTER_S&amp;P'!$D:$D, 'MASTER_S&amp;P'!K:K)</f>
        <v>6575100000</v>
      </c>
      <c r="CE42" s="49">
        <f t="shared" si="63"/>
        <v>1.1902480570637708</v>
      </c>
      <c r="CF42" s="51">
        <f t="shared" si="43"/>
        <v>6597750000</v>
      </c>
      <c r="CG42" s="65">
        <f t="shared" si="44"/>
        <v>4.4218571569684248E-3</v>
      </c>
      <c r="CH42" s="65" t="str">
        <f t="shared" si="45"/>
        <v/>
      </c>
      <c r="CI42" s="50">
        <f t="shared" si="64"/>
        <v>1.1873918673331663</v>
      </c>
      <c r="CJ42" s="44">
        <f t="shared" si="46"/>
        <v>0</v>
      </c>
    </row>
    <row r="43" spans="2:88" x14ac:dyDescent="0.3">
      <c r="B43" s="7" t="str">
        <f>MASTER_VL!B37</f>
        <v>Retail Hardlines</v>
      </c>
      <c r="C43" s="7" t="str">
        <f>MASTER_VL!C37</f>
        <v>Sleep Number Corp.</v>
      </c>
      <c r="D43" s="7" t="str">
        <f>MASTER_VL!D37</f>
        <v>SNBR</v>
      </c>
      <c r="G43" s="46">
        <f>_xlfn.XLOOKUP($D43,MASTER_YH!$D:$D,MASTER_YH!F:F)</f>
        <v>1682296000</v>
      </c>
      <c r="H43" s="46" t="str">
        <f>IF(AND(EXCL_YRS_NEG_INC=1,_xlfn.XLOOKUP($D43,MASTER_YH!$D:$D,MASTER_YH!L:L)&lt;0), "Negative", _xlfn.XLOOKUP($D43,MASTER_YH!$D:$D,MASTER_YH!L:L))</f>
        <v>Negative</v>
      </c>
      <c r="I43" s="65" t="str">
        <f t="shared" si="11"/>
        <v/>
      </c>
      <c r="J43" s="65" t="str">
        <f t="shared" si="12"/>
        <v/>
      </c>
      <c r="K43" s="47" t="str">
        <f t="shared" si="47"/>
        <v>n/a</v>
      </c>
      <c r="L43" s="46">
        <f>_xlfn.XLOOKUP($D43, 'MASTER_S&amp;P'!$D:$D, 'MASTER_S&amp;P'!F:F)</f>
        <v>1682296000</v>
      </c>
      <c r="M43" s="46" t="str">
        <f>IF(AND(EXCL_YRS_NEG_INC=1,_xlfn.XLOOKUP($D43,'MASTER_S&amp;P'!$D:$D,'MASTER_S&amp;P'!L:L)&lt;0),"Negative",_xlfn.XLOOKUP($D43,'MASTER_S&amp;P'!$D:$D,'MASTER_S&amp;P'!L:L))</f>
        <v>Negative</v>
      </c>
      <c r="N43" s="65" t="str">
        <f t="shared" si="13"/>
        <v/>
      </c>
      <c r="O43" s="65" t="str">
        <f t="shared" si="14"/>
        <v/>
      </c>
      <c r="P43" s="47" t="str">
        <f t="shared" si="48"/>
        <v>n/a</v>
      </c>
      <c r="Q43" s="46">
        <f>_xlfn.XLOOKUP($D43, MASTER_VL!$D:$D, MASTER_VL!F:F)</f>
        <v>1682300000</v>
      </c>
      <c r="R43" s="46" t="str">
        <f>IF(AND(EXCL_YRS_NEG_INC=1,_xlfn.XLOOKUP($D43,MASTER_VL!$D:$D,MASTER_VL!O:O)&lt;0),"Negative",_xlfn.XLOOKUP($D43,MASTER_VL!$D:$D,MASTER_VL!O:O))</f>
        <v>Negative</v>
      </c>
      <c r="S43" s="65" t="str">
        <f t="shared" si="15"/>
        <v/>
      </c>
      <c r="T43" s="65" t="str">
        <f t="shared" si="16"/>
        <v/>
      </c>
      <c r="U43" s="47" t="str">
        <f t="shared" si="49"/>
        <v>n/a</v>
      </c>
      <c r="V43" s="46">
        <f t="shared" si="17"/>
        <v>1682296000</v>
      </c>
      <c r="W43" s="46">
        <f>_xlfn.XLOOKUP($D43, MASTER_YH!$D:$D, MASTER_YH!I:I)</f>
        <v>860810000</v>
      </c>
      <c r="X43" s="49">
        <f t="shared" si="18"/>
        <v>1.9543174451969656</v>
      </c>
      <c r="Y43" s="46">
        <f t="shared" si="50"/>
        <v>1682296000</v>
      </c>
      <c r="Z43" s="46">
        <f>_xlfn.XLOOKUP($D43, 'MASTER_S&amp;P'!$D:$D, 'MASTER_S&amp;P'!I:I)</f>
        <v>860810000</v>
      </c>
      <c r="AA43" s="49">
        <f t="shared" si="51"/>
        <v>1.9543174451969656</v>
      </c>
      <c r="AB43" s="51">
        <f t="shared" si="19"/>
        <v>860810000</v>
      </c>
      <c r="AC43" s="65">
        <f t="shared" si="20"/>
        <v>5.3861410756229943E-4</v>
      </c>
      <c r="AD43" s="65" t="str">
        <f t="shared" si="21"/>
        <v/>
      </c>
      <c r="AE43" s="50">
        <f t="shared" si="52"/>
        <v>1.9543174451969656</v>
      </c>
      <c r="AF43" s="44">
        <f t="shared" si="22"/>
        <v>0</v>
      </c>
      <c r="AI43" s="46">
        <f>_xlfn.XLOOKUP($D43,MASTER_YH!$D:$D,MASTER_YH!G:G)</f>
        <v>1887482000</v>
      </c>
      <c r="AJ43" s="46" t="str">
        <f>IF(AND(EXCL_YRS_NEG_INC=1,_xlfn.XLOOKUP($D43,MASTER_YH!$D:$D,MASTER_YH!M:M)&lt;0), "Negative", _xlfn.XLOOKUP($D43,MASTER_YH!$D:$D,MASTER_YH!M:M))</f>
        <v>Negative</v>
      </c>
      <c r="AK43" s="65" t="str">
        <f t="shared" si="23"/>
        <v/>
      </c>
      <c r="AL43" s="65" t="str">
        <f t="shared" si="24"/>
        <v/>
      </c>
      <c r="AM43" s="47" t="str">
        <f t="shared" si="53"/>
        <v>n/a</v>
      </c>
      <c r="AN43" s="46">
        <f>_xlfn.XLOOKUP($D43, 'MASTER_S&amp;P'!$D:$D, 'MASTER_S&amp;P'!G:G)</f>
        <v>1887482000</v>
      </c>
      <c r="AO43" s="46" t="str">
        <f>IF(AND(EXCL_YRS_NEG_INC=1,_xlfn.XLOOKUP($D43,'MASTER_S&amp;P'!$D:$D,'MASTER_S&amp;P'!M:M)&lt;0),"Negative",_xlfn.XLOOKUP($D43,'MASTER_S&amp;P'!$D:$D,'MASTER_S&amp;P'!M:M))</f>
        <v>Negative</v>
      </c>
      <c r="AP43" s="65" t="str">
        <f t="shared" si="25"/>
        <v/>
      </c>
      <c r="AQ43" s="65" t="str">
        <f t="shared" si="26"/>
        <v/>
      </c>
      <c r="AR43" s="47" t="str">
        <f t="shared" si="54"/>
        <v>n/a</v>
      </c>
      <c r="AS43" s="46">
        <f>_xlfn.XLOOKUP($D43, MASTER_VL!$D:$D, MASTER_VL!G:G)</f>
        <v>1887500000</v>
      </c>
      <c r="AT43" s="46" t="str">
        <f>IF(AND(EXCL_YRS_NEG_INC=1,_xlfn.XLOOKUP($D43,MASTER_VL!$D:$D,MASTER_VL!P:P)&lt;0),"Negative",_xlfn.XLOOKUP($D43,MASTER_VL!$D:$D,MASTER_VL!P:P))</f>
        <v>Negative</v>
      </c>
      <c r="AU43" s="65" t="str">
        <f t="shared" si="27"/>
        <v/>
      </c>
      <c r="AV43" s="65" t="str">
        <f t="shared" si="28"/>
        <v/>
      </c>
      <c r="AW43" s="47" t="str">
        <f t="shared" si="55"/>
        <v>n/a</v>
      </c>
      <c r="AX43" s="46">
        <f t="shared" si="29"/>
        <v>1887482000</v>
      </c>
      <c r="AY43" s="46">
        <f>_xlfn.XLOOKUP($D43, MASTER_YH!$D:$D, MASTER_YH!J:J)</f>
        <v>950880000</v>
      </c>
      <c r="AZ43" s="49">
        <f t="shared" si="30"/>
        <v>1.9849844354703012</v>
      </c>
      <c r="BA43" s="46">
        <f t="shared" si="56"/>
        <v>1887482000</v>
      </c>
      <c r="BB43" s="46">
        <f>_xlfn.XLOOKUP($D43, 'MASTER_S&amp;P'!$D:$D, 'MASTER_S&amp;P'!J:J)</f>
        <v>950880000</v>
      </c>
      <c r="BC43" s="49">
        <f t="shared" si="57"/>
        <v>1.9849844354703012</v>
      </c>
      <c r="BD43" s="51">
        <f t="shared" si="31"/>
        <v>950880000</v>
      </c>
      <c r="BE43" s="65">
        <f t="shared" si="32"/>
        <v>6.1402965173395412E-4</v>
      </c>
      <c r="BF43" s="65" t="str">
        <f t="shared" si="33"/>
        <v/>
      </c>
      <c r="BG43" s="50">
        <f t="shared" si="58"/>
        <v>1.9849844354703012</v>
      </c>
      <c r="BH43" s="44">
        <f t="shared" si="34"/>
        <v>0</v>
      </c>
      <c r="BK43" s="46">
        <f>_xlfn.XLOOKUP($D43,MASTER_YH!$D:$D,MASTER_YH!H:H)</f>
        <v>2114297000</v>
      </c>
      <c r="BL43" s="46">
        <f>IF(AND(EXCL_YRS_NEG_INC=1,_xlfn.XLOOKUP($D43,MASTER_YH!$D:$D,MASTER_YH!N:N)&lt;0), "Negative", _xlfn.XLOOKUP($D43,MASTER_YH!$D:$D,MASTER_YH!N:N))</f>
        <v>48895000</v>
      </c>
      <c r="BM43" s="65">
        <f t="shared" si="35"/>
        <v>6.8392426588418081E-4</v>
      </c>
      <c r="BN43" s="65">
        <f t="shared" si="36"/>
        <v>1.3388623751290271E-3</v>
      </c>
      <c r="BO43" s="47">
        <f t="shared" si="59"/>
        <v>2.3125890071262457E-2</v>
      </c>
      <c r="BP43" s="46">
        <f>_xlfn.XLOOKUP($D43, 'MASTER_S&amp;P'!$D:$D, 'MASTER_S&amp;P'!H:H)</f>
        <v>2114297000</v>
      </c>
      <c r="BQ43" s="46">
        <f>IF(AND(EXCL_YRS_NEG_INC=1,_xlfn.XLOOKUP($D43,'MASTER_S&amp;P'!$D:$D,'MASTER_S&amp;P'!N:N)&lt;0),"Negative",_xlfn.XLOOKUP($D43,'MASTER_S&amp;P'!$D:$D,'MASTER_S&amp;P'!N:N))</f>
        <v>48895000</v>
      </c>
      <c r="BR43" s="65">
        <f t="shared" si="37"/>
        <v>6.6344589197458092E-4</v>
      </c>
      <c r="BS43" s="65">
        <f t="shared" si="38"/>
        <v>1.3388623751290271E-3</v>
      </c>
      <c r="BT43" s="47">
        <f t="shared" si="60"/>
        <v>2.3125890071262457E-2</v>
      </c>
      <c r="BU43" s="46">
        <f>_xlfn.XLOOKUP($D43, MASTER_VL!$D:$D, MASTER_VL!H:H)</f>
        <v>2114300000</v>
      </c>
      <c r="BV43" s="46">
        <f>IF(AND(EXCL_YRS_NEG_INC=1,_xlfn.XLOOKUP($D43,MASTER_VL!$D:$D,MASTER_VL!Q:Q)&lt;0),"Negative",_xlfn.XLOOKUP($D43,MASTER_VL!$D:$D,MASTER_VL!Q:Q))</f>
        <v>35216000</v>
      </c>
      <c r="BW43" s="65">
        <f t="shared" si="39"/>
        <v>7.1030168049590451E-4</v>
      </c>
      <c r="BX43" s="65">
        <f t="shared" si="40"/>
        <v>1.3388623751290271E-3</v>
      </c>
      <c r="BY43" s="47">
        <f t="shared" si="61"/>
        <v>1.6656103674975168E-2</v>
      </c>
      <c r="BZ43" s="46">
        <f t="shared" si="41"/>
        <v>2114297000</v>
      </c>
      <c r="CA43" s="46">
        <f>_xlfn.XLOOKUP($D43, MASTER_YH!$D:$D, MASTER_YH!K:K)</f>
        <v>953936000</v>
      </c>
      <c r="CB43" s="49">
        <f t="shared" si="42"/>
        <v>2.2163929236342899</v>
      </c>
      <c r="CC43" s="46">
        <f t="shared" si="62"/>
        <v>2114297000</v>
      </c>
      <c r="CD43" s="46">
        <f>_xlfn.XLOOKUP($D43, 'MASTER_S&amp;P'!$D:$D, 'MASTER_S&amp;P'!K:K)</f>
        <v>953936000</v>
      </c>
      <c r="CE43" s="49">
        <f t="shared" si="63"/>
        <v>2.2163929236342899</v>
      </c>
      <c r="CF43" s="51">
        <f t="shared" si="43"/>
        <v>953936000</v>
      </c>
      <c r="CG43" s="65">
        <f t="shared" si="44"/>
        <v>6.3933442899319175E-4</v>
      </c>
      <c r="CH43" s="65">
        <f t="shared" si="45"/>
        <v>1.317000559771325E-3</v>
      </c>
      <c r="CI43" s="50">
        <f t="shared" si="64"/>
        <v>2.2163929236342899</v>
      </c>
      <c r="CJ43" s="44">
        <f t="shared" si="46"/>
        <v>1</v>
      </c>
    </row>
    <row r="44" spans="2:88" x14ac:dyDescent="0.3">
      <c r="B44" s="7" t="str">
        <f>MASTER_VL!B38</f>
        <v>Retail Hardlines</v>
      </c>
      <c r="C44" s="7" t="str">
        <f>MASTER_VL!C38</f>
        <v>Sportsman's Warehouse Hldgs</v>
      </c>
      <c r="D44" s="7" t="str">
        <f>MASTER_VL!D38</f>
        <v>SPWH</v>
      </c>
      <c r="G44" s="46">
        <f>_xlfn.XLOOKUP($D44,MASTER_YH!$D:$D,MASTER_YH!F:F)</f>
        <v>1197633000</v>
      </c>
      <c r="H44" s="46" t="str">
        <f>IF(AND(EXCL_YRS_NEG_INC=1,_xlfn.XLOOKUP($D44,MASTER_YH!$D:$D,MASTER_YH!L:L)&lt;0), "Negative", _xlfn.XLOOKUP($D44,MASTER_YH!$D:$D,MASTER_YH!L:L))</f>
        <v>Negative</v>
      </c>
      <c r="I44" s="65" t="str">
        <f t="shared" si="11"/>
        <v/>
      </c>
      <c r="J44" s="65" t="str">
        <f t="shared" si="12"/>
        <v/>
      </c>
      <c r="K44" s="47" t="str">
        <f t="shared" si="47"/>
        <v>n/a</v>
      </c>
      <c r="L44" s="46">
        <f>_xlfn.XLOOKUP($D44, 'MASTER_S&amp;P'!$D:$D, 'MASTER_S&amp;P'!F:F)</f>
        <v>1287987000</v>
      </c>
      <c r="M44" s="46" t="str">
        <f>IF(AND(EXCL_YRS_NEG_INC=1,_xlfn.XLOOKUP($D44,'MASTER_S&amp;P'!$D:$D,'MASTER_S&amp;P'!L:L)&lt;0),"Negative",_xlfn.XLOOKUP($D44,'MASTER_S&amp;P'!$D:$D,'MASTER_S&amp;P'!L:L))</f>
        <v>Negative</v>
      </c>
      <c r="N44" s="65" t="str">
        <f t="shared" si="13"/>
        <v/>
      </c>
      <c r="O44" s="65" t="str">
        <f t="shared" si="14"/>
        <v/>
      </c>
      <c r="P44" s="47" t="str">
        <f t="shared" si="48"/>
        <v>n/a</v>
      </c>
      <c r="Q44" s="46" t="str">
        <f>_xlfn.XLOOKUP($D44, MASTER_VL!$D:$D, MASTER_VL!F:F)</f>
        <v>NA</v>
      </c>
      <c r="R44" s="46" t="str">
        <f>IF(AND(EXCL_YRS_NEG_INC=1,_xlfn.XLOOKUP($D44,MASTER_VL!$D:$D,MASTER_VL!O:O)&lt;0),"Negative",_xlfn.XLOOKUP($D44,MASTER_VL!$D:$D,MASTER_VL!O:O))</f>
        <v>NA</v>
      </c>
      <c r="S44" s="65" t="str">
        <f t="shared" si="15"/>
        <v/>
      </c>
      <c r="T44" s="65" t="str">
        <f t="shared" si="16"/>
        <v/>
      </c>
      <c r="U44" s="47" t="str">
        <f t="shared" si="49"/>
        <v>n/a</v>
      </c>
      <c r="V44" s="46">
        <f t="shared" si="17"/>
        <v>1197633000</v>
      </c>
      <c r="W44" s="46">
        <f>_xlfn.XLOOKUP($D44, MASTER_YH!$D:$D, MASTER_YH!I:I)</f>
        <v>852102000</v>
      </c>
      <c r="X44" s="49">
        <f t="shared" si="18"/>
        <v>1.4055042706154897</v>
      </c>
      <c r="Y44" s="46">
        <f t="shared" si="50"/>
        <v>1287987000</v>
      </c>
      <c r="Z44" s="46">
        <f>_xlfn.XLOOKUP($D44, 'MASTER_S&amp;P'!$D:$D, 'MASTER_S&amp;P'!I:I)</f>
        <v>886205000</v>
      </c>
      <c r="AA44" s="49">
        <f t="shared" si="51"/>
        <v>1.4533736550798066</v>
      </c>
      <c r="AB44" s="51">
        <f t="shared" si="19"/>
        <v>869153500</v>
      </c>
      <c r="AC44" s="65">
        <f t="shared" si="20"/>
        <v>5.4383468679168351E-4</v>
      </c>
      <c r="AD44" s="65" t="str">
        <f t="shared" si="21"/>
        <v/>
      </c>
      <c r="AE44" s="50">
        <f t="shared" si="52"/>
        <v>1.429438962847648</v>
      </c>
      <c r="AF44" s="44">
        <f t="shared" si="22"/>
        <v>0</v>
      </c>
      <c r="AI44" s="46">
        <f>_xlfn.XLOOKUP($D44,MASTER_YH!$D:$D,MASTER_YH!G:G)</f>
        <v>1287987000</v>
      </c>
      <c r="AJ44" s="46" t="str">
        <f>IF(AND(EXCL_YRS_NEG_INC=1,_xlfn.XLOOKUP($D44,MASTER_YH!$D:$D,MASTER_YH!M:M)&lt;0), "Negative", _xlfn.XLOOKUP($D44,MASTER_YH!$D:$D,MASTER_YH!M:M))</f>
        <v>Negative</v>
      </c>
      <c r="AK44" s="65" t="str">
        <f t="shared" si="23"/>
        <v/>
      </c>
      <c r="AL44" s="65" t="str">
        <f t="shared" si="24"/>
        <v/>
      </c>
      <c r="AM44" s="47" t="str">
        <f t="shared" si="53"/>
        <v>n/a</v>
      </c>
      <c r="AN44" s="46">
        <f>_xlfn.XLOOKUP($D44, 'MASTER_S&amp;P'!$D:$D, 'MASTER_S&amp;P'!G:G)</f>
        <v>1399515000</v>
      </c>
      <c r="AO44" s="46">
        <f>IF(AND(EXCL_YRS_NEG_INC=1,_xlfn.XLOOKUP($D44,'MASTER_S&amp;P'!$D:$D,'MASTER_S&amp;P'!M:M)&lt;0),"Negative",_xlfn.XLOOKUP($D44,'MASTER_S&amp;P'!$D:$D,'MASTER_S&amp;P'!M:M))</f>
        <v>53868000</v>
      </c>
      <c r="AP44" s="65">
        <f t="shared" si="25"/>
        <v>5.952845978414999E-4</v>
      </c>
      <c r="AQ44" s="65" t="str">
        <f t="shared" si="26"/>
        <v/>
      </c>
      <c r="AR44" s="47">
        <f t="shared" si="54"/>
        <v>3.8490477058123709E-2</v>
      </c>
      <c r="AS44" s="46">
        <f>_xlfn.XLOOKUP($D44, MASTER_VL!$D:$D, MASTER_VL!G:G)</f>
        <v>1288000000</v>
      </c>
      <c r="AT44" s="46" t="str">
        <f>IF(AND(EXCL_YRS_NEG_INC=1,_xlfn.XLOOKUP($D44,MASTER_VL!$D:$D,MASTER_VL!P:P)&lt;0),"Negative",_xlfn.XLOOKUP($D44,MASTER_VL!$D:$D,MASTER_VL!P:P))</f>
        <v>Negative</v>
      </c>
      <c r="AU44" s="65" t="str">
        <f t="shared" si="27"/>
        <v/>
      </c>
      <c r="AV44" s="65" t="str">
        <f t="shared" si="28"/>
        <v/>
      </c>
      <c r="AW44" s="47" t="str">
        <f t="shared" si="55"/>
        <v>n/a</v>
      </c>
      <c r="AX44" s="46">
        <f t="shared" si="29"/>
        <v>1287987000</v>
      </c>
      <c r="AY44" s="46">
        <f>_xlfn.XLOOKUP($D44, MASTER_YH!$D:$D, MASTER_YH!J:J)</f>
        <v>886205000</v>
      </c>
      <c r="AZ44" s="49">
        <f t="shared" si="30"/>
        <v>1.4533736550798066</v>
      </c>
      <c r="BA44" s="46">
        <f t="shared" si="56"/>
        <v>1399515000</v>
      </c>
      <c r="BB44" s="46">
        <f>_xlfn.XLOOKUP($D44, 'MASTER_S&amp;P'!$D:$D, 'MASTER_S&amp;P'!J:J)</f>
        <v>858960000</v>
      </c>
      <c r="BC44" s="49">
        <f t="shared" si="57"/>
        <v>1.6293133556859458</v>
      </c>
      <c r="BD44" s="51">
        <f t="shared" si="31"/>
        <v>872582500</v>
      </c>
      <c r="BE44" s="65">
        <f t="shared" si="32"/>
        <v>5.6346913236595894E-4</v>
      </c>
      <c r="BF44" s="65" t="str">
        <f t="shared" si="33"/>
        <v/>
      </c>
      <c r="BG44" s="50">
        <f t="shared" si="58"/>
        <v>1.5413435053828763</v>
      </c>
      <c r="BH44" s="44">
        <f t="shared" si="34"/>
        <v>0</v>
      </c>
      <c r="BK44" s="46">
        <f>_xlfn.XLOOKUP($D44,MASTER_YH!$D:$D,MASTER_YH!H:H)</f>
        <v>1399515000</v>
      </c>
      <c r="BL44" s="46">
        <f>IF(AND(EXCL_YRS_NEG_INC=1,_xlfn.XLOOKUP($D44,MASTER_YH!$D:$D,MASTER_YH!N:N)&lt;0), "Negative", _xlfn.XLOOKUP($D44,MASTER_YH!$D:$D,MASTER_YH!N:N))</f>
        <v>53868000</v>
      </c>
      <c r="BM44" s="65">
        <f t="shared" si="35"/>
        <v>6.0924282696379342E-4</v>
      </c>
      <c r="BN44" s="65" t="str">
        <f t="shared" si="36"/>
        <v/>
      </c>
      <c r="BO44" s="47">
        <f t="shared" si="59"/>
        <v>3.8490477058123709E-2</v>
      </c>
      <c r="BP44" s="46">
        <f>_xlfn.XLOOKUP($D44, 'MASTER_S&amp;P'!$D:$D, 'MASTER_S&amp;P'!H:H)</f>
        <v>1506072000</v>
      </c>
      <c r="BQ44" s="46">
        <f>IF(AND(EXCL_YRS_NEG_INC=1,_xlfn.XLOOKUP($D44,'MASTER_S&amp;P'!$D:$D,'MASTER_S&amp;P'!N:N)&lt;0),"Negative",_xlfn.XLOOKUP($D44,'MASTER_S&amp;P'!$D:$D,'MASTER_S&amp;P'!N:N))</f>
        <v>144239000</v>
      </c>
      <c r="BR44" s="65">
        <f t="shared" si="37"/>
        <v>5.910005989355529E-4</v>
      </c>
      <c r="BS44" s="65" t="str">
        <f t="shared" si="38"/>
        <v/>
      </c>
      <c r="BT44" s="47">
        <f t="shared" si="60"/>
        <v>9.5771649695366487E-2</v>
      </c>
      <c r="BU44" s="46">
        <f>_xlfn.XLOOKUP($D44, MASTER_VL!$D:$D, MASTER_VL!H:H)</f>
        <v>1399500000</v>
      </c>
      <c r="BV44" s="46">
        <f>IF(AND(EXCL_YRS_NEG_INC=1,_xlfn.XLOOKUP($D44,MASTER_VL!$D:$D,MASTER_VL!Q:Q)&lt;0),"Negative",_xlfn.XLOOKUP($D44,MASTER_VL!$D:$D,MASTER_VL!Q:Q))</f>
        <v>37540000</v>
      </c>
      <c r="BW44" s="65">
        <f t="shared" si="39"/>
        <v>6.3273994710949684E-4</v>
      </c>
      <c r="BX44" s="65" t="str">
        <f t="shared" si="40"/>
        <v/>
      </c>
      <c r="BY44" s="47">
        <f t="shared" si="61"/>
        <v>2.6823865666309395E-2</v>
      </c>
      <c r="BZ44" s="46">
        <f t="shared" si="41"/>
        <v>1399515000</v>
      </c>
      <c r="CA44" s="46">
        <f>_xlfn.XLOOKUP($D44, MASTER_YH!$D:$D, MASTER_YH!K:K)</f>
        <v>858960000</v>
      </c>
      <c r="CB44" s="49">
        <f t="shared" si="42"/>
        <v>1.6293133556859458</v>
      </c>
      <c r="CC44" s="46">
        <f t="shared" si="62"/>
        <v>1506072000</v>
      </c>
      <c r="CD44" s="46">
        <f>_xlfn.XLOOKUP($D44, 'MASTER_S&amp;P'!$D:$D, 'MASTER_S&amp;P'!K:K)</f>
        <v>840581000</v>
      </c>
      <c r="CE44" s="49">
        <f t="shared" si="63"/>
        <v>1.7917035954893104</v>
      </c>
      <c r="CF44" s="51">
        <f t="shared" si="43"/>
        <v>849770500</v>
      </c>
      <c r="CG44" s="65">
        <f t="shared" si="44"/>
        <v>5.6952199874284973E-4</v>
      </c>
      <c r="CH44" s="65" t="str">
        <f t="shared" si="45"/>
        <v/>
      </c>
      <c r="CI44" s="50">
        <f t="shared" si="64"/>
        <v>1.7105084755876281</v>
      </c>
      <c r="CJ44" s="44">
        <f t="shared" si="46"/>
        <v>0</v>
      </c>
    </row>
    <row r="45" spans="2:88" x14ac:dyDescent="0.3">
      <c r="B45" s="7" t="str">
        <f>MASTER_VL!B39</f>
        <v>Retail Hardlines</v>
      </c>
      <c r="C45" s="7" t="str">
        <f>MASTER_VL!C39</f>
        <v>Sunoco LP</v>
      </c>
      <c r="D45" s="7" t="str">
        <f>MASTER_VL!D39</f>
        <v>SUN</v>
      </c>
      <c r="G45" s="46">
        <f>_xlfn.XLOOKUP($D45,MASTER_YH!$D:$D,MASTER_YH!F:F)</f>
        <v>22693000000</v>
      </c>
      <c r="H45" s="46">
        <f>IF(AND(EXCL_YRS_NEG_INC=1,_xlfn.XLOOKUP($D45,MASTER_YH!$D:$D,MASTER_YH!L:L)&lt;0), "Negative", _xlfn.XLOOKUP($D45,MASTER_YH!$D:$D,MASTER_YH!L:L))</f>
        <v>1049000000</v>
      </c>
      <c r="I45" s="65">
        <f t="shared" si="11"/>
        <v>1.0531773420753133E-2</v>
      </c>
      <c r="J45" s="65" t="str">
        <f t="shared" si="12"/>
        <v/>
      </c>
      <c r="K45" s="47">
        <f t="shared" si="47"/>
        <v>4.6225708368219272E-2</v>
      </c>
      <c r="L45" s="46">
        <f>_xlfn.XLOOKUP($D45, 'MASTER_S&amp;P'!$D:$D, 'MASTER_S&amp;P'!F:F)</f>
        <v>22693000000</v>
      </c>
      <c r="M45" s="46">
        <f>IF(AND(EXCL_YRS_NEG_INC=1,_xlfn.XLOOKUP($D45,'MASTER_S&amp;P'!$D:$D,'MASTER_S&amp;P'!L:L)&lt;0),"Negative",_xlfn.XLOOKUP($D45,'MASTER_S&amp;P'!$D:$D,'MASTER_S&amp;P'!L:L))</f>
        <v>1049000000</v>
      </c>
      <c r="N45" s="65">
        <f t="shared" si="13"/>
        <v>9.6490923649904976E-3</v>
      </c>
      <c r="O45" s="65" t="str">
        <f t="shared" si="14"/>
        <v/>
      </c>
      <c r="P45" s="47">
        <f t="shared" si="48"/>
        <v>4.6225708368219272E-2</v>
      </c>
      <c r="Q45" s="46">
        <f>_xlfn.XLOOKUP($D45, MASTER_VL!$D:$D, MASTER_VL!F:F)</f>
        <v>22693000000</v>
      </c>
      <c r="R45" s="46">
        <f>IF(AND(EXCL_YRS_NEG_INC=1,_xlfn.XLOOKUP($D45,MASTER_VL!$D:$D,MASTER_VL!O:O)&lt;0),"Negative",_xlfn.XLOOKUP($D45,MASTER_VL!$D:$D,MASTER_VL!O:O))</f>
        <v>817380000</v>
      </c>
      <c r="S45" s="65">
        <f t="shared" si="15"/>
        <v>1.324512620419608E-2</v>
      </c>
      <c r="T45" s="65" t="str">
        <f t="shared" si="16"/>
        <v/>
      </c>
      <c r="U45" s="47">
        <f t="shared" si="49"/>
        <v>3.6019036707354693E-2</v>
      </c>
      <c r="V45" s="46">
        <f t="shared" si="17"/>
        <v>22693000000</v>
      </c>
      <c r="W45" s="46">
        <f>_xlfn.XLOOKUP($D45, MASTER_YH!$D:$D, MASTER_YH!I:I)</f>
        <v>14375000000</v>
      </c>
      <c r="X45" s="49">
        <f t="shared" si="18"/>
        <v>1.5786434782608696</v>
      </c>
      <c r="Y45" s="46">
        <f t="shared" si="50"/>
        <v>22693000000</v>
      </c>
      <c r="Z45" s="46">
        <f>_xlfn.XLOOKUP($D45, 'MASTER_S&amp;P'!$D:$D, 'MASTER_S&amp;P'!I:I)</f>
        <v>14375000000</v>
      </c>
      <c r="AA45" s="49">
        <f t="shared" si="51"/>
        <v>1.5786434782608696</v>
      </c>
      <c r="AB45" s="51">
        <f t="shared" si="19"/>
        <v>14375000000</v>
      </c>
      <c r="AC45" s="65">
        <f t="shared" si="20"/>
        <v>8.9945258491514451E-3</v>
      </c>
      <c r="AD45" s="65" t="str">
        <f t="shared" si="21"/>
        <v/>
      </c>
      <c r="AE45" s="50">
        <f t="shared" si="52"/>
        <v>1.5786434782608696</v>
      </c>
      <c r="AF45" s="44">
        <f t="shared" si="22"/>
        <v>0</v>
      </c>
      <c r="AI45" s="46">
        <f>_xlfn.XLOOKUP($D45,MASTER_YH!$D:$D,MASTER_YH!G:G)</f>
        <v>23068000000</v>
      </c>
      <c r="AJ45" s="46">
        <f>IF(AND(EXCL_YRS_NEG_INC=1,_xlfn.XLOOKUP($D45,MASTER_YH!$D:$D,MASTER_YH!M:M)&lt;0), "Negative", _xlfn.XLOOKUP($D45,MASTER_YH!$D:$D,MASTER_YH!M:M))</f>
        <v>430000000</v>
      </c>
      <c r="AK45" s="65">
        <f t="shared" si="23"/>
        <v>4.5916954121247933E-3</v>
      </c>
      <c r="AL45" s="65">
        <f t="shared" si="24"/>
        <v>1.0159529632544299E-2</v>
      </c>
      <c r="AM45" s="47">
        <f t="shared" si="53"/>
        <v>1.8640541009190222E-2</v>
      </c>
      <c r="AN45" s="46">
        <f>_xlfn.XLOOKUP($D45, 'MASTER_S&amp;P'!$D:$D, 'MASTER_S&amp;P'!G:G)</f>
        <v>23068000000</v>
      </c>
      <c r="AO45" s="46">
        <f>IF(AND(EXCL_YRS_NEG_INC=1,_xlfn.XLOOKUP($D45,'MASTER_S&amp;P'!$D:$D,'MASTER_S&amp;P'!M:M)&lt;0),"Negative",_xlfn.XLOOKUP($D45,'MASTER_S&amp;P'!$D:$D,'MASTER_S&amp;P'!M:M))</f>
        <v>430000000</v>
      </c>
      <c r="AP45" s="65">
        <f t="shared" si="25"/>
        <v>4.6567661680884942E-3</v>
      </c>
      <c r="AQ45" s="65">
        <f t="shared" si="26"/>
        <v>1.0151563117939083E-2</v>
      </c>
      <c r="AR45" s="47">
        <f t="shared" si="54"/>
        <v>1.8640541009190222E-2</v>
      </c>
      <c r="AS45" s="46">
        <f>_xlfn.XLOOKUP($D45, MASTER_VL!$D:$D, MASTER_VL!G:G)</f>
        <v>23068000000</v>
      </c>
      <c r="AT45" s="46">
        <f>IF(AND(EXCL_YRS_NEG_INC=1,_xlfn.XLOOKUP($D45,MASTER_VL!$D:$D,MASTER_VL!P:P)&lt;0),"Negative",_xlfn.XLOOKUP($D45,MASTER_VL!$D:$D,MASTER_VL!P:P))</f>
        <v>308096500</v>
      </c>
      <c r="AU45" s="65">
        <f t="shared" si="27"/>
        <v>4.8022469254397088E-3</v>
      </c>
      <c r="AV45" s="65">
        <f t="shared" si="28"/>
        <v>1.0151563117939083E-2</v>
      </c>
      <c r="AW45" s="47">
        <f t="shared" si="55"/>
        <v>1.3356012658227848E-2</v>
      </c>
      <c r="AX45" s="46">
        <f t="shared" si="29"/>
        <v>23068000000</v>
      </c>
      <c r="AY45" s="46">
        <f>_xlfn.XLOOKUP($D45, MASTER_YH!$D:$D, MASTER_YH!J:J)</f>
        <v>6826000000</v>
      </c>
      <c r="AZ45" s="49">
        <f t="shared" si="30"/>
        <v>3.3794315851157339</v>
      </c>
      <c r="BA45" s="46">
        <f t="shared" si="56"/>
        <v>23068000000</v>
      </c>
      <c r="BB45" s="46">
        <f>_xlfn.XLOOKUP($D45, 'MASTER_S&amp;P'!$D:$D, 'MASTER_S&amp;P'!J:J)</f>
        <v>6826000000</v>
      </c>
      <c r="BC45" s="49">
        <f t="shared" si="57"/>
        <v>3.3794315851157339</v>
      </c>
      <c r="BD45" s="51">
        <f t="shared" si="31"/>
        <v>6826000000</v>
      </c>
      <c r="BE45" s="65">
        <f t="shared" si="32"/>
        <v>4.4078815441864067E-3</v>
      </c>
      <c r="BF45" s="65">
        <f t="shared" si="33"/>
        <v>9.9299951311402519E-3</v>
      </c>
      <c r="BG45" s="50">
        <f t="shared" si="58"/>
        <v>3.3794315851157339</v>
      </c>
      <c r="BH45" s="44">
        <f t="shared" si="34"/>
        <v>1</v>
      </c>
      <c r="BK45" s="46">
        <f>_xlfn.XLOOKUP($D45,MASTER_YH!$D:$D,MASTER_YH!H:H)</f>
        <v>25729000000</v>
      </c>
      <c r="BL45" s="46">
        <f>IF(AND(EXCL_YRS_NEG_INC=1,_xlfn.XLOOKUP($D45,MASTER_YH!$D:$D,MASTER_YH!N:N)&lt;0), "Negative", _xlfn.XLOOKUP($D45,MASTER_YH!$D:$D,MASTER_YH!N:N))</f>
        <v>501000000</v>
      </c>
      <c r="BM45" s="65">
        <f t="shared" si="35"/>
        <v>4.8967674309271852E-3</v>
      </c>
      <c r="BN45" s="65">
        <f t="shared" si="36"/>
        <v>9.5859995032489126E-3</v>
      </c>
      <c r="BO45" s="47">
        <f t="shared" si="59"/>
        <v>1.9472190912977572E-2</v>
      </c>
      <c r="BP45" s="46">
        <f>_xlfn.XLOOKUP($D45, 'MASTER_S&amp;P'!$D:$D, 'MASTER_S&amp;P'!H:H)</f>
        <v>25729000000</v>
      </c>
      <c r="BQ45" s="46">
        <f>IF(AND(EXCL_YRS_NEG_INC=1,_xlfn.XLOOKUP($D45,'MASTER_S&amp;P'!$D:$D,'MASTER_S&amp;P'!N:N)&lt;0),"Negative",_xlfn.XLOOKUP($D45,'MASTER_S&amp;P'!$D:$D,'MASTER_S&amp;P'!N:N))</f>
        <v>501000000</v>
      </c>
      <c r="BR45" s="65">
        <f t="shared" si="37"/>
        <v>4.7501461756201549E-3</v>
      </c>
      <c r="BS45" s="65">
        <f t="shared" si="38"/>
        <v>9.5859995032489126E-3</v>
      </c>
      <c r="BT45" s="47">
        <f t="shared" si="60"/>
        <v>1.9472190912977572E-2</v>
      </c>
      <c r="BU45" s="46">
        <f>_xlfn.XLOOKUP($D45, MASTER_VL!$D:$D, MASTER_VL!H:H)</f>
        <v>25729000000</v>
      </c>
      <c r="BV45" s="46">
        <f>IF(AND(EXCL_YRS_NEG_INC=1,_xlfn.XLOOKUP($D45,MASTER_VL!$D:$D,MASTER_VL!Q:Q)&lt;0),"Negative",_xlfn.XLOOKUP($D45,MASTER_VL!$D:$D,MASTER_VL!Q:Q))</f>
        <v>393354000</v>
      </c>
      <c r="BW45" s="65">
        <f t="shared" si="39"/>
        <v>5.0856246936765437E-3</v>
      </c>
      <c r="BX45" s="65">
        <f t="shared" si="40"/>
        <v>9.5859995032489126E-3</v>
      </c>
      <c r="BY45" s="47">
        <f t="shared" si="61"/>
        <v>1.5288351665435889E-2</v>
      </c>
      <c r="BZ45" s="46">
        <f t="shared" si="41"/>
        <v>25729000000</v>
      </c>
      <c r="CA45" s="46">
        <f>_xlfn.XLOOKUP($D45, MASTER_YH!$D:$D, MASTER_YH!K:K)</f>
        <v>6830000000</v>
      </c>
      <c r="CB45" s="49">
        <f t="shared" si="42"/>
        <v>3.7670571010248901</v>
      </c>
      <c r="CC45" s="46">
        <f t="shared" si="62"/>
        <v>25729000000</v>
      </c>
      <c r="CD45" s="46">
        <f>_xlfn.XLOOKUP($D45, 'MASTER_S&amp;P'!$D:$D, 'MASTER_S&amp;P'!K:K)</f>
        <v>6830000000</v>
      </c>
      <c r="CE45" s="49">
        <f t="shared" si="63"/>
        <v>3.7670571010248901</v>
      </c>
      <c r="CF45" s="51">
        <f t="shared" si="43"/>
        <v>6830000000</v>
      </c>
      <c r="CG45" s="65">
        <f t="shared" si="44"/>
        <v>4.5775126947966106E-3</v>
      </c>
      <c r="CH45" s="65">
        <f t="shared" si="45"/>
        <v>9.429473070770104E-3</v>
      </c>
      <c r="CI45" s="50">
        <f t="shared" si="64"/>
        <v>3.7670571010248901</v>
      </c>
      <c r="CJ45" s="44">
        <f t="shared" si="46"/>
        <v>1</v>
      </c>
    </row>
    <row r="46" spans="2:88" x14ac:dyDescent="0.3">
      <c r="B46" s="7" t="str">
        <f>MASTER_VL!B40</f>
        <v>Retail Hardlines</v>
      </c>
      <c r="C46" s="7" t="str">
        <f>MASTER_VL!C40</f>
        <v>Titan Machinery Inc</v>
      </c>
      <c r="D46" s="7" t="str">
        <f>MASTER_VL!D40</f>
        <v>TITN</v>
      </c>
      <c r="G46" s="46">
        <f>_xlfn.XLOOKUP($D46,MASTER_YH!$D:$D,MASTER_YH!F:F)</f>
        <v>2702122000</v>
      </c>
      <c r="H46" s="46" t="str">
        <f>IF(AND(EXCL_YRS_NEG_INC=1,_xlfn.XLOOKUP($D46,MASTER_YH!$D:$D,MASTER_YH!L:L)&lt;0), "Negative", _xlfn.XLOOKUP($D46,MASTER_YH!$D:$D,MASTER_YH!L:L))</f>
        <v>Negative</v>
      </c>
      <c r="I46" s="65" t="str">
        <f t="shared" si="11"/>
        <v/>
      </c>
      <c r="J46" s="65" t="str">
        <f t="shared" si="12"/>
        <v/>
      </c>
      <c r="K46" s="47" t="str">
        <f t="shared" si="47"/>
        <v>n/a</v>
      </c>
      <c r="L46" s="46">
        <f>_xlfn.XLOOKUP($D46, 'MASTER_S&amp;P'!$D:$D, 'MASTER_S&amp;P'!F:F)</f>
        <v>2758445000</v>
      </c>
      <c r="M46" s="46">
        <f>IF(AND(EXCL_YRS_NEG_INC=1,_xlfn.XLOOKUP($D46,'MASTER_S&amp;P'!$D:$D,'MASTER_S&amp;P'!L:L)&lt;0),"Negative",_xlfn.XLOOKUP($D46,'MASTER_S&amp;P'!$D:$D,'MASTER_S&amp;P'!L:L))</f>
        <v>151040000</v>
      </c>
      <c r="N46" s="65">
        <f t="shared" si="13"/>
        <v>1.277438807322938E-3</v>
      </c>
      <c r="O46" s="65" t="str">
        <f t="shared" si="14"/>
        <v/>
      </c>
      <c r="P46" s="47">
        <f t="shared" si="48"/>
        <v>5.4755487240093603E-2</v>
      </c>
      <c r="Q46" s="46" t="str">
        <f>_xlfn.XLOOKUP($D46, MASTER_VL!$D:$D, MASTER_VL!F:F)</f>
        <v>NA</v>
      </c>
      <c r="R46" s="46" t="str">
        <f>IF(AND(EXCL_YRS_NEG_INC=1,_xlfn.XLOOKUP($D46,MASTER_VL!$D:$D,MASTER_VL!O:O)&lt;0),"Negative",_xlfn.XLOOKUP($D46,MASTER_VL!$D:$D,MASTER_VL!O:O))</f>
        <v>NA</v>
      </c>
      <c r="S46" s="65" t="str">
        <f t="shared" si="15"/>
        <v/>
      </c>
      <c r="T46" s="65" t="str">
        <f t="shared" si="16"/>
        <v/>
      </c>
      <c r="U46" s="47" t="str">
        <f t="shared" si="49"/>
        <v>n/a</v>
      </c>
      <c r="V46" s="46">
        <f t="shared" si="17"/>
        <v>2702122000</v>
      </c>
      <c r="W46" s="46">
        <f>_xlfn.XLOOKUP($D46, MASTER_YH!$D:$D, MASTER_YH!I:I)</f>
        <v>1813938000</v>
      </c>
      <c r="X46" s="49">
        <f t="shared" si="18"/>
        <v>1.4896440782430271</v>
      </c>
      <c r="Y46" s="46">
        <f t="shared" si="50"/>
        <v>2758445000</v>
      </c>
      <c r="Z46" s="46">
        <f>_xlfn.XLOOKUP($D46, 'MASTER_S&amp;P'!$D:$D, 'MASTER_S&amp;P'!I:I)</f>
        <v>1992261000</v>
      </c>
      <c r="AA46" s="49">
        <f t="shared" si="51"/>
        <v>1.3845801328239624</v>
      </c>
      <c r="AB46" s="51">
        <f t="shared" si="19"/>
        <v>1903099500</v>
      </c>
      <c r="AC46" s="65">
        <f t="shared" si="20"/>
        <v>1.190781053652674E-3</v>
      </c>
      <c r="AD46" s="65" t="str">
        <f t="shared" si="21"/>
        <v/>
      </c>
      <c r="AE46" s="50">
        <f t="shared" si="52"/>
        <v>1.4371121055334948</v>
      </c>
      <c r="AF46" s="44">
        <f t="shared" si="22"/>
        <v>0</v>
      </c>
      <c r="AI46" s="46" t="str">
        <f>_xlfn.XLOOKUP($D46,MASTER_YH!$D:$D,MASTER_YH!G:G)</f>
        <v>nan</v>
      </c>
      <c r="AJ46" s="46" t="str">
        <f>IF(AND(EXCL_YRS_NEG_INC=1,_xlfn.XLOOKUP($D46,MASTER_YH!$D:$D,MASTER_YH!M:M)&lt;0), "Negative", _xlfn.XLOOKUP($D46,MASTER_YH!$D:$D,MASTER_YH!M:M))</f>
        <v>nan</v>
      </c>
      <c r="AK46" s="65" t="str">
        <f t="shared" si="23"/>
        <v/>
      </c>
      <c r="AL46" s="65" t="str">
        <f t="shared" si="24"/>
        <v/>
      </c>
      <c r="AM46" s="47" t="str">
        <f t="shared" si="53"/>
        <v>n/a</v>
      </c>
      <c r="AN46" s="46">
        <f>_xlfn.XLOOKUP($D46, 'MASTER_S&amp;P'!$D:$D, 'MASTER_S&amp;P'!G:G)</f>
        <v>2209306000</v>
      </c>
      <c r="AO46" s="46">
        <f>IF(AND(EXCL_YRS_NEG_INC=1,_xlfn.XLOOKUP($D46,'MASTER_S&amp;P'!$D:$D,'MASTER_S&amp;P'!M:M)&lt;0),"Negative",_xlfn.XLOOKUP($D46,'MASTER_S&amp;P'!$D:$D,'MASTER_S&amp;P'!M:M))</f>
        <v>135241000</v>
      </c>
      <c r="AP46" s="65">
        <f t="shared" si="25"/>
        <v>8.1093973925812368E-4</v>
      </c>
      <c r="AQ46" s="65" t="str">
        <f t="shared" si="26"/>
        <v/>
      </c>
      <c r="AR46" s="47">
        <f t="shared" si="54"/>
        <v>6.121424555946528E-2</v>
      </c>
      <c r="AS46" s="46">
        <f>_xlfn.XLOOKUP($D46, MASTER_VL!$D:$D, MASTER_VL!G:G)</f>
        <v>2758400000</v>
      </c>
      <c r="AT46" s="46">
        <f>IF(AND(EXCL_YRS_NEG_INC=1,_xlfn.XLOOKUP($D46,MASTER_VL!$D:$D,MASTER_VL!P:P)&lt;0),"Negative",_xlfn.XLOOKUP($D46,MASTER_VL!$D:$D,MASTER_VL!P:P))</f>
        <v>112650500</v>
      </c>
      <c r="AU46" s="65">
        <f t="shared" si="27"/>
        <v>8.3627408570693734E-4</v>
      </c>
      <c r="AV46" s="65" t="str">
        <f t="shared" si="28"/>
        <v/>
      </c>
      <c r="AW46" s="47">
        <f t="shared" si="55"/>
        <v>4.0839073375870068E-2</v>
      </c>
      <c r="AX46" s="46" t="str">
        <f t="shared" si="29"/>
        <v>nan</v>
      </c>
      <c r="AY46" s="46" t="str">
        <f>_xlfn.XLOOKUP($D46, MASTER_YH!$D:$D, MASTER_YH!J:J)</f>
        <v>nan</v>
      </c>
      <c r="AZ46" s="49" t="str">
        <f t="shared" si="30"/>
        <v>n/a</v>
      </c>
      <c r="BA46" s="46">
        <f t="shared" si="56"/>
        <v>2209306000</v>
      </c>
      <c r="BB46" s="46">
        <f>_xlfn.XLOOKUP($D46, 'MASTER_S&amp;P'!$D:$D, 'MASTER_S&amp;P'!J:J)</f>
        <v>1188695000</v>
      </c>
      <c r="BC46" s="49">
        <f t="shared" si="57"/>
        <v>1.8585978741392872</v>
      </c>
      <c r="BD46" s="51">
        <f t="shared" si="31"/>
        <v>1188695000</v>
      </c>
      <c r="BE46" s="65">
        <f t="shared" si="32"/>
        <v>7.6759841080671859E-4</v>
      </c>
      <c r="BF46" s="65" t="str">
        <f t="shared" si="33"/>
        <v/>
      </c>
      <c r="BG46" s="50">
        <f t="shared" si="58"/>
        <v>1.8585978741392872</v>
      </c>
      <c r="BH46" s="44">
        <f t="shared" si="34"/>
        <v>0</v>
      </c>
      <c r="BK46" s="46">
        <f>_xlfn.XLOOKUP($D46,MASTER_YH!$D:$D,MASTER_YH!H:H)</f>
        <v>2209306000</v>
      </c>
      <c r="BL46" s="46">
        <f>IF(AND(EXCL_YRS_NEG_INC=1,_xlfn.XLOOKUP($D46,MASTER_YH!$D:$D,MASTER_YH!N:N)&lt;0), "Negative", _xlfn.XLOOKUP($D46,MASTER_YH!$D:$D,MASTER_YH!N:N))</f>
        <v>135241000</v>
      </c>
      <c r="BM46" s="65">
        <f t="shared" si="35"/>
        <v>7.6547372583012703E-4</v>
      </c>
      <c r="BN46" s="65" t="str">
        <f t="shared" si="36"/>
        <v/>
      </c>
      <c r="BO46" s="47">
        <f t="shared" si="59"/>
        <v>6.121424555946528E-2</v>
      </c>
      <c r="BP46" s="46">
        <f>_xlfn.XLOOKUP($D46, 'MASTER_S&amp;P'!$D:$D, 'MASTER_S&amp;P'!H:H)</f>
        <v>1711906000</v>
      </c>
      <c r="BQ46" s="46">
        <f>IF(AND(EXCL_YRS_NEG_INC=1,_xlfn.XLOOKUP($D46,'MASTER_S&amp;P'!$D:$D,'MASTER_S&amp;P'!N:N)&lt;0),"Negative",_xlfn.XLOOKUP($D46,'MASTER_S&amp;P'!$D:$D,'MASTER_S&amp;P'!N:N))</f>
        <v>86901000</v>
      </c>
      <c r="BR46" s="65">
        <f t="shared" si="37"/>
        <v>7.4255356060502233E-4</v>
      </c>
      <c r="BS46" s="65" t="str">
        <f t="shared" si="38"/>
        <v/>
      </c>
      <c r="BT46" s="47">
        <f t="shared" si="60"/>
        <v>5.0762717111804037E-2</v>
      </c>
      <c r="BU46" s="46">
        <f>_xlfn.XLOOKUP($D46, MASTER_VL!$D:$D, MASTER_VL!H:H)</f>
        <v>2209300000</v>
      </c>
      <c r="BV46" s="46">
        <f>IF(AND(EXCL_YRS_NEG_INC=1,_xlfn.XLOOKUP($D46,MASTER_VL!$D:$D,MASTER_VL!Q:Q)&lt;0),"Negative",_xlfn.XLOOKUP($D46,MASTER_VL!$D:$D,MASTER_VL!Q:Q))</f>
        <v>101788300</v>
      </c>
      <c r="BW46" s="65">
        <f t="shared" si="39"/>
        <v>7.9499631897060998E-4</v>
      </c>
      <c r="BX46" s="65" t="str">
        <f t="shared" si="40"/>
        <v/>
      </c>
      <c r="BY46" s="47">
        <f t="shared" si="61"/>
        <v>4.6072647444892048E-2</v>
      </c>
      <c r="BZ46" s="46">
        <f t="shared" si="41"/>
        <v>2209306000</v>
      </c>
      <c r="CA46" s="46">
        <f>_xlfn.XLOOKUP($D46, MASTER_YH!$D:$D, MASTER_YH!K:K)</f>
        <v>1188695000</v>
      </c>
      <c r="CB46" s="49">
        <f t="shared" si="42"/>
        <v>1.8585978741392872</v>
      </c>
      <c r="CC46" s="46">
        <f t="shared" si="62"/>
        <v>1711906000</v>
      </c>
      <c r="CD46" s="46">
        <f>_xlfn.XLOOKUP($D46, 'MASTER_S&amp;P'!$D:$D, 'MASTER_S&amp;P'!K:K)</f>
        <v>946667000</v>
      </c>
      <c r="CE46" s="49">
        <f t="shared" si="63"/>
        <v>1.8083507717074747</v>
      </c>
      <c r="CF46" s="51">
        <f t="shared" si="43"/>
        <v>1067681000</v>
      </c>
      <c r="CG46" s="65">
        <f t="shared" si="44"/>
        <v>7.155671056358917E-4</v>
      </c>
      <c r="CH46" s="65" t="str">
        <f t="shared" si="45"/>
        <v/>
      </c>
      <c r="CI46" s="50">
        <f t="shared" si="64"/>
        <v>1.833474322923381</v>
      </c>
      <c r="CJ46" s="44">
        <f t="shared" si="46"/>
        <v>0</v>
      </c>
    </row>
    <row r="47" spans="2:88" x14ac:dyDescent="0.3">
      <c r="B47" s="7" t="str">
        <f>MASTER_VL!B41</f>
        <v>Retail Hardlines</v>
      </c>
      <c r="C47" s="7" t="str">
        <f>MASTER_VL!C41</f>
        <v>Tandy Leather Factory Inc</v>
      </c>
      <c r="D47" s="7" t="str">
        <f>MASTER_VL!D41</f>
        <v>TLF</v>
      </c>
      <c r="G47" s="46">
        <f>_xlfn.XLOOKUP($D47,MASTER_YH!$D:$D,MASTER_YH!F:F)</f>
        <v>74391000</v>
      </c>
      <c r="H47" s="46">
        <f>IF(AND(EXCL_YRS_NEG_INC=1,_xlfn.XLOOKUP($D47,MASTER_YH!$D:$D,MASTER_YH!L:L)&lt;0), "Negative", _xlfn.XLOOKUP($D47,MASTER_YH!$D:$D,MASTER_YH!L:L))</f>
        <v>1091000</v>
      </c>
      <c r="I47" s="65">
        <f t="shared" si="11"/>
        <v>5.4892702036626622E-5</v>
      </c>
      <c r="J47" s="65" t="str">
        <f t="shared" si="12"/>
        <v/>
      </c>
      <c r="K47" s="47">
        <f t="shared" si="47"/>
        <v>1.4665752577596752E-2</v>
      </c>
      <c r="L47" s="46">
        <f>_xlfn.XLOOKUP($D47, 'MASTER_S&amp;P'!$D:$D, 'MASTER_S&amp;P'!F:F)</f>
        <v>74391000</v>
      </c>
      <c r="M47" s="46">
        <f>IF(AND(EXCL_YRS_NEG_INC=1,_xlfn.XLOOKUP($D47,'MASTER_S&amp;P'!$D:$D,'MASTER_S&amp;P'!L:L)&lt;0),"Negative",_xlfn.XLOOKUP($D47,'MASTER_S&amp;P'!$D:$D,'MASTER_S&amp;P'!L:L))</f>
        <v>1091000</v>
      </c>
      <c r="N47" s="65">
        <f t="shared" si="13"/>
        <v>5.0292076268142476E-5</v>
      </c>
      <c r="O47" s="65" t="str">
        <f t="shared" si="14"/>
        <v/>
      </c>
      <c r="P47" s="47">
        <f t="shared" si="48"/>
        <v>1.4665752577596752E-2</v>
      </c>
      <c r="Q47" s="46">
        <f>_xlfn.XLOOKUP($D47, MASTER_VL!$D:$D, MASTER_VL!F:F)</f>
        <v>74400000</v>
      </c>
      <c r="R47" s="46">
        <f>IF(AND(EXCL_YRS_NEG_INC=1,_xlfn.XLOOKUP($D47,MASTER_VL!$D:$D,MASTER_VL!O:O)&lt;0),"Negative",_xlfn.XLOOKUP($D47,MASTER_VL!$D:$D,MASTER_VL!O:O))</f>
        <v>765000</v>
      </c>
      <c r="S47" s="65">
        <f t="shared" si="15"/>
        <v>6.9034979876395617E-5</v>
      </c>
      <c r="T47" s="65" t="str">
        <f t="shared" si="16"/>
        <v/>
      </c>
      <c r="U47" s="47">
        <f t="shared" si="49"/>
        <v>1.0282258064516129E-2</v>
      </c>
      <c r="V47" s="46">
        <f t="shared" si="17"/>
        <v>74391000</v>
      </c>
      <c r="W47" s="46">
        <f>_xlfn.XLOOKUP($D47, MASTER_YH!$D:$D, MASTER_YH!I:I)</f>
        <v>74924000</v>
      </c>
      <c r="X47" s="49">
        <f t="shared" si="18"/>
        <v>0.99288612460626768</v>
      </c>
      <c r="Y47" s="46">
        <f t="shared" si="50"/>
        <v>74391000</v>
      </c>
      <c r="Z47" s="46">
        <f>_xlfn.XLOOKUP($D47, 'MASTER_S&amp;P'!$D:$D, 'MASTER_S&amp;P'!I:I)</f>
        <v>74924000</v>
      </c>
      <c r="AA47" s="49">
        <f t="shared" si="51"/>
        <v>0.99288612460626768</v>
      </c>
      <c r="AB47" s="51">
        <f t="shared" si="19"/>
        <v>74924000</v>
      </c>
      <c r="AC47" s="65">
        <f t="shared" si="20"/>
        <v>4.688040728499637E-5</v>
      </c>
      <c r="AD47" s="65" t="str">
        <f t="shared" si="21"/>
        <v/>
      </c>
      <c r="AE47" s="50">
        <f t="shared" si="52"/>
        <v>0.99288612460626768</v>
      </c>
      <c r="AF47" s="44">
        <f t="shared" si="22"/>
        <v>0</v>
      </c>
      <c r="AI47" s="46">
        <f>_xlfn.XLOOKUP($D47,MASTER_YH!$D:$D,MASTER_YH!G:G)</f>
        <v>76229000</v>
      </c>
      <c r="AJ47" s="46">
        <f>IF(AND(EXCL_YRS_NEG_INC=1,_xlfn.XLOOKUP($D47,MASTER_YH!$D:$D,MASTER_YH!M:M)&lt;0), "Negative", _xlfn.XLOOKUP($D47,MASTER_YH!$D:$D,MASTER_YH!M:M))</f>
        <v>4545000</v>
      </c>
      <c r="AK47" s="65">
        <f t="shared" si="23"/>
        <v>4.852357875089686E-5</v>
      </c>
      <c r="AL47" s="65" t="str">
        <f t="shared" si="24"/>
        <v/>
      </c>
      <c r="AM47" s="47">
        <f t="shared" si="53"/>
        <v>5.9622978131682165E-2</v>
      </c>
      <c r="AN47" s="46">
        <f>_xlfn.XLOOKUP($D47, 'MASTER_S&amp;P'!$D:$D, 'MASTER_S&amp;P'!G:G)</f>
        <v>76229000</v>
      </c>
      <c r="AO47" s="46">
        <f>IF(AND(EXCL_YRS_NEG_INC=1,_xlfn.XLOOKUP($D47,'MASTER_S&amp;P'!$D:$D,'MASTER_S&amp;P'!M:M)&lt;0),"Negative",_xlfn.XLOOKUP($D47,'MASTER_S&amp;P'!$D:$D,'MASTER_S&amp;P'!M:M))</f>
        <v>4545000</v>
      </c>
      <c r="AP47" s="65">
        <f t="shared" si="25"/>
        <v>4.9211225832854309E-5</v>
      </c>
      <c r="AQ47" s="65" t="str">
        <f t="shared" si="26"/>
        <v/>
      </c>
      <c r="AR47" s="47">
        <f t="shared" si="54"/>
        <v>5.9622978131682165E-2</v>
      </c>
      <c r="AS47" s="46">
        <f>_xlfn.XLOOKUP($D47, MASTER_VL!$D:$D, MASTER_VL!G:G)</f>
        <v>76200000</v>
      </c>
      <c r="AT47" s="46">
        <f>IF(AND(EXCL_YRS_NEG_INC=1,_xlfn.XLOOKUP($D47,MASTER_VL!$D:$D,MASTER_VL!P:P)&lt;0),"Negative",_xlfn.XLOOKUP($D47,MASTER_VL!$D:$D,MASTER_VL!P:P))</f>
        <v>3780000</v>
      </c>
      <c r="AU47" s="65">
        <f t="shared" si="27"/>
        <v>5.0748620270523498E-5</v>
      </c>
      <c r="AV47" s="65" t="str">
        <f t="shared" si="28"/>
        <v/>
      </c>
      <c r="AW47" s="47">
        <f t="shared" si="55"/>
        <v>4.9606299212598425E-2</v>
      </c>
      <c r="AX47" s="46">
        <f t="shared" si="29"/>
        <v>76229000</v>
      </c>
      <c r="AY47" s="46">
        <f>_xlfn.XLOOKUP($D47, MASTER_YH!$D:$D, MASTER_YH!J:J)</f>
        <v>72135000</v>
      </c>
      <c r="AZ47" s="49">
        <f t="shared" si="30"/>
        <v>1.0567546960560061</v>
      </c>
      <c r="BA47" s="46">
        <f t="shared" si="56"/>
        <v>76229000</v>
      </c>
      <c r="BB47" s="46">
        <f>_xlfn.XLOOKUP($D47, 'MASTER_S&amp;P'!$D:$D, 'MASTER_S&amp;P'!J:J)</f>
        <v>72135000</v>
      </c>
      <c r="BC47" s="49">
        <f t="shared" si="57"/>
        <v>1.0567546960560061</v>
      </c>
      <c r="BD47" s="51">
        <f t="shared" si="31"/>
        <v>72135000</v>
      </c>
      <c r="BE47" s="65">
        <f t="shared" si="32"/>
        <v>4.6581092175488786E-5</v>
      </c>
      <c r="BF47" s="65" t="str">
        <f t="shared" si="33"/>
        <v/>
      </c>
      <c r="BG47" s="50">
        <f t="shared" si="58"/>
        <v>1.0567546960560061</v>
      </c>
      <c r="BH47" s="44">
        <f t="shared" si="34"/>
        <v>0</v>
      </c>
      <c r="BK47" s="46">
        <f>_xlfn.XLOOKUP($D47,MASTER_YH!$D:$D,MASTER_YH!H:H)</f>
        <v>80335000</v>
      </c>
      <c r="BL47" s="46">
        <f>IF(AND(EXCL_YRS_NEG_INC=1,_xlfn.XLOOKUP($D47,MASTER_YH!$D:$D,MASTER_YH!N:N)&lt;0), "Negative", _xlfn.XLOOKUP($D47,MASTER_YH!$D:$D,MASTER_YH!N:N))</f>
        <v>1408000</v>
      </c>
      <c r="BM47" s="65">
        <f t="shared" si="35"/>
        <v>4.9167703315601083E-5</v>
      </c>
      <c r="BN47" s="65" t="str">
        <f t="shared" si="36"/>
        <v/>
      </c>
      <c r="BO47" s="47">
        <f t="shared" si="59"/>
        <v>1.7526607331798096E-2</v>
      </c>
      <c r="BP47" s="46">
        <f>_xlfn.XLOOKUP($D47, 'MASTER_S&amp;P'!$D:$D, 'MASTER_S&amp;P'!H:H)</f>
        <v>80335000</v>
      </c>
      <c r="BQ47" s="46">
        <f>IF(AND(EXCL_YRS_NEG_INC=1,_xlfn.XLOOKUP($D47,'MASTER_S&amp;P'!$D:$D,'MASTER_S&amp;P'!N:N)&lt;0),"Negative",_xlfn.XLOOKUP($D47,'MASTER_S&amp;P'!$D:$D,'MASTER_S&amp;P'!N:N))</f>
        <v>1408000</v>
      </c>
      <c r="BR47" s="65">
        <f t="shared" si="37"/>
        <v>4.7695501402321318E-5</v>
      </c>
      <c r="BS47" s="65" t="str">
        <f t="shared" si="38"/>
        <v/>
      </c>
      <c r="BT47" s="47">
        <f t="shared" si="60"/>
        <v>1.7526607331798096E-2</v>
      </c>
      <c r="BU47" s="46">
        <f>_xlfn.XLOOKUP($D47, MASTER_VL!$D:$D, MASTER_VL!H:H)</f>
        <v>80300000</v>
      </c>
      <c r="BV47" s="46">
        <f>IF(AND(EXCL_YRS_NEG_INC=1,_xlfn.XLOOKUP($D47,MASTER_VL!$D:$D,MASTER_VL!Q:Q)&lt;0),"Negative",_xlfn.XLOOKUP($D47,MASTER_VL!$D:$D,MASTER_VL!Q:Q))</f>
        <v>1243500</v>
      </c>
      <c r="BW47" s="65">
        <f t="shared" si="39"/>
        <v>5.1063990610196738E-5</v>
      </c>
      <c r="BX47" s="65" t="str">
        <f t="shared" si="40"/>
        <v/>
      </c>
      <c r="BY47" s="47">
        <f t="shared" si="61"/>
        <v>1.5485678704856787E-2</v>
      </c>
      <c r="BZ47" s="46">
        <f t="shared" si="41"/>
        <v>80335000</v>
      </c>
      <c r="CA47" s="46">
        <f>_xlfn.XLOOKUP($D47, MASTER_YH!$D:$D, MASTER_YH!K:K)</f>
        <v>68579000</v>
      </c>
      <c r="CB47" s="49">
        <f t="shared" si="42"/>
        <v>1.1714227387392642</v>
      </c>
      <c r="CC47" s="46">
        <f t="shared" si="62"/>
        <v>80335000</v>
      </c>
      <c r="CD47" s="46">
        <f>_xlfn.XLOOKUP($D47, 'MASTER_S&amp;P'!$D:$D, 'MASTER_S&amp;P'!K:K)</f>
        <v>68579000</v>
      </c>
      <c r="CE47" s="49">
        <f t="shared" si="63"/>
        <v>1.1714227387392642</v>
      </c>
      <c r="CF47" s="51">
        <f t="shared" si="43"/>
        <v>68579000</v>
      </c>
      <c r="CG47" s="65">
        <f t="shared" si="44"/>
        <v>4.596211465541095E-5</v>
      </c>
      <c r="CH47" s="65" t="str">
        <f t="shared" si="45"/>
        <v/>
      </c>
      <c r="CI47" s="50">
        <f t="shared" si="64"/>
        <v>1.1714227387392642</v>
      </c>
      <c r="CJ47" s="44">
        <f t="shared" si="46"/>
        <v>0</v>
      </c>
    </row>
    <row r="48" spans="2:88" x14ac:dyDescent="0.3">
      <c r="B48" s="7" t="str">
        <f>MASTER_VL!B42</f>
        <v>Retail Hardlines</v>
      </c>
      <c r="C48" s="7" t="str">
        <f>MASTER_VL!C42</f>
        <v>Tapestry Inc.</v>
      </c>
      <c r="D48" s="7" t="str">
        <f>MASTER_VL!D42</f>
        <v>TPR</v>
      </c>
      <c r="G48" s="46" t="str">
        <f>_xlfn.XLOOKUP($D48,MASTER_YH!$D:$D,MASTER_YH!F:F)</f>
        <v>n/a</v>
      </c>
      <c r="H48" s="46" t="str">
        <f>IF(AND(EXCL_YRS_NEG_INC=1,_xlfn.XLOOKUP($D48,MASTER_YH!$D:$D,MASTER_YH!L:L)&lt;0), "Negative", _xlfn.XLOOKUP($D48,MASTER_YH!$D:$D,MASTER_YH!L:L))</f>
        <v>n/a</v>
      </c>
      <c r="I48" s="65" t="str">
        <f t="shared" si="11"/>
        <v/>
      </c>
      <c r="J48" s="65" t="str">
        <f t="shared" si="12"/>
        <v/>
      </c>
      <c r="K48" s="47" t="str">
        <f t="shared" si="47"/>
        <v>n/a</v>
      </c>
      <c r="L48" s="46">
        <f>_xlfn.XLOOKUP($D48, 'MASTER_S&amp;P'!$D:$D, 'MASTER_S&amp;P'!F:F)</f>
        <v>6671200000</v>
      </c>
      <c r="M48" s="46">
        <f>IF(AND(EXCL_YRS_NEG_INC=1,_xlfn.XLOOKUP($D48,'MASTER_S&amp;P'!$D:$D,'MASTER_S&amp;P'!L:L)&lt;0),"Negative",_xlfn.XLOOKUP($D48,'MASTER_S&amp;P'!$D:$D,'MASTER_S&amp;P'!L:L))</f>
        <v>1011900000</v>
      </c>
      <c r="N48" s="65">
        <f t="shared" si="13"/>
        <v>8.9921485947215447E-3</v>
      </c>
      <c r="O48" s="65" t="str">
        <f t="shared" si="14"/>
        <v/>
      </c>
      <c r="P48" s="47">
        <f t="shared" si="48"/>
        <v>0.15168185633769038</v>
      </c>
      <c r="Q48" s="46">
        <f>_xlfn.XLOOKUP($D48, MASTER_VL!$D:$D, MASTER_VL!F:F)</f>
        <v>6671200000</v>
      </c>
      <c r="R48" s="46">
        <f>IF(AND(EXCL_YRS_NEG_INC=1,_xlfn.XLOOKUP($D48,MASTER_VL!$D:$D,MASTER_VL!O:O)&lt;0),"Negative",_xlfn.XLOOKUP($D48,MASTER_VL!$D:$D,MASTER_VL!O:O))</f>
        <v>987558000</v>
      </c>
      <c r="S48" s="65">
        <f t="shared" si="15"/>
        <v>1.2343351942210222E-2</v>
      </c>
      <c r="T48" s="65" t="str">
        <f t="shared" si="16"/>
        <v/>
      </c>
      <c r="U48" s="47">
        <f t="shared" si="49"/>
        <v>0.14803303753447655</v>
      </c>
      <c r="V48" s="46" t="str">
        <f t="shared" si="17"/>
        <v>n/a</v>
      </c>
      <c r="W48" s="46" t="str">
        <f>_xlfn.XLOOKUP($D48, MASTER_YH!$D:$D, MASTER_YH!I:I)</f>
        <v>n/a</v>
      </c>
      <c r="X48" s="49" t="str">
        <f t="shared" si="18"/>
        <v>n/a</v>
      </c>
      <c r="Y48" s="46">
        <f t="shared" si="50"/>
        <v>6671200000</v>
      </c>
      <c r="Z48" s="46">
        <f>_xlfn.XLOOKUP($D48, 'MASTER_S&amp;P'!$D:$D, 'MASTER_S&amp;P'!I:I)</f>
        <v>13396300000</v>
      </c>
      <c r="AA48" s="49">
        <f t="shared" si="51"/>
        <v>0.49798825048707479</v>
      </c>
      <c r="AB48" s="51">
        <f t="shared" si="19"/>
        <v>13396300000</v>
      </c>
      <c r="AC48" s="65">
        <f t="shared" si="20"/>
        <v>8.3821472440339124E-3</v>
      </c>
      <c r="AD48" s="65" t="str">
        <f t="shared" si="21"/>
        <v/>
      </c>
      <c r="AE48" s="50">
        <f t="shared" si="52"/>
        <v>0.49798825048707479</v>
      </c>
      <c r="AF48" s="44">
        <f t="shared" si="22"/>
        <v>0</v>
      </c>
      <c r="AI48" s="46">
        <f>_xlfn.XLOOKUP($D48,MASTER_YH!$D:$D,MASTER_YH!G:G)</f>
        <v>6671200000</v>
      </c>
      <c r="AJ48" s="46">
        <f>IF(AND(EXCL_YRS_NEG_INC=1,_xlfn.XLOOKUP($D48,MASTER_YH!$D:$D,MASTER_YH!M:M)&lt;0), "Negative", _xlfn.XLOOKUP($D48,MASTER_YH!$D:$D,MASTER_YH!M:M))</f>
        <v>1011900000</v>
      </c>
      <c r="AK48" s="65">
        <f t="shared" si="23"/>
        <v>6.8993486052195347E-3</v>
      </c>
      <c r="AL48" s="65" t="str">
        <f t="shared" si="24"/>
        <v/>
      </c>
      <c r="AM48" s="47">
        <f t="shared" si="53"/>
        <v>0.15168185633769038</v>
      </c>
      <c r="AN48" s="46">
        <f>_xlfn.XLOOKUP($D48, 'MASTER_S&amp;P'!$D:$D, 'MASTER_S&amp;P'!G:G)</f>
        <v>6660900000</v>
      </c>
      <c r="AO48" s="46">
        <f>IF(AND(EXCL_YRS_NEG_INC=1,_xlfn.XLOOKUP($D48,'MASTER_S&amp;P'!$D:$D,'MASTER_S&amp;P'!M:M)&lt;0),"Negative",_xlfn.XLOOKUP($D48,'MASTER_S&amp;P'!$D:$D,'MASTER_S&amp;P'!M:M))</f>
        <v>1143100000</v>
      </c>
      <c r="AP48" s="65">
        <f t="shared" si="25"/>
        <v>6.9971220394532737E-3</v>
      </c>
      <c r="AQ48" s="65" t="str">
        <f t="shared" si="26"/>
        <v/>
      </c>
      <c r="AR48" s="47">
        <f t="shared" si="54"/>
        <v>0.17161344563047035</v>
      </c>
      <c r="AS48" s="46">
        <f>_xlfn.XLOOKUP($D48, MASTER_VL!$D:$D, MASTER_VL!G:G)</f>
        <v>6660900000</v>
      </c>
      <c r="AT48" s="46">
        <f>IF(AND(EXCL_YRS_NEG_INC=1,_xlfn.XLOOKUP($D48,MASTER_VL!$D:$D,MASTER_VL!P:P)&lt;0),"Negative",_xlfn.XLOOKUP($D48,MASTER_VL!$D:$D,MASTER_VL!P:P))</f>
        <v>882312000</v>
      </c>
      <c r="AU48" s="65">
        <f t="shared" si="27"/>
        <v>7.2157172140519549E-3</v>
      </c>
      <c r="AV48" s="65" t="str">
        <f t="shared" si="28"/>
        <v/>
      </c>
      <c r="AW48" s="47">
        <f t="shared" si="55"/>
        <v>0.13246137909291536</v>
      </c>
      <c r="AX48" s="46">
        <f t="shared" si="29"/>
        <v>6671200000</v>
      </c>
      <c r="AY48" s="46">
        <f>_xlfn.XLOOKUP($D48, MASTER_YH!$D:$D, MASTER_YH!J:J)</f>
        <v>13396300000</v>
      </c>
      <c r="AZ48" s="49">
        <f t="shared" si="30"/>
        <v>0.49798825048707479</v>
      </c>
      <c r="BA48" s="46">
        <f t="shared" si="56"/>
        <v>6660900000</v>
      </c>
      <c r="BB48" s="46">
        <f>_xlfn.XLOOKUP($D48, 'MASTER_S&amp;P'!$D:$D, 'MASTER_S&amp;P'!J:J)</f>
        <v>7116800000</v>
      </c>
      <c r="BC48" s="49">
        <f t="shared" si="57"/>
        <v>0.93594031025179858</v>
      </c>
      <c r="BD48" s="51">
        <f t="shared" si="31"/>
        <v>10256550000</v>
      </c>
      <c r="BE48" s="65">
        <f t="shared" si="32"/>
        <v>6.6231552083248013E-3</v>
      </c>
      <c r="BF48" s="65" t="str">
        <f t="shared" si="33"/>
        <v/>
      </c>
      <c r="BG48" s="50">
        <f t="shared" si="58"/>
        <v>0.71696428036943671</v>
      </c>
      <c r="BH48" s="44">
        <f t="shared" si="34"/>
        <v>0</v>
      </c>
      <c r="BK48" s="46">
        <f>_xlfn.XLOOKUP($D48,MASTER_YH!$D:$D,MASTER_YH!H:H)</f>
        <v>6660900000</v>
      </c>
      <c r="BL48" s="46">
        <f>IF(AND(EXCL_YRS_NEG_INC=1,_xlfn.XLOOKUP($D48,MASTER_YH!$D:$D,MASTER_YH!N:N)&lt;0), "Negative", _xlfn.XLOOKUP($D48,MASTER_YH!$D:$D,MASTER_YH!N:N))</f>
        <v>1143100000</v>
      </c>
      <c r="BM48" s="65">
        <f t="shared" si="35"/>
        <v>5.1556221719134604E-3</v>
      </c>
      <c r="BN48" s="65" t="str">
        <f t="shared" si="36"/>
        <v/>
      </c>
      <c r="BO48" s="47">
        <f t="shared" si="59"/>
        <v>0.17161344563047035</v>
      </c>
      <c r="BP48" s="46">
        <f>_xlfn.XLOOKUP($D48, 'MASTER_S&amp;P'!$D:$D, 'MASTER_S&amp;P'!H:H)</f>
        <v>6684500000</v>
      </c>
      <c r="BQ48" s="46">
        <f>IF(AND(EXCL_YRS_NEG_INC=1,_xlfn.XLOOKUP($D48,'MASTER_S&amp;P'!$D:$D,'MASTER_S&amp;P'!N:N)&lt;0),"Negative",_xlfn.XLOOKUP($D48,'MASTER_S&amp;P'!$D:$D,'MASTER_S&amp;P'!N:N))</f>
        <v>1047000000</v>
      </c>
      <c r="BR48" s="65">
        <f t="shared" si="37"/>
        <v>5.0012501692815979E-3</v>
      </c>
      <c r="BS48" s="65" t="str">
        <f t="shared" si="38"/>
        <v/>
      </c>
      <c r="BT48" s="47">
        <f t="shared" si="60"/>
        <v>0.15663101204278554</v>
      </c>
      <c r="BU48" s="46">
        <f>_xlfn.XLOOKUP($D48, MASTER_VL!$D:$D, MASTER_VL!H:H)</f>
        <v>6684500000</v>
      </c>
      <c r="BV48" s="46">
        <f>IF(AND(EXCL_YRS_NEG_INC=1,_xlfn.XLOOKUP($D48,MASTER_VL!$D:$D,MASTER_VL!Q:Q)&lt;0),"Negative",_xlfn.XLOOKUP($D48,MASTER_VL!$D:$D,MASTER_VL!Q:Q))</f>
        <v>836964000</v>
      </c>
      <c r="BW48" s="65">
        <f t="shared" si="39"/>
        <v>5.3544628775201624E-3</v>
      </c>
      <c r="BX48" s="65" t="str">
        <f t="shared" si="40"/>
        <v/>
      </c>
      <c r="BY48" s="47">
        <f t="shared" si="61"/>
        <v>0.12520966414840301</v>
      </c>
      <c r="BZ48" s="46">
        <f t="shared" si="41"/>
        <v>6660900000</v>
      </c>
      <c r="CA48" s="46">
        <f>_xlfn.XLOOKUP($D48, MASTER_YH!$D:$D, MASTER_YH!K:K)</f>
        <v>7116800000</v>
      </c>
      <c r="CB48" s="49">
        <f t="shared" si="42"/>
        <v>0.93594031025179858</v>
      </c>
      <c r="CC48" s="46">
        <f t="shared" si="62"/>
        <v>6684500000</v>
      </c>
      <c r="CD48" s="46">
        <f>_xlfn.XLOOKUP($D48, 'MASTER_S&amp;P'!$D:$D, 'MASTER_S&amp;P'!K:K)</f>
        <v>7265300000</v>
      </c>
      <c r="CE48" s="49">
        <f t="shared" si="63"/>
        <v>0.92005835959974125</v>
      </c>
      <c r="CF48" s="51">
        <f t="shared" si="43"/>
        <v>7191050000</v>
      </c>
      <c r="CG48" s="65">
        <f t="shared" si="44"/>
        <v>4.8194908731943147E-3</v>
      </c>
      <c r="CH48" s="65" t="str">
        <f t="shared" si="45"/>
        <v/>
      </c>
      <c r="CI48" s="50">
        <f t="shared" si="64"/>
        <v>0.92799933492576991</v>
      </c>
      <c r="CJ48" s="44">
        <f t="shared" si="46"/>
        <v>0</v>
      </c>
    </row>
    <row r="49" spans="2:88" x14ac:dyDescent="0.3">
      <c r="B49" s="7" t="str">
        <f>MASTER_VL!B43</f>
        <v>Retail Hardlines</v>
      </c>
      <c r="C49" s="7" t="str">
        <f>MASTER_VL!C43</f>
        <v>Ulta Beauty</v>
      </c>
      <c r="D49" s="7" t="str">
        <f>MASTER_VL!D43</f>
        <v>ULTA</v>
      </c>
      <c r="G49" s="46">
        <f>_xlfn.XLOOKUP($D49,MASTER_YH!$D:$D,MASTER_YH!F:F)</f>
        <v>11295654000</v>
      </c>
      <c r="H49" s="46">
        <f>IF(AND(EXCL_YRS_NEG_INC=1,_xlfn.XLOOKUP($D49,MASTER_YH!$D:$D,MASTER_YH!L:L)&lt;0), "Negative", _xlfn.XLOOKUP($D49,MASTER_YH!$D:$D,MASTER_YH!L:L))</f>
        <v>1580066000</v>
      </c>
      <c r="I49" s="65">
        <f t="shared" si="11"/>
        <v>4.2891623505622919E-3</v>
      </c>
      <c r="J49" s="65" t="str">
        <f t="shared" si="12"/>
        <v/>
      </c>
      <c r="K49" s="47">
        <f t="shared" si="47"/>
        <v>0.13988264867178121</v>
      </c>
      <c r="L49" s="46">
        <f>_xlfn.XLOOKUP($D49, 'MASTER_S&amp;P'!$D:$D, 'MASTER_S&amp;P'!F:F)</f>
        <v>11207303000</v>
      </c>
      <c r="M49" s="46">
        <f>IF(AND(EXCL_YRS_NEG_INC=1,_xlfn.XLOOKUP($D49,'MASTER_S&amp;P'!$D:$D,'MASTER_S&amp;P'!L:L)&lt;0),"Negative",_xlfn.XLOOKUP($D49,'MASTER_S&amp;P'!$D:$D,'MASTER_S&amp;P'!L:L))</f>
        <v>1695651000</v>
      </c>
      <c r="N49" s="65">
        <f t="shared" si="13"/>
        <v>3.9296823085333459E-3</v>
      </c>
      <c r="O49" s="65" t="str">
        <f t="shared" si="14"/>
        <v/>
      </c>
      <c r="P49" s="47">
        <f t="shared" si="48"/>
        <v>0.15129875582020044</v>
      </c>
      <c r="Q49" s="46">
        <f>_xlfn.XLOOKUP($D49, MASTER_VL!$D:$D, MASTER_VL!F:F)</f>
        <v>11296000000</v>
      </c>
      <c r="R49" s="46">
        <f>IF(AND(EXCL_YRS_NEG_INC=1,_xlfn.XLOOKUP($D49,MASTER_VL!$D:$D,MASTER_VL!O:O)&lt;0),"Negative",_xlfn.XLOOKUP($D49,MASTER_VL!$D:$D,MASTER_VL!O:O))</f>
        <v>1164879800</v>
      </c>
      <c r="S49" s="65">
        <f t="shared" si="15"/>
        <v>5.3942004232200155E-3</v>
      </c>
      <c r="T49" s="65" t="str">
        <f t="shared" si="16"/>
        <v/>
      </c>
      <c r="U49" s="47">
        <f t="shared" si="49"/>
        <v>0.10312321175637394</v>
      </c>
      <c r="V49" s="46">
        <f t="shared" si="17"/>
        <v>11295654000</v>
      </c>
      <c r="W49" s="46">
        <f>_xlfn.XLOOKUP($D49, MASTER_YH!$D:$D, MASTER_YH!I:I)</f>
        <v>6001693000</v>
      </c>
      <c r="X49" s="49">
        <f t="shared" si="18"/>
        <v>1.8820779403411672</v>
      </c>
      <c r="Y49" s="46">
        <f t="shared" si="50"/>
        <v>11207303000</v>
      </c>
      <c r="Z49" s="46">
        <f>_xlfn.XLOOKUP($D49, 'MASTER_S&amp;P'!$D:$D, 'MASTER_S&amp;P'!I:I)</f>
        <v>5707011000</v>
      </c>
      <c r="AA49" s="105">
        <f t="shared" si="51"/>
        <v>1.9637780617559699</v>
      </c>
      <c r="AB49" s="51">
        <f t="shared" si="19"/>
        <v>5854352000</v>
      </c>
      <c r="AC49" s="65">
        <f t="shared" si="20"/>
        <v>3.6631040274108838E-3</v>
      </c>
      <c r="AD49" s="65" t="str">
        <f t="shared" si="21"/>
        <v/>
      </c>
      <c r="AE49" s="50">
        <f t="shared" si="52"/>
        <v>1.9229280010485685</v>
      </c>
      <c r="AF49" s="44">
        <f t="shared" si="22"/>
        <v>0</v>
      </c>
      <c r="AI49" s="46">
        <f>_xlfn.XLOOKUP($D49,MASTER_YH!$D:$D,MASTER_YH!G:G)</f>
        <v>11207303000</v>
      </c>
      <c r="AJ49" s="46">
        <f>IF(AND(EXCL_YRS_NEG_INC=1,_xlfn.XLOOKUP($D49,MASTER_YH!$D:$D,MASTER_YH!M:M)&lt;0), "Negative", _xlfn.XLOOKUP($D49,MASTER_YH!$D:$D,MASTER_YH!M:M))</f>
        <v>1695651000</v>
      </c>
      <c r="AK49" s="65">
        <f t="shared" si="23"/>
        <v>3.7257652926728866E-3</v>
      </c>
      <c r="AL49" s="65" t="str">
        <f t="shared" si="24"/>
        <v/>
      </c>
      <c r="AM49" s="47">
        <f t="shared" si="53"/>
        <v>0.15129875582020044</v>
      </c>
      <c r="AN49" s="46">
        <f>_xlfn.XLOOKUP($D49, 'MASTER_S&amp;P'!$D:$D, 'MASTER_S&amp;P'!G:G)</f>
        <v>10208580000</v>
      </c>
      <c r="AO49" s="46">
        <f>IF(AND(EXCL_YRS_NEG_INC=1,_xlfn.XLOOKUP($D49,'MASTER_S&amp;P'!$D:$D,'MASTER_S&amp;P'!M:M)&lt;0),"Negative",_xlfn.XLOOKUP($D49,'MASTER_S&amp;P'!$D:$D,'MASTER_S&amp;P'!M:M))</f>
        <v>1643544000</v>
      </c>
      <c r="AP49" s="65">
        <f t="shared" si="25"/>
        <v>3.7785646058628173E-3</v>
      </c>
      <c r="AQ49" s="65" t="str">
        <f t="shared" si="26"/>
        <v/>
      </c>
      <c r="AR49" s="47">
        <f t="shared" si="54"/>
        <v>0.16099633837419111</v>
      </c>
      <c r="AS49" s="46">
        <f>_xlfn.XLOOKUP($D49, MASTER_VL!$D:$D, MASTER_VL!G:G)</f>
        <v>11207000000</v>
      </c>
      <c r="AT49" s="46">
        <f>IF(AND(EXCL_YRS_NEG_INC=1,_xlfn.XLOOKUP($D49,MASTER_VL!$D:$D,MASTER_VL!P:P)&lt;0),"Negative",_xlfn.XLOOKUP($D49,MASTER_VL!$D:$D,MASTER_VL!P:P))</f>
        <v>1257769600</v>
      </c>
      <c r="AU49" s="65">
        <f t="shared" si="27"/>
        <v>3.8966097085627151E-3</v>
      </c>
      <c r="AV49" s="65" t="str">
        <f t="shared" si="28"/>
        <v/>
      </c>
      <c r="AW49" s="47">
        <f t="shared" si="55"/>
        <v>0.1122307129472651</v>
      </c>
      <c r="AX49" s="46">
        <f t="shared" si="29"/>
        <v>11207303000</v>
      </c>
      <c r="AY49" s="46">
        <f>_xlfn.XLOOKUP($D49, MASTER_YH!$D:$D, MASTER_YH!J:J)</f>
        <v>5707011000</v>
      </c>
      <c r="AZ49" s="49">
        <f t="shared" si="30"/>
        <v>1.9637780617559699</v>
      </c>
      <c r="BA49" s="46">
        <f t="shared" si="56"/>
        <v>10208580000</v>
      </c>
      <c r="BB49" s="46">
        <f>_xlfn.XLOOKUP($D49, 'MASTER_S&amp;P'!$D:$D, 'MASTER_S&amp;P'!J:J)</f>
        <v>5370411000</v>
      </c>
      <c r="BC49" s="49">
        <f t="shared" si="57"/>
        <v>1.9008936187565533</v>
      </c>
      <c r="BD49" s="51">
        <f t="shared" si="31"/>
        <v>5538711000</v>
      </c>
      <c r="BE49" s="65">
        <f t="shared" si="32"/>
        <v>3.5766161727925926E-3</v>
      </c>
      <c r="BF49" s="65" t="str">
        <f t="shared" si="33"/>
        <v/>
      </c>
      <c r="BG49" s="50">
        <f t="shared" si="58"/>
        <v>1.9323358402562616</v>
      </c>
      <c r="BH49" s="44">
        <f t="shared" si="34"/>
        <v>0</v>
      </c>
      <c r="BK49" s="46">
        <f>_xlfn.XLOOKUP($D49,MASTER_YH!$D:$D,MASTER_YH!H:H)</f>
        <v>10208580000</v>
      </c>
      <c r="BL49" s="46">
        <f>IF(AND(EXCL_YRS_NEG_INC=1,_xlfn.XLOOKUP($D49,MASTER_YH!$D:$D,MASTER_YH!N:N)&lt;0), "Negative", _xlfn.XLOOKUP($D49,MASTER_YH!$D:$D,MASTER_YH!N:N))</f>
        <v>1643544000</v>
      </c>
      <c r="BM49" s="65">
        <f t="shared" si="35"/>
        <v>3.6330680520707558E-3</v>
      </c>
      <c r="BN49" s="65" t="str">
        <f t="shared" si="36"/>
        <v/>
      </c>
      <c r="BO49" s="47">
        <f t="shared" si="59"/>
        <v>0.16099633837419111</v>
      </c>
      <c r="BP49" s="46">
        <f>_xlfn.XLOOKUP($D49, 'MASTER_S&amp;P'!$D:$D, 'MASTER_S&amp;P'!H:H)</f>
        <v>8630889000</v>
      </c>
      <c r="BQ49" s="46">
        <f>IF(AND(EXCL_YRS_NEG_INC=1,_xlfn.XLOOKUP($D49,'MASTER_S&amp;P'!$D:$D,'MASTER_S&amp;P'!N:N)&lt;0),"Negative",_xlfn.XLOOKUP($D49,'MASTER_S&amp;P'!$D:$D,'MASTER_S&amp;P'!N:N))</f>
        <v>1295829000</v>
      </c>
      <c r="BR49" s="65">
        <f t="shared" si="37"/>
        <v>3.524285062899955E-3</v>
      </c>
      <c r="BS49" s="65" t="str">
        <f t="shared" si="38"/>
        <v/>
      </c>
      <c r="BT49" s="47">
        <f t="shared" si="60"/>
        <v>0.15013853150005751</v>
      </c>
      <c r="BU49" s="46">
        <f>_xlfn.XLOOKUP($D49, MASTER_VL!$D:$D, MASTER_VL!H:H)</f>
        <v>10209000000</v>
      </c>
      <c r="BV49" s="46">
        <f>IF(AND(EXCL_YRS_NEG_INC=1,_xlfn.XLOOKUP($D49,MASTER_VL!$D:$D,MASTER_VL!Q:Q)&lt;0),"Negative",_xlfn.XLOOKUP($D49,MASTER_VL!$D:$D,MASTER_VL!Q:Q))</f>
        <v>1209143600</v>
      </c>
      <c r="BW49" s="65">
        <f t="shared" si="39"/>
        <v>3.773187283252277E-3</v>
      </c>
      <c r="BX49" s="65" t="str">
        <f t="shared" si="40"/>
        <v/>
      </c>
      <c r="BY49" s="47">
        <f t="shared" si="61"/>
        <v>0.1184389852091292</v>
      </c>
      <c r="BZ49" s="46">
        <f t="shared" si="41"/>
        <v>10208580000</v>
      </c>
      <c r="CA49" s="46">
        <f>_xlfn.XLOOKUP($D49, MASTER_YH!$D:$D, MASTER_YH!K:K)</f>
        <v>5370411000</v>
      </c>
      <c r="CB49" s="49">
        <f t="shared" si="42"/>
        <v>1.9008936187565533</v>
      </c>
      <c r="CC49" s="46">
        <f t="shared" si="62"/>
        <v>8630889000</v>
      </c>
      <c r="CD49" s="46">
        <f>_xlfn.XLOOKUP($D49, 'MASTER_S&amp;P'!$D:$D, 'MASTER_S&amp;P'!K:K)</f>
        <v>4764379000</v>
      </c>
      <c r="CE49" s="49">
        <f t="shared" si="63"/>
        <v>1.8115454291104884</v>
      </c>
      <c r="CF49" s="51">
        <f t="shared" si="43"/>
        <v>5067395000</v>
      </c>
      <c r="CG49" s="65">
        <f t="shared" si="44"/>
        <v>3.3962027733600107E-3</v>
      </c>
      <c r="CH49" s="65" t="str">
        <f t="shared" si="45"/>
        <v/>
      </c>
      <c r="CI49" s="50">
        <f t="shared" si="64"/>
        <v>1.8562195239335209</v>
      </c>
      <c r="CJ49" s="44">
        <f t="shared" si="46"/>
        <v>0</v>
      </c>
    </row>
    <row r="50" spans="2:88" x14ac:dyDescent="0.3">
      <c r="B50" s="7" t="str">
        <f>MASTER_VL!B44</f>
        <v>Retail Hardlines</v>
      </c>
      <c r="C50" s="7" t="str">
        <f>MASTER_VL!C44</f>
        <v>Winmark Corp</v>
      </c>
      <c r="D50" s="7" t="str">
        <f>MASTER_VL!D44</f>
        <v>WINA</v>
      </c>
      <c r="G50" s="46">
        <f>_xlfn.XLOOKUP($D50,MASTER_YH!$D:$D,MASTER_YH!F:F)</f>
        <v>79157200</v>
      </c>
      <c r="H50" s="46">
        <f>IF(AND(EXCL_YRS_NEG_INC=1,_xlfn.XLOOKUP($D50,MASTER_YH!$D:$D,MASTER_YH!L:L)&lt;0), "Negative", _xlfn.XLOOKUP($D50,MASTER_YH!$D:$D,MASTER_YH!L:L))</f>
        <v>51224000</v>
      </c>
      <c r="I50" s="103">
        <f t="shared" si="11"/>
        <v>1.9667491589106607E-5</v>
      </c>
      <c r="J50" s="103">
        <f t="shared" si="12"/>
        <v>4.9974206313767543E-5</v>
      </c>
      <c r="K50" s="104">
        <f t="shared" si="47"/>
        <v>0.6471173816153174</v>
      </c>
      <c r="L50" s="46">
        <f>_xlfn.XLOOKUP($D50, 'MASTER_S&amp;P'!$D:$D, 'MASTER_S&amp;P'!F:F)</f>
        <v>81289100</v>
      </c>
      <c r="M50" s="46">
        <f>IF(AND(EXCL_YRS_NEG_INC=1,_xlfn.XLOOKUP($D50,'MASTER_S&amp;P'!$D:$D,'MASTER_S&amp;P'!L:L)&lt;0),"Negative",_xlfn.XLOOKUP($D50,'MASTER_S&amp;P'!$D:$D,'MASTER_S&amp;P'!L:L))</f>
        <v>51224000</v>
      </c>
      <c r="N50" s="103">
        <f t="shared" si="13"/>
        <v>1.8019134608138256E-5</v>
      </c>
      <c r="O50" s="103">
        <f t="shared" si="14"/>
        <v>4.6134613730349564E-5</v>
      </c>
      <c r="P50" s="104">
        <f t="shared" si="48"/>
        <v>0.63014598513207798</v>
      </c>
      <c r="Q50" s="46">
        <f>_xlfn.XLOOKUP($D50, MASTER_VL!$D:$D, MASTER_VL!F:F)</f>
        <v>81300000</v>
      </c>
      <c r="R50" s="46">
        <f>IF(AND(EXCL_YRS_NEG_INC=1,_xlfn.XLOOKUP($D50,MASTER_VL!$D:$D,MASTER_VL!O:O)&lt;0),"Negative",_xlfn.XLOOKUP($D50,MASTER_VL!$D:$D,MASTER_VL!O:O))</f>
        <v>38550600</v>
      </c>
      <c r="S50" s="103">
        <f t="shared" si="15"/>
        <v>2.4734524548768114E-5</v>
      </c>
      <c r="T50" s="103">
        <f t="shared" si="16"/>
        <v>5.6932405913521657E-5</v>
      </c>
      <c r="U50" s="104">
        <f t="shared" si="49"/>
        <v>0.47417712177121774</v>
      </c>
      <c r="V50" s="46">
        <f t="shared" si="17"/>
        <v>79157200</v>
      </c>
      <c r="W50" s="46">
        <f>_xlfn.XLOOKUP($D50, MASTER_YH!$D:$D, MASTER_YH!I:I)</f>
        <v>26844500</v>
      </c>
      <c r="X50" s="105">
        <f t="shared" si="18"/>
        <v>2.9487306524613981</v>
      </c>
      <c r="Y50" s="46">
        <f t="shared" si="50"/>
        <v>81289100</v>
      </c>
      <c r="Z50" s="46">
        <f>_xlfn.XLOOKUP($D50, 'MASTER_S&amp;P'!$D:$D, 'MASTER_S&amp;P'!I:I)</f>
        <v>26844500</v>
      </c>
      <c r="AA50" s="105">
        <f t="shared" si="51"/>
        <v>3.0281472927415298</v>
      </c>
      <c r="AB50" s="51">
        <f t="shared" si="19"/>
        <v>26844500</v>
      </c>
      <c r="AC50" s="103">
        <f t="shared" si="20"/>
        <v>1.6796768637046674E-5</v>
      </c>
      <c r="AD50" s="103">
        <f t="shared" si="21"/>
        <v>4.5497895381697159E-5</v>
      </c>
      <c r="AE50" s="50">
        <f t="shared" si="52"/>
        <v>2.9884389726014637</v>
      </c>
      <c r="AF50" s="44">
        <f t="shared" si="22"/>
        <v>1</v>
      </c>
      <c r="AI50" s="46">
        <f>_xlfn.XLOOKUP($D50,MASTER_YH!$D:$D,MASTER_YH!G:G)</f>
        <v>81270000</v>
      </c>
      <c r="AJ50" s="46">
        <f>IF(AND(EXCL_YRS_NEG_INC=1,_xlfn.XLOOKUP($D50,MASTER_YH!$D:$D,MASTER_YH!M:M)&lt;0), "Negative", _xlfn.XLOOKUP($D50,MASTER_YH!$D:$D,MASTER_YH!M:M))</f>
        <v>51361300</v>
      </c>
      <c r="AK50" s="103">
        <f t="shared" si="23"/>
        <v>1.948591491207257E-5</v>
      </c>
      <c r="AL50" s="103">
        <f t="shared" si="24"/>
        <v>4.3114299228926672E-5</v>
      </c>
      <c r="AM50" s="104">
        <f t="shared" si="53"/>
        <v>0.63198351175095357</v>
      </c>
      <c r="AN50" s="46">
        <f>_xlfn.XLOOKUP($D50, 'MASTER_S&amp;P'!$D:$D, 'MASTER_S&amp;P'!G:G)</f>
        <v>83243500</v>
      </c>
      <c r="AO50" s="46">
        <f>IF(AND(EXCL_YRS_NEG_INC=1,_xlfn.XLOOKUP($D50,'MASTER_S&amp;P'!$D:$D,'MASTER_S&amp;P'!M:M)&lt;0),"Negative",_xlfn.XLOOKUP($D50,'MASTER_S&amp;P'!$D:$D,'MASTER_S&amp;P'!M:M))</f>
        <v>51361300</v>
      </c>
      <c r="AP50" s="103">
        <f t="shared" si="25"/>
        <v>1.9762057621936284E-5</v>
      </c>
      <c r="AQ50" s="103">
        <f t="shared" si="26"/>
        <v>4.3080491493044825E-5</v>
      </c>
      <c r="AR50" s="104">
        <f t="shared" si="54"/>
        <v>0.61700072678347262</v>
      </c>
      <c r="AS50" s="46">
        <f>_xlfn.XLOOKUP($D50, MASTER_VL!$D:$D, MASTER_VL!G:G)</f>
        <v>83200000</v>
      </c>
      <c r="AT50" s="46">
        <f>IF(AND(EXCL_YRS_NEG_INC=1,_xlfn.XLOOKUP($D50,MASTER_VL!$D:$D,MASTER_VL!P:P)&lt;0),"Negative",_xlfn.XLOOKUP($D50,MASTER_VL!$D:$D,MASTER_VL!P:P))</f>
        <v>38640000</v>
      </c>
      <c r="AU50" s="103">
        <f t="shared" si="27"/>
        <v>2.037943865544387E-5</v>
      </c>
      <c r="AV50" s="103">
        <f t="shared" si="28"/>
        <v>4.3080491493044825E-5</v>
      </c>
      <c r="AW50" s="104">
        <f t="shared" si="55"/>
        <v>0.46442307692307694</v>
      </c>
      <c r="AX50" s="46">
        <f t="shared" si="29"/>
        <v>81270000</v>
      </c>
      <c r="AY50" s="46">
        <f>_xlfn.XLOOKUP($D50, MASTER_YH!$D:$D, MASTER_YH!J:J)</f>
        <v>28967700</v>
      </c>
      <c r="AZ50" s="105">
        <f t="shared" si="30"/>
        <v>2.8055385826282375</v>
      </c>
      <c r="BA50" s="46">
        <f t="shared" si="56"/>
        <v>83243500</v>
      </c>
      <c r="BB50" s="46">
        <f>_xlfn.XLOOKUP($D50, 'MASTER_S&amp;P'!$D:$D, 'MASTER_S&amp;P'!J:J)</f>
        <v>28967700</v>
      </c>
      <c r="BC50" s="105">
        <f t="shared" si="57"/>
        <v>2.873666186821874</v>
      </c>
      <c r="BD50" s="51">
        <f t="shared" si="31"/>
        <v>28967700</v>
      </c>
      <c r="BE50" s="103">
        <f t="shared" si="32"/>
        <v>1.8705858512676322E-5</v>
      </c>
      <c r="BF50" s="103">
        <f t="shared" si="33"/>
        <v>4.2140216812237244E-5</v>
      </c>
      <c r="BG50" s="50">
        <f t="shared" si="58"/>
        <v>2.8396023847250556</v>
      </c>
      <c r="BH50" s="44">
        <f t="shared" si="34"/>
        <v>1</v>
      </c>
      <c r="BK50" s="46">
        <f>_xlfn.XLOOKUP($D50,MASTER_YH!$D:$D,MASTER_YH!H:H)</f>
        <v>79582800</v>
      </c>
      <c r="BL50" s="46">
        <f>IF(AND(EXCL_YRS_NEG_INC=1,_xlfn.XLOOKUP($D50,MASTER_YH!$D:$D,MASTER_YH!N:N)&lt;0), "Negative", _xlfn.XLOOKUP($D50,MASTER_YH!$D:$D,MASTER_YH!N:N))</f>
        <v>50783500</v>
      </c>
      <c r="BM50" s="103">
        <f t="shared" si="35"/>
        <v>2.1835209347890054E-5</v>
      </c>
      <c r="BN50" s="103">
        <f t="shared" si="36"/>
        <v>4.2744996350087547E-5</v>
      </c>
      <c r="BO50" s="104">
        <f t="shared" si="59"/>
        <v>0.63812155390360736</v>
      </c>
      <c r="BP50" s="46">
        <f>_xlfn.XLOOKUP($D50, 'MASTER_S&amp;P'!$D:$D, 'MASTER_S&amp;P'!H:H)</f>
        <v>81410800</v>
      </c>
      <c r="BQ50" s="46">
        <f>IF(AND(EXCL_YRS_NEG_INC=1,_xlfn.XLOOKUP($D50,'MASTER_S&amp;P'!$D:$D,'MASTER_S&amp;P'!N:N)&lt;0),"Negative",_xlfn.XLOOKUP($D50,'MASTER_S&amp;P'!$D:$D,'MASTER_S&amp;P'!N:N))</f>
        <v>50783500</v>
      </c>
      <c r="BR50" s="103">
        <f t="shared" si="37"/>
        <v>2.1181409499390153E-5</v>
      </c>
      <c r="BS50" s="103">
        <f t="shared" si="38"/>
        <v>4.2744996350087547E-5</v>
      </c>
      <c r="BT50" s="104">
        <f t="shared" si="60"/>
        <v>0.6237931576645851</v>
      </c>
      <c r="BU50" s="46">
        <f>_xlfn.XLOOKUP($D50, MASTER_VL!$D:$D, MASTER_VL!H:H)</f>
        <v>81400000</v>
      </c>
      <c r="BV50" s="46">
        <f>IF(AND(EXCL_YRS_NEG_INC=1,_xlfn.XLOOKUP($D50,MASTER_VL!$D:$D,MASTER_VL!Q:Q)&lt;0),"Negative",_xlfn.XLOOKUP($D50,MASTER_VL!$D:$D,MASTER_VL!Q:Q))</f>
        <v>37990800</v>
      </c>
      <c r="BW50" s="103">
        <f t="shared" si="39"/>
        <v>2.2677344067819141E-5</v>
      </c>
      <c r="BX50" s="103">
        <f t="shared" si="40"/>
        <v>4.2744996350087547E-5</v>
      </c>
      <c r="BY50" s="104">
        <f t="shared" si="61"/>
        <v>0.4667174447174447</v>
      </c>
      <c r="BZ50" s="46">
        <f t="shared" si="41"/>
        <v>79582800</v>
      </c>
      <c r="CA50" s="46">
        <f>_xlfn.XLOOKUP($D50, MASTER_YH!$D:$D, MASTER_YH!K:K)</f>
        <v>30455700</v>
      </c>
      <c r="CB50" s="105">
        <f t="shared" si="42"/>
        <v>2.6130675046050493</v>
      </c>
      <c r="CC50" s="46">
        <f t="shared" si="62"/>
        <v>81410800</v>
      </c>
      <c r="CD50" s="46">
        <f>_xlfn.XLOOKUP($D50, 'MASTER_S&amp;P'!$D:$D, 'MASTER_S&amp;P'!K:K)</f>
        <v>30455700</v>
      </c>
      <c r="CE50" s="105">
        <f t="shared" si="63"/>
        <v>2.6730891097561376</v>
      </c>
      <c r="CF50" s="51">
        <f t="shared" si="43"/>
        <v>30455700</v>
      </c>
      <c r="CG50" s="103">
        <f t="shared" si="44"/>
        <v>2.0411618357088893E-5</v>
      </c>
      <c r="CH50" s="103">
        <f t="shared" si="45"/>
        <v>4.2047028257899424E-5</v>
      </c>
      <c r="CI50" s="50">
        <f t="shared" si="64"/>
        <v>2.6430783071805934</v>
      </c>
      <c r="CJ50" s="44">
        <f t="shared" si="46"/>
        <v>1</v>
      </c>
    </row>
    <row r="51" spans="2:88" x14ac:dyDescent="0.3">
      <c r="B51" s="7" t="str">
        <f>MASTER_VL!B45</f>
        <v>Retail Hardlines</v>
      </c>
      <c r="C51" s="7" t="str">
        <f>MASTER_VL!C45</f>
        <v>Warby Parker</v>
      </c>
      <c r="D51" s="7" t="str">
        <f>MASTER_VL!D45</f>
        <v>WRBY</v>
      </c>
      <c r="G51" s="46">
        <f>_xlfn.XLOOKUP($D51,MASTER_YH!$D:$D,MASTER_YH!F:F)</f>
        <v>771315000</v>
      </c>
      <c r="H51" s="46" t="str">
        <f>IF(AND(EXCL_YRS_NEG_INC=1,_xlfn.XLOOKUP($D51,MASTER_YH!$D:$D,MASTER_YH!L:L)&lt;0), "Negative", _xlfn.XLOOKUP($D51,MASTER_YH!$D:$D,MASTER_YH!L:L))</f>
        <v>Negative</v>
      </c>
      <c r="I51" s="65" t="str">
        <f t="shared" si="11"/>
        <v/>
      </c>
      <c r="J51" s="65" t="str">
        <f t="shared" si="12"/>
        <v/>
      </c>
      <c r="K51" s="47" t="str">
        <f t="shared" si="47"/>
        <v>n/a</v>
      </c>
      <c r="L51" s="46">
        <f>_xlfn.XLOOKUP($D51, 'MASTER_S&amp;P'!$D:$D, 'MASTER_S&amp;P'!F:F)</f>
        <v>771315000</v>
      </c>
      <c r="M51" s="46" t="str">
        <f>IF(AND(EXCL_YRS_NEG_INC=1,_xlfn.XLOOKUP($D51,'MASTER_S&amp;P'!$D:$D,'MASTER_S&amp;P'!L:L)&lt;0),"Negative",_xlfn.XLOOKUP($D51,'MASTER_S&amp;P'!$D:$D,'MASTER_S&amp;P'!L:L))</f>
        <v>Negative</v>
      </c>
      <c r="N51" s="65" t="str">
        <f t="shared" si="13"/>
        <v/>
      </c>
      <c r="O51" s="65" t="str">
        <f t="shared" si="14"/>
        <v/>
      </c>
      <c r="P51" s="47" t="str">
        <f t="shared" si="48"/>
        <v>n/a</v>
      </c>
      <c r="Q51" s="46">
        <f>_xlfn.XLOOKUP($D51, MASTER_VL!$D:$D, MASTER_VL!F:F)</f>
        <v>771300000</v>
      </c>
      <c r="R51" s="46" t="str">
        <f>IF(AND(EXCL_YRS_NEG_INC=1,_xlfn.XLOOKUP($D51,MASTER_VL!$D:$D,MASTER_VL!O:O)&lt;0),"Negative",_xlfn.XLOOKUP($D51,MASTER_VL!$D:$D,MASTER_VL!O:O))</f>
        <v>Negative</v>
      </c>
      <c r="S51" s="65" t="str">
        <f t="shared" si="15"/>
        <v/>
      </c>
      <c r="T51" s="65" t="str">
        <f t="shared" si="16"/>
        <v/>
      </c>
      <c r="U51" s="47" t="str">
        <f t="shared" si="49"/>
        <v>n/a</v>
      </c>
      <c r="V51" s="46">
        <f t="shared" si="17"/>
        <v>771315000</v>
      </c>
      <c r="W51" s="46">
        <f>_xlfn.XLOOKUP($D51, MASTER_YH!$D:$D, MASTER_YH!I:I)</f>
        <v>676490000</v>
      </c>
      <c r="X51" s="49">
        <f t="shared" si="18"/>
        <v>1.1401720646277107</v>
      </c>
      <c r="Y51" s="46">
        <f t="shared" si="50"/>
        <v>771315000</v>
      </c>
      <c r="Z51" s="46">
        <f>_xlfn.XLOOKUP($D51, 'MASTER_S&amp;P'!$D:$D, 'MASTER_S&amp;P'!I:I)</f>
        <v>676490000</v>
      </c>
      <c r="AA51" s="49">
        <f t="shared" si="51"/>
        <v>1.1401720646277107</v>
      </c>
      <c r="AB51" s="51">
        <f t="shared" si="19"/>
        <v>676490000</v>
      </c>
      <c r="AC51" s="65">
        <f t="shared" si="20"/>
        <v>4.2328395072643204E-4</v>
      </c>
      <c r="AD51" s="65" t="str">
        <f t="shared" si="21"/>
        <v/>
      </c>
      <c r="AE51" s="50">
        <f t="shared" si="52"/>
        <v>1.1401720646277107</v>
      </c>
      <c r="AF51" s="44">
        <f t="shared" si="22"/>
        <v>0</v>
      </c>
      <c r="AI51" s="46">
        <f>_xlfn.XLOOKUP($D51,MASTER_YH!$D:$D,MASTER_YH!G:G)</f>
        <v>669765000</v>
      </c>
      <c r="AJ51" s="46" t="str">
        <f>IF(AND(EXCL_YRS_NEG_INC=1,_xlfn.XLOOKUP($D51,MASTER_YH!$D:$D,MASTER_YH!M:M)&lt;0), "Negative", _xlfn.XLOOKUP($D51,MASTER_YH!$D:$D,MASTER_YH!M:M))</f>
        <v>Negative</v>
      </c>
      <c r="AK51" s="65" t="str">
        <f t="shared" si="23"/>
        <v/>
      </c>
      <c r="AL51" s="65" t="str">
        <f t="shared" si="24"/>
        <v/>
      </c>
      <c r="AM51" s="47" t="str">
        <f t="shared" si="53"/>
        <v>n/a</v>
      </c>
      <c r="AN51" s="46">
        <f>_xlfn.XLOOKUP($D51, 'MASTER_S&amp;P'!$D:$D, 'MASTER_S&amp;P'!G:G)</f>
        <v>669765000</v>
      </c>
      <c r="AO51" s="46" t="str">
        <f>IF(AND(EXCL_YRS_NEG_INC=1,_xlfn.XLOOKUP($D51,'MASTER_S&amp;P'!$D:$D,'MASTER_S&amp;P'!M:M)&lt;0),"Negative",_xlfn.XLOOKUP($D51,'MASTER_S&amp;P'!$D:$D,'MASTER_S&amp;P'!M:M))</f>
        <v>Negative</v>
      </c>
      <c r="AP51" s="65" t="str">
        <f t="shared" si="25"/>
        <v/>
      </c>
      <c r="AQ51" s="65" t="str">
        <f t="shared" si="26"/>
        <v/>
      </c>
      <c r="AR51" s="47" t="str">
        <f t="shared" si="54"/>
        <v>n/a</v>
      </c>
      <c r="AS51" s="46">
        <f>_xlfn.XLOOKUP($D51, MASTER_VL!$D:$D, MASTER_VL!G:G)</f>
        <v>669800000</v>
      </c>
      <c r="AT51" s="46" t="str">
        <f>IF(AND(EXCL_YRS_NEG_INC=1,_xlfn.XLOOKUP($D51,MASTER_VL!$D:$D,MASTER_VL!P:P)&lt;0),"Negative",_xlfn.XLOOKUP($D51,MASTER_VL!$D:$D,MASTER_VL!P:P))</f>
        <v>Negative</v>
      </c>
      <c r="AU51" s="65" t="str">
        <f t="shared" si="27"/>
        <v/>
      </c>
      <c r="AV51" s="65" t="str">
        <f t="shared" si="28"/>
        <v/>
      </c>
      <c r="AW51" s="47" t="str">
        <f t="shared" si="55"/>
        <v>n/a</v>
      </c>
      <c r="AX51" s="46">
        <f t="shared" si="29"/>
        <v>669765000</v>
      </c>
      <c r="AY51" s="46">
        <f>_xlfn.XLOOKUP($D51, MASTER_YH!$D:$D, MASTER_YH!J:J)</f>
        <v>580312000</v>
      </c>
      <c r="AZ51" s="49">
        <f t="shared" si="30"/>
        <v>1.1541463902176761</v>
      </c>
      <c r="BA51" s="46">
        <f t="shared" si="56"/>
        <v>669765000</v>
      </c>
      <c r="BB51" s="46">
        <f>_xlfn.XLOOKUP($D51, 'MASTER_S&amp;P'!$D:$D, 'MASTER_S&amp;P'!J:J)</f>
        <v>580312000</v>
      </c>
      <c r="BC51" s="49">
        <f t="shared" si="57"/>
        <v>1.1541463902176761</v>
      </c>
      <c r="BD51" s="51">
        <f t="shared" si="31"/>
        <v>580312000</v>
      </c>
      <c r="BE51" s="65">
        <f t="shared" si="32"/>
        <v>3.7473579763696191E-4</v>
      </c>
      <c r="BF51" s="65" t="str">
        <f t="shared" si="33"/>
        <v/>
      </c>
      <c r="BG51" s="50">
        <f t="shared" si="58"/>
        <v>1.1541463902176761</v>
      </c>
      <c r="BH51" s="44">
        <f t="shared" si="34"/>
        <v>0</v>
      </c>
      <c r="BK51" s="46">
        <f>_xlfn.XLOOKUP($D51,MASTER_YH!$D:$D,MASTER_YH!H:H)</f>
        <v>598112000</v>
      </c>
      <c r="BL51" s="46" t="str">
        <f>IF(AND(EXCL_YRS_NEG_INC=1,_xlfn.XLOOKUP($D51,MASTER_YH!$D:$D,MASTER_YH!N:N)&lt;0), "Negative", _xlfn.XLOOKUP($D51,MASTER_YH!$D:$D,MASTER_YH!N:N))</f>
        <v>Negative</v>
      </c>
      <c r="BM51" s="65" t="str">
        <f t="shared" si="35"/>
        <v/>
      </c>
      <c r="BN51" s="65" t="str">
        <f t="shared" si="36"/>
        <v/>
      </c>
      <c r="BO51" s="47" t="str">
        <f t="shared" si="59"/>
        <v>n/a</v>
      </c>
      <c r="BP51" s="46">
        <f>_xlfn.XLOOKUP($D51, 'MASTER_S&amp;P'!$D:$D, 'MASTER_S&amp;P'!H:H)</f>
        <v>598112000</v>
      </c>
      <c r="BQ51" s="46" t="str">
        <f>IF(AND(EXCL_YRS_NEG_INC=1,_xlfn.XLOOKUP($D51,'MASTER_S&amp;P'!$D:$D,'MASTER_S&amp;P'!N:N)&lt;0),"Negative",_xlfn.XLOOKUP($D51,'MASTER_S&amp;P'!$D:$D,'MASTER_S&amp;P'!N:N))</f>
        <v>Negative</v>
      </c>
      <c r="BR51" s="65" t="str">
        <f t="shared" si="37"/>
        <v/>
      </c>
      <c r="BS51" s="65" t="str">
        <f t="shared" si="38"/>
        <v/>
      </c>
      <c r="BT51" s="47" t="str">
        <f t="shared" si="60"/>
        <v>n/a</v>
      </c>
      <c r="BU51" s="46">
        <f>_xlfn.XLOOKUP($D51, MASTER_VL!$D:$D, MASTER_VL!H:H)</f>
        <v>598100000</v>
      </c>
      <c r="BV51" s="46" t="str">
        <f>IF(AND(EXCL_YRS_NEG_INC=1,_xlfn.XLOOKUP($D51,MASTER_VL!$D:$D,MASTER_VL!Q:Q)&lt;0),"Negative",_xlfn.XLOOKUP($D51,MASTER_VL!$D:$D,MASTER_VL!Q:Q))</f>
        <v>Negative</v>
      </c>
      <c r="BW51" s="65" t="str">
        <f t="shared" si="39"/>
        <v/>
      </c>
      <c r="BX51" s="65" t="str">
        <f t="shared" si="40"/>
        <v/>
      </c>
      <c r="BY51" s="47" t="str">
        <f t="shared" si="61"/>
        <v>n/a</v>
      </c>
      <c r="BZ51" s="46">
        <f t="shared" si="41"/>
        <v>598112000</v>
      </c>
      <c r="CA51" s="46">
        <f>_xlfn.XLOOKUP($D51, MASTER_YH!$D:$D, MASTER_YH!K:K)</f>
        <v>568707000</v>
      </c>
      <c r="CB51" s="49">
        <f t="shared" si="42"/>
        <v>1.0517050080269805</v>
      </c>
      <c r="CC51" s="46">
        <f t="shared" si="62"/>
        <v>598112000</v>
      </c>
      <c r="CD51" s="46">
        <f>_xlfn.XLOOKUP($D51, 'MASTER_S&amp;P'!$D:$D, 'MASTER_S&amp;P'!K:K)</f>
        <v>568707000</v>
      </c>
      <c r="CE51" s="49">
        <f t="shared" si="63"/>
        <v>1.0517050080269805</v>
      </c>
      <c r="CF51" s="51">
        <f t="shared" si="43"/>
        <v>568707000</v>
      </c>
      <c r="CG51" s="65">
        <f t="shared" si="44"/>
        <v>3.811513194904387E-4</v>
      </c>
      <c r="CH51" s="65" t="str">
        <f t="shared" si="45"/>
        <v/>
      </c>
      <c r="CI51" s="50">
        <f t="shared" si="64"/>
        <v>1.0517050080269805</v>
      </c>
      <c r="CJ51" s="44">
        <f t="shared" si="46"/>
        <v>0</v>
      </c>
    </row>
    <row r="52" spans="2:88" x14ac:dyDescent="0.3">
      <c r="B52" s="7" t="str">
        <f>MASTER_VL!B46</f>
        <v>Retail Hardlines</v>
      </c>
      <c r="C52" s="7" t="str">
        <f>MASTER_VL!C46</f>
        <v>WW International</v>
      </c>
      <c r="D52" s="7" t="str">
        <f>MASTER_VL!D46</f>
        <v>WW</v>
      </c>
      <c r="G52" s="46">
        <f>_xlfn.XLOOKUP($D52,MASTER_YH!$D:$D,MASTER_YH!F:F)</f>
        <v>776993000</v>
      </c>
      <c r="H52" s="46" t="str">
        <f>IF(AND(EXCL_YRS_NEG_INC=1,_xlfn.XLOOKUP($D52,MASTER_YH!$D:$D,MASTER_YH!L:L)&lt;0), "Negative", _xlfn.XLOOKUP($D52,MASTER_YH!$D:$D,MASTER_YH!L:L))</f>
        <v>Negative</v>
      </c>
      <c r="I52" s="65" t="str">
        <f t="shared" si="11"/>
        <v/>
      </c>
      <c r="J52" s="65" t="str">
        <f t="shared" si="12"/>
        <v/>
      </c>
      <c r="K52" s="47" t="str">
        <f t="shared" si="47"/>
        <v>n/a</v>
      </c>
      <c r="L52" s="46">
        <f>_xlfn.XLOOKUP($D52, 'MASTER_S&amp;P'!$D:$D, 'MASTER_S&amp;P'!F:F)</f>
        <v>785921000</v>
      </c>
      <c r="M52" s="46" t="str">
        <f>IF(AND(EXCL_YRS_NEG_INC=1,_xlfn.XLOOKUP($D52,'MASTER_S&amp;P'!$D:$D,'MASTER_S&amp;P'!L:L)&lt;0),"Negative",_xlfn.XLOOKUP($D52,'MASTER_S&amp;P'!$D:$D,'MASTER_S&amp;P'!L:L))</f>
        <v>Negative</v>
      </c>
      <c r="N52" s="65" t="str">
        <f t="shared" si="13"/>
        <v/>
      </c>
      <c r="O52" s="65" t="str">
        <f t="shared" si="14"/>
        <v/>
      </c>
      <c r="P52" s="47" t="str">
        <f t="shared" si="48"/>
        <v>n/a</v>
      </c>
      <c r="Q52" s="46" t="str">
        <f>_xlfn.XLOOKUP($D52, MASTER_VL!$D:$D, MASTER_VL!F:F)</f>
        <v>NA</v>
      </c>
      <c r="R52" s="46" t="str">
        <f>IF(AND(EXCL_YRS_NEG_INC=1,_xlfn.XLOOKUP($D52,MASTER_VL!$D:$D,MASTER_VL!O:O)&lt;0),"Negative",_xlfn.XLOOKUP($D52,MASTER_VL!$D:$D,MASTER_VL!O:O))</f>
        <v>NA</v>
      </c>
      <c r="S52" s="65" t="str">
        <f t="shared" si="15"/>
        <v/>
      </c>
      <c r="T52" s="65" t="str">
        <f t="shared" si="16"/>
        <v/>
      </c>
      <c r="U52" s="47" t="str">
        <f t="shared" si="49"/>
        <v>n/a</v>
      </c>
      <c r="V52" s="46">
        <f t="shared" si="17"/>
        <v>776993000</v>
      </c>
      <c r="W52" s="46">
        <f>_xlfn.XLOOKUP($D52, MASTER_YH!$D:$D, MASTER_YH!I:I)</f>
        <v>550276000</v>
      </c>
      <c r="X52" s="49">
        <f t="shared" si="18"/>
        <v>1.4120059751833625</v>
      </c>
      <c r="Y52" s="46">
        <f t="shared" si="50"/>
        <v>785921000</v>
      </c>
      <c r="Z52" s="46">
        <f>_xlfn.XLOOKUP($D52, 'MASTER_S&amp;P'!$D:$D, 'MASTER_S&amp;P'!I:I)</f>
        <v>550276000</v>
      </c>
      <c r="AA52" s="49">
        <f t="shared" si="51"/>
        <v>1.428230560664103</v>
      </c>
      <c r="AB52" s="51">
        <f t="shared" si="19"/>
        <v>550276000</v>
      </c>
      <c r="AC52" s="65">
        <f t="shared" si="20"/>
        <v>3.4431107521166332E-4</v>
      </c>
      <c r="AD52" s="65" t="str">
        <f t="shared" si="21"/>
        <v/>
      </c>
      <c r="AE52" s="50">
        <f t="shared" si="52"/>
        <v>1.4201182679237327</v>
      </c>
      <c r="AF52" s="44">
        <f t="shared" si="22"/>
        <v>0</v>
      </c>
      <c r="AI52" s="46">
        <f>_xlfn.XLOOKUP($D52,MASTER_YH!$D:$D,MASTER_YH!G:G)</f>
        <v>822755000</v>
      </c>
      <c r="AJ52" s="46" t="str">
        <f>IF(AND(EXCL_YRS_NEG_INC=1,_xlfn.XLOOKUP($D52,MASTER_YH!$D:$D,MASTER_YH!M:M)&lt;0), "Negative", _xlfn.XLOOKUP($D52,MASTER_YH!$D:$D,MASTER_YH!M:M))</f>
        <v>Negative</v>
      </c>
      <c r="AK52" s="65" t="str">
        <f t="shared" si="23"/>
        <v/>
      </c>
      <c r="AL52" s="65" t="str">
        <f t="shared" si="24"/>
        <v/>
      </c>
      <c r="AM52" s="47" t="str">
        <f t="shared" si="53"/>
        <v>n/a</v>
      </c>
      <c r="AN52" s="46">
        <f>_xlfn.XLOOKUP($D52, 'MASTER_S&amp;P'!$D:$D, 'MASTER_S&amp;P'!G:G)</f>
        <v>889551000</v>
      </c>
      <c r="AO52" s="46" t="str">
        <f>IF(AND(EXCL_YRS_NEG_INC=1,_xlfn.XLOOKUP($D52,'MASTER_S&amp;P'!$D:$D,'MASTER_S&amp;P'!M:M)&lt;0),"Negative",_xlfn.XLOOKUP($D52,'MASTER_S&amp;P'!$D:$D,'MASTER_S&amp;P'!M:M))</f>
        <v>Negative</v>
      </c>
      <c r="AP52" s="65" t="str">
        <f t="shared" si="25"/>
        <v/>
      </c>
      <c r="AQ52" s="65" t="str">
        <f t="shared" si="26"/>
        <v/>
      </c>
      <c r="AR52" s="47" t="str">
        <f t="shared" si="54"/>
        <v>n/a</v>
      </c>
      <c r="AS52" s="46" t="str">
        <f>_xlfn.XLOOKUP($D52, MASTER_VL!$D:$D, MASTER_VL!G:G)</f>
        <v>NA</v>
      </c>
      <c r="AT52" s="46" t="str">
        <f>IF(AND(EXCL_YRS_NEG_INC=1,_xlfn.XLOOKUP($D52,MASTER_VL!$D:$D,MASTER_VL!P:P)&lt;0),"Negative",_xlfn.XLOOKUP($D52,MASTER_VL!$D:$D,MASTER_VL!P:P))</f>
        <v>NA</v>
      </c>
      <c r="AU52" s="65" t="str">
        <f t="shared" si="27"/>
        <v/>
      </c>
      <c r="AV52" s="65" t="str">
        <f t="shared" si="28"/>
        <v/>
      </c>
      <c r="AW52" s="47" t="str">
        <f t="shared" si="55"/>
        <v>n/a</v>
      </c>
      <c r="AX52" s="46">
        <f t="shared" si="29"/>
        <v>822755000</v>
      </c>
      <c r="AY52" s="46">
        <f>_xlfn.XLOOKUP($D52, MASTER_YH!$D:$D, MASTER_YH!J:J)</f>
        <v>982030000</v>
      </c>
      <c r="AZ52" s="49">
        <f t="shared" si="30"/>
        <v>0.83781045385578856</v>
      </c>
      <c r="BA52" s="46">
        <f t="shared" si="56"/>
        <v>889551000</v>
      </c>
      <c r="BB52" s="46">
        <f>_xlfn.XLOOKUP($D52, 'MASTER_S&amp;P'!$D:$D, 'MASTER_S&amp;P'!J:J)</f>
        <v>982030000</v>
      </c>
      <c r="BC52" s="49">
        <f t="shared" si="57"/>
        <v>0.9058287425027749</v>
      </c>
      <c r="BD52" s="51">
        <f t="shared" si="31"/>
        <v>982030000</v>
      </c>
      <c r="BE52" s="65">
        <f t="shared" si="32"/>
        <v>6.3414472792812447E-4</v>
      </c>
      <c r="BF52" s="65" t="str">
        <f t="shared" si="33"/>
        <v/>
      </c>
      <c r="BG52" s="50">
        <f t="shared" si="58"/>
        <v>0.87181959817928179</v>
      </c>
      <c r="BH52" s="44">
        <f t="shared" si="34"/>
        <v>0</v>
      </c>
      <c r="BK52" s="46">
        <f>_xlfn.XLOOKUP($D52,MASTER_YH!$D:$D,MASTER_YH!H:H)</f>
        <v>919055000</v>
      </c>
      <c r="BL52" s="46" t="str">
        <f>IF(AND(EXCL_YRS_NEG_INC=1,_xlfn.XLOOKUP($D52,MASTER_YH!$D:$D,MASTER_YH!N:N)&lt;0), "Negative", _xlfn.XLOOKUP($D52,MASTER_YH!$D:$D,MASTER_YH!N:N))</f>
        <v>Negative</v>
      </c>
      <c r="BM52" s="65" t="str">
        <f t="shared" si="35"/>
        <v/>
      </c>
      <c r="BN52" s="65" t="str">
        <f t="shared" si="36"/>
        <v/>
      </c>
      <c r="BO52" s="47" t="str">
        <f t="shared" si="59"/>
        <v>n/a</v>
      </c>
      <c r="BP52" s="46">
        <f>_xlfn.XLOOKUP($D52, 'MASTER_S&amp;P'!$D:$D, 'MASTER_S&amp;P'!H:H)</f>
        <v>1039835000</v>
      </c>
      <c r="BQ52" s="46" t="str">
        <f>IF(AND(EXCL_YRS_NEG_INC=1,_xlfn.XLOOKUP($D52,'MASTER_S&amp;P'!$D:$D,'MASTER_S&amp;P'!N:N)&lt;0),"Negative",_xlfn.XLOOKUP($D52,'MASTER_S&amp;P'!$D:$D,'MASTER_S&amp;P'!N:N))</f>
        <v>Negative</v>
      </c>
      <c r="BR52" s="65" t="str">
        <f t="shared" si="37"/>
        <v/>
      </c>
      <c r="BS52" s="65" t="str">
        <f t="shared" si="38"/>
        <v/>
      </c>
      <c r="BT52" s="47" t="str">
        <f t="shared" si="60"/>
        <v>n/a</v>
      </c>
      <c r="BU52" s="46" t="str">
        <f>_xlfn.XLOOKUP($D52, MASTER_VL!$D:$D, MASTER_VL!H:H)</f>
        <v>NA</v>
      </c>
      <c r="BV52" s="46" t="str">
        <f>IF(AND(EXCL_YRS_NEG_INC=1,_xlfn.XLOOKUP($D52,MASTER_VL!$D:$D,MASTER_VL!Q:Q)&lt;0),"Negative",_xlfn.XLOOKUP($D52,MASTER_VL!$D:$D,MASTER_VL!Q:Q))</f>
        <v>NA</v>
      </c>
      <c r="BW52" s="65" t="str">
        <f t="shared" si="39"/>
        <v/>
      </c>
      <c r="BX52" s="65" t="str">
        <f t="shared" si="40"/>
        <v/>
      </c>
      <c r="BY52" s="47" t="str">
        <f t="shared" si="61"/>
        <v>n/a</v>
      </c>
      <c r="BZ52" s="46">
        <f t="shared" si="41"/>
        <v>919055000</v>
      </c>
      <c r="CA52" s="46">
        <f>_xlfn.XLOOKUP($D52, MASTER_YH!$D:$D, MASTER_YH!K:K)</f>
        <v>1028430000</v>
      </c>
      <c r="CB52" s="49">
        <f t="shared" si="42"/>
        <v>0.8936485711229738</v>
      </c>
      <c r="CC52" s="46">
        <f t="shared" si="62"/>
        <v>1039835000</v>
      </c>
      <c r="CD52" s="46">
        <f>_xlfn.XLOOKUP($D52, 'MASTER_S&amp;P'!$D:$D, 'MASTER_S&amp;P'!K:K)</f>
        <v>1028430000</v>
      </c>
      <c r="CE52" s="49">
        <f t="shared" si="63"/>
        <v>1.0110897192808455</v>
      </c>
      <c r="CF52" s="51">
        <f t="shared" si="43"/>
        <v>1028430000</v>
      </c>
      <c r="CG52" s="65">
        <f t="shared" si="44"/>
        <v>6.8926081708780066E-4</v>
      </c>
      <c r="CH52" s="65" t="str">
        <f t="shared" si="45"/>
        <v/>
      </c>
      <c r="CI52" s="50">
        <f t="shared" si="64"/>
        <v>0.95236914520190963</v>
      </c>
      <c r="CJ52" s="44">
        <f t="shared" si="46"/>
        <v>0</v>
      </c>
    </row>
    <row r="53" spans="2:88" customFormat="1" ht="12.75" x14ac:dyDescent="0.35">
      <c r="B53" s="7" t="str">
        <f>MASTER_VL!B47</f>
        <v>Retail Softlines</v>
      </c>
      <c r="C53" s="7" t="str">
        <f>MASTER_VL!C47</f>
        <v>American Eagle Outfitters Inc</v>
      </c>
      <c r="D53" s="7" t="str">
        <f>MASTER_VL!D47</f>
        <v>AEO</v>
      </c>
      <c r="G53" s="46">
        <f>_xlfn.XLOOKUP($D53,MASTER_YH!$D:$D,MASTER_YH!F:F)</f>
        <v>5328652000</v>
      </c>
      <c r="H53" s="46">
        <f>IF(AND(EXCL_YRS_NEG_INC=1,_xlfn.XLOOKUP($D53,MASTER_YH!$D:$D,MASTER_YH!L:L)&lt;0), "Negative", _xlfn.XLOOKUP($D53,MASTER_YH!$D:$D,MASTER_YH!L:L))</f>
        <v>442234000</v>
      </c>
      <c r="I53" s="65">
        <f t="shared" si="11"/>
        <v>2.7066415918450067E-3</v>
      </c>
      <c r="J53" s="65" t="str">
        <f t="shared" si="12"/>
        <v/>
      </c>
      <c r="K53" s="47">
        <f t="shared" si="47"/>
        <v>8.2991720983092904E-2</v>
      </c>
      <c r="L53" s="46">
        <f>_xlfn.XLOOKUP($D53, 'MASTER_S&amp;P'!$D:$D, 'MASTER_S&amp;P'!F:F)</f>
        <v>5261770000</v>
      </c>
      <c r="M53" s="46">
        <f>IF(AND(EXCL_YRS_NEG_INC=1,_xlfn.XLOOKUP($D53,'MASTER_S&amp;P'!$D:$D,'MASTER_S&amp;P'!L:L)&lt;0),"Negative",_xlfn.XLOOKUP($D53,'MASTER_S&amp;P'!$D:$D,'MASTER_S&amp;P'!L:L))</f>
        <v>239858000</v>
      </c>
      <c r="N53" s="65">
        <f t="shared" si="13"/>
        <v>2.4797945868426938E-3</v>
      </c>
      <c r="O53" s="65" t="str">
        <f t="shared" si="14"/>
        <v/>
      </c>
      <c r="P53" s="47">
        <f t="shared" si="48"/>
        <v>4.5585040775252432E-2</v>
      </c>
      <c r="Q53" s="46">
        <f>_xlfn.XLOOKUP($D53, MASTER_VL!$D:$D, MASTER_VL!F:F)</f>
        <v>5328700000</v>
      </c>
      <c r="R53" s="46">
        <f>IF(AND(EXCL_YRS_NEG_INC=1,_xlfn.XLOOKUP($D53,MASTER_VL!$D:$D,MASTER_VL!O:O)&lt;0),"Negative",_xlfn.XLOOKUP($D53,MASTER_VL!$D:$D,MASTER_VL!O:O))</f>
        <v>328198800</v>
      </c>
      <c r="S53" s="65">
        <f t="shared" si="15"/>
        <v>3.4039670282756279E-3</v>
      </c>
      <c r="T53" s="65" t="str">
        <f t="shared" si="16"/>
        <v/>
      </c>
      <c r="U53" s="47">
        <f t="shared" si="49"/>
        <v>6.1590781991855421E-2</v>
      </c>
      <c r="V53" s="46">
        <f t="shared" si="17"/>
        <v>5328652000</v>
      </c>
      <c r="W53" s="46">
        <f>_xlfn.XLOOKUP($D53, MASTER_YH!$D:$D, MASTER_YH!I:I)</f>
        <v>3830775000</v>
      </c>
      <c r="X53" s="49">
        <f t="shared" si="18"/>
        <v>1.3910114794003825</v>
      </c>
      <c r="Y53" s="46">
        <f t="shared" si="50"/>
        <v>5261770000</v>
      </c>
      <c r="Z53" s="46">
        <f>_xlfn.XLOOKUP($D53, 'MASTER_S&amp;P'!$D:$D, 'MASTER_S&amp;P'!I:I)</f>
        <v>3557909000</v>
      </c>
      <c r="AA53" s="49">
        <f t="shared" si="51"/>
        <v>1.478893923369035</v>
      </c>
      <c r="AB53" s="51">
        <f t="shared" si="19"/>
        <v>3694342000</v>
      </c>
      <c r="AC53" s="65">
        <f t="shared" si="20"/>
        <v>2.3115724949291021E-3</v>
      </c>
      <c r="AD53" s="65" t="str">
        <f t="shared" si="21"/>
        <v/>
      </c>
      <c r="AE53" s="50">
        <f t="shared" si="52"/>
        <v>1.4349527013847088</v>
      </c>
      <c r="AF53" s="44">
        <f t="shared" ref="AF53:AF116" si="65">IF(OR(AE53&lt;TOR_Low, AE53&gt;TOR_High), 0, 1)</f>
        <v>0</v>
      </c>
      <c r="AG53" s="44"/>
      <c r="AH53" s="7"/>
      <c r="AI53" s="46">
        <f>_xlfn.XLOOKUP($D53,MASTER_YH!$D:$D,MASTER_YH!G:G)</f>
        <v>5261770000</v>
      </c>
      <c r="AJ53" s="46">
        <f>IF(AND(EXCL_YRS_NEG_INC=1,_xlfn.XLOOKUP($D53,MASTER_YH!$D:$D,MASTER_YH!M:M)&lt;0), "Negative", _xlfn.XLOOKUP($D53,MASTER_YH!$D:$D,MASTER_YH!M:M))</f>
        <v>239858000</v>
      </c>
      <c r="AK53" s="65">
        <f t="shared" si="23"/>
        <v>2.3472621156122395E-3</v>
      </c>
      <c r="AL53" s="65" t="str">
        <f t="shared" si="24"/>
        <v/>
      </c>
      <c r="AM53" s="47">
        <f t="shared" si="53"/>
        <v>4.5585040775252432E-2</v>
      </c>
      <c r="AN53" s="46">
        <f>_xlfn.XLOOKUP($D53, 'MASTER_S&amp;P'!$D:$D, 'MASTER_S&amp;P'!G:G)</f>
        <v>4989833000</v>
      </c>
      <c r="AO53" s="46">
        <f>IF(AND(EXCL_YRS_NEG_INC=1,_xlfn.XLOOKUP($D53,'MASTER_S&amp;P'!$D:$D,'MASTER_S&amp;P'!M:M)&lt;0),"Negative",_xlfn.XLOOKUP($D53,'MASTER_S&amp;P'!$D:$D,'MASTER_S&amp;P'!M:M))</f>
        <v>178494000</v>
      </c>
      <c r="AP53" s="65">
        <f t="shared" si="25"/>
        <v>2.3805261077978982E-3</v>
      </c>
      <c r="AQ53" s="65" t="str">
        <f t="shared" si="26"/>
        <v/>
      </c>
      <c r="AR53" s="47">
        <f t="shared" si="54"/>
        <v>3.577153784505413E-2</v>
      </c>
      <c r="AS53" s="46">
        <f>_xlfn.XLOOKUP($D53, MASTER_VL!$D:$D, MASTER_VL!G:G)</f>
        <v>5261800000</v>
      </c>
      <c r="AT53" s="46">
        <f>IF(AND(EXCL_YRS_NEG_INC=1,_xlfn.XLOOKUP($D53,MASTER_VL!$D:$D,MASTER_VL!P:P)&lt;0),"Negative",_xlfn.XLOOKUP($D53,MASTER_VL!$D:$D,MASTER_VL!P:P))</f>
        <v>299348800</v>
      </c>
      <c r="AU53" s="65">
        <f t="shared" si="27"/>
        <v>2.4548954724076173E-3</v>
      </c>
      <c r="AV53" s="65" t="str">
        <f t="shared" si="28"/>
        <v/>
      </c>
      <c r="AW53" s="47">
        <f t="shared" si="55"/>
        <v>5.6890949865065189E-2</v>
      </c>
      <c r="AX53" s="46">
        <f t="shared" si="29"/>
        <v>5261770000</v>
      </c>
      <c r="AY53" s="46">
        <f>_xlfn.XLOOKUP($D53, MASTER_YH!$D:$D, MASTER_YH!J:J)</f>
        <v>3557909000</v>
      </c>
      <c r="AZ53" s="49">
        <f t="shared" si="30"/>
        <v>1.478893923369035</v>
      </c>
      <c r="BA53" s="46">
        <f t="shared" si="56"/>
        <v>4989833000</v>
      </c>
      <c r="BB53" s="46">
        <f>_xlfn.XLOOKUP($D53, 'MASTER_S&amp;P'!$D:$D, 'MASTER_S&amp;P'!J:J)</f>
        <v>3420956000</v>
      </c>
      <c r="BC53" s="49">
        <f t="shared" si="57"/>
        <v>1.4586077692902217</v>
      </c>
      <c r="BD53" s="51">
        <f t="shared" si="31"/>
        <v>3489432500</v>
      </c>
      <c r="BE53" s="65">
        <f t="shared" si="32"/>
        <v>2.2532969698848865E-3</v>
      </c>
      <c r="BF53" s="65" t="str">
        <f t="shared" si="33"/>
        <v/>
      </c>
      <c r="BG53" s="50">
        <f t="shared" si="58"/>
        <v>1.4687508463296284</v>
      </c>
      <c r="BH53" s="44">
        <f t="shared" ref="BH53:BH116" si="66">IF(OR(BG53&lt;TOR_Low, BG53&gt;TOR_High), 0, 1)</f>
        <v>0</v>
      </c>
      <c r="BI53" s="44"/>
      <c r="BJ53" s="7"/>
      <c r="BK53" s="46">
        <f>_xlfn.XLOOKUP($D53,MASTER_YH!$D:$D,MASTER_YH!H:H)</f>
        <v>4989833000</v>
      </c>
      <c r="BL53" s="46">
        <f>IF(AND(EXCL_YRS_NEG_INC=1,_xlfn.XLOOKUP($D53,MASTER_YH!$D:$D,MASTER_YH!N:N)&lt;0), "Negative", _xlfn.XLOOKUP($D53,MASTER_YH!$D:$D,MASTER_YH!N:N))</f>
        <v>178494000</v>
      </c>
      <c r="BM53" s="65">
        <f t="shared" si="35"/>
        <v>2.5837434874365554E-3</v>
      </c>
      <c r="BN53" s="65" t="str">
        <f t="shared" si="36"/>
        <v/>
      </c>
      <c r="BO53" s="47">
        <f t="shared" si="59"/>
        <v>3.577153784505413E-2</v>
      </c>
      <c r="BP53" s="46">
        <f>_xlfn.XLOOKUP($D53, 'MASTER_S&amp;P'!$D:$D, 'MASTER_S&amp;P'!H:H)</f>
        <v>5010785000</v>
      </c>
      <c r="BQ53" s="46">
        <f>IF(AND(EXCL_YRS_NEG_INC=1,_xlfn.XLOOKUP($D53,'MASTER_S&amp;P'!$D:$D,'MASTER_S&amp;P'!N:N)&lt;0),"Negative",_xlfn.XLOOKUP($D53,'MASTER_S&amp;P'!$D:$D,'MASTER_S&amp;P'!N:N))</f>
        <v>558922000</v>
      </c>
      <c r="BR53" s="65">
        <f t="shared" si="37"/>
        <v>2.5063798554358454E-3</v>
      </c>
      <c r="BS53" s="65" t="str">
        <f t="shared" si="38"/>
        <v/>
      </c>
      <c r="BT53" s="47">
        <f t="shared" si="60"/>
        <v>0.11154380002334964</v>
      </c>
      <c r="BU53" s="46">
        <f>_xlfn.XLOOKUP($D53, MASTER_VL!$D:$D, MASTER_VL!H:H)</f>
        <v>4989800000</v>
      </c>
      <c r="BV53" s="46">
        <f>IF(AND(EXCL_YRS_NEG_INC=1,_xlfn.XLOOKUP($D53,MASTER_VL!$D:$D,MASTER_VL!Q:Q)&lt;0),"Negative",_xlfn.XLOOKUP($D53,MASTER_VL!$D:$D,MASTER_VL!Q:Q))</f>
        <v>193109400</v>
      </c>
      <c r="BW53" s="65">
        <f t="shared" si="39"/>
        <v>2.6833926395694262E-3</v>
      </c>
      <c r="BX53" s="65" t="str">
        <f t="shared" si="40"/>
        <v/>
      </c>
      <c r="BY53" s="47">
        <f t="shared" si="61"/>
        <v>3.8700829692572845E-2</v>
      </c>
      <c r="BZ53" s="46">
        <f t="shared" si="41"/>
        <v>4989833000</v>
      </c>
      <c r="CA53" s="46">
        <f>_xlfn.XLOOKUP($D53, MASTER_YH!$D:$D, MASTER_YH!K:K)</f>
        <v>3420956000</v>
      </c>
      <c r="CB53" s="49">
        <f t="shared" si="42"/>
        <v>1.4586077692902217</v>
      </c>
      <c r="CC53" s="46">
        <f t="shared" si="62"/>
        <v>5010785000</v>
      </c>
      <c r="CD53" s="46">
        <f>_xlfn.XLOOKUP($D53, 'MASTER_S&amp;P'!$D:$D, 'MASTER_S&amp;P'!K:K)</f>
        <v>3786643000</v>
      </c>
      <c r="CE53" s="49">
        <f t="shared" si="63"/>
        <v>1.3232789571132002</v>
      </c>
      <c r="CF53" s="51">
        <f t="shared" si="43"/>
        <v>3603799500</v>
      </c>
      <c r="CG53" s="65">
        <f t="shared" si="44"/>
        <v>2.4152910630675958E-3</v>
      </c>
      <c r="CH53" s="65" t="str">
        <f t="shared" si="45"/>
        <v/>
      </c>
      <c r="CI53" s="50">
        <f t="shared" si="64"/>
        <v>1.390943363201711</v>
      </c>
      <c r="CJ53" s="44">
        <f t="shared" ref="CJ53:CJ116" si="67">IF(OR(CI53&lt;TOR_Low, CI53&gt;TOR_High), 0, 1)</f>
        <v>0</v>
      </c>
    </row>
    <row r="54" spans="2:88" customFormat="1" ht="12.75" x14ac:dyDescent="0.35">
      <c r="B54" s="7" t="str">
        <f>MASTER_VL!B48</f>
        <v>Retail Softlines</v>
      </c>
      <c r="C54" s="7" t="str">
        <f>MASTER_VL!C48</f>
        <v>Abercrombie and Fitch Co</v>
      </c>
      <c r="D54" s="7" t="str">
        <f>MASTER_VL!D48</f>
        <v>ANF</v>
      </c>
      <c r="G54" s="46">
        <f>_xlfn.XLOOKUP($D54,MASTER_YH!$D:$D,MASTER_YH!F:F)</f>
        <v>4948587000</v>
      </c>
      <c r="H54" s="46">
        <f>IF(AND(EXCL_YRS_NEG_INC=1,_xlfn.XLOOKUP($D54,MASTER_YH!$D:$D,MASTER_YH!L:L)&lt;0), "Negative", _xlfn.XLOOKUP($D54,MASTER_YH!$D:$D,MASTER_YH!L:L))</f>
        <v>768677000</v>
      </c>
      <c r="I54" s="65">
        <f t="shared" si="11"/>
        <v>2.2983516610301092E-3</v>
      </c>
      <c r="J54" s="65" t="str">
        <f t="shared" si="12"/>
        <v/>
      </c>
      <c r="K54" s="47">
        <f t="shared" si="47"/>
        <v>0.15533262323164168</v>
      </c>
      <c r="L54" s="46">
        <f>_xlfn.XLOOKUP($D54, 'MASTER_S&amp;P'!$D:$D, 'MASTER_S&amp;P'!F:F)</f>
        <v>4280677000</v>
      </c>
      <c r="M54" s="46">
        <f>IF(AND(EXCL_YRS_NEG_INC=1,_xlfn.XLOOKUP($D54,'MASTER_S&amp;P'!$D:$D,'MASTER_S&amp;P'!L:L)&lt;0),"Negative",_xlfn.XLOOKUP($D54,'MASTER_S&amp;P'!$D:$D,'MASTER_S&amp;P'!L:L))</f>
        <v>484299000</v>
      </c>
      <c r="N54" s="65">
        <f t="shared" si="13"/>
        <v>2.1057239439664062E-3</v>
      </c>
      <c r="O54" s="65" t="str">
        <f t="shared" si="14"/>
        <v/>
      </c>
      <c r="P54" s="47">
        <f t="shared" si="48"/>
        <v>0.11313607637296624</v>
      </c>
      <c r="Q54" s="46">
        <f>_xlfn.XLOOKUP($D54, MASTER_VL!$D:$D, MASTER_VL!F:F)</f>
        <v>4948600000</v>
      </c>
      <c r="R54" s="46">
        <f>IF(AND(EXCL_YRS_NEG_INC=1,_xlfn.XLOOKUP($D54,MASTER_VL!$D:$D,MASTER_VL!O:O)&lt;0),"Negative",_xlfn.XLOOKUP($D54,MASTER_VL!$D:$D,MASTER_VL!O:O))</f>
        <v>531720600</v>
      </c>
      <c r="S54" s="65">
        <f t="shared" si="15"/>
        <v>2.8904873467920245E-3</v>
      </c>
      <c r="T54" s="65" t="str">
        <f t="shared" si="16"/>
        <v/>
      </c>
      <c r="U54" s="47">
        <f t="shared" si="49"/>
        <v>0.10744869255951178</v>
      </c>
      <c r="V54" s="46">
        <f t="shared" si="17"/>
        <v>4948587000</v>
      </c>
      <c r="W54" s="46">
        <f>_xlfn.XLOOKUP($D54, MASTER_YH!$D:$D, MASTER_YH!I:I)</f>
        <v>3299887000</v>
      </c>
      <c r="X54" s="49">
        <f t="shared" si="18"/>
        <v>1.4996231689145718</v>
      </c>
      <c r="Y54" s="46">
        <f t="shared" si="50"/>
        <v>4280677000</v>
      </c>
      <c r="Z54" s="46">
        <f>_xlfn.XLOOKUP($D54, 'MASTER_S&amp;P'!$D:$D, 'MASTER_S&amp;P'!I:I)</f>
        <v>2974233000</v>
      </c>
      <c r="AA54" s="49">
        <f t="shared" si="51"/>
        <v>1.439254086683861</v>
      </c>
      <c r="AB54" s="51">
        <f t="shared" si="19"/>
        <v>3137060000</v>
      </c>
      <c r="AC54" s="65">
        <f t="shared" si="20"/>
        <v>1.9628777224583675E-3</v>
      </c>
      <c r="AD54" s="65" t="str">
        <f t="shared" si="21"/>
        <v/>
      </c>
      <c r="AE54" s="50">
        <f t="shared" si="52"/>
        <v>1.4694386277992164</v>
      </c>
      <c r="AF54" s="44">
        <f t="shared" si="65"/>
        <v>0</v>
      </c>
      <c r="AG54" s="44"/>
      <c r="AH54" s="7"/>
      <c r="AI54" s="46">
        <f>_xlfn.XLOOKUP($D54,MASTER_YH!$D:$D,MASTER_YH!G:G)</f>
        <v>4280677000</v>
      </c>
      <c r="AJ54" s="46">
        <f>IF(AND(EXCL_YRS_NEG_INC=1,_xlfn.XLOOKUP($D54,MASTER_YH!$D:$D,MASTER_YH!M:M)&lt;0), "Negative", _xlfn.XLOOKUP($D54,MASTER_YH!$D:$D,MASTER_YH!M:M))</f>
        <v>484299000</v>
      </c>
      <c r="AK54" s="65">
        <f t="shared" si="23"/>
        <v>1.9128699709438863E-3</v>
      </c>
      <c r="AL54" s="65" t="str">
        <f t="shared" si="24"/>
        <v/>
      </c>
      <c r="AM54" s="47">
        <f t="shared" si="53"/>
        <v>0.11313607637296624</v>
      </c>
      <c r="AN54" s="46">
        <f>_xlfn.XLOOKUP($D54, 'MASTER_S&amp;P'!$D:$D, 'MASTER_S&amp;P'!G:G)</f>
        <v>3697751000</v>
      </c>
      <c r="AO54" s="46">
        <f>IF(AND(EXCL_YRS_NEG_INC=1,_xlfn.XLOOKUP($D54,'MASTER_S&amp;P'!$D:$D,'MASTER_S&amp;P'!M:M)&lt;0),"Negative",_xlfn.XLOOKUP($D54,'MASTER_S&amp;P'!$D:$D,'MASTER_S&amp;P'!M:M))</f>
        <v>67016000</v>
      </c>
      <c r="AP54" s="65">
        <f t="shared" si="25"/>
        <v>1.9399780179499883E-3</v>
      </c>
      <c r="AQ54" s="65" t="str">
        <f t="shared" si="26"/>
        <v/>
      </c>
      <c r="AR54" s="47">
        <f t="shared" si="54"/>
        <v>1.8123448550213358E-2</v>
      </c>
      <c r="AS54" s="46">
        <f>_xlfn.XLOOKUP($D54, MASTER_VL!$D:$D, MASTER_VL!G:G)</f>
        <v>4280700000</v>
      </c>
      <c r="AT54" s="46">
        <f>IF(AND(EXCL_YRS_NEG_INC=1,_xlfn.XLOOKUP($D54,MASTER_VL!$D:$D,MASTER_VL!P:P)&lt;0),"Negative",_xlfn.XLOOKUP($D54,MASTER_VL!$D:$D,MASTER_VL!P:P))</f>
        <v>314110000</v>
      </c>
      <c r="AU54" s="65">
        <f t="shared" si="27"/>
        <v>2.0005843402579691E-3</v>
      </c>
      <c r="AV54" s="65" t="str">
        <f t="shared" si="28"/>
        <v/>
      </c>
      <c r="AW54" s="47">
        <f t="shared" si="55"/>
        <v>7.3378185810731883E-2</v>
      </c>
      <c r="AX54" s="46">
        <f t="shared" si="29"/>
        <v>4280677000</v>
      </c>
      <c r="AY54" s="46">
        <f>_xlfn.XLOOKUP($D54, MASTER_YH!$D:$D, MASTER_YH!J:J)</f>
        <v>2974233000</v>
      </c>
      <c r="AZ54" s="49">
        <f t="shared" si="30"/>
        <v>1.439254086683861</v>
      </c>
      <c r="BA54" s="46">
        <f t="shared" si="56"/>
        <v>3697751000</v>
      </c>
      <c r="BB54" s="46">
        <f>_xlfn.XLOOKUP($D54, 'MASTER_S&amp;P'!$D:$D, 'MASTER_S&amp;P'!J:J)</f>
        <v>2713100000</v>
      </c>
      <c r="BC54" s="49">
        <f t="shared" si="57"/>
        <v>1.3629246986841621</v>
      </c>
      <c r="BD54" s="51">
        <f t="shared" si="31"/>
        <v>2843666500</v>
      </c>
      <c r="BE54" s="65">
        <f t="shared" si="32"/>
        <v>1.8362943280356219E-3</v>
      </c>
      <c r="BF54" s="65" t="str">
        <f t="shared" si="33"/>
        <v/>
      </c>
      <c r="BG54" s="50">
        <f t="shared" si="58"/>
        <v>1.4010893926840116</v>
      </c>
      <c r="BH54" s="44">
        <f t="shared" si="66"/>
        <v>0</v>
      </c>
      <c r="BI54" s="44"/>
      <c r="BJ54" s="7"/>
      <c r="BK54" s="46">
        <f>_xlfn.XLOOKUP($D54,MASTER_YH!$D:$D,MASTER_YH!H:H)</f>
        <v>3697751000</v>
      </c>
      <c r="BL54" s="46">
        <f>IF(AND(EXCL_YRS_NEG_INC=1,_xlfn.XLOOKUP($D54,MASTER_YH!$D:$D,MASTER_YH!N:N)&lt;0), "Negative", _xlfn.XLOOKUP($D54,MASTER_YH!$D:$D,MASTER_YH!N:N))</f>
        <v>67016000</v>
      </c>
      <c r="BM54" s="65">
        <f t="shared" si="35"/>
        <v>2.0263121163361731E-3</v>
      </c>
      <c r="BN54" s="65" t="str">
        <f t="shared" si="36"/>
        <v/>
      </c>
      <c r="BO54" s="47">
        <f t="shared" si="59"/>
        <v>1.8123448550213358E-2</v>
      </c>
      <c r="BP54" s="46">
        <f>_xlfn.XLOOKUP($D54, 'MASTER_S&amp;P'!$D:$D, 'MASTER_S&amp;P'!H:H)</f>
        <v>3712768000</v>
      </c>
      <c r="BQ54" s="46">
        <f>IF(AND(EXCL_YRS_NEG_INC=1,_xlfn.XLOOKUP($D54,'MASTER_S&amp;P'!$D:$D,'MASTER_S&amp;P'!N:N)&lt;0),"Negative",_xlfn.XLOOKUP($D54,'MASTER_S&amp;P'!$D:$D,'MASTER_S&amp;P'!N:N))</f>
        <v>308974000</v>
      </c>
      <c r="BR54" s="65">
        <f t="shared" si="37"/>
        <v>1.9656393499996269E-3</v>
      </c>
      <c r="BS54" s="65" t="str">
        <f t="shared" si="38"/>
        <v/>
      </c>
      <c r="BT54" s="47">
        <f t="shared" si="60"/>
        <v>8.3219312383644758E-2</v>
      </c>
      <c r="BU54" s="46">
        <f>_xlfn.XLOOKUP($D54, MASTER_VL!$D:$D, MASTER_VL!H:H)</f>
        <v>3697800000</v>
      </c>
      <c r="BV54" s="46">
        <f>IF(AND(EXCL_YRS_NEG_INC=1,_xlfn.XLOOKUP($D54,MASTER_VL!$D:$D,MASTER_VL!Q:Q)&lt;0),"Negative",_xlfn.XLOOKUP($D54,MASTER_VL!$D:$D,MASTER_VL!Q:Q))</f>
        <v>2450000</v>
      </c>
      <c r="BW54" s="65">
        <f t="shared" si="39"/>
        <v>2.1044623991840258E-3</v>
      </c>
      <c r="BX54" s="65" t="str">
        <f t="shared" si="40"/>
        <v/>
      </c>
      <c r="BY54" s="47">
        <f t="shared" si="61"/>
        <v>6.6255611444642761E-4</v>
      </c>
      <c r="BZ54" s="46">
        <f t="shared" si="41"/>
        <v>3697751000</v>
      </c>
      <c r="CA54" s="46">
        <f>_xlfn.XLOOKUP($D54, MASTER_YH!$D:$D, MASTER_YH!K:K)</f>
        <v>2713100000</v>
      </c>
      <c r="CB54" s="49">
        <f t="shared" si="42"/>
        <v>1.3629246986841621</v>
      </c>
      <c r="CC54" s="46">
        <f t="shared" si="62"/>
        <v>3712768000</v>
      </c>
      <c r="CD54" s="46">
        <f>_xlfn.XLOOKUP($D54, 'MASTER_S&amp;P'!$D:$D, 'MASTER_S&amp;P'!K:K)</f>
        <v>2939491000</v>
      </c>
      <c r="CE54" s="49">
        <f t="shared" si="63"/>
        <v>1.2630649319899261</v>
      </c>
      <c r="CF54" s="51">
        <f t="shared" si="43"/>
        <v>2826295500</v>
      </c>
      <c r="CG54" s="65">
        <f t="shared" si="44"/>
        <v>1.8942025666905614E-3</v>
      </c>
      <c r="CH54" s="65" t="str">
        <f t="shared" si="45"/>
        <v/>
      </c>
      <c r="CI54" s="50">
        <f t="shared" si="64"/>
        <v>1.3129948153370441</v>
      </c>
      <c r="CJ54" s="44">
        <f t="shared" si="67"/>
        <v>0</v>
      </c>
    </row>
    <row r="55" spans="2:88" customFormat="1" ht="12.75" x14ac:dyDescent="0.35">
      <c r="B55" s="7" t="str">
        <f>MASTER_VL!B49</f>
        <v>Retail Softlines</v>
      </c>
      <c r="C55" s="7" t="str">
        <f>MASTER_VL!C49</f>
        <v>Bebe Stores Inc</v>
      </c>
      <c r="D55" s="7" t="str">
        <f>MASTER_VL!D49</f>
        <v>BEBE</v>
      </c>
      <c r="G55" s="46" t="str">
        <f>_xlfn.XLOOKUP($D55,MASTER_YH!$D:$D,MASTER_YH!F:F)</f>
        <v>n/a</v>
      </c>
      <c r="H55" s="46" t="str">
        <f>IF(AND(EXCL_YRS_NEG_INC=1,_xlfn.XLOOKUP($D55,MASTER_YH!$D:$D,MASTER_YH!L:L)&lt;0), "Negative", _xlfn.XLOOKUP($D55,MASTER_YH!$D:$D,MASTER_YH!L:L))</f>
        <v>n/a</v>
      </c>
      <c r="I55" s="65" t="str">
        <f t="shared" si="11"/>
        <v/>
      </c>
      <c r="J55" s="65" t="str">
        <f t="shared" si="12"/>
        <v/>
      </c>
      <c r="K55" s="47" t="str">
        <f t="shared" si="47"/>
        <v>n/a</v>
      </c>
      <c r="L55" s="46" t="str">
        <f>_xlfn.XLOOKUP($D55, 'MASTER_S&amp;P'!$D:$D, 'MASTER_S&amp;P'!F:F)</f>
        <v>n/a</v>
      </c>
      <c r="M55" s="46" t="str">
        <f>IF(AND(EXCL_YRS_NEG_INC=1,_xlfn.XLOOKUP($D55,'MASTER_S&amp;P'!$D:$D,'MASTER_S&amp;P'!L:L)&lt;0),"Negative",_xlfn.XLOOKUP($D55,'MASTER_S&amp;P'!$D:$D,'MASTER_S&amp;P'!L:L))</f>
        <v>n/a</v>
      </c>
      <c r="N55" s="65" t="str">
        <f t="shared" si="13"/>
        <v/>
      </c>
      <c r="O55" s="65" t="str">
        <f t="shared" si="14"/>
        <v/>
      </c>
      <c r="P55" s="47" t="str">
        <f t="shared" si="48"/>
        <v>n/a</v>
      </c>
      <c r="Q55" s="46" t="str">
        <f>_xlfn.XLOOKUP($D55, MASTER_VL!$D:$D, MASTER_VL!F:F)</f>
        <v>NA</v>
      </c>
      <c r="R55" s="46" t="str">
        <f>IF(AND(EXCL_YRS_NEG_INC=1,_xlfn.XLOOKUP($D55,MASTER_VL!$D:$D,MASTER_VL!O:O)&lt;0),"Negative",_xlfn.XLOOKUP($D55,MASTER_VL!$D:$D,MASTER_VL!O:O))</f>
        <v>NA</v>
      </c>
      <c r="S55" s="65" t="str">
        <f t="shared" si="15"/>
        <v/>
      </c>
      <c r="T55" s="65" t="str">
        <f t="shared" si="16"/>
        <v/>
      </c>
      <c r="U55" s="47" t="str">
        <f t="shared" si="49"/>
        <v>n/a</v>
      </c>
      <c r="V55" s="46" t="str">
        <f t="shared" si="17"/>
        <v>n/a</v>
      </c>
      <c r="W55" s="46" t="str">
        <f>_xlfn.XLOOKUP($D55, MASTER_YH!$D:$D, MASTER_YH!I:I)</f>
        <v>n/a</v>
      </c>
      <c r="X55" s="49" t="str">
        <f t="shared" si="18"/>
        <v>n/a</v>
      </c>
      <c r="Y55" s="46" t="str">
        <f t="shared" si="50"/>
        <v>n/a</v>
      </c>
      <c r="Z55" s="46" t="str">
        <f>_xlfn.XLOOKUP($D55, 'MASTER_S&amp;P'!$D:$D, 'MASTER_S&amp;P'!I:I)</f>
        <v>n/a</v>
      </c>
      <c r="AA55" s="49" t="str">
        <f t="shared" si="51"/>
        <v>n/a</v>
      </c>
      <c r="AB55" s="51" t="str">
        <f t="shared" si="19"/>
        <v>n/a</v>
      </c>
      <c r="AC55" s="65" t="str">
        <f t="shared" si="20"/>
        <v/>
      </c>
      <c r="AD55" s="65" t="str">
        <f t="shared" si="21"/>
        <v/>
      </c>
      <c r="AE55" s="50" t="str">
        <f t="shared" si="52"/>
        <v>n/a</v>
      </c>
      <c r="AF55" s="44">
        <f t="shared" si="65"/>
        <v>0</v>
      </c>
      <c r="AG55" s="44"/>
      <c r="AH55" s="7"/>
      <c r="AI55" s="46">
        <f>_xlfn.XLOOKUP($D55,MASTER_YH!$D:$D,MASTER_YH!G:G)</f>
        <v>54495000</v>
      </c>
      <c r="AJ55" s="46" t="str">
        <f>IF(AND(EXCL_YRS_NEG_INC=1,_xlfn.XLOOKUP($D55,MASTER_YH!$D:$D,MASTER_YH!M:M)&lt;0), "Negative", _xlfn.XLOOKUP($D55,MASTER_YH!$D:$D,MASTER_YH!M:M))</f>
        <v>Negative</v>
      </c>
      <c r="AK55" s="65" t="str">
        <f t="shared" si="23"/>
        <v/>
      </c>
      <c r="AL55" s="65" t="str">
        <f t="shared" si="24"/>
        <v/>
      </c>
      <c r="AM55" s="47" t="str">
        <f t="shared" si="53"/>
        <v>n/a</v>
      </c>
      <c r="AN55" s="46" t="str">
        <f>_xlfn.XLOOKUP($D55, 'MASTER_S&amp;P'!$D:$D, 'MASTER_S&amp;P'!G:G)</f>
        <v>n/a</v>
      </c>
      <c r="AO55" s="46" t="str">
        <f>IF(AND(EXCL_YRS_NEG_INC=1,_xlfn.XLOOKUP($D55,'MASTER_S&amp;P'!$D:$D,'MASTER_S&amp;P'!M:M)&lt;0),"Negative",_xlfn.XLOOKUP($D55,'MASTER_S&amp;P'!$D:$D,'MASTER_S&amp;P'!M:M))</f>
        <v>n/a</v>
      </c>
      <c r="AP55" s="65" t="str">
        <f t="shared" si="25"/>
        <v/>
      </c>
      <c r="AQ55" s="65" t="str">
        <f t="shared" si="26"/>
        <v/>
      </c>
      <c r="AR55" s="47" t="str">
        <f t="shared" si="54"/>
        <v>n/a</v>
      </c>
      <c r="AS55" s="46" t="str">
        <f>_xlfn.XLOOKUP($D55, MASTER_VL!$D:$D, MASTER_VL!G:G)</f>
        <v>NA</v>
      </c>
      <c r="AT55" s="46" t="str">
        <f>IF(AND(EXCL_YRS_NEG_INC=1,_xlfn.XLOOKUP($D55,MASTER_VL!$D:$D,MASTER_VL!P:P)&lt;0),"Negative",_xlfn.XLOOKUP($D55,MASTER_VL!$D:$D,MASTER_VL!P:P))</f>
        <v>NA</v>
      </c>
      <c r="AU55" s="65" t="str">
        <f t="shared" si="27"/>
        <v/>
      </c>
      <c r="AV55" s="65" t="str">
        <f t="shared" si="28"/>
        <v/>
      </c>
      <c r="AW55" s="47" t="str">
        <f t="shared" si="55"/>
        <v>n/a</v>
      </c>
      <c r="AX55" s="46">
        <f t="shared" si="29"/>
        <v>54495000</v>
      </c>
      <c r="AY55" s="46">
        <f>_xlfn.XLOOKUP($D55, MASTER_YH!$D:$D, MASTER_YH!J:J)</f>
        <v>89500000</v>
      </c>
      <c r="AZ55" s="49">
        <f t="shared" si="30"/>
        <v>0.60888268156424585</v>
      </c>
      <c r="BA55" s="46" t="str">
        <f t="shared" si="56"/>
        <v>n/a</v>
      </c>
      <c r="BB55" s="46" t="str">
        <f>_xlfn.XLOOKUP($D55, 'MASTER_S&amp;P'!$D:$D, 'MASTER_S&amp;P'!J:J)</f>
        <v>n/a</v>
      </c>
      <c r="BC55" s="49" t="str">
        <f t="shared" si="57"/>
        <v>n/a</v>
      </c>
      <c r="BD55" s="51">
        <f t="shared" si="31"/>
        <v>89500000</v>
      </c>
      <c r="BE55" s="65">
        <f t="shared" si="32"/>
        <v>5.7794520686299946E-5</v>
      </c>
      <c r="BF55" s="65" t="str">
        <f t="shared" si="33"/>
        <v/>
      </c>
      <c r="BG55" s="50">
        <f t="shared" si="58"/>
        <v>0.60888268156424585</v>
      </c>
      <c r="BH55" s="44">
        <f t="shared" si="66"/>
        <v>0</v>
      </c>
      <c r="BI55" s="44"/>
      <c r="BJ55" s="7"/>
      <c r="BK55" s="46">
        <f>_xlfn.XLOOKUP($D55,MASTER_YH!$D:$D,MASTER_YH!H:H)</f>
        <v>56881000</v>
      </c>
      <c r="BL55" s="46" t="str">
        <f>IF(AND(EXCL_YRS_NEG_INC=1,_xlfn.XLOOKUP($D55,MASTER_YH!$D:$D,MASTER_YH!N:N)&lt;0), "Negative", _xlfn.XLOOKUP($D55,MASTER_YH!$D:$D,MASTER_YH!N:N))</f>
        <v>Negative</v>
      </c>
      <c r="BM55" s="65" t="str">
        <f t="shared" si="35"/>
        <v/>
      </c>
      <c r="BN55" s="65" t="str">
        <f t="shared" si="36"/>
        <v/>
      </c>
      <c r="BO55" s="47" t="str">
        <f t="shared" si="59"/>
        <v>n/a</v>
      </c>
      <c r="BP55" s="46" t="str">
        <f>_xlfn.XLOOKUP($D55, 'MASTER_S&amp;P'!$D:$D, 'MASTER_S&amp;P'!H:H)</f>
        <v>n/a</v>
      </c>
      <c r="BQ55" s="46" t="str">
        <f>IF(AND(EXCL_YRS_NEG_INC=1,_xlfn.XLOOKUP($D55,'MASTER_S&amp;P'!$D:$D,'MASTER_S&amp;P'!N:N)&lt;0),"Negative",_xlfn.XLOOKUP($D55,'MASTER_S&amp;P'!$D:$D,'MASTER_S&amp;P'!N:N))</f>
        <v>n/a</v>
      </c>
      <c r="BR55" s="65" t="str">
        <f t="shared" si="37"/>
        <v/>
      </c>
      <c r="BS55" s="65" t="str">
        <f t="shared" si="38"/>
        <v/>
      </c>
      <c r="BT55" s="47" t="str">
        <f t="shared" si="60"/>
        <v>n/a</v>
      </c>
      <c r="BU55" s="46" t="str">
        <f>_xlfn.XLOOKUP($D55, MASTER_VL!$D:$D, MASTER_VL!H:H)</f>
        <v>NA</v>
      </c>
      <c r="BV55" s="46" t="str">
        <f>IF(AND(EXCL_YRS_NEG_INC=1,_xlfn.XLOOKUP($D55,MASTER_VL!$D:$D,MASTER_VL!Q:Q)&lt;0),"Negative",_xlfn.XLOOKUP($D55,MASTER_VL!$D:$D,MASTER_VL!Q:Q))</f>
        <v>NA</v>
      </c>
      <c r="BW55" s="65" t="str">
        <f t="shared" si="39"/>
        <v/>
      </c>
      <c r="BX55" s="65" t="str">
        <f t="shared" si="40"/>
        <v/>
      </c>
      <c r="BY55" s="47" t="str">
        <f t="shared" si="61"/>
        <v>n/a</v>
      </c>
      <c r="BZ55" s="46">
        <f t="shared" si="41"/>
        <v>56881000</v>
      </c>
      <c r="CA55" s="46">
        <f>_xlfn.XLOOKUP($D55, MASTER_YH!$D:$D, MASTER_YH!K:K)</f>
        <v>88166000</v>
      </c>
      <c r="CB55" s="49">
        <f t="shared" si="42"/>
        <v>0.64515799741396906</v>
      </c>
      <c r="CC55" s="46" t="str">
        <f t="shared" si="62"/>
        <v>n/a</v>
      </c>
      <c r="CD55" s="46" t="str">
        <f>_xlfn.XLOOKUP($D55, 'MASTER_S&amp;P'!$D:$D, 'MASTER_S&amp;P'!K:K)</f>
        <v>n/a</v>
      </c>
      <c r="CE55" s="49" t="str">
        <f t="shared" si="63"/>
        <v>n/a</v>
      </c>
      <c r="CF55" s="51">
        <f t="shared" si="43"/>
        <v>88166000</v>
      </c>
      <c r="CG55" s="65">
        <f t="shared" si="44"/>
        <v>5.9089455966242752E-5</v>
      </c>
      <c r="CH55" s="65" t="str">
        <f t="shared" si="45"/>
        <v/>
      </c>
      <c r="CI55" s="50">
        <f t="shared" si="64"/>
        <v>0.64515799741396906</v>
      </c>
      <c r="CJ55" s="44">
        <f t="shared" si="67"/>
        <v>0</v>
      </c>
    </row>
    <row r="56" spans="2:88" customFormat="1" ht="12.75" x14ac:dyDescent="0.35">
      <c r="B56" s="7" t="str">
        <f>MASTER_VL!B50</f>
        <v>Retail Softlines</v>
      </c>
      <c r="C56" s="7" t="str">
        <f>MASTER_VL!C50</f>
        <v>Allbirds Inc</v>
      </c>
      <c r="D56" s="7" t="str">
        <f>MASTER_VL!D50</f>
        <v>BIRD</v>
      </c>
      <c r="G56" s="46">
        <f>_xlfn.XLOOKUP($D56,MASTER_YH!$D:$D,MASTER_YH!F:F)</f>
        <v>189757000</v>
      </c>
      <c r="H56" s="46" t="str">
        <f>IF(AND(EXCL_YRS_NEG_INC=1,_xlfn.XLOOKUP($D56,MASTER_YH!$D:$D,MASTER_YH!L:L)&lt;0), "Negative", _xlfn.XLOOKUP($D56,MASTER_YH!$D:$D,MASTER_YH!L:L))</f>
        <v>Negative</v>
      </c>
      <c r="I56" s="65" t="str">
        <f t="shared" si="11"/>
        <v/>
      </c>
      <c r="J56" s="65" t="str">
        <f t="shared" si="12"/>
        <v/>
      </c>
      <c r="K56" s="47" t="str">
        <f t="shared" si="47"/>
        <v>n/a</v>
      </c>
      <c r="L56" s="46">
        <f>_xlfn.XLOOKUP($D56, 'MASTER_S&amp;P'!$D:$D, 'MASTER_S&amp;P'!F:F)</f>
        <v>189757000</v>
      </c>
      <c r="M56" s="46" t="str">
        <f>IF(AND(EXCL_YRS_NEG_INC=1,_xlfn.XLOOKUP($D56,'MASTER_S&amp;P'!$D:$D,'MASTER_S&amp;P'!L:L)&lt;0),"Negative",_xlfn.XLOOKUP($D56,'MASTER_S&amp;P'!$D:$D,'MASTER_S&amp;P'!L:L))</f>
        <v>Negative</v>
      </c>
      <c r="N56" s="65" t="str">
        <f t="shared" si="13"/>
        <v/>
      </c>
      <c r="O56" s="65" t="str">
        <f t="shared" si="14"/>
        <v/>
      </c>
      <c r="P56" s="47" t="str">
        <f t="shared" si="48"/>
        <v>n/a</v>
      </c>
      <c r="Q56" s="46">
        <f>_xlfn.XLOOKUP($D56, MASTER_VL!$D:$D, MASTER_VL!F:F)</f>
        <v>189800000</v>
      </c>
      <c r="R56" s="46" t="str">
        <f>IF(AND(EXCL_YRS_NEG_INC=1,_xlfn.XLOOKUP($D56,MASTER_VL!$D:$D,MASTER_VL!O:O)&lt;0),"Negative",_xlfn.XLOOKUP($D56,MASTER_VL!$D:$D,MASTER_VL!O:O))</f>
        <v>Negative</v>
      </c>
      <c r="S56" s="65" t="str">
        <f t="shared" si="15"/>
        <v/>
      </c>
      <c r="T56" s="65" t="str">
        <f t="shared" si="16"/>
        <v/>
      </c>
      <c r="U56" s="47" t="str">
        <f t="shared" si="49"/>
        <v>n/a</v>
      </c>
      <c r="V56" s="46">
        <f t="shared" si="17"/>
        <v>189757000</v>
      </c>
      <c r="W56" s="46">
        <f>_xlfn.XLOOKUP($D56, MASTER_YH!$D:$D, MASTER_YH!I:I)</f>
        <v>188879000</v>
      </c>
      <c r="X56" s="49">
        <f t="shared" si="18"/>
        <v>1.0046484786556473</v>
      </c>
      <c r="Y56" s="46">
        <f t="shared" si="50"/>
        <v>189757000</v>
      </c>
      <c r="Z56" s="46">
        <f>_xlfn.XLOOKUP($D56, 'MASTER_S&amp;P'!$D:$D, 'MASTER_S&amp;P'!I:I)</f>
        <v>188879000</v>
      </c>
      <c r="AA56" s="49">
        <f t="shared" si="51"/>
        <v>1.0046484786556473</v>
      </c>
      <c r="AB56" s="51">
        <f t="shared" si="19"/>
        <v>188879000</v>
      </c>
      <c r="AC56" s="65">
        <f t="shared" si="20"/>
        <v>1.1818275115560874E-4</v>
      </c>
      <c r="AD56" s="65" t="str">
        <f t="shared" si="21"/>
        <v/>
      </c>
      <c r="AE56" s="50">
        <f t="shared" si="52"/>
        <v>1.0046484786556473</v>
      </c>
      <c r="AF56" s="44">
        <f t="shared" si="65"/>
        <v>0</v>
      </c>
      <c r="AG56" s="44"/>
      <c r="AH56" s="7"/>
      <c r="AI56" s="46">
        <f>_xlfn.XLOOKUP($D56,MASTER_YH!$D:$D,MASTER_YH!G:G)</f>
        <v>254065000</v>
      </c>
      <c r="AJ56" s="46" t="str">
        <f>IF(AND(EXCL_YRS_NEG_INC=1,_xlfn.XLOOKUP($D56,MASTER_YH!$D:$D,MASTER_YH!M:M)&lt;0), "Negative", _xlfn.XLOOKUP($D56,MASTER_YH!$D:$D,MASTER_YH!M:M))</f>
        <v>Negative</v>
      </c>
      <c r="AK56" s="65" t="str">
        <f t="shared" si="23"/>
        <v/>
      </c>
      <c r="AL56" s="65" t="str">
        <f t="shared" si="24"/>
        <v/>
      </c>
      <c r="AM56" s="47" t="str">
        <f t="shared" si="53"/>
        <v>n/a</v>
      </c>
      <c r="AN56" s="46">
        <f>_xlfn.XLOOKUP($D56, 'MASTER_S&amp;P'!$D:$D, 'MASTER_S&amp;P'!G:G)</f>
        <v>254065000</v>
      </c>
      <c r="AO56" s="46" t="str">
        <f>IF(AND(EXCL_YRS_NEG_INC=1,_xlfn.XLOOKUP($D56,'MASTER_S&amp;P'!$D:$D,'MASTER_S&amp;P'!M:M)&lt;0),"Negative",_xlfn.XLOOKUP($D56,'MASTER_S&amp;P'!$D:$D,'MASTER_S&amp;P'!M:M))</f>
        <v>Negative</v>
      </c>
      <c r="AP56" s="65" t="str">
        <f t="shared" si="25"/>
        <v/>
      </c>
      <c r="AQ56" s="65" t="str">
        <f t="shared" si="26"/>
        <v/>
      </c>
      <c r="AR56" s="47" t="str">
        <f t="shared" si="54"/>
        <v>n/a</v>
      </c>
      <c r="AS56" s="46">
        <f>_xlfn.XLOOKUP($D56, MASTER_VL!$D:$D, MASTER_VL!G:G)</f>
        <v>254100000</v>
      </c>
      <c r="AT56" s="46" t="str">
        <f>IF(AND(EXCL_YRS_NEG_INC=1,_xlfn.XLOOKUP($D56,MASTER_VL!$D:$D,MASTER_VL!P:P)&lt;0),"Negative",_xlfn.XLOOKUP($D56,MASTER_VL!$D:$D,MASTER_VL!P:P))</f>
        <v>Negative</v>
      </c>
      <c r="AU56" s="65" t="str">
        <f t="shared" si="27"/>
        <v/>
      </c>
      <c r="AV56" s="65" t="str">
        <f t="shared" si="28"/>
        <v/>
      </c>
      <c r="AW56" s="47" t="str">
        <f t="shared" si="55"/>
        <v>n/a</v>
      </c>
      <c r="AX56" s="46">
        <f t="shared" si="29"/>
        <v>254065000</v>
      </c>
      <c r="AY56" s="46">
        <f>_xlfn.XLOOKUP($D56, MASTER_YH!$D:$D, MASTER_YH!J:J)</f>
        <v>312705000</v>
      </c>
      <c r="AZ56" s="49">
        <f t="shared" si="30"/>
        <v>0.81247501638924868</v>
      </c>
      <c r="BA56" s="46">
        <f t="shared" si="56"/>
        <v>254065000</v>
      </c>
      <c r="BB56" s="46">
        <f>_xlfn.XLOOKUP($D56, 'MASTER_S&amp;P'!$D:$D, 'MASTER_S&amp;P'!J:J)</f>
        <v>312705000</v>
      </c>
      <c r="BC56" s="49">
        <f t="shared" si="57"/>
        <v>0.81247501638924868</v>
      </c>
      <c r="BD56" s="51">
        <f t="shared" si="31"/>
        <v>312705000</v>
      </c>
      <c r="BE56" s="65">
        <f t="shared" si="32"/>
        <v>2.0192888928725615E-4</v>
      </c>
      <c r="BF56" s="65" t="str">
        <f t="shared" si="33"/>
        <v/>
      </c>
      <c r="BG56" s="50">
        <f t="shared" si="58"/>
        <v>0.81247501638924868</v>
      </c>
      <c r="BH56" s="44">
        <f t="shared" si="66"/>
        <v>0</v>
      </c>
      <c r="BI56" s="44"/>
      <c r="BJ56" s="7"/>
      <c r="BK56" s="46">
        <f>_xlfn.XLOOKUP($D56,MASTER_YH!$D:$D,MASTER_YH!H:H)</f>
        <v>297766000</v>
      </c>
      <c r="BL56" s="46" t="str">
        <f>IF(AND(EXCL_YRS_NEG_INC=1,_xlfn.XLOOKUP($D56,MASTER_YH!$D:$D,MASTER_YH!N:N)&lt;0), "Negative", _xlfn.XLOOKUP($D56,MASTER_YH!$D:$D,MASTER_YH!N:N))</f>
        <v>Negative</v>
      </c>
      <c r="BM56" s="65" t="str">
        <f t="shared" si="35"/>
        <v/>
      </c>
      <c r="BN56" s="65" t="str">
        <f t="shared" si="36"/>
        <v/>
      </c>
      <c r="BO56" s="47" t="str">
        <f t="shared" si="59"/>
        <v>n/a</v>
      </c>
      <c r="BP56" s="46">
        <f>_xlfn.XLOOKUP($D56, 'MASTER_S&amp;P'!$D:$D, 'MASTER_S&amp;P'!H:H)</f>
        <v>297766000</v>
      </c>
      <c r="BQ56" s="46" t="str">
        <f>IF(AND(EXCL_YRS_NEG_INC=1,_xlfn.XLOOKUP($D56,'MASTER_S&amp;P'!$D:$D,'MASTER_S&amp;P'!N:N)&lt;0),"Negative",_xlfn.XLOOKUP($D56,'MASTER_S&amp;P'!$D:$D,'MASTER_S&amp;P'!N:N))</f>
        <v>Negative</v>
      </c>
      <c r="BR56" s="65" t="str">
        <f t="shared" si="37"/>
        <v/>
      </c>
      <c r="BS56" s="65" t="str">
        <f t="shared" si="38"/>
        <v/>
      </c>
      <c r="BT56" s="47" t="str">
        <f t="shared" si="60"/>
        <v>n/a</v>
      </c>
      <c r="BU56" s="46">
        <f>_xlfn.XLOOKUP($D56, MASTER_VL!$D:$D, MASTER_VL!H:H)</f>
        <v>297800000</v>
      </c>
      <c r="BV56" s="46" t="str">
        <f>IF(AND(EXCL_YRS_NEG_INC=1,_xlfn.XLOOKUP($D56,MASTER_VL!$D:$D,MASTER_VL!Q:Q)&lt;0),"Negative",_xlfn.XLOOKUP($D56,MASTER_VL!$D:$D,MASTER_VL!Q:Q))</f>
        <v>Negative</v>
      </c>
      <c r="BW56" s="65" t="str">
        <f t="shared" si="39"/>
        <v/>
      </c>
      <c r="BX56" s="65" t="str">
        <f t="shared" si="40"/>
        <v/>
      </c>
      <c r="BY56" s="47" t="str">
        <f t="shared" si="61"/>
        <v>n/a</v>
      </c>
      <c r="BZ56" s="46">
        <f t="shared" si="41"/>
        <v>297766000</v>
      </c>
      <c r="CA56" s="46">
        <f>_xlfn.XLOOKUP($D56, MASTER_YH!$D:$D, MASTER_YH!K:K)</f>
        <v>462364000</v>
      </c>
      <c r="CB56" s="49">
        <f t="shared" si="42"/>
        <v>0.64400775146853995</v>
      </c>
      <c r="CC56" s="46">
        <f t="shared" si="62"/>
        <v>297766000</v>
      </c>
      <c r="CD56" s="46">
        <f>_xlfn.XLOOKUP($D56, 'MASTER_S&amp;P'!$D:$D, 'MASTER_S&amp;P'!K:K)</f>
        <v>462364000</v>
      </c>
      <c r="CE56" s="49">
        <f t="shared" si="63"/>
        <v>0.64400775146853995</v>
      </c>
      <c r="CF56" s="51">
        <f t="shared" si="43"/>
        <v>462364000</v>
      </c>
      <c r="CG56" s="65">
        <f t="shared" si="44"/>
        <v>3.0987951385313912E-4</v>
      </c>
      <c r="CH56" s="65" t="str">
        <f t="shared" si="45"/>
        <v/>
      </c>
      <c r="CI56" s="50">
        <f t="shared" si="64"/>
        <v>0.64400775146853995</v>
      </c>
      <c r="CJ56" s="44">
        <f t="shared" si="67"/>
        <v>0</v>
      </c>
    </row>
    <row r="57" spans="2:88" customFormat="1" ht="12.75" x14ac:dyDescent="0.35">
      <c r="B57" s="7" t="str">
        <f>MASTER_VL!B51</f>
        <v>Retail Softlines</v>
      </c>
      <c r="C57" s="7" t="str">
        <f>MASTER_VL!C51</f>
        <v>Buckle Inc</v>
      </c>
      <c r="D57" s="7" t="str">
        <f>MASTER_VL!D51</f>
        <v>BKE</v>
      </c>
      <c r="G57" s="46">
        <f>_xlfn.XLOOKUP($D57,MASTER_YH!$D:$D,MASTER_YH!F:F)</f>
        <v>1217689000</v>
      </c>
      <c r="H57" s="46">
        <f>IF(AND(EXCL_YRS_NEG_INC=1,_xlfn.XLOOKUP($D57,MASTER_YH!$D:$D,MASTER_YH!L:L)&lt;0), "Negative", _xlfn.XLOOKUP($D57,MASTER_YH!$D:$D,MASTER_YH!L:L))</f>
        <v>257777000</v>
      </c>
      <c r="I57" s="65">
        <f t="shared" si="11"/>
        <v>6.6047333695546935E-4</v>
      </c>
      <c r="J57" s="65" t="str">
        <f t="shared" si="12"/>
        <v/>
      </c>
      <c r="K57" s="47">
        <f t="shared" si="47"/>
        <v>0.21169362620504908</v>
      </c>
      <c r="L57" s="46">
        <f>_xlfn.XLOOKUP($D57, 'MASTER_S&amp;P'!$D:$D, 'MASTER_S&amp;P'!F:F)</f>
        <v>1261102000</v>
      </c>
      <c r="M57" s="46">
        <f>IF(AND(EXCL_YRS_NEG_INC=1,_xlfn.XLOOKUP($D57,'MASTER_S&amp;P'!$D:$D,'MASTER_S&amp;P'!L:L)&lt;0),"Negative",_xlfn.XLOOKUP($D57,'MASTER_S&amp;P'!$D:$D,'MASTER_S&amp;P'!L:L))</f>
        <v>289215000</v>
      </c>
      <c r="N57" s="65">
        <f t="shared" si="13"/>
        <v>6.051182434611361E-4</v>
      </c>
      <c r="O57" s="65" t="str">
        <f t="shared" si="14"/>
        <v/>
      </c>
      <c r="P57" s="47">
        <f t="shared" si="48"/>
        <v>0.22933513704680508</v>
      </c>
      <c r="Q57" s="46">
        <f>_xlfn.XLOOKUP($D57, MASTER_VL!$D:$D, MASTER_VL!F:F)</f>
        <v>1217700000</v>
      </c>
      <c r="R57" s="46">
        <f>IF(AND(EXCL_YRS_NEG_INC=1,_xlfn.XLOOKUP($D57,MASTER_VL!$D:$D,MASTER_VL!O:O)&lt;0),"Negative",_xlfn.XLOOKUP($D57,MASTER_VL!$D:$D,MASTER_VL!O:O))</f>
        <v>197495300</v>
      </c>
      <c r="S57" s="65">
        <f t="shared" si="15"/>
        <v>8.3063434361808908E-4</v>
      </c>
      <c r="T57" s="65" t="str">
        <f t="shared" si="16"/>
        <v/>
      </c>
      <c r="U57" s="47">
        <f t="shared" si="49"/>
        <v>0.16218715611398538</v>
      </c>
      <c r="V57" s="46">
        <f t="shared" si="17"/>
        <v>1217689000</v>
      </c>
      <c r="W57" s="46">
        <f>_xlfn.XLOOKUP($D57, MASTER_YH!$D:$D, MASTER_YH!I:I)</f>
        <v>913173000</v>
      </c>
      <c r="X57" s="49">
        <f t="shared" si="18"/>
        <v>1.3334702186770744</v>
      </c>
      <c r="Y57" s="46">
        <f t="shared" si="50"/>
        <v>1261102000</v>
      </c>
      <c r="Z57" s="46">
        <f>_xlfn.XLOOKUP($D57, 'MASTER_S&amp;P'!$D:$D, 'MASTER_S&amp;P'!I:I)</f>
        <v>889810000</v>
      </c>
      <c r="AA57" s="49">
        <f t="shared" si="51"/>
        <v>1.4172711028197031</v>
      </c>
      <c r="AB57" s="51">
        <f t="shared" si="19"/>
        <v>901491500</v>
      </c>
      <c r="AC57" s="65">
        <f t="shared" si="20"/>
        <v>5.6406877214193452E-4</v>
      </c>
      <c r="AD57" s="65" t="str">
        <f t="shared" si="21"/>
        <v/>
      </c>
      <c r="AE57" s="50">
        <f t="shared" si="52"/>
        <v>1.3753706607483887</v>
      </c>
      <c r="AF57" s="44">
        <f t="shared" si="65"/>
        <v>0</v>
      </c>
      <c r="AG57" s="44"/>
      <c r="AH57" s="7"/>
      <c r="AI57" s="46">
        <f>_xlfn.XLOOKUP($D57,MASTER_YH!$D:$D,MASTER_YH!G:G)</f>
        <v>1261102000</v>
      </c>
      <c r="AJ57" s="46">
        <f>IF(AND(EXCL_YRS_NEG_INC=1,_xlfn.XLOOKUP($D57,MASTER_YH!$D:$D,MASTER_YH!M:M)&lt;0), "Negative", _xlfn.XLOOKUP($D57,MASTER_YH!$D:$D,MASTER_YH!M:M))</f>
        <v>289215000</v>
      </c>
      <c r="AK57" s="65">
        <f t="shared" si="23"/>
        <v>5.8098770482382315E-4</v>
      </c>
      <c r="AL57" s="65" t="str">
        <f t="shared" si="24"/>
        <v/>
      </c>
      <c r="AM57" s="47">
        <f t="shared" si="53"/>
        <v>0.22933513704680508</v>
      </c>
      <c r="AN57" s="46">
        <f>_xlfn.XLOOKUP($D57, 'MASTER_S&amp;P'!$D:$D, 'MASTER_S&amp;P'!G:G)</f>
        <v>1345187000</v>
      </c>
      <c r="AO57" s="46">
        <f>IF(AND(EXCL_YRS_NEG_INC=1,_xlfn.XLOOKUP($D57,'MASTER_S&amp;P'!$D:$D,'MASTER_S&amp;P'!M:M)&lt;0),"Negative",_xlfn.XLOOKUP($D57,'MASTER_S&amp;P'!$D:$D,'MASTER_S&amp;P'!M:M))</f>
        <v>335056000</v>
      </c>
      <c r="AP57" s="65">
        <f t="shared" si="25"/>
        <v>5.8922111443951181E-4</v>
      </c>
      <c r="AQ57" s="65" t="str">
        <f t="shared" si="26"/>
        <v/>
      </c>
      <c r="AR57" s="47">
        <f t="shared" si="54"/>
        <v>0.24907763753292292</v>
      </c>
      <c r="AS57" s="46">
        <f>_xlfn.XLOOKUP($D57, MASTER_VL!$D:$D, MASTER_VL!G:G)</f>
        <v>1261100000</v>
      </c>
      <c r="AT57" s="46">
        <f>IF(AND(EXCL_YRS_NEG_INC=1,_xlfn.XLOOKUP($D57,MASTER_VL!$D:$D,MASTER_VL!P:P)&lt;0),"Negative",_xlfn.XLOOKUP($D57,MASTER_VL!$D:$D,MASTER_VL!P:P))</f>
        <v>221980000.00000003</v>
      </c>
      <c r="AU57" s="65">
        <f t="shared" si="27"/>
        <v>6.0762881001233317E-4</v>
      </c>
      <c r="AV57" s="65" t="str">
        <f t="shared" si="28"/>
        <v/>
      </c>
      <c r="AW57" s="47">
        <f t="shared" si="55"/>
        <v>0.17602093410514633</v>
      </c>
      <c r="AX57" s="46">
        <f t="shared" si="29"/>
        <v>1261102000</v>
      </c>
      <c r="AY57" s="46">
        <f>_xlfn.XLOOKUP($D57, MASTER_YH!$D:$D, MASTER_YH!J:J)</f>
        <v>889810000</v>
      </c>
      <c r="AZ57" s="49">
        <f t="shared" si="30"/>
        <v>1.4172711028197031</v>
      </c>
      <c r="BA57" s="46">
        <f t="shared" si="56"/>
        <v>1345187000</v>
      </c>
      <c r="BB57" s="46">
        <f>_xlfn.XLOOKUP($D57, 'MASTER_S&amp;P'!$D:$D, 'MASTER_S&amp;P'!J:J)</f>
        <v>837579000</v>
      </c>
      <c r="BC57" s="49">
        <f t="shared" si="57"/>
        <v>1.6060419375366384</v>
      </c>
      <c r="BD57" s="51">
        <f t="shared" si="31"/>
        <v>863694500</v>
      </c>
      <c r="BE57" s="65">
        <f t="shared" si="32"/>
        <v>5.5772971672506686E-4</v>
      </c>
      <c r="BF57" s="65" t="str">
        <f t="shared" si="33"/>
        <v/>
      </c>
      <c r="BG57" s="50">
        <f t="shared" si="58"/>
        <v>1.5116565201781706</v>
      </c>
      <c r="BH57" s="44">
        <f t="shared" si="66"/>
        <v>0</v>
      </c>
      <c r="BI57" s="44"/>
      <c r="BJ57" s="7"/>
      <c r="BK57" s="46">
        <f>_xlfn.XLOOKUP($D57,MASTER_YH!$D:$D,MASTER_YH!H:H)</f>
        <v>1345187000</v>
      </c>
      <c r="BL57" s="46">
        <f>IF(AND(EXCL_YRS_NEG_INC=1,_xlfn.XLOOKUP($D57,MASTER_YH!$D:$D,MASTER_YH!N:N)&lt;0), "Negative", _xlfn.XLOOKUP($D57,MASTER_YH!$D:$D,MASTER_YH!N:N))</f>
        <v>335056000</v>
      </c>
      <c r="BM57" s="65">
        <f t="shared" si="35"/>
        <v>5.8017839725920241E-4</v>
      </c>
      <c r="BN57" s="65" t="str">
        <f t="shared" si="36"/>
        <v/>
      </c>
      <c r="BO57" s="47">
        <f t="shared" si="59"/>
        <v>0.24907763753292292</v>
      </c>
      <c r="BP57" s="46">
        <f>_xlfn.XLOOKUP($D57, 'MASTER_S&amp;P'!$D:$D, 'MASTER_S&amp;P'!H:H)</f>
        <v>1294607000</v>
      </c>
      <c r="BQ57" s="46">
        <f>IF(AND(EXCL_YRS_NEG_INC=1,_xlfn.XLOOKUP($D57,'MASTER_S&amp;P'!$D:$D,'MASTER_S&amp;P'!N:N)&lt;0),"Negative",_xlfn.XLOOKUP($D57,'MASTER_S&amp;P'!$D:$D,'MASTER_S&amp;P'!N:N))</f>
        <v>337755000</v>
      </c>
      <c r="BR57" s="65">
        <f t="shared" si="37"/>
        <v>5.6280642970956969E-4</v>
      </c>
      <c r="BS57" s="65" t="str">
        <f t="shared" si="38"/>
        <v/>
      </c>
      <c r="BT57" s="47">
        <f t="shared" si="60"/>
        <v>0.26089384654957065</v>
      </c>
      <c r="BU57" s="46">
        <f>_xlfn.XLOOKUP($D57, MASTER_VL!$D:$D, MASTER_VL!H:H)</f>
        <v>1345200000</v>
      </c>
      <c r="BV57" s="46">
        <f>IF(AND(EXCL_YRS_NEG_INC=1,_xlfn.XLOOKUP($D57,MASTER_VL!$D:$D,MASTER_VL!Q:Q)&lt;0),"Negative",_xlfn.XLOOKUP($D57,MASTER_VL!$D:$D,MASTER_VL!Q:Q))</f>
        <v>256961700</v>
      </c>
      <c r="BW57" s="65">
        <f t="shared" si="39"/>
        <v>6.0255456797963548E-4</v>
      </c>
      <c r="BX57" s="65" t="str">
        <f t="shared" si="40"/>
        <v/>
      </c>
      <c r="BY57" s="47">
        <f t="shared" si="61"/>
        <v>0.19102118644067798</v>
      </c>
      <c r="BZ57" s="46">
        <f t="shared" si="41"/>
        <v>1345187000</v>
      </c>
      <c r="CA57" s="46">
        <f>_xlfn.XLOOKUP($D57, MASTER_YH!$D:$D, MASTER_YH!K:K)</f>
        <v>837579000</v>
      </c>
      <c r="CB57" s="49">
        <f t="shared" si="42"/>
        <v>1.6060419375366384</v>
      </c>
      <c r="CC57" s="46">
        <f t="shared" si="62"/>
        <v>1294607000</v>
      </c>
      <c r="CD57" s="46">
        <f>_xlfn.XLOOKUP($D57, 'MASTER_S&amp;P'!$D:$D, 'MASTER_S&amp;P'!K:K)</f>
        <v>780884000</v>
      </c>
      <c r="CE57" s="49">
        <f t="shared" si="63"/>
        <v>1.6578736406431684</v>
      </c>
      <c r="CF57" s="51">
        <f t="shared" si="43"/>
        <v>809231500</v>
      </c>
      <c r="CG57" s="65">
        <f t="shared" si="44"/>
        <v>5.4235248378906346E-4</v>
      </c>
      <c r="CH57" s="65" t="str">
        <f t="shared" si="45"/>
        <v/>
      </c>
      <c r="CI57" s="50">
        <f t="shared" si="64"/>
        <v>1.6319577890899035</v>
      </c>
      <c r="CJ57" s="44">
        <f t="shared" si="67"/>
        <v>0</v>
      </c>
    </row>
    <row r="58" spans="2:88" customFormat="1" ht="12.75" x14ac:dyDescent="0.35">
      <c r="B58" s="7" t="str">
        <f>MASTER_VL!B52</f>
        <v>Retail Softlines</v>
      </c>
      <c r="C58" s="7" t="str">
        <f>MASTER_VL!C52</f>
        <v>Boot Barn Holdings</v>
      </c>
      <c r="D58" s="7" t="str">
        <f>MASTER_VL!D52</f>
        <v>BOOT</v>
      </c>
      <c r="G58" s="46" t="str">
        <f>_xlfn.XLOOKUP($D58,MASTER_YH!$D:$D,MASTER_YH!F:F)</f>
        <v>n/a</v>
      </c>
      <c r="H58" s="46" t="str">
        <f>IF(AND(EXCL_YRS_NEG_INC=1,_xlfn.XLOOKUP($D58,MASTER_YH!$D:$D,MASTER_YH!L:L)&lt;0), "Negative", _xlfn.XLOOKUP($D58,MASTER_YH!$D:$D,MASTER_YH!L:L))</f>
        <v>n/a</v>
      </c>
      <c r="I58" s="65" t="str">
        <f t="shared" si="11"/>
        <v/>
      </c>
      <c r="J58" s="65" t="str">
        <f t="shared" si="12"/>
        <v/>
      </c>
      <c r="K58" s="47" t="str">
        <f t="shared" si="47"/>
        <v>n/a</v>
      </c>
      <c r="L58" s="46">
        <f>_xlfn.XLOOKUP($D58, 'MASTER_S&amp;P'!$D:$D, 'MASTER_S&amp;P'!F:F)</f>
        <v>1667009000</v>
      </c>
      <c r="M58" s="46">
        <f>IF(AND(EXCL_YRS_NEG_INC=1,_xlfn.XLOOKUP($D58,'MASTER_S&amp;P'!$D:$D,'MASTER_S&amp;P'!L:L)&lt;0),"Negative",_xlfn.XLOOKUP($D58,'MASTER_S&amp;P'!$D:$D,'MASTER_S&amp;P'!L:L))</f>
        <v>197372000</v>
      </c>
      <c r="N58" s="65">
        <f t="shared" si="13"/>
        <v>1.1448636344340085E-3</v>
      </c>
      <c r="O58" s="65" t="str">
        <f t="shared" si="14"/>
        <v/>
      </c>
      <c r="P58" s="47">
        <f t="shared" si="48"/>
        <v>0.11839888086986933</v>
      </c>
      <c r="Q58" s="46" t="str">
        <f>_xlfn.XLOOKUP($D58, MASTER_VL!$D:$D, MASTER_VL!F:F)</f>
        <v>NA</v>
      </c>
      <c r="R58" s="46" t="str">
        <f>IF(AND(EXCL_YRS_NEG_INC=1,_xlfn.XLOOKUP($D58,MASTER_VL!$D:$D,MASTER_VL!O:O)&lt;0),"Negative",_xlfn.XLOOKUP($D58,MASTER_VL!$D:$D,MASTER_VL!O:O))</f>
        <v>NA</v>
      </c>
      <c r="S58" s="65" t="str">
        <f t="shared" si="15"/>
        <v/>
      </c>
      <c r="T58" s="65" t="str">
        <f t="shared" si="16"/>
        <v/>
      </c>
      <c r="U58" s="47" t="str">
        <f t="shared" si="49"/>
        <v>n/a</v>
      </c>
      <c r="V58" s="46" t="str">
        <f t="shared" si="17"/>
        <v>n/a</v>
      </c>
      <c r="W58" s="46" t="str">
        <f>_xlfn.XLOOKUP($D58, MASTER_YH!$D:$D, MASTER_YH!I:I)</f>
        <v>n/a</v>
      </c>
      <c r="X58" s="49" t="str">
        <f t="shared" si="18"/>
        <v>n/a</v>
      </c>
      <c r="Y58" s="46">
        <f t="shared" si="50"/>
        <v>1667009000</v>
      </c>
      <c r="Z58" s="46">
        <f>_xlfn.XLOOKUP($D58, 'MASTER_S&amp;P'!$D:$D, 'MASTER_S&amp;P'!I:I)</f>
        <v>1705592000</v>
      </c>
      <c r="AA58" s="49">
        <f t="shared" si="51"/>
        <v>0.97737852897996702</v>
      </c>
      <c r="AB58" s="51">
        <f t="shared" si="19"/>
        <v>1705592000</v>
      </c>
      <c r="AC58" s="65">
        <f t="shared" si="20"/>
        <v>1.0671993970160633E-3</v>
      </c>
      <c r="AD58" s="65" t="str">
        <f t="shared" si="21"/>
        <v/>
      </c>
      <c r="AE58" s="50">
        <f t="shared" si="52"/>
        <v>0.97737852897996702</v>
      </c>
      <c r="AF58" s="44">
        <f t="shared" si="65"/>
        <v>0</v>
      </c>
      <c r="AG58" s="44"/>
      <c r="AH58" s="7"/>
      <c r="AI58" s="46">
        <f>_xlfn.XLOOKUP($D58,MASTER_YH!$D:$D,MASTER_YH!G:G)</f>
        <v>1667009000</v>
      </c>
      <c r="AJ58" s="46">
        <f>IF(AND(EXCL_YRS_NEG_INC=1,_xlfn.XLOOKUP($D58,MASTER_YH!$D:$D,MASTER_YH!M:M)&lt;0), "Negative", _xlfn.XLOOKUP($D58,MASTER_YH!$D:$D,MASTER_YH!M:M))</f>
        <v>197372000</v>
      </c>
      <c r="AK58" s="65">
        <f t="shared" si="23"/>
        <v>1.0840104261281922E-3</v>
      </c>
      <c r="AL58" s="65" t="str">
        <f t="shared" si="24"/>
        <v/>
      </c>
      <c r="AM58" s="47">
        <f t="shared" si="53"/>
        <v>0.11839888086986933</v>
      </c>
      <c r="AN58" s="46">
        <f>_xlfn.XLOOKUP($D58, 'MASTER_S&amp;P'!$D:$D, 'MASTER_S&amp;P'!G:G)</f>
        <v>1657615000</v>
      </c>
      <c r="AO58" s="46">
        <f>IF(AND(EXCL_YRS_NEG_INC=1,_xlfn.XLOOKUP($D58,'MASTER_S&amp;P'!$D:$D,'MASTER_S&amp;P'!M:M)&lt;0),"Negative",_xlfn.XLOOKUP($D58,'MASTER_S&amp;P'!$D:$D,'MASTER_S&amp;P'!M:M))</f>
        <v>225878000</v>
      </c>
      <c r="AP58" s="65">
        <f t="shared" si="25"/>
        <v>1.0993723723309902E-3</v>
      </c>
      <c r="AQ58" s="65" t="str">
        <f t="shared" si="26"/>
        <v/>
      </c>
      <c r="AR58" s="47">
        <f t="shared" si="54"/>
        <v>0.13626686534569246</v>
      </c>
      <c r="AS58" s="46">
        <f>_xlfn.XLOOKUP($D58, MASTER_VL!$D:$D, MASTER_VL!G:G)</f>
        <v>1667000000</v>
      </c>
      <c r="AT58" s="46">
        <f>IF(AND(EXCL_YRS_NEG_INC=1,_xlfn.XLOOKUP($D58,MASTER_VL!$D:$D,MASTER_VL!P:P)&lt;0),"Negative",_xlfn.XLOOKUP($D58,MASTER_VL!$D:$D,MASTER_VL!P:P))</f>
        <v>145632000</v>
      </c>
      <c r="AU58" s="65">
        <f t="shared" si="27"/>
        <v>1.1337175637287718E-3</v>
      </c>
      <c r="AV58" s="65" t="str">
        <f t="shared" si="28"/>
        <v/>
      </c>
      <c r="AW58" s="47">
        <f t="shared" si="55"/>
        <v>8.7361727654469104E-2</v>
      </c>
      <c r="AX58" s="46">
        <f t="shared" si="29"/>
        <v>1667009000</v>
      </c>
      <c r="AY58" s="46">
        <f>_xlfn.XLOOKUP($D58, MASTER_YH!$D:$D, MASTER_YH!J:J)</f>
        <v>1705592000</v>
      </c>
      <c r="AZ58" s="49">
        <f t="shared" si="30"/>
        <v>0.97737852897996702</v>
      </c>
      <c r="BA58" s="46">
        <f t="shared" si="56"/>
        <v>1657615000</v>
      </c>
      <c r="BB58" s="46">
        <f>_xlfn.XLOOKUP($D58, 'MASTER_S&amp;P'!$D:$D, 'MASTER_S&amp;P'!J:J)</f>
        <v>1517381000</v>
      </c>
      <c r="BC58" s="49">
        <f t="shared" si="57"/>
        <v>1.0924184499476401</v>
      </c>
      <c r="BD58" s="51">
        <f t="shared" si="31"/>
        <v>1611486500</v>
      </c>
      <c r="BE58" s="65">
        <f t="shared" si="32"/>
        <v>1.0406155291613755E-3</v>
      </c>
      <c r="BF58" s="65" t="str">
        <f t="shared" si="33"/>
        <v/>
      </c>
      <c r="BG58" s="50">
        <f t="shared" si="58"/>
        <v>1.0348984894638036</v>
      </c>
      <c r="BH58" s="44">
        <f t="shared" si="66"/>
        <v>0</v>
      </c>
      <c r="BI58" s="44"/>
      <c r="BJ58" s="7"/>
      <c r="BK58" s="46">
        <f>_xlfn.XLOOKUP($D58,MASTER_YH!$D:$D,MASTER_YH!H:H)</f>
        <v>1657615000</v>
      </c>
      <c r="BL58" s="46">
        <f>IF(AND(EXCL_YRS_NEG_INC=1,_xlfn.XLOOKUP($D58,MASTER_YH!$D:$D,MASTER_YH!N:N)&lt;0), "Negative", _xlfn.XLOOKUP($D58,MASTER_YH!$D:$D,MASTER_YH!N:N))</f>
        <v>225878000</v>
      </c>
      <c r="BM58" s="65">
        <f t="shared" si="35"/>
        <v>9.7406096244091213E-4</v>
      </c>
      <c r="BN58" s="65" t="str">
        <f t="shared" si="36"/>
        <v/>
      </c>
      <c r="BO58" s="47">
        <f t="shared" si="59"/>
        <v>0.13626686534569246</v>
      </c>
      <c r="BP58" s="46">
        <f>_xlfn.XLOOKUP($D58, 'MASTER_S&amp;P'!$D:$D, 'MASTER_S&amp;P'!H:H)</f>
        <v>1488256000</v>
      </c>
      <c r="BQ58" s="46">
        <f>IF(AND(EXCL_YRS_NEG_INC=1,_xlfn.XLOOKUP($D58,'MASTER_S&amp;P'!$D:$D,'MASTER_S&amp;P'!N:N)&lt;0),"Negative",_xlfn.XLOOKUP($D58,'MASTER_S&amp;P'!$D:$D,'MASTER_S&amp;P'!N:N))</f>
        <v>252593000</v>
      </c>
      <c r="BR58" s="65">
        <f t="shared" si="37"/>
        <v>9.4489518255178669E-4</v>
      </c>
      <c r="BS58" s="65" t="str">
        <f t="shared" si="38"/>
        <v/>
      </c>
      <c r="BT58" s="47">
        <f t="shared" si="60"/>
        <v>0.16972416035950805</v>
      </c>
      <c r="BU58" s="46">
        <f>_xlfn.XLOOKUP($D58, MASTER_VL!$D:$D, MASTER_VL!H:H)</f>
        <v>1657600000</v>
      </c>
      <c r="BV58" s="46">
        <f>IF(AND(EXCL_YRS_NEG_INC=1,_xlfn.XLOOKUP($D58,MASTER_VL!$D:$D,MASTER_VL!Q:Q)&lt;0),"Negative",_xlfn.XLOOKUP($D58,MASTER_VL!$D:$D,MASTER_VL!Q:Q))</f>
        <v>168094200</v>
      </c>
      <c r="BW58" s="65">
        <f t="shared" si="39"/>
        <v>1.0116282943006499E-3</v>
      </c>
      <c r="BX58" s="65" t="str">
        <f t="shared" si="40"/>
        <v/>
      </c>
      <c r="BY58" s="47">
        <f t="shared" si="61"/>
        <v>0.1014081805019305</v>
      </c>
      <c r="BZ58" s="46">
        <f t="shared" si="41"/>
        <v>1657615000</v>
      </c>
      <c r="CA58" s="46">
        <f>_xlfn.XLOOKUP($D58, MASTER_YH!$D:$D, MASTER_YH!K:K)</f>
        <v>1517381000</v>
      </c>
      <c r="CB58" s="49">
        <f t="shared" si="42"/>
        <v>1.0924184499476401</v>
      </c>
      <c r="CC58" s="46">
        <f t="shared" si="62"/>
        <v>1488256000</v>
      </c>
      <c r="CD58" s="46">
        <f>_xlfn.XLOOKUP($D58, 'MASTER_S&amp;P'!$D:$D, 'MASTER_S&amp;P'!K:K)</f>
        <v>1199855000</v>
      </c>
      <c r="CE58" s="49">
        <f t="shared" si="63"/>
        <v>1.2403632105546087</v>
      </c>
      <c r="CF58" s="51">
        <f t="shared" si="43"/>
        <v>1358618000</v>
      </c>
      <c r="CG58" s="65">
        <f t="shared" si="44"/>
        <v>9.1055507209065621E-4</v>
      </c>
      <c r="CH58" s="65" t="str">
        <f t="shared" si="45"/>
        <v/>
      </c>
      <c r="CI58" s="50">
        <f t="shared" si="64"/>
        <v>1.1663908302511246</v>
      </c>
      <c r="CJ58" s="44">
        <f t="shared" si="67"/>
        <v>0</v>
      </c>
    </row>
    <row r="59" spans="2:88" customFormat="1" ht="12.75" x14ac:dyDescent="0.35">
      <c r="B59" s="7" t="str">
        <f>MASTER_VL!B53</f>
        <v>Retail Softlines</v>
      </c>
      <c r="C59" s="7" t="str">
        <f>MASTER_VL!C53</f>
        <v>Cato Corp</v>
      </c>
      <c r="D59" s="7" t="str">
        <f>MASTER_VL!D53</f>
        <v>CATO</v>
      </c>
      <c r="G59" s="46">
        <f>_xlfn.XLOOKUP($D59,MASTER_YH!$D:$D,MASTER_YH!F:F)</f>
        <v>642140000</v>
      </c>
      <c r="H59" s="46" t="str">
        <f>IF(AND(EXCL_YRS_NEG_INC=1,_xlfn.XLOOKUP($D59,MASTER_YH!$D:$D,MASTER_YH!L:L)&lt;0), "Negative", _xlfn.XLOOKUP($D59,MASTER_YH!$D:$D,MASTER_YH!L:L))</f>
        <v>Negative</v>
      </c>
      <c r="I59" s="65" t="str">
        <f t="shared" si="11"/>
        <v/>
      </c>
      <c r="J59" s="65" t="str">
        <f t="shared" si="12"/>
        <v/>
      </c>
      <c r="K59" s="47" t="str">
        <f t="shared" si="47"/>
        <v>n/a</v>
      </c>
      <c r="L59" s="46">
        <f>_xlfn.XLOOKUP($D59, 'MASTER_S&amp;P'!$D:$D, 'MASTER_S&amp;P'!F:F)</f>
        <v>708059000</v>
      </c>
      <c r="M59" s="46" t="str">
        <f>IF(AND(EXCL_YRS_NEG_INC=1,_xlfn.XLOOKUP($D59,'MASTER_S&amp;P'!$D:$D,'MASTER_S&amp;P'!L:L)&lt;0),"Negative",_xlfn.XLOOKUP($D59,'MASTER_S&amp;P'!$D:$D,'MASTER_S&amp;P'!L:L))</f>
        <v>Negative</v>
      </c>
      <c r="N59" s="65" t="str">
        <f t="shared" si="13"/>
        <v/>
      </c>
      <c r="O59" s="65" t="str">
        <f t="shared" si="14"/>
        <v/>
      </c>
      <c r="P59" s="47" t="str">
        <f t="shared" si="48"/>
        <v>n/a</v>
      </c>
      <c r="Q59" s="46" t="str">
        <f>_xlfn.XLOOKUP($D59, MASTER_VL!$D:$D, MASTER_VL!F:F)</f>
        <v>NA</v>
      </c>
      <c r="R59" s="46" t="str">
        <f>IF(AND(EXCL_YRS_NEG_INC=1,_xlfn.XLOOKUP($D59,MASTER_VL!$D:$D,MASTER_VL!O:O)&lt;0),"Negative",_xlfn.XLOOKUP($D59,MASTER_VL!$D:$D,MASTER_VL!O:O))</f>
        <v>NA</v>
      </c>
      <c r="S59" s="65" t="str">
        <f t="shared" si="15"/>
        <v/>
      </c>
      <c r="T59" s="65" t="str">
        <f t="shared" si="16"/>
        <v/>
      </c>
      <c r="U59" s="47" t="str">
        <f t="shared" si="49"/>
        <v>n/a</v>
      </c>
      <c r="V59" s="46">
        <f t="shared" si="17"/>
        <v>642140000</v>
      </c>
      <c r="W59" s="46">
        <f>_xlfn.XLOOKUP($D59, MASTER_YH!$D:$D, MASTER_YH!I:I)</f>
        <v>452361000</v>
      </c>
      <c r="X59" s="49">
        <f t="shared" si="18"/>
        <v>1.419529977164256</v>
      </c>
      <c r="Y59" s="46">
        <f t="shared" si="50"/>
        <v>708059000</v>
      </c>
      <c r="Z59" s="46">
        <f>_xlfn.XLOOKUP($D59, 'MASTER_S&amp;P'!$D:$D, 'MASTER_S&amp;P'!I:I)</f>
        <v>486817000</v>
      </c>
      <c r="AA59" s="49">
        <f t="shared" si="51"/>
        <v>1.4544664627570525</v>
      </c>
      <c r="AB59" s="51">
        <f t="shared" si="19"/>
        <v>469589000</v>
      </c>
      <c r="AC59" s="65">
        <f t="shared" si="20"/>
        <v>2.9382472340710802E-4</v>
      </c>
      <c r="AD59" s="65" t="str">
        <f t="shared" si="21"/>
        <v/>
      </c>
      <c r="AE59" s="50">
        <f t="shared" si="52"/>
        <v>1.4369982199606541</v>
      </c>
      <c r="AF59" s="44">
        <f t="shared" si="65"/>
        <v>0</v>
      </c>
      <c r="AG59" s="44"/>
      <c r="AH59" s="7"/>
      <c r="AI59" s="46">
        <f>_xlfn.XLOOKUP($D59,MASTER_YH!$D:$D,MASTER_YH!G:G)</f>
        <v>700318000</v>
      </c>
      <c r="AJ59" s="46" t="str">
        <f>IF(AND(EXCL_YRS_NEG_INC=1,_xlfn.XLOOKUP($D59,MASTER_YH!$D:$D,MASTER_YH!M:M)&lt;0), "Negative", _xlfn.XLOOKUP($D59,MASTER_YH!$D:$D,MASTER_YH!M:M))</f>
        <v>Negative</v>
      </c>
      <c r="AK59" s="65" t="str">
        <f t="shared" si="23"/>
        <v/>
      </c>
      <c r="AL59" s="65" t="str">
        <f t="shared" si="24"/>
        <v/>
      </c>
      <c r="AM59" s="47" t="str">
        <f t="shared" si="53"/>
        <v>n/a</v>
      </c>
      <c r="AN59" s="46">
        <f>_xlfn.XLOOKUP($D59, 'MASTER_S&amp;P'!$D:$D, 'MASTER_S&amp;P'!G:G)</f>
        <v>759260000</v>
      </c>
      <c r="AO59" s="46">
        <f>IF(AND(EXCL_YRS_NEG_INC=1,_xlfn.XLOOKUP($D59,'MASTER_S&amp;P'!$D:$D,'MASTER_S&amp;P'!M:M)&lt;0),"Negative",_xlfn.XLOOKUP($D59,'MASTER_S&amp;P'!$D:$D,'MASTER_S&amp;P'!M:M))</f>
        <v>1770000</v>
      </c>
      <c r="AP59" s="65">
        <f t="shared" si="25"/>
        <v>3.5473458642446573E-4</v>
      </c>
      <c r="AQ59" s="65" t="str">
        <f t="shared" si="26"/>
        <v/>
      </c>
      <c r="AR59" s="47">
        <f t="shared" si="54"/>
        <v>2.3312172378368409E-3</v>
      </c>
      <c r="AS59" s="46">
        <f>_xlfn.XLOOKUP($D59, MASTER_VL!$D:$D, MASTER_VL!G:G)</f>
        <v>708100000</v>
      </c>
      <c r="AT59" s="46" t="str">
        <f>IF(AND(EXCL_YRS_NEG_INC=1,_xlfn.XLOOKUP($D59,MASTER_VL!$D:$D,MASTER_VL!P:P)&lt;0),"Negative",_xlfn.XLOOKUP($D59,MASTER_VL!$D:$D,MASTER_VL!P:P))</f>
        <v>Negative</v>
      </c>
      <c r="AU59" s="65" t="str">
        <f t="shared" si="27"/>
        <v/>
      </c>
      <c r="AV59" s="65" t="str">
        <f t="shared" si="28"/>
        <v/>
      </c>
      <c r="AW59" s="47" t="str">
        <f t="shared" si="55"/>
        <v>n/a</v>
      </c>
      <c r="AX59" s="46">
        <f t="shared" si="29"/>
        <v>700318000</v>
      </c>
      <c r="AY59" s="46">
        <f>_xlfn.XLOOKUP($D59, MASTER_YH!$D:$D, MASTER_YH!J:J)</f>
        <v>486817000</v>
      </c>
      <c r="AZ59" s="49">
        <f t="shared" si="30"/>
        <v>1.4385652103357114</v>
      </c>
      <c r="BA59" s="46">
        <f t="shared" si="56"/>
        <v>759260000</v>
      </c>
      <c r="BB59" s="46">
        <f>_xlfn.XLOOKUP($D59, 'MASTER_S&amp;P'!$D:$D, 'MASTER_S&amp;P'!J:J)</f>
        <v>553140000</v>
      </c>
      <c r="BC59" s="49">
        <f t="shared" si="57"/>
        <v>1.3726362222945367</v>
      </c>
      <c r="BD59" s="51">
        <f t="shared" si="31"/>
        <v>519978500</v>
      </c>
      <c r="BE59" s="65">
        <f t="shared" si="32"/>
        <v>3.3577551033163369E-4</v>
      </c>
      <c r="BF59" s="65" t="str">
        <f t="shared" si="33"/>
        <v/>
      </c>
      <c r="BG59" s="50">
        <f t="shared" si="58"/>
        <v>1.4056007163151241</v>
      </c>
      <c r="BH59" s="44">
        <f t="shared" si="66"/>
        <v>0</v>
      </c>
      <c r="BI59" s="44"/>
      <c r="BJ59" s="7"/>
      <c r="BK59" s="46">
        <f>_xlfn.XLOOKUP($D59,MASTER_YH!$D:$D,MASTER_YH!H:H)</f>
        <v>752370000</v>
      </c>
      <c r="BL59" s="46">
        <f>IF(AND(EXCL_YRS_NEG_INC=1,_xlfn.XLOOKUP($D59,MASTER_YH!$D:$D,MASTER_YH!N:N)&lt;0), "Negative", _xlfn.XLOOKUP($D59,MASTER_YH!$D:$D,MASTER_YH!N:N))</f>
        <v>1770000</v>
      </c>
      <c r="BM59" s="65">
        <f t="shared" si="35"/>
        <v>4.254760354591553E-4</v>
      </c>
      <c r="BN59" s="65" t="str">
        <f t="shared" si="36"/>
        <v/>
      </c>
      <c r="BO59" s="47">
        <f t="shared" si="59"/>
        <v>2.3525658917819691E-3</v>
      </c>
      <c r="BP59" s="46">
        <f>_xlfn.XLOOKUP($D59, 'MASTER_S&amp;P'!$D:$D, 'MASTER_S&amp;P'!H:H)</f>
        <v>769271000</v>
      </c>
      <c r="BQ59" s="46">
        <f>IF(AND(EXCL_YRS_NEG_INC=1,_xlfn.XLOOKUP($D59,'MASTER_S&amp;P'!$D:$D,'MASTER_S&amp;P'!N:N)&lt;0),"Negative",_xlfn.XLOOKUP($D59,'MASTER_S&amp;P'!$D:$D,'MASTER_S&amp;P'!N:N))</f>
        <v>38965000</v>
      </c>
      <c r="BR59" s="65">
        <f t="shared" si="37"/>
        <v>4.1273623694880051E-4</v>
      </c>
      <c r="BS59" s="65" t="str">
        <f t="shared" si="38"/>
        <v/>
      </c>
      <c r="BT59" s="47">
        <f t="shared" si="60"/>
        <v>5.0651850908197502E-2</v>
      </c>
      <c r="BU59" s="46">
        <f>_xlfn.XLOOKUP($D59, MASTER_VL!$D:$D, MASTER_VL!H:H)</f>
        <v>759300000</v>
      </c>
      <c r="BV59" s="46">
        <f>IF(AND(EXCL_YRS_NEG_INC=1,_xlfn.XLOOKUP($D59,MASTER_VL!$D:$D,MASTER_VL!Q:Q)&lt;0),"Negative",_xlfn.XLOOKUP($D59,MASTER_VL!$D:$D,MASTER_VL!Q:Q))</f>
        <v>0</v>
      </c>
      <c r="BW59" s="65" t="str">
        <f t="shared" si="39"/>
        <v/>
      </c>
      <c r="BX59" s="65" t="str">
        <f t="shared" si="40"/>
        <v/>
      </c>
      <c r="BY59" s="47">
        <f t="shared" si="61"/>
        <v>0</v>
      </c>
      <c r="BZ59" s="46">
        <f t="shared" si="41"/>
        <v>752370000</v>
      </c>
      <c r="CA59" s="46">
        <f>_xlfn.XLOOKUP($D59, MASTER_YH!$D:$D, MASTER_YH!K:K)</f>
        <v>553140000</v>
      </c>
      <c r="CB59" s="49">
        <f t="shared" si="42"/>
        <v>1.3601800629135481</v>
      </c>
      <c r="CC59" s="46">
        <f t="shared" si="62"/>
        <v>769271000</v>
      </c>
      <c r="CD59" s="46">
        <f>_xlfn.XLOOKUP($D59, 'MASTER_S&amp;P'!$D:$D, 'MASTER_S&amp;P'!K:K)</f>
        <v>633766000</v>
      </c>
      <c r="CE59" s="49">
        <f t="shared" si="63"/>
        <v>1.2138091977165073</v>
      </c>
      <c r="CF59" s="51">
        <f t="shared" si="43"/>
        <v>593453000</v>
      </c>
      <c r="CG59" s="65">
        <f t="shared" si="44"/>
        <v>3.9773625787190822E-4</v>
      </c>
      <c r="CH59" s="65" t="str">
        <f t="shared" si="45"/>
        <v/>
      </c>
      <c r="CI59" s="50">
        <f t="shared" si="64"/>
        <v>1.2869946303150277</v>
      </c>
      <c r="CJ59" s="44">
        <f t="shared" si="67"/>
        <v>0</v>
      </c>
    </row>
    <row r="60" spans="2:88" x14ac:dyDescent="0.3">
      <c r="B60" s="7" t="str">
        <f>MASTER_VL!B54</f>
        <v>Retail Softlines</v>
      </c>
      <c r="C60" s="7" t="str">
        <f>MASTER_VL!C54</f>
        <v>Citi Trends Inc</v>
      </c>
      <c r="D60" s="7" t="str">
        <f>MASTER_VL!D54</f>
        <v>CTRN</v>
      </c>
      <c r="G60" s="46">
        <f>_xlfn.XLOOKUP($D60,MASTER_YH!$D:$D,MASTER_YH!F:F)</f>
        <v>753079000</v>
      </c>
      <c r="H60" s="46" t="str">
        <f>IF(AND(EXCL_YRS_NEG_INC=1,_xlfn.XLOOKUP($D60,MASTER_YH!$D:$D,MASTER_YH!L:L)&lt;0), "Negative", _xlfn.XLOOKUP($D60,MASTER_YH!$D:$D,MASTER_YH!L:L))</f>
        <v>Negative</v>
      </c>
      <c r="I60" s="65" t="str">
        <f t="shared" si="11"/>
        <v/>
      </c>
      <c r="J60" s="65" t="str">
        <f t="shared" si="12"/>
        <v/>
      </c>
      <c r="K60" s="47" t="str">
        <f t="shared" si="47"/>
        <v>n/a</v>
      </c>
      <c r="L60" s="46">
        <f>_xlfn.XLOOKUP($D60, 'MASTER_S&amp;P'!$D:$D, 'MASTER_S&amp;P'!F:F)</f>
        <v>747941000</v>
      </c>
      <c r="M60" s="46" t="str">
        <f>IF(AND(EXCL_YRS_NEG_INC=1,_xlfn.XLOOKUP($D60,'MASTER_S&amp;P'!$D:$D,'MASTER_S&amp;P'!L:L)&lt;0),"Negative",_xlfn.XLOOKUP($D60,'MASTER_S&amp;P'!$D:$D,'MASTER_S&amp;P'!L:L))</f>
        <v>Negative</v>
      </c>
      <c r="N60" s="65" t="str">
        <f t="shared" si="13"/>
        <v/>
      </c>
      <c r="O60" s="65" t="str">
        <f t="shared" si="14"/>
        <v/>
      </c>
      <c r="P60" s="47" t="str">
        <f t="shared" si="48"/>
        <v>n/a</v>
      </c>
      <c r="Q60" s="46" t="str">
        <f>_xlfn.XLOOKUP($D60, MASTER_VL!$D:$D, MASTER_VL!F:F)</f>
        <v>NA</v>
      </c>
      <c r="R60" s="46" t="str">
        <f>IF(AND(EXCL_YRS_NEG_INC=1,_xlfn.XLOOKUP($D60,MASTER_VL!$D:$D,MASTER_VL!O:O)&lt;0),"Negative",_xlfn.XLOOKUP($D60,MASTER_VL!$D:$D,MASTER_VL!O:O))</f>
        <v>NA</v>
      </c>
      <c r="S60" s="65" t="str">
        <f t="shared" si="15"/>
        <v/>
      </c>
      <c r="T60" s="65" t="str">
        <f t="shared" si="16"/>
        <v/>
      </c>
      <c r="U60" s="47" t="str">
        <f t="shared" si="49"/>
        <v>n/a</v>
      </c>
      <c r="V60" s="46">
        <f t="shared" si="17"/>
        <v>753079000</v>
      </c>
      <c r="W60" s="46">
        <f>_xlfn.XLOOKUP($D60, MASTER_YH!$D:$D, MASTER_YH!I:I)</f>
        <v>462769000</v>
      </c>
      <c r="X60" s="49">
        <f t="shared" si="18"/>
        <v>1.6273324271936971</v>
      </c>
      <c r="Y60" s="46">
        <f t="shared" si="50"/>
        <v>747941000</v>
      </c>
      <c r="Z60" s="46">
        <f>_xlfn.XLOOKUP($D60, 'MASTER_S&amp;P'!$D:$D, 'MASTER_S&amp;P'!I:I)</f>
        <v>518721000</v>
      </c>
      <c r="AA60" s="49">
        <f t="shared" si="51"/>
        <v>1.4418945830224725</v>
      </c>
      <c r="AB60" s="51">
        <f t="shared" si="19"/>
        <v>490745000</v>
      </c>
      <c r="AC60" s="65">
        <f t="shared" si="20"/>
        <v>3.070621626324748E-4</v>
      </c>
      <c r="AD60" s="65" t="str">
        <f t="shared" si="21"/>
        <v/>
      </c>
      <c r="AE60" s="50">
        <f t="shared" si="52"/>
        <v>1.5346135051080849</v>
      </c>
      <c r="AF60" s="44">
        <f t="shared" si="65"/>
        <v>0</v>
      </c>
      <c r="AI60" s="46">
        <f>_xlfn.XLOOKUP($D60,MASTER_YH!$D:$D,MASTER_YH!G:G)</f>
        <v>747941000</v>
      </c>
      <c r="AJ60" s="46" t="str">
        <f>IF(AND(EXCL_YRS_NEG_INC=1,_xlfn.XLOOKUP($D60,MASTER_YH!$D:$D,MASTER_YH!M:M)&lt;0), "Negative", _xlfn.XLOOKUP($D60,MASTER_YH!$D:$D,MASTER_YH!M:M))</f>
        <v>Negative</v>
      </c>
      <c r="AK60" s="65" t="str">
        <f t="shared" si="23"/>
        <v/>
      </c>
      <c r="AL60" s="65" t="str">
        <f t="shared" si="24"/>
        <v/>
      </c>
      <c r="AM60" s="47" t="str">
        <f t="shared" si="53"/>
        <v>n/a</v>
      </c>
      <c r="AN60" s="46">
        <f>_xlfn.XLOOKUP($D60, 'MASTER_S&amp;P'!$D:$D, 'MASTER_S&amp;P'!G:G)</f>
        <v>795011000</v>
      </c>
      <c r="AO60" s="46">
        <f>IF(AND(EXCL_YRS_NEG_INC=1,_xlfn.XLOOKUP($D60,'MASTER_S&amp;P'!$D:$D,'MASTER_S&amp;P'!M:M)&lt;0),"Negative",_xlfn.XLOOKUP($D60,'MASTER_S&amp;P'!$D:$D,'MASTER_S&amp;P'!M:M))</f>
        <v>76033000</v>
      </c>
      <c r="AP60" s="65">
        <f t="shared" si="25"/>
        <v>3.6258750692854817E-4</v>
      </c>
      <c r="AQ60" s="65" t="str">
        <f t="shared" si="26"/>
        <v/>
      </c>
      <c r="AR60" s="47">
        <f t="shared" si="54"/>
        <v>9.5637670422170265E-2</v>
      </c>
      <c r="AS60" s="46">
        <f>_xlfn.XLOOKUP($D60, MASTER_VL!$D:$D, MASTER_VL!G:G)</f>
        <v>747900000</v>
      </c>
      <c r="AT60" s="46" t="str">
        <f>IF(AND(EXCL_YRS_NEG_INC=1,_xlfn.XLOOKUP($D60,MASTER_VL!$D:$D,MASTER_VL!P:P)&lt;0),"Negative",_xlfn.XLOOKUP($D60,MASTER_VL!$D:$D,MASTER_VL!P:P))</f>
        <v>Negative</v>
      </c>
      <c r="AU60" s="65" t="str">
        <f t="shared" si="27"/>
        <v/>
      </c>
      <c r="AV60" s="65" t="str">
        <f t="shared" si="28"/>
        <v/>
      </c>
      <c r="AW60" s="47" t="str">
        <f t="shared" si="55"/>
        <v>n/a</v>
      </c>
      <c r="AX60" s="46">
        <f t="shared" si="29"/>
        <v>747941000</v>
      </c>
      <c r="AY60" s="46">
        <f>_xlfn.XLOOKUP($D60, MASTER_YH!$D:$D, MASTER_YH!J:J)</f>
        <v>518721000</v>
      </c>
      <c r="AZ60" s="49">
        <f t="shared" si="30"/>
        <v>1.4418945830224725</v>
      </c>
      <c r="BA60" s="46">
        <f t="shared" si="56"/>
        <v>795011000</v>
      </c>
      <c r="BB60" s="46">
        <f>_xlfn.XLOOKUP($D60, 'MASTER_S&amp;P'!$D:$D, 'MASTER_S&amp;P'!J:J)</f>
        <v>544258000</v>
      </c>
      <c r="BC60" s="49">
        <f t="shared" si="57"/>
        <v>1.4607245093319712</v>
      </c>
      <c r="BD60" s="51">
        <f t="shared" si="31"/>
        <v>531489500</v>
      </c>
      <c r="BE60" s="65">
        <f t="shared" si="32"/>
        <v>3.4320872516537671E-4</v>
      </c>
      <c r="BF60" s="65" t="str">
        <f t="shared" si="33"/>
        <v/>
      </c>
      <c r="BG60" s="50">
        <f t="shared" si="58"/>
        <v>1.4513095461772219</v>
      </c>
      <c r="BH60" s="44">
        <f t="shared" si="66"/>
        <v>0</v>
      </c>
      <c r="BK60" s="46">
        <f>_xlfn.XLOOKUP($D60,MASTER_YH!$D:$D,MASTER_YH!H:H)</f>
        <v>795011000</v>
      </c>
      <c r="BL60" s="46">
        <f>IF(AND(EXCL_YRS_NEG_INC=1,_xlfn.XLOOKUP($D60,MASTER_YH!$D:$D,MASTER_YH!N:N)&lt;0), "Negative", _xlfn.XLOOKUP($D60,MASTER_YH!$D:$D,MASTER_YH!N:N))</f>
        <v>76033000</v>
      </c>
      <c r="BM60" s="65">
        <f t="shared" si="35"/>
        <v>3.6502891873110003E-4</v>
      </c>
      <c r="BN60" s="65" t="str">
        <f t="shared" si="36"/>
        <v/>
      </c>
      <c r="BO60" s="47">
        <f t="shared" si="59"/>
        <v>9.5637670422170265E-2</v>
      </c>
      <c r="BP60" s="46">
        <f>_xlfn.XLOOKUP($D60, 'MASTER_S&amp;P'!$D:$D, 'MASTER_S&amp;P'!H:H)</f>
        <v>991595000</v>
      </c>
      <c r="BQ60" s="46">
        <f>IF(AND(EXCL_YRS_NEG_INC=1,_xlfn.XLOOKUP($D60,'MASTER_S&amp;P'!$D:$D,'MASTER_S&amp;P'!N:N)&lt;0),"Negative",_xlfn.XLOOKUP($D60,'MASTER_S&amp;P'!$D:$D,'MASTER_S&amp;P'!N:N))</f>
        <v>79242000</v>
      </c>
      <c r="BR60" s="65">
        <f t="shared" si="37"/>
        <v>3.5409905550139225E-4</v>
      </c>
      <c r="BS60" s="65" t="str">
        <f t="shared" si="38"/>
        <v/>
      </c>
      <c r="BT60" s="47">
        <f t="shared" si="60"/>
        <v>7.9913674433614523E-2</v>
      </c>
      <c r="BU60" s="46">
        <f>_xlfn.XLOOKUP($D60, MASTER_VL!$D:$D, MASTER_VL!H:H)</f>
        <v>795000000</v>
      </c>
      <c r="BV60" s="46">
        <f>IF(AND(EXCL_YRS_NEG_INC=1,_xlfn.XLOOKUP($D60,MASTER_VL!$D:$D,MASTER_VL!Q:Q)&lt;0),"Negative",_xlfn.XLOOKUP($D60,MASTER_VL!$D:$D,MASTER_VL!Q:Q))</f>
        <v>59869500</v>
      </c>
      <c r="BW60" s="65">
        <f t="shared" si="39"/>
        <v>3.7910725987928492E-4</v>
      </c>
      <c r="BX60" s="65" t="str">
        <f t="shared" si="40"/>
        <v/>
      </c>
      <c r="BY60" s="47">
        <f t="shared" si="61"/>
        <v>7.530754716981132E-2</v>
      </c>
      <c r="BZ60" s="46">
        <f t="shared" si="41"/>
        <v>795011000</v>
      </c>
      <c r="CA60" s="46">
        <f>_xlfn.XLOOKUP($D60, MASTER_YH!$D:$D, MASTER_YH!K:K)</f>
        <v>544258000</v>
      </c>
      <c r="CB60" s="49">
        <f t="shared" si="42"/>
        <v>1.4607245093319712</v>
      </c>
      <c r="CC60" s="46">
        <f t="shared" si="62"/>
        <v>991595000</v>
      </c>
      <c r="CD60" s="46">
        <f>_xlfn.XLOOKUP($D60, 'MASTER_S&amp;P'!$D:$D, 'MASTER_S&amp;P'!K:K)</f>
        <v>474025000</v>
      </c>
      <c r="CE60" s="49">
        <f t="shared" si="63"/>
        <v>2.0918622435525553</v>
      </c>
      <c r="CF60" s="51">
        <f t="shared" si="43"/>
        <v>509141500</v>
      </c>
      <c r="CG60" s="65">
        <f t="shared" si="44"/>
        <v>3.4123011415780217E-4</v>
      </c>
      <c r="CH60" s="65" t="str">
        <f t="shared" si="45"/>
        <v/>
      </c>
      <c r="CI60" s="50">
        <f t="shared" si="64"/>
        <v>1.7762933764422633</v>
      </c>
      <c r="CJ60" s="44">
        <f t="shared" si="67"/>
        <v>0</v>
      </c>
    </row>
    <row r="61" spans="2:88" x14ac:dyDescent="0.3">
      <c r="B61" s="7" t="str">
        <f>MASTER_VL!B55</f>
        <v>Retail Softlines</v>
      </c>
      <c r="C61" s="7" t="str">
        <f>MASTER_VL!C55</f>
        <v>Torrid Holdings Inc</v>
      </c>
      <c r="D61" s="7" t="str">
        <f>MASTER_VL!D55</f>
        <v>CURV</v>
      </c>
      <c r="G61" s="46">
        <f>_xlfn.XLOOKUP($D61,MASTER_YH!$D:$D,MASTER_YH!F:F)</f>
        <v>1071765000</v>
      </c>
      <c r="H61" s="46">
        <f>IF(AND(EXCL_YRS_NEG_INC=1,_xlfn.XLOOKUP($D61,MASTER_YH!$D:$D,MASTER_YH!L:L)&lt;0), "Negative", _xlfn.XLOOKUP($D61,MASTER_YH!$D:$D,MASTER_YH!L:L))</f>
        <v>21603000</v>
      </c>
      <c r="I61" s="65">
        <f t="shared" si="11"/>
        <v>3.5364339753440085E-4</v>
      </c>
      <c r="J61" s="65">
        <f t="shared" si="12"/>
        <v>8.985918732856902E-4</v>
      </c>
      <c r="K61" s="47">
        <f t="shared" si="47"/>
        <v>2.01564708681474E-2</v>
      </c>
      <c r="L61" s="46">
        <f>_xlfn.XLOOKUP($D61, 'MASTER_S&amp;P'!$D:$D, 'MASTER_S&amp;P'!F:F)</f>
        <v>1151945000</v>
      </c>
      <c r="M61" s="46">
        <f>IF(AND(EXCL_YRS_NEG_INC=1,_xlfn.XLOOKUP($D61,'MASTER_S&amp;P'!$D:$D,'MASTER_S&amp;P'!L:L)&lt;0),"Negative",_xlfn.XLOOKUP($D61,'MASTER_S&amp;P'!$D:$D,'MASTER_S&amp;P'!L:L))</f>
        <v>18035000</v>
      </c>
      <c r="N61" s="65">
        <f t="shared" si="13"/>
        <v>3.2400410365403292E-4</v>
      </c>
      <c r="O61" s="65">
        <f t="shared" si="14"/>
        <v>8.2955172344269224E-4</v>
      </c>
      <c r="P61" s="47">
        <f t="shared" si="48"/>
        <v>1.5656129415900933E-2</v>
      </c>
      <c r="Q61" s="46" t="str">
        <f>_xlfn.XLOOKUP($D61, MASTER_VL!$D:$D, MASTER_VL!F:F)</f>
        <v>NA</v>
      </c>
      <c r="R61" s="46" t="str">
        <f>IF(AND(EXCL_YRS_NEG_INC=1,_xlfn.XLOOKUP($D61,MASTER_VL!$D:$D,MASTER_VL!O:O)&lt;0),"Negative",_xlfn.XLOOKUP($D61,MASTER_VL!$D:$D,MASTER_VL!O:O))</f>
        <v>NA</v>
      </c>
      <c r="S61" s="65" t="str">
        <f t="shared" si="15"/>
        <v/>
      </c>
      <c r="T61" s="65" t="str">
        <f t="shared" si="16"/>
        <v/>
      </c>
      <c r="U61" s="47" t="str">
        <f t="shared" si="49"/>
        <v>n/a</v>
      </c>
      <c r="V61" s="46">
        <f t="shared" si="17"/>
        <v>1071765000</v>
      </c>
      <c r="W61" s="46">
        <f>_xlfn.XLOOKUP($D61, MASTER_YH!$D:$D, MASTER_YH!I:I)</f>
        <v>488441000</v>
      </c>
      <c r="X61" s="49">
        <f t="shared" si="18"/>
        <v>2.1942568293816449</v>
      </c>
      <c r="Y61" s="46">
        <f t="shared" si="50"/>
        <v>1151945000</v>
      </c>
      <c r="Z61" s="46">
        <f>_xlfn.XLOOKUP($D61, 'MASTER_S&amp;P'!$D:$D, 'MASTER_S&amp;P'!I:I)</f>
        <v>476947000</v>
      </c>
      <c r="AA61" s="49">
        <f t="shared" si="51"/>
        <v>2.415247396461242</v>
      </c>
      <c r="AB61" s="51">
        <f t="shared" si="19"/>
        <v>482694000</v>
      </c>
      <c r="AC61" s="65">
        <f t="shared" si="20"/>
        <v>3.02024602450804E-4</v>
      </c>
      <c r="AD61" s="65">
        <f t="shared" si="21"/>
        <v>8.1810281858007896E-4</v>
      </c>
      <c r="AE61" s="50">
        <f t="shared" si="52"/>
        <v>2.3047521129214434</v>
      </c>
      <c r="AF61" s="44">
        <f t="shared" si="65"/>
        <v>1</v>
      </c>
      <c r="AI61" s="46" t="str">
        <f>_xlfn.XLOOKUP($D61,MASTER_YH!$D:$D,MASTER_YH!G:G)</f>
        <v>nan</v>
      </c>
      <c r="AJ61" s="46" t="str">
        <f>IF(AND(EXCL_YRS_NEG_INC=1,_xlfn.XLOOKUP($D61,MASTER_YH!$D:$D,MASTER_YH!M:M)&lt;0), "Negative", _xlfn.XLOOKUP($D61,MASTER_YH!$D:$D,MASTER_YH!M:M))</f>
        <v>nan</v>
      </c>
      <c r="AK61" s="65" t="str">
        <f t="shared" si="23"/>
        <v/>
      </c>
      <c r="AL61" s="65" t="str">
        <f t="shared" si="24"/>
        <v/>
      </c>
      <c r="AM61" s="47" t="str">
        <f t="shared" si="53"/>
        <v>n/a</v>
      </c>
      <c r="AN61" s="46">
        <f>_xlfn.XLOOKUP($D61, 'MASTER_S&amp;P'!$D:$D, 'MASTER_S&amp;P'!G:G)</f>
        <v>1288144000</v>
      </c>
      <c r="AO61" s="46">
        <f>IF(AND(EXCL_YRS_NEG_INC=1,_xlfn.XLOOKUP($D61,'MASTER_S&amp;P'!$D:$D,'MASTER_S&amp;P'!M:M)&lt;0),"Negative",_xlfn.XLOOKUP($D61,'MASTER_S&amp;P'!$D:$D,'MASTER_S&amp;P'!M:M))</f>
        <v>71682000</v>
      </c>
      <c r="AP61" s="65">
        <f t="shared" si="25"/>
        <v>3.5970482813521998E-4</v>
      </c>
      <c r="AQ61" s="65">
        <f t="shared" si="26"/>
        <v>7.8414207087855741E-4</v>
      </c>
      <c r="AR61" s="47">
        <f t="shared" si="54"/>
        <v>5.5647505247860489E-2</v>
      </c>
      <c r="AS61" s="46">
        <f>_xlfn.XLOOKUP($D61, MASTER_VL!$D:$D, MASTER_VL!G:G)</f>
        <v>1151900000</v>
      </c>
      <c r="AT61" s="46">
        <f>IF(AND(EXCL_YRS_NEG_INC=1,_xlfn.XLOOKUP($D61,MASTER_VL!$D:$D,MASTER_VL!P:P)&lt;0),"Negative",_xlfn.XLOOKUP($D61,MASTER_VL!$D:$D,MASTER_VL!P:P))</f>
        <v>11463100</v>
      </c>
      <c r="AU61" s="65">
        <f t="shared" si="27"/>
        <v>3.7094226822370971E-4</v>
      </c>
      <c r="AV61" s="65">
        <f t="shared" si="28"/>
        <v>7.8414207087855741E-4</v>
      </c>
      <c r="AW61" s="47">
        <f t="shared" si="55"/>
        <v>9.9514714818994699E-3</v>
      </c>
      <c r="AX61" s="46" t="str">
        <f t="shared" si="29"/>
        <v>nan</v>
      </c>
      <c r="AY61" s="46" t="str">
        <f>_xlfn.XLOOKUP($D61, MASTER_YH!$D:$D, MASTER_YH!J:J)</f>
        <v>nan</v>
      </c>
      <c r="AZ61" s="49" t="str">
        <f t="shared" si="30"/>
        <v>n/a</v>
      </c>
      <c r="BA61" s="46">
        <f t="shared" si="56"/>
        <v>1288144000</v>
      </c>
      <c r="BB61" s="46">
        <f>_xlfn.XLOOKUP($D61, 'MASTER_S&amp;P'!$D:$D, 'MASTER_S&amp;P'!J:J)</f>
        <v>527264000</v>
      </c>
      <c r="BC61" s="49">
        <f t="shared" si="57"/>
        <v>2.443072161194392</v>
      </c>
      <c r="BD61" s="51">
        <f t="shared" si="31"/>
        <v>527264000</v>
      </c>
      <c r="BE61" s="65">
        <f t="shared" si="32"/>
        <v>3.4048011346526539E-4</v>
      </c>
      <c r="BF61" s="65">
        <f t="shared" si="33"/>
        <v>7.6702738834244554E-4</v>
      </c>
      <c r="BG61" s="50">
        <f t="shared" si="58"/>
        <v>2.443072161194392</v>
      </c>
      <c r="BH61" s="44">
        <f t="shared" si="66"/>
        <v>1</v>
      </c>
      <c r="BK61" s="46">
        <f>_xlfn.XLOOKUP($D61,MASTER_YH!$D:$D,MASTER_YH!H:H)</f>
        <v>1254136000</v>
      </c>
      <c r="BL61" s="46">
        <f>IF(AND(EXCL_YRS_NEG_INC=1,_xlfn.XLOOKUP($D61,MASTER_YH!$D:$D,MASTER_YH!N:N)&lt;0), "Negative", _xlfn.XLOOKUP($D61,MASTER_YH!$D:$D,MASTER_YH!N:N))</f>
        <v>71682000</v>
      </c>
      <c r="BM61" s="65">
        <f t="shared" si="35"/>
        <v>3.963890218344948E-4</v>
      </c>
      <c r="BN61" s="65">
        <f t="shared" si="36"/>
        <v>7.7597823870498056E-4</v>
      </c>
      <c r="BO61" s="47">
        <f t="shared" si="59"/>
        <v>5.7156480636868727E-2</v>
      </c>
      <c r="BP61" s="46">
        <f>_xlfn.XLOOKUP($D61, 'MASTER_S&amp;P'!$D:$D, 'MASTER_S&amp;P'!H:H)</f>
        <v>1297271000</v>
      </c>
      <c r="BQ61" s="46">
        <f>IF(AND(EXCL_YRS_NEG_INC=1,_xlfn.XLOOKUP($D61,'MASTER_S&amp;P'!$D:$D,'MASTER_S&amp;P'!N:N)&lt;0),"Negative",_xlfn.XLOOKUP($D61,'MASTER_S&amp;P'!$D:$D,'MASTER_S&amp;P'!N:N))</f>
        <v>15829000</v>
      </c>
      <c r="BR61" s="65">
        <f t="shared" si="37"/>
        <v>3.8452016002083606E-4</v>
      </c>
      <c r="BS61" s="65">
        <f t="shared" si="38"/>
        <v>7.7597823870498056E-4</v>
      </c>
      <c r="BT61" s="47">
        <f t="shared" si="60"/>
        <v>1.2201768173342347E-2</v>
      </c>
      <c r="BU61" s="46">
        <f>_xlfn.XLOOKUP($D61, MASTER_VL!$D:$D, MASTER_VL!H:H)</f>
        <v>1288100000</v>
      </c>
      <c r="BV61" s="46">
        <f>IF(AND(EXCL_YRS_NEG_INC=1,_xlfn.XLOOKUP($D61,MASTER_VL!$D:$D,MASTER_VL!Q:Q)&lt;0),"Negative",_xlfn.XLOOKUP($D61,MASTER_VL!$D:$D,MASTER_VL!Q:Q))</f>
        <v>49809600</v>
      </c>
      <c r="BW61" s="65">
        <f t="shared" si="39"/>
        <v>4.1167685134723602E-4</v>
      </c>
      <c r="BX61" s="65">
        <f t="shared" si="40"/>
        <v>7.7597823870498056E-4</v>
      </c>
      <c r="BY61" s="47">
        <f t="shared" si="61"/>
        <v>3.866904743420542E-2</v>
      </c>
      <c r="BZ61" s="46">
        <f t="shared" si="41"/>
        <v>1254136000</v>
      </c>
      <c r="CA61" s="46">
        <f>_xlfn.XLOOKUP($D61, MASTER_YH!$D:$D, MASTER_YH!K:K)</f>
        <v>527264000</v>
      </c>
      <c r="CB61" s="49">
        <f t="shared" si="42"/>
        <v>2.3785731625902775</v>
      </c>
      <c r="CC61" s="46">
        <f t="shared" si="62"/>
        <v>1297271000</v>
      </c>
      <c r="CD61" s="46">
        <f>_xlfn.XLOOKUP($D61, 'MASTER_S&amp;P'!$D:$D, 'MASTER_S&amp;P'!K:K)</f>
        <v>578501000</v>
      </c>
      <c r="CE61" s="49">
        <f t="shared" si="63"/>
        <v>2.2424697623686045</v>
      </c>
      <c r="CF61" s="51">
        <f t="shared" si="43"/>
        <v>552882500</v>
      </c>
      <c r="CG61" s="65">
        <f t="shared" si="44"/>
        <v>3.7054563140276531E-4</v>
      </c>
      <c r="CH61" s="65">
        <f t="shared" si="45"/>
        <v>7.6330756150073964E-4</v>
      </c>
      <c r="CI61" s="50">
        <f t="shared" si="64"/>
        <v>2.310521462479441</v>
      </c>
      <c r="CJ61" s="44">
        <f t="shared" si="67"/>
        <v>1</v>
      </c>
    </row>
    <row r="62" spans="2:88" x14ac:dyDescent="0.3">
      <c r="B62" s="7" t="str">
        <f>MASTER_VL!B56</f>
        <v>Retail Softlines</v>
      </c>
      <c r="C62" s="7" t="str">
        <f>MASTER_VL!C56</f>
        <v>Designer Brands</v>
      </c>
      <c r="D62" s="7" t="str">
        <f>MASTER_VL!D56</f>
        <v>DBI</v>
      </c>
      <c r="G62" s="46">
        <f>_xlfn.XLOOKUP($D62,MASTER_YH!$D:$D,MASTER_YH!F:F)</f>
        <v>3009262000</v>
      </c>
      <c r="H62" s="46" t="str">
        <f>IF(AND(EXCL_YRS_NEG_INC=1,_xlfn.XLOOKUP($D62,MASTER_YH!$D:$D,MASTER_YH!L:L)&lt;0), "Negative", _xlfn.XLOOKUP($D62,MASTER_YH!$D:$D,MASTER_YH!L:L))</f>
        <v>Negative</v>
      </c>
      <c r="I62" s="65" t="str">
        <f t="shared" si="11"/>
        <v/>
      </c>
      <c r="J62" s="65" t="str">
        <f t="shared" si="12"/>
        <v/>
      </c>
      <c r="K62" s="47" t="str">
        <f t="shared" si="47"/>
        <v>n/a</v>
      </c>
      <c r="L62" s="46">
        <f>_xlfn.XLOOKUP($D62, 'MASTER_S&amp;P'!$D:$D, 'MASTER_S&amp;P'!F:F)</f>
        <v>3074976000</v>
      </c>
      <c r="M62" s="46">
        <f>IF(AND(EXCL_YRS_NEG_INC=1,_xlfn.XLOOKUP($D62,'MASTER_S&amp;P'!$D:$D,'MASTER_S&amp;P'!L:L)&lt;0),"Negative",_xlfn.XLOOKUP($D62,'MASTER_S&amp;P'!$D:$D,'MASTER_S&amp;P'!L:L))</f>
        <v>40197000</v>
      </c>
      <c r="N62" s="65">
        <f t="shared" si="13"/>
        <v>1.3711632103340736E-3</v>
      </c>
      <c r="O62" s="65" t="str">
        <f t="shared" si="14"/>
        <v/>
      </c>
      <c r="P62" s="47">
        <f t="shared" si="48"/>
        <v>1.307229714963629E-2</v>
      </c>
      <c r="Q62" s="46">
        <f>_xlfn.XLOOKUP($D62, MASTER_VL!$D:$D, MASTER_VL!F:F)</f>
        <v>3009300000</v>
      </c>
      <c r="R62" s="46">
        <f>IF(AND(EXCL_YRS_NEG_INC=1,_xlfn.XLOOKUP($D62,MASTER_VL!$D:$D,MASTER_VL!O:O)&lt;0),"Negative",_xlfn.XLOOKUP($D62,MASTER_VL!$D:$D,MASTER_VL!O:O))</f>
        <v>9588000</v>
      </c>
      <c r="S62" s="65">
        <f t="shared" si="15"/>
        <v>1.8821697503196555E-3</v>
      </c>
      <c r="T62" s="65" t="str">
        <f t="shared" si="16"/>
        <v/>
      </c>
      <c r="U62" s="47">
        <f t="shared" si="49"/>
        <v>3.1861230186422092E-3</v>
      </c>
      <c r="V62" s="46">
        <f t="shared" si="17"/>
        <v>3009262000</v>
      </c>
      <c r="W62" s="46">
        <f>_xlfn.XLOOKUP($D62, MASTER_YH!$D:$D, MASTER_YH!I:I)</f>
        <v>2009224000</v>
      </c>
      <c r="X62" s="49">
        <f t="shared" si="18"/>
        <v>1.49772349922159</v>
      </c>
      <c r="Y62" s="46">
        <f t="shared" si="50"/>
        <v>3074976000</v>
      </c>
      <c r="Z62" s="46">
        <f>_xlfn.XLOOKUP($D62, 'MASTER_S&amp;P'!$D:$D, 'MASTER_S&amp;P'!I:I)</f>
        <v>2076232000</v>
      </c>
      <c r="AA62" s="49">
        <f t="shared" si="51"/>
        <v>1.481036801282323</v>
      </c>
      <c r="AB62" s="51">
        <f t="shared" si="19"/>
        <v>2042728000</v>
      </c>
      <c r="AC62" s="65">
        <f t="shared" si="20"/>
        <v>1.2781474642633345E-3</v>
      </c>
      <c r="AD62" s="65" t="str">
        <f t="shared" si="21"/>
        <v/>
      </c>
      <c r="AE62" s="50">
        <f t="shared" si="52"/>
        <v>1.4893801502519564</v>
      </c>
      <c r="AF62" s="44">
        <f t="shared" si="65"/>
        <v>0</v>
      </c>
      <c r="AI62" s="46">
        <f>_xlfn.XLOOKUP($D62,MASTER_YH!$D:$D,MASTER_YH!G:G)</f>
        <v>3074976000</v>
      </c>
      <c r="AJ62" s="46">
        <f>IF(AND(EXCL_YRS_NEG_INC=1,_xlfn.XLOOKUP($D62,MASTER_YH!$D:$D,MASTER_YH!M:M)&lt;0), "Negative", _xlfn.XLOOKUP($D62,MASTER_YH!$D:$D,MASTER_YH!M:M))</f>
        <v>40197000</v>
      </c>
      <c r="AK62" s="65">
        <f t="shared" si="23"/>
        <v>1.3742293216840087E-3</v>
      </c>
      <c r="AL62" s="65" t="str">
        <f t="shared" si="24"/>
        <v/>
      </c>
      <c r="AM62" s="47">
        <f t="shared" si="53"/>
        <v>1.307229714963629E-2</v>
      </c>
      <c r="AN62" s="46">
        <f>_xlfn.XLOOKUP($D62, 'MASTER_S&amp;P'!$D:$D, 'MASTER_S&amp;P'!G:G)</f>
        <v>3315428000</v>
      </c>
      <c r="AO62" s="46">
        <f>IF(AND(EXCL_YRS_NEG_INC=1,_xlfn.XLOOKUP($D62,'MASTER_S&amp;P'!$D:$D,'MASTER_S&amp;P'!M:M)&lt;0),"Negative",_xlfn.XLOOKUP($D62,'MASTER_S&amp;P'!$D:$D,'MASTER_S&amp;P'!M:M))</f>
        <v>159524000</v>
      </c>
      <c r="AP62" s="65">
        <f t="shared" si="25"/>
        <v>1.3937040761708448E-3</v>
      </c>
      <c r="AQ62" s="65" t="str">
        <f t="shared" si="26"/>
        <v/>
      </c>
      <c r="AR62" s="47">
        <f t="shared" si="54"/>
        <v>4.8115658068882808E-2</v>
      </c>
      <c r="AS62" s="46">
        <f>_xlfn.XLOOKUP($D62, MASTER_VL!$D:$D, MASTER_VL!G:G)</f>
        <v>3075000000</v>
      </c>
      <c r="AT62" s="46">
        <f>IF(AND(EXCL_YRS_NEG_INC=1,_xlfn.XLOOKUP($D62,MASTER_VL!$D:$D,MASTER_VL!P:P)&lt;0),"Negative",_xlfn.XLOOKUP($D62,MASTER_VL!$D:$D,MASTER_VL!P:P))</f>
        <v>38909600</v>
      </c>
      <c r="AU62" s="65">
        <f t="shared" si="27"/>
        <v>1.4372444037729149E-3</v>
      </c>
      <c r="AV62" s="65" t="str">
        <f t="shared" si="28"/>
        <v/>
      </c>
      <c r="AW62" s="47">
        <f t="shared" si="55"/>
        <v>1.2653528455284552E-2</v>
      </c>
      <c r="AX62" s="46">
        <f t="shared" si="29"/>
        <v>3074976000</v>
      </c>
      <c r="AY62" s="46">
        <f>_xlfn.XLOOKUP($D62, MASTER_YH!$D:$D, MASTER_YH!J:J)</f>
        <v>2076232000</v>
      </c>
      <c r="AZ62" s="49">
        <f t="shared" si="30"/>
        <v>1.481036801282323</v>
      </c>
      <c r="BA62" s="46">
        <f t="shared" si="56"/>
        <v>3315428000</v>
      </c>
      <c r="BB62" s="46">
        <f>_xlfn.XLOOKUP($D62, 'MASTER_S&amp;P'!$D:$D, 'MASTER_S&amp;P'!J:J)</f>
        <v>2009618000</v>
      </c>
      <c r="BC62" s="49">
        <f t="shared" si="57"/>
        <v>1.649780206984611</v>
      </c>
      <c r="BD62" s="51">
        <f t="shared" si="31"/>
        <v>2042925000</v>
      </c>
      <c r="BE62" s="65">
        <f t="shared" si="32"/>
        <v>1.3192164376878135E-3</v>
      </c>
      <c r="BF62" s="65" t="str">
        <f t="shared" si="33"/>
        <v/>
      </c>
      <c r="BG62" s="50">
        <f t="shared" si="58"/>
        <v>1.5654085041334671</v>
      </c>
      <c r="BH62" s="44">
        <f t="shared" si="66"/>
        <v>0</v>
      </c>
      <c r="BK62" s="46">
        <f>_xlfn.XLOOKUP($D62,MASTER_YH!$D:$D,MASTER_YH!H:H)</f>
        <v>3315428000</v>
      </c>
      <c r="BL62" s="46">
        <f>IF(AND(EXCL_YRS_NEG_INC=1,_xlfn.XLOOKUP($D62,MASTER_YH!$D:$D,MASTER_YH!N:N)&lt;0), "Negative", _xlfn.XLOOKUP($D62,MASTER_YH!$D:$D,MASTER_YH!N:N))</f>
        <v>159524000</v>
      </c>
      <c r="BM62" s="65">
        <f t="shared" si="35"/>
        <v>1.4425934207498966E-3</v>
      </c>
      <c r="BN62" s="65" t="str">
        <f t="shared" si="36"/>
        <v/>
      </c>
      <c r="BO62" s="47">
        <f t="shared" si="59"/>
        <v>4.8115658068882808E-2</v>
      </c>
      <c r="BP62" s="46">
        <f>_xlfn.XLOOKUP($D62, 'MASTER_S&amp;P'!$D:$D, 'MASTER_S&amp;P'!H:H)</f>
        <v>3196583000</v>
      </c>
      <c r="BQ62" s="46">
        <f>IF(AND(EXCL_YRS_NEG_INC=1,_xlfn.XLOOKUP($D62,'MASTER_S&amp;P'!$D:$D,'MASTER_S&amp;P'!N:N)&lt;0),"Negative",_xlfn.XLOOKUP($D62,'MASTER_S&amp;P'!$D:$D,'MASTER_S&amp;P'!N:N))</f>
        <v>173025000</v>
      </c>
      <c r="BR62" s="65">
        <f t="shared" si="37"/>
        <v>1.3993986271985182E-3</v>
      </c>
      <c r="BS62" s="65" t="str">
        <f t="shared" si="38"/>
        <v/>
      </c>
      <c r="BT62" s="47">
        <f t="shared" si="60"/>
        <v>5.4128111173712683E-2</v>
      </c>
      <c r="BU62" s="46">
        <f>_xlfn.XLOOKUP($D62, MASTER_VL!$D:$D, MASTER_VL!H:H)</f>
        <v>3315400000</v>
      </c>
      <c r="BV62" s="46">
        <f>IF(AND(EXCL_YRS_NEG_INC=1,_xlfn.XLOOKUP($D62,MASTER_VL!$D:$D,MASTER_VL!Q:Q)&lt;0),"Negative",_xlfn.XLOOKUP($D62,MASTER_VL!$D:$D,MASTER_VL!Q:Q))</f>
        <v>117752500</v>
      </c>
      <c r="BW62" s="65">
        <f t="shared" si="39"/>
        <v>1.4982309915649503E-3</v>
      </c>
      <c r="BX62" s="65" t="str">
        <f t="shared" si="40"/>
        <v/>
      </c>
      <c r="BY62" s="47">
        <f t="shared" si="61"/>
        <v>3.5516830548350121E-2</v>
      </c>
      <c r="BZ62" s="46">
        <f t="shared" si="41"/>
        <v>3315428000</v>
      </c>
      <c r="CA62" s="46">
        <f>_xlfn.XLOOKUP($D62, MASTER_YH!$D:$D, MASTER_YH!K:K)</f>
        <v>2009618000</v>
      </c>
      <c r="CB62" s="49">
        <f t="shared" si="42"/>
        <v>1.649780206984611</v>
      </c>
      <c r="CC62" s="46">
        <f t="shared" si="62"/>
        <v>3196583000</v>
      </c>
      <c r="CD62" s="46">
        <f>_xlfn.XLOOKUP($D62, 'MASTER_S&amp;P'!$D:$D, 'MASTER_S&amp;P'!K:K)</f>
        <v>2014634000</v>
      </c>
      <c r="CE62" s="49">
        <f t="shared" si="63"/>
        <v>1.5866817496378995</v>
      </c>
      <c r="CF62" s="51">
        <f t="shared" si="43"/>
        <v>2012126000</v>
      </c>
      <c r="CG62" s="65">
        <f t="shared" si="44"/>
        <v>1.3485406015417754E-3</v>
      </c>
      <c r="CH62" s="65" t="str">
        <f t="shared" si="45"/>
        <v/>
      </c>
      <c r="CI62" s="50">
        <f t="shared" si="64"/>
        <v>1.6182309783112552</v>
      </c>
      <c r="CJ62" s="44">
        <f t="shared" si="67"/>
        <v>0</v>
      </c>
    </row>
    <row r="63" spans="2:88" x14ac:dyDescent="0.3">
      <c r="B63" s="7" t="str">
        <f>MASTER_VL!B57</f>
        <v>Retail Softlines</v>
      </c>
      <c r="C63" s="7" t="str">
        <f>MASTER_VL!C57</f>
        <v>Duluth Holdings Inc.</v>
      </c>
      <c r="D63" s="7" t="str">
        <f>MASTER_VL!D57</f>
        <v>DLTH</v>
      </c>
      <c r="G63" s="46">
        <f>_xlfn.XLOOKUP($D63,MASTER_YH!$D:$D,MASTER_YH!F:F)</f>
        <v>626629000</v>
      </c>
      <c r="H63" s="46" t="str">
        <f>IF(AND(EXCL_YRS_NEG_INC=1,_xlfn.XLOOKUP($D63,MASTER_YH!$D:$D,MASTER_YH!L:L)&lt;0), "Negative", _xlfn.XLOOKUP($D63,MASTER_YH!$D:$D,MASTER_YH!L:L))</f>
        <v>Negative</v>
      </c>
      <c r="I63" s="65" t="str">
        <f t="shared" si="11"/>
        <v/>
      </c>
      <c r="J63" s="65" t="str">
        <f t="shared" si="12"/>
        <v/>
      </c>
      <c r="K63" s="47" t="str">
        <f t="shared" si="47"/>
        <v>n/a</v>
      </c>
      <c r="L63" s="46">
        <f>_xlfn.XLOOKUP($D63, 'MASTER_S&amp;P'!$D:$D, 'MASTER_S&amp;P'!F:F)</f>
        <v>646681000</v>
      </c>
      <c r="M63" s="46" t="str">
        <f>IF(AND(EXCL_YRS_NEG_INC=1,_xlfn.XLOOKUP($D63,'MASTER_S&amp;P'!$D:$D,'MASTER_S&amp;P'!L:L)&lt;0),"Negative",_xlfn.XLOOKUP($D63,'MASTER_S&amp;P'!$D:$D,'MASTER_S&amp;P'!L:L))</f>
        <v>Negative</v>
      </c>
      <c r="N63" s="65" t="str">
        <f t="shared" si="13"/>
        <v/>
      </c>
      <c r="O63" s="65" t="str">
        <f t="shared" si="14"/>
        <v/>
      </c>
      <c r="P63" s="47" t="str">
        <f t="shared" si="48"/>
        <v>n/a</v>
      </c>
      <c r="Q63" s="46">
        <f>_xlfn.XLOOKUP($D63, MASTER_VL!$D:$D, MASTER_VL!F:F)</f>
        <v>626600000</v>
      </c>
      <c r="R63" s="46" t="str">
        <f>IF(AND(EXCL_YRS_NEG_INC=1,_xlfn.XLOOKUP($D63,MASTER_VL!$D:$D,MASTER_VL!O:O)&lt;0),"Negative",_xlfn.XLOOKUP($D63,MASTER_VL!$D:$D,MASTER_VL!O:O))</f>
        <v>Negative</v>
      </c>
      <c r="S63" s="65" t="str">
        <f t="shared" si="15"/>
        <v/>
      </c>
      <c r="T63" s="65" t="str">
        <f t="shared" si="16"/>
        <v/>
      </c>
      <c r="U63" s="47" t="str">
        <f t="shared" si="49"/>
        <v>n/a</v>
      </c>
      <c r="V63" s="46">
        <f t="shared" si="17"/>
        <v>626629000</v>
      </c>
      <c r="W63" s="46">
        <f>_xlfn.XLOOKUP($D63, MASTER_YH!$D:$D, MASTER_YH!I:I)</f>
        <v>452442000</v>
      </c>
      <c r="X63" s="49">
        <f t="shared" si="18"/>
        <v>1.3849929935770773</v>
      </c>
      <c r="Y63" s="46">
        <f t="shared" si="50"/>
        <v>646681000</v>
      </c>
      <c r="Z63" s="46">
        <f>_xlfn.XLOOKUP($D63, 'MASTER_S&amp;P'!$D:$D, 'MASTER_S&amp;P'!I:I)</f>
        <v>491210000</v>
      </c>
      <c r="AA63" s="49">
        <f t="shared" si="51"/>
        <v>1.3165061786201422</v>
      </c>
      <c r="AB63" s="51">
        <f t="shared" si="19"/>
        <v>471826000</v>
      </c>
      <c r="AC63" s="65">
        <f t="shared" si="20"/>
        <v>2.9522442805577249E-4</v>
      </c>
      <c r="AD63" s="65" t="str">
        <f t="shared" si="21"/>
        <v/>
      </c>
      <c r="AE63" s="50">
        <f t="shared" si="52"/>
        <v>1.3507495860986096</v>
      </c>
      <c r="AF63" s="44">
        <f t="shared" si="65"/>
        <v>0</v>
      </c>
      <c r="AI63" s="46">
        <f>_xlfn.XLOOKUP($D63,MASTER_YH!$D:$D,MASTER_YH!G:G)</f>
        <v>646681000</v>
      </c>
      <c r="AJ63" s="46" t="str">
        <f>IF(AND(EXCL_YRS_NEG_INC=1,_xlfn.XLOOKUP($D63,MASTER_YH!$D:$D,MASTER_YH!M:M)&lt;0), "Negative", _xlfn.XLOOKUP($D63,MASTER_YH!$D:$D,MASTER_YH!M:M))</f>
        <v>Negative</v>
      </c>
      <c r="AK63" s="65" t="str">
        <f t="shared" si="23"/>
        <v/>
      </c>
      <c r="AL63" s="65" t="str">
        <f t="shared" si="24"/>
        <v/>
      </c>
      <c r="AM63" s="47" t="str">
        <f t="shared" si="53"/>
        <v>n/a</v>
      </c>
      <c r="AN63" s="46">
        <f>_xlfn.XLOOKUP($D63, 'MASTER_S&amp;P'!$D:$D, 'MASTER_S&amp;P'!G:G)</f>
        <v>653307000</v>
      </c>
      <c r="AO63" s="46">
        <f>IF(AND(EXCL_YRS_NEG_INC=1,_xlfn.XLOOKUP($D63,'MASTER_S&amp;P'!$D:$D,'MASTER_S&amp;P'!M:M)&lt;0),"Negative",_xlfn.XLOOKUP($D63,'MASTER_S&amp;P'!$D:$D,'MASTER_S&amp;P'!M:M))</f>
        <v>2954000</v>
      </c>
      <c r="AP63" s="65">
        <f t="shared" si="25"/>
        <v>3.4747143655506138E-4</v>
      </c>
      <c r="AQ63" s="65" t="str">
        <f t="shared" si="26"/>
        <v/>
      </c>
      <c r="AR63" s="47">
        <f t="shared" si="54"/>
        <v>4.5216108200279497E-3</v>
      </c>
      <c r="AS63" s="46">
        <f>_xlfn.XLOOKUP($D63, MASTER_VL!$D:$D, MASTER_VL!G:G)</f>
        <v>646700000</v>
      </c>
      <c r="AT63" s="46" t="str">
        <f>IF(AND(EXCL_YRS_NEG_INC=1,_xlfn.XLOOKUP($D63,MASTER_VL!$D:$D,MASTER_VL!P:P)&lt;0),"Negative",_xlfn.XLOOKUP($D63,MASTER_VL!$D:$D,MASTER_VL!P:P))</f>
        <v>Negative</v>
      </c>
      <c r="AU63" s="65" t="str">
        <f t="shared" si="27"/>
        <v/>
      </c>
      <c r="AV63" s="65" t="str">
        <f t="shared" si="28"/>
        <v/>
      </c>
      <c r="AW63" s="47" t="str">
        <f t="shared" si="55"/>
        <v>n/a</v>
      </c>
      <c r="AX63" s="46">
        <f t="shared" si="29"/>
        <v>646681000</v>
      </c>
      <c r="AY63" s="46">
        <f>_xlfn.XLOOKUP($D63, MASTER_YH!$D:$D, MASTER_YH!J:J)</f>
        <v>491210000</v>
      </c>
      <c r="AZ63" s="49">
        <f t="shared" si="30"/>
        <v>1.3165061786201422</v>
      </c>
      <c r="BA63" s="46">
        <f t="shared" si="56"/>
        <v>653307000</v>
      </c>
      <c r="BB63" s="46">
        <f>_xlfn.XLOOKUP($D63, 'MASTER_S&amp;P'!$D:$D, 'MASTER_S&amp;P'!J:J)</f>
        <v>527454000</v>
      </c>
      <c r="BC63" s="49">
        <f t="shared" si="57"/>
        <v>1.2386046934898589</v>
      </c>
      <c r="BD63" s="51">
        <f t="shared" si="31"/>
        <v>509332000</v>
      </c>
      <c r="BE63" s="65">
        <f t="shared" si="32"/>
        <v>3.2890054536530193E-4</v>
      </c>
      <c r="BF63" s="65" t="str">
        <f t="shared" si="33"/>
        <v/>
      </c>
      <c r="BG63" s="50">
        <f t="shared" si="58"/>
        <v>1.2775554360550005</v>
      </c>
      <c r="BH63" s="44">
        <f t="shared" si="66"/>
        <v>0</v>
      </c>
      <c r="BK63" s="46">
        <f>_xlfn.XLOOKUP($D63,MASTER_YH!$D:$D,MASTER_YH!H:H)</f>
        <v>653307000</v>
      </c>
      <c r="BL63" s="46">
        <f>IF(AND(EXCL_YRS_NEG_INC=1,_xlfn.XLOOKUP($D63,MASTER_YH!$D:$D,MASTER_YH!N:N)&lt;0), "Negative", _xlfn.XLOOKUP($D63,MASTER_YH!$D:$D,MASTER_YH!N:N))</f>
        <v>2954000</v>
      </c>
      <c r="BM63" s="65">
        <f t="shared" si="35"/>
        <v>3.7389077727136E-4</v>
      </c>
      <c r="BN63" s="65" t="str">
        <f t="shared" si="36"/>
        <v/>
      </c>
      <c r="BO63" s="47">
        <f t="shared" si="59"/>
        <v>4.5216108200279497E-3</v>
      </c>
      <c r="BP63" s="46">
        <f>_xlfn.XLOOKUP($D63, 'MASTER_S&amp;P'!$D:$D, 'MASTER_S&amp;P'!H:H)</f>
        <v>698584000</v>
      </c>
      <c r="BQ63" s="46">
        <f>IF(AND(EXCL_YRS_NEG_INC=1,_xlfn.XLOOKUP($D63,'MASTER_S&amp;P'!$D:$D,'MASTER_S&amp;P'!N:N)&lt;0),"Negative",_xlfn.XLOOKUP($D63,'MASTER_S&amp;P'!$D:$D,'MASTER_S&amp;P'!N:N))</f>
        <v>39437000</v>
      </c>
      <c r="BR63" s="65">
        <f t="shared" si="37"/>
        <v>3.6269556821058005E-4</v>
      </c>
      <c r="BS63" s="65" t="str">
        <f t="shared" si="38"/>
        <v/>
      </c>
      <c r="BT63" s="47">
        <f t="shared" si="60"/>
        <v>5.6452767312162887E-2</v>
      </c>
      <c r="BU63" s="46">
        <f>_xlfn.XLOOKUP($D63, MASTER_VL!$D:$D, MASTER_VL!H:H)</f>
        <v>653300000</v>
      </c>
      <c r="BV63" s="46">
        <f>IF(AND(EXCL_YRS_NEG_INC=1,_xlfn.XLOOKUP($D63,MASTER_VL!$D:$D,MASTER_VL!Q:Q)&lt;0),"Negative",_xlfn.XLOOKUP($D63,MASTER_VL!$D:$D,MASTER_VL!Q:Q))</f>
        <v>2105600</v>
      </c>
      <c r="BW63" s="65">
        <f t="shared" si="39"/>
        <v>3.8831090029307539E-4</v>
      </c>
      <c r="BX63" s="65" t="str">
        <f t="shared" si="40"/>
        <v/>
      </c>
      <c r="BY63" s="47">
        <f t="shared" si="61"/>
        <v>3.223021582733813E-3</v>
      </c>
      <c r="BZ63" s="46">
        <f t="shared" si="41"/>
        <v>653307000</v>
      </c>
      <c r="CA63" s="46">
        <f>_xlfn.XLOOKUP($D63, MASTER_YH!$D:$D, MASTER_YH!K:K)</f>
        <v>527454000</v>
      </c>
      <c r="CB63" s="49">
        <f t="shared" si="42"/>
        <v>1.2386046934898589</v>
      </c>
      <c r="CC63" s="46">
        <f t="shared" si="62"/>
        <v>698584000</v>
      </c>
      <c r="CD63" s="46">
        <f>_xlfn.XLOOKUP($D63, 'MASTER_S&amp;P'!$D:$D, 'MASTER_S&amp;P'!K:K)</f>
        <v>515550000</v>
      </c>
      <c r="CE63" s="49">
        <f t="shared" si="63"/>
        <v>1.3550266705460188</v>
      </c>
      <c r="CF63" s="51">
        <f t="shared" si="43"/>
        <v>521502000</v>
      </c>
      <c r="CG63" s="65">
        <f t="shared" si="44"/>
        <v>3.495142057630779E-4</v>
      </c>
      <c r="CH63" s="65" t="str">
        <f t="shared" si="45"/>
        <v/>
      </c>
      <c r="CI63" s="50">
        <f t="shared" si="64"/>
        <v>1.2968156820179388</v>
      </c>
      <c r="CJ63" s="44">
        <f t="shared" si="67"/>
        <v>0</v>
      </c>
    </row>
    <row r="64" spans="2:88" x14ac:dyDescent="0.3">
      <c r="B64" s="7" t="str">
        <f>MASTER_VL!B58</f>
        <v>Retail Softlines</v>
      </c>
      <c r="C64" s="7" t="str">
        <f>MASTER_VL!C58</f>
        <v>Dogness (International) Corp</v>
      </c>
      <c r="D64" s="7" t="str">
        <f>MASTER_VL!D58</f>
        <v>DOGZ</v>
      </c>
      <c r="G64" s="46" t="str">
        <f>_xlfn.XLOOKUP($D64,MASTER_YH!$D:$D,MASTER_YH!F:F)</f>
        <v>n/a</v>
      </c>
      <c r="H64" s="46" t="str">
        <f>IF(AND(EXCL_YRS_NEG_INC=1,_xlfn.XLOOKUP($D64,MASTER_YH!$D:$D,MASTER_YH!L:L)&lt;0), "Negative", _xlfn.XLOOKUP($D64,MASTER_YH!$D:$D,MASTER_YH!L:L))</f>
        <v>n/a</v>
      </c>
      <c r="I64" s="65" t="str">
        <f t="shared" si="11"/>
        <v/>
      </c>
      <c r="J64" s="65" t="str">
        <f t="shared" si="12"/>
        <v/>
      </c>
      <c r="K64" s="47" t="str">
        <f t="shared" si="47"/>
        <v>n/a</v>
      </c>
      <c r="L64" s="46">
        <f>_xlfn.XLOOKUP($D64, 'MASTER_S&amp;P'!$D:$D, 'MASTER_S&amp;P'!F:F)</f>
        <v>14847902</v>
      </c>
      <c r="M64" s="46" t="str">
        <f>IF(AND(EXCL_YRS_NEG_INC=1,_xlfn.XLOOKUP($D64,'MASTER_S&amp;P'!$D:$D,'MASTER_S&amp;P'!L:L)&lt;0),"Negative",_xlfn.XLOOKUP($D64,'MASTER_S&amp;P'!$D:$D,'MASTER_S&amp;P'!L:L))</f>
        <v>Negative</v>
      </c>
      <c r="N64" s="65" t="str">
        <f t="shared" si="13"/>
        <v/>
      </c>
      <c r="O64" s="65" t="str">
        <f t="shared" si="14"/>
        <v/>
      </c>
      <c r="P64" s="47" t="str">
        <f t="shared" si="48"/>
        <v>n/a</v>
      </c>
      <c r="Q64" s="46" t="str">
        <f>_xlfn.XLOOKUP($D64, MASTER_VL!$D:$D, MASTER_VL!F:F)</f>
        <v>NA</v>
      </c>
      <c r="R64" s="46" t="str">
        <f>IF(AND(EXCL_YRS_NEG_INC=1,_xlfn.XLOOKUP($D64,MASTER_VL!$D:$D,MASTER_VL!O:O)&lt;0),"Negative",_xlfn.XLOOKUP($D64,MASTER_VL!$D:$D,MASTER_VL!O:O))</f>
        <v>NA</v>
      </c>
      <c r="S64" s="65" t="str">
        <f t="shared" si="15"/>
        <v/>
      </c>
      <c r="T64" s="65" t="str">
        <f t="shared" si="16"/>
        <v/>
      </c>
      <c r="U64" s="47" t="str">
        <f t="shared" si="49"/>
        <v>n/a</v>
      </c>
      <c r="V64" s="46" t="str">
        <f t="shared" si="17"/>
        <v>n/a</v>
      </c>
      <c r="W64" s="46" t="str">
        <f>_xlfn.XLOOKUP($D64, MASTER_YH!$D:$D, MASTER_YH!I:I)</f>
        <v>n/a</v>
      </c>
      <c r="X64" s="49" t="str">
        <f t="shared" si="18"/>
        <v>n/a</v>
      </c>
      <c r="Y64" s="46">
        <f t="shared" si="50"/>
        <v>14847902</v>
      </c>
      <c r="Z64" s="46">
        <f>_xlfn.XLOOKUP($D64, 'MASTER_S&amp;P'!$D:$D, 'MASTER_S&amp;P'!I:I)</f>
        <v>99200829</v>
      </c>
      <c r="AA64" s="49">
        <f t="shared" si="51"/>
        <v>0.14967518063785534</v>
      </c>
      <c r="AB64" s="51">
        <f t="shared" si="19"/>
        <v>99200829</v>
      </c>
      <c r="AC64" s="65">
        <f t="shared" si="20"/>
        <v>6.2070568396365369E-5</v>
      </c>
      <c r="AD64" s="65" t="str">
        <f t="shared" si="21"/>
        <v/>
      </c>
      <c r="AE64" s="50">
        <f t="shared" si="52"/>
        <v>0.14967518063785534</v>
      </c>
      <c r="AF64" s="44">
        <f t="shared" si="65"/>
        <v>0</v>
      </c>
      <c r="AI64" s="46">
        <f>_xlfn.XLOOKUP($D64,MASTER_YH!$D:$D,MASTER_YH!G:G)</f>
        <v>14847902</v>
      </c>
      <c r="AJ64" s="46" t="str">
        <f>IF(AND(EXCL_YRS_NEG_INC=1,_xlfn.XLOOKUP($D64,MASTER_YH!$D:$D,MASTER_YH!M:M)&lt;0), "Negative", _xlfn.XLOOKUP($D64,MASTER_YH!$D:$D,MASTER_YH!M:M))</f>
        <v>Negative</v>
      </c>
      <c r="AK64" s="65" t="str">
        <f t="shared" si="23"/>
        <v/>
      </c>
      <c r="AL64" s="65" t="str">
        <f t="shared" si="24"/>
        <v/>
      </c>
      <c r="AM64" s="47" t="str">
        <f t="shared" si="53"/>
        <v>n/a</v>
      </c>
      <c r="AN64" s="46">
        <f>_xlfn.XLOOKUP($D64, 'MASTER_S&amp;P'!$D:$D, 'MASTER_S&amp;P'!G:G)</f>
        <v>17584454</v>
      </c>
      <c r="AO64" s="46" t="str">
        <f>IF(AND(EXCL_YRS_NEG_INC=1,_xlfn.XLOOKUP($D64,'MASTER_S&amp;P'!$D:$D,'MASTER_S&amp;P'!M:M)&lt;0),"Negative",_xlfn.XLOOKUP($D64,'MASTER_S&amp;P'!$D:$D,'MASTER_S&amp;P'!M:M))</f>
        <v>Negative</v>
      </c>
      <c r="AP64" s="65" t="str">
        <f t="shared" si="25"/>
        <v/>
      </c>
      <c r="AQ64" s="65" t="str">
        <f t="shared" si="26"/>
        <v/>
      </c>
      <c r="AR64" s="47" t="str">
        <f t="shared" si="54"/>
        <v>n/a</v>
      </c>
      <c r="AS64" s="46" t="str">
        <f>_xlfn.XLOOKUP($D64, MASTER_VL!$D:$D, MASTER_VL!G:G)</f>
        <v>NA</v>
      </c>
      <c r="AT64" s="46" t="str">
        <f>IF(AND(EXCL_YRS_NEG_INC=1,_xlfn.XLOOKUP($D64,MASTER_VL!$D:$D,MASTER_VL!P:P)&lt;0),"Negative",_xlfn.XLOOKUP($D64,MASTER_VL!$D:$D,MASTER_VL!P:P))</f>
        <v>NA</v>
      </c>
      <c r="AU64" s="65" t="str">
        <f t="shared" si="27"/>
        <v/>
      </c>
      <c r="AV64" s="65" t="str">
        <f t="shared" si="28"/>
        <v/>
      </c>
      <c r="AW64" s="47" t="str">
        <f t="shared" si="55"/>
        <v>n/a</v>
      </c>
      <c r="AX64" s="46">
        <f t="shared" si="29"/>
        <v>14847902</v>
      </c>
      <c r="AY64" s="46">
        <f>_xlfn.XLOOKUP($D64, MASTER_YH!$D:$D, MASTER_YH!J:J)</f>
        <v>99200829</v>
      </c>
      <c r="AZ64" s="49">
        <f t="shared" si="30"/>
        <v>0.14967518063785534</v>
      </c>
      <c r="BA64" s="46">
        <f t="shared" si="56"/>
        <v>17584454</v>
      </c>
      <c r="BB64" s="46">
        <f>_xlfn.XLOOKUP($D64, 'MASTER_S&amp;P'!$D:$D, 'MASTER_S&amp;P'!J:J)</f>
        <v>97871328</v>
      </c>
      <c r="BC64" s="49">
        <f t="shared" si="57"/>
        <v>0.17966910595102992</v>
      </c>
      <c r="BD64" s="51">
        <f t="shared" si="31"/>
        <v>98536078.5</v>
      </c>
      <c r="BE64" s="65">
        <f t="shared" si="32"/>
        <v>6.3629557845979056E-5</v>
      </c>
      <c r="BF64" s="65" t="str">
        <f t="shared" si="33"/>
        <v/>
      </c>
      <c r="BG64" s="50">
        <f t="shared" si="58"/>
        <v>0.16467214329444263</v>
      </c>
      <c r="BH64" s="44">
        <f t="shared" si="66"/>
        <v>0</v>
      </c>
      <c r="BK64" s="46">
        <f>_xlfn.XLOOKUP($D64,MASTER_YH!$D:$D,MASTER_YH!H:H)</f>
        <v>17584454</v>
      </c>
      <c r="BL64" s="46" t="str">
        <f>IF(AND(EXCL_YRS_NEG_INC=1,_xlfn.XLOOKUP($D64,MASTER_YH!$D:$D,MASTER_YH!N:N)&lt;0), "Negative", _xlfn.XLOOKUP($D64,MASTER_YH!$D:$D,MASTER_YH!N:N))</f>
        <v>Negative</v>
      </c>
      <c r="BM64" s="65" t="str">
        <f t="shared" si="35"/>
        <v/>
      </c>
      <c r="BN64" s="65" t="str">
        <f t="shared" si="36"/>
        <v/>
      </c>
      <c r="BO64" s="47" t="str">
        <f t="shared" si="59"/>
        <v>n/a</v>
      </c>
      <c r="BP64" s="46">
        <f>_xlfn.XLOOKUP($D64, 'MASTER_S&amp;P'!$D:$D, 'MASTER_S&amp;P'!H:H)</f>
        <v>27095197</v>
      </c>
      <c r="BQ64" s="46">
        <f>IF(AND(EXCL_YRS_NEG_INC=1,_xlfn.XLOOKUP($D64,'MASTER_S&amp;P'!$D:$D,'MASTER_S&amp;P'!N:N)&lt;0),"Negative",_xlfn.XLOOKUP($D64,'MASTER_S&amp;P'!$D:$D,'MASTER_S&amp;P'!N:N))</f>
        <v>238264</v>
      </c>
      <c r="BR64" s="65">
        <f t="shared" si="37"/>
        <v>6.9085086231728674E-5</v>
      </c>
      <c r="BS64" s="65" t="str">
        <f t="shared" si="38"/>
        <v/>
      </c>
      <c r="BT64" s="47">
        <f t="shared" si="60"/>
        <v>8.7935880296423023E-3</v>
      </c>
      <c r="BU64" s="46" t="str">
        <f>_xlfn.XLOOKUP($D64, MASTER_VL!$D:$D, MASTER_VL!H:H)</f>
        <v>NA</v>
      </c>
      <c r="BV64" s="46" t="str">
        <f>IF(AND(EXCL_YRS_NEG_INC=1,_xlfn.XLOOKUP($D64,MASTER_VL!$D:$D,MASTER_VL!Q:Q)&lt;0),"Negative",_xlfn.XLOOKUP($D64,MASTER_VL!$D:$D,MASTER_VL!Q:Q))</f>
        <v>NA</v>
      </c>
      <c r="BW64" s="65" t="str">
        <f t="shared" si="39"/>
        <v/>
      </c>
      <c r="BX64" s="65" t="str">
        <f t="shared" si="40"/>
        <v/>
      </c>
      <c r="BY64" s="47" t="str">
        <f t="shared" si="61"/>
        <v>n/a</v>
      </c>
      <c r="BZ64" s="46">
        <f t="shared" si="41"/>
        <v>17584454</v>
      </c>
      <c r="CA64" s="46">
        <f>_xlfn.XLOOKUP($D64, MASTER_YH!$D:$D, MASTER_YH!K:K)</f>
        <v>97871328</v>
      </c>
      <c r="CB64" s="49">
        <f t="shared" si="42"/>
        <v>0.17966910595102992</v>
      </c>
      <c r="CC64" s="46">
        <f t="shared" si="62"/>
        <v>27095197</v>
      </c>
      <c r="CD64" s="46">
        <f>_xlfn.XLOOKUP($D64, 'MASTER_S&amp;P'!$D:$D, 'MASTER_S&amp;P'!K:K)</f>
        <v>100796722</v>
      </c>
      <c r="CE64" s="49">
        <f t="shared" si="63"/>
        <v>0.26881029920794447</v>
      </c>
      <c r="CF64" s="51">
        <f t="shared" si="43"/>
        <v>99334025</v>
      </c>
      <c r="CG64" s="65">
        <f t="shared" si="44"/>
        <v>6.6574342673901018E-5</v>
      </c>
      <c r="CH64" s="65" t="str">
        <f t="shared" si="45"/>
        <v/>
      </c>
      <c r="CI64" s="50">
        <f t="shared" si="64"/>
        <v>0.22423970257948719</v>
      </c>
      <c r="CJ64" s="44">
        <f t="shared" si="67"/>
        <v>0</v>
      </c>
    </row>
    <row r="65" spans="2:88" x14ac:dyDescent="0.3">
      <c r="B65" s="7" t="str">
        <f>MASTER_VL!B59</f>
        <v>Retail Softlines</v>
      </c>
      <c r="C65" s="7" t="str">
        <f>MASTER_VL!C59</f>
        <v>Destination XL Group Inc</v>
      </c>
      <c r="D65" s="7" t="str">
        <f>MASTER_VL!D59</f>
        <v>DXLG</v>
      </c>
      <c r="G65" s="46">
        <f>_xlfn.XLOOKUP($D65,MASTER_YH!$D:$D,MASTER_YH!F:F)</f>
        <v>467015000</v>
      </c>
      <c r="H65" s="46">
        <f>IF(AND(EXCL_YRS_NEG_INC=1,_xlfn.XLOOKUP($D65,MASTER_YH!$D:$D,MASTER_YH!L:L)&lt;0), "Negative", _xlfn.XLOOKUP($D65,MASTER_YH!$D:$D,MASTER_YH!L:L))</f>
        <v>5816000</v>
      </c>
      <c r="I65" s="65">
        <f t="shared" si="11"/>
        <v>2.7060100517623149E-4</v>
      </c>
      <c r="J65" s="65" t="str">
        <f t="shared" si="12"/>
        <v/>
      </c>
      <c r="K65" s="47">
        <f t="shared" si="47"/>
        <v>1.2453561448775735E-2</v>
      </c>
      <c r="L65" s="46">
        <f>_xlfn.XLOOKUP($D65, 'MASTER_S&amp;P'!$D:$D, 'MASTER_S&amp;P'!F:F)</f>
        <v>521815000</v>
      </c>
      <c r="M65" s="46">
        <f>IF(AND(EXCL_YRS_NEG_INC=1,_xlfn.XLOOKUP($D65,'MASTER_S&amp;P'!$D:$D,'MASTER_S&amp;P'!L:L)&lt;0),"Negative",_xlfn.XLOOKUP($D65,'MASTER_S&amp;P'!$D:$D,'MASTER_S&amp;P'!L:L))</f>
        <v>38391000</v>
      </c>
      <c r="N65" s="65">
        <f t="shared" si="13"/>
        <v>2.4792159769213983E-4</v>
      </c>
      <c r="O65" s="65" t="str">
        <f t="shared" si="14"/>
        <v/>
      </c>
      <c r="P65" s="47">
        <f t="shared" si="48"/>
        <v>7.3572051397525942E-2</v>
      </c>
      <c r="Q65" s="46">
        <f>_xlfn.XLOOKUP($D65, MASTER_VL!$D:$D, MASTER_VL!F:F)</f>
        <v>467000000</v>
      </c>
      <c r="R65" s="46">
        <f>IF(AND(EXCL_YRS_NEG_INC=1,_xlfn.XLOOKUP($D65,MASTER_VL!$D:$D,MASTER_VL!O:O)&lt;0),"Negative",_xlfn.XLOOKUP($D65,MASTER_VL!$D:$D,MASTER_VL!O:O))</f>
        <v>2674500</v>
      </c>
      <c r="S65" s="65">
        <f t="shared" si="15"/>
        <v>3.4031727814034179E-4</v>
      </c>
      <c r="T65" s="65" t="str">
        <f t="shared" si="16"/>
        <v/>
      </c>
      <c r="U65" s="47">
        <f t="shared" si="49"/>
        <v>5.7269807280513922E-3</v>
      </c>
      <c r="V65" s="46">
        <f t="shared" si="17"/>
        <v>467015000</v>
      </c>
      <c r="W65" s="46">
        <f>_xlfn.XLOOKUP($D65, MASTER_YH!$D:$D, MASTER_YH!I:I)</f>
        <v>380955000</v>
      </c>
      <c r="X65" s="49">
        <f t="shared" si="18"/>
        <v>1.2259059468966151</v>
      </c>
      <c r="Y65" s="46">
        <f t="shared" si="50"/>
        <v>521815000</v>
      </c>
      <c r="Z65" s="46">
        <f>_xlfn.XLOOKUP($D65, 'MASTER_S&amp;P'!$D:$D, 'MASTER_S&amp;P'!I:I)</f>
        <v>357741000</v>
      </c>
      <c r="AA65" s="49">
        <f t="shared" si="51"/>
        <v>1.4586390712834145</v>
      </c>
      <c r="AB65" s="51">
        <f t="shared" si="19"/>
        <v>369348000</v>
      </c>
      <c r="AC65" s="65">
        <f t="shared" si="20"/>
        <v>2.3110331362312262E-4</v>
      </c>
      <c r="AD65" s="65" t="str">
        <f t="shared" si="21"/>
        <v/>
      </c>
      <c r="AE65" s="50">
        <f t="shared" si="52"/>
        <v>1.3422725090900149</v>
      </c>
      <c r="AF65" s="44">
        <f t="shared" si="65"/>
        <v>0</v>
      </c>
      <c r="AI65" s="46">
        <f>_xlfn.XLOOKUP($D65,MASTER_YH!$D:$D,MASTER_YH!G:G)</f>
        <v>521815000</v>
      </c>
      <c r="AJ65" s="46">
        <f>IF(AND(EXCL_YRS_NEG_INC=1,_xlfn.XLOOKUP($D65,MASTER_YH!$D:$D,MASTER_YH!M:M)&lt;0), "Negative", _xlfn.XLOOKUP($D65,MASTER_YH!$D:$D,MASTER_YH!M:M))</f>
        <v>38391000</v>
      </c>
      <c r="AK65" s="65">
        <f t="shared" si="23"/>
        <v>2.3824179142463111E-4</v>
      </c>
      <c r="AL65" s="65" t="str">
        <f t="shared" si="24"/>
        <v/>
      </c>
      <c r="AM65" s="47">
        <f t="shared" si="53"/>
        <v>7.3572051397525942E-2</v>
      </c>
      <c r="AN65" s="46">
        <f>_xlfn.XLOOKUP($D65, 'MASTER_S&amp;P'!$D:$D, 'MASTER_S&amp;P'!G:G)</f>
        <v>545838000</v>
      </c>
      <c r="AO65" s="46">
        <f>IF(AND(EXCL_YRS_NEG_INC=1,_xlfn.XLOOKUP($D65,'MASTER_S&amp;P'!$D:$D,'MASTER_S&amp;P'!M:M)&lt;0),"Negative",_xlfn.XLOOKUP($D65,'MASTER_S&amp;P'!$D:$D,'MASTER_S&amp;P'!M:M))</f>
        <v>58335000</v>
      </c>
      <c r="AP65" s="65">
        <f t="shared" si="25"/>
        <v>2.4161801133442982E-4</v>
      </c>
      <c r="AQ65" s="65" t="str">
        <f t="shared" si="26"/>
        <v/>
      </c>
      <c r="AR65" s="47">
        <f t="shared" si="54"/>
        <v>0.10687236872478648</v>
      </c>
      <c r="AS65" s="46">
        <f>_xlfn.XLOOKUP($D65, MASTER_VL!$D:$D, MASTER_VL!G:G)</f>
        <v>521799999.99999994</v>
      </c>
      <c r="AT65" s="46">
        <f>IF(AND(EXCL_YRS_NEG_INC=1,_xlfn.XLOOKUP($D65,MASTER_VL!$D:$D,MASTER_VL!P:P)&lt;0),"Negative",_xlfn.XLOOKUP($D65,MASTER_VL!$D:$D,MASTER_VL!P:P))</f>
        <v>24935700</v>
      </c>
      <c r="AU65" s="65">
        <f t="shared" si="27"/>
        <v>2.4916633349831804E-4</v>
      </c>
      <c r="AV65" s="65" t="str">
        <f t="shared" si="28"/>
        <v/>
      </c>
      <c r="AW65" s="47">
        <f t="shared" si="55"/>
        <v>4.7787849750862407E-2</v>
      </c>
      <c r="AX65" s="46">
        <f t="shared" si="29"/>
        <v>521815000</v>
      </c>
      <c r="AY65" s="46">
        <f>_xlfn.XLOOKUP($D65, MASTER_YH!$D:$D, MASTER_YH!J:J)</f>
        <v>357741000</v>
      </c>
      <c r="AZ65" s="49">
        <f t="shared" si="30"/>
        <v>1.4586390712834145</v>
      </c>
      <c r="BA65" s="46">
        <f t="shared" si="56"/>
        <v>545838000</v>
      </c>
      <c r="BB65" s="46">
        <f>_xlfn.XLOOKUP($D65, 'MASTER_S&amp;P'!$D:$D, 'MASTER_S&amp;P'!J:J)</f>
        <v>350598000</v>
      </c>
      <c r="BC65" s="49">
        <f t="shared" si="57"/>
        <v>1.5568771071141307</v>
      </c>
      <c r="BD65" s="51">
        <f t="shared" si="31"/>
        <v>354169500</v>
      </c>
      <c r="BE65" s="65">
        <f t="shared" si="32"/>
        <v>2.287045418347096E-4</v>
      </c>
      <c r="BF65" s="65" t="str">
        <f t="shared" si="33"/>
        <v/>
      </c>
      <c r="BG65" s="50">
        <f t="shared" si="58"/>
        <v>1.5077580891987727</v>
      </c>
      <c r="BH65" s="44">
        <f t="shared" si="66"/>
        <v>0</v>
      </c>
      <c r="BK65" s="46">
        <f>_xlfn.XLOOKUP($D65,MASTER_YH!$D:$D,MASTER_YH!H:H)</f>
        <v>545838000</v>
      </c>
      <c r="BL65" s="46">
        <f>IF(AND(EXCL_YRS_NEG_INC=1,_xlfn.XLOOKUP($D65,MASTER_YH!$D:$D,MASTER_YH!N:N)&lt;0), "Negative", _xlfn.XLOOKUP($D65,MASTER_YH!$D:$D,MASTER_YH!N:N))</f>
        <v>58335000</v>
      </c>
      <c r="BM65" s="65">
        <f t="shared" si="35"/>
        <v>2.2603851275078491E-4</v>
      </c>
      <c r="BN65" s="65" t="str">
        <f t="shared" si="36"/>
        <v/>
      </c>
      <c r="BO65" s="47">
        <f t="shared" si="59"/>
        <v>0.10687236872478648</v>
      </c>
      <c r="BP65" s="46">
        <f>_xlfn.XLOOKUP($D65, 'MASTER_S&amp;P'!$D:$D, 'MASTER_S&amp;P'!H:H)</f>
        <v>505021000</v>
      </c>
      <c r="BQ65" s="46">
        <f>IF(AND(EXCL_YRS_NEG_INC=1,_xlfn.XLOOKUP($D65,'MASTER_S&amp;P'!$D:$D,'MASTER_S&amp;P'!N:N)&lt;0),"Negative",_xlfn.XLOOKUP($D65,'MASTER_S&amp;P'!$D:$D,'MASTER_S&amp;P'!N:N))</f>
        <v>57630000</v>
      </c>
      <c r="BR65" s="65">
        <f t="shared" si="37"/>
        <v>2.1927036397615977E-4</v>
      </c>
      <c r="BS65" s="65" t="str">
        <f t="shared" si="38"/>
        <v/>
      </c>
      <c r="BT65" s="47">
        <f t="shared" si="60"/>
        <v>0.11411406654376749</v>
      </c>
      <c r="BU65" s="46">
        <f>_xlfn.XLOOKUP($D65, MASTER_VL!$D:$D, MASTER_VL!H:H)</f>
        <v>545800000</v>
      </c>
      <c r="BV65" s="46">
        <f>IF(AND(EXCL_YRS_NEG_INC=1,_xlfn.XLOOKUP($D65,MASTER_VL!$D:$D,MASTER_VL!Q:Q)&lt;0),"Negative",_xlfn.XLOOKUP($D65,MASTER_VL!$D:$D,MASTER_VL!Q:Q))</f>
        <v>83258000</v>
      </c>
      <c r="BW65" s="65">
        <f t="shared" si="39"/>
        <v>2.3475630778520547E-4</v>
      </c>
      <c r="BX65" s="65" t="str">
        <f t="shared" si="40"/>
        <v/>
      </c>
      <c r="BY65" s="47">
        <f t="shared" si="61"/>
        <v>0.15254305606449248</v>
      </c>
      <c r="BZ65" s="46">
        <f t="shared" si="41"/>
        <v>545838000</v>
      </c>
      <c r="CA65" s="46">
        <f>_xlfn.XLOOKUP($D65, MASTER_YH!$D:$D, MASTER_YH!K:K)</f>
        <v>350598000</v>
      </c>
      <c r="CB65" s="49">
        <f t="shared" si="42"/>
        <v>1.5568771071141307</v>
      </c>
      <c r="CC65" s="46">
        <f t="shared" si="62"/>
        <v>505021000</v>
      </c>
      <c r="CD65" s="46">
        <f>_xlfn.XLOOKUP($D65, 'MASTER_S&amp;P'!$D:$D, 'MASTER_S&amp;P'!K:K)</f>
        <v>279958000</v>
      </c>
      <c r="CE65" s="49">
        <f t="shared" si="63"/>
        <v>1.8039170161238471</v>
      </c>
      <c r="CF65" s="51">
        <f t="shared" si="43"/>
        <v>315278000</v>
      </c>
      <c r="CG65" s="65">
        <f t="shared" si="44"/>
        <v>2.113014710673625E-4</v>
      </c>
      <c r="CH65" s="65" t="str">
        <f t="shared" si="45"/>
        <v/>
      </c>
      <c r="CI65" s="50">
        <f t="shared" si="64"/>
        <v>1.6803970616189889</v>
      </c>
      <c r="CJ65" s="44">
        <f t="shared" si="67"/>
        <v>0</v>
      </c>
    </row>
    <row r="66" spans="2:88" x14ac:dyDescent="0.3">
      <c r="B66" s="7" t="str">
        <f>MASTER_VL!B60</f>
        <v>Retail Softlines</v>
      </c>
      <c r="C66" s="7" t="str">
        <f>MASTER_VL!C60</f>
        <v>Foot Locker Inc</v>
      </c>
      <c r="D66" s="7" t="str">
        <f>MASTER_VL!D60</f>
        <v>FL</v>
      </c>
      <c r="G66" s="46">
        <f>_xlfn.XLOOKUP($D66,MASTER_YH!$D:$D,MASTER_YH!F:F)</f>
        <v>7988000000</v>
      </c>
      <c r="H66" s="46">
        <f>IF(AND(EXCL_YRS_NEG_INC=1,_xlfn.XLOOKUP($D66,MASTER_YH!$D:$D,MASTER_YH!L:L)&lt;0), "Negative", _xlfn.XLOOKUP($D66,MASTER_YH!$D:$D,MASTER_YH!L:L))</f>
        <v>51000000</v>
      </c>
      <c r="I66" s="65">
        <f t="shared" si="11"/>
        <v>4.9878478920686838E-3</v>
      </c>
      <c r="J66" s="65" t="str">
        <f t="shared" si="12"/>
        <v/>
      </c>
      <c r="K66" s="47">
        <f t="shared" si="47"/>
        <v>6.3845768652979473E-3</v>
      </c>
      <c r="L66" s="46">
        <f>_xlfn.XLOOKUP($D66, 'MASTER_S&amp;P'!$D:$D, 'MASTER_S&amp;P'!F:F)</f>
        <v>8168000000</v>
      </c>
      <c r="M66" s="46" t="str">
        <f>IF(AND(EXCL_YRS_NEG_INC=1,_xlfn.XLOOKUP($D66,'MASTER_S&amp;P'!$D:$D,'MASTER_S&amp;P'!L:L)&lt;0),"Negative",_xlfn.XLOOKUP($D66,'MASTER_S&amp;P'!$D:$D,'MASTER_S&amp;P'!L:L))</f>
        <v>Negative</v>
      </c>
      <c r="N66" s="65" t="str">
        <f t="shared" si="13"/>
        <v/>
      </c>
      <c r="O66" s="65" t="str">
        <f t="shared" si="14"/>
        <v/>
      </c>
      <c r="P66" s="47" t="str">
        <f t="shared" si="48"/>
        <v>n/a</v>
      </c>
      <c r="Q66" s="46">
        <f>_xlfn.XLOOKUP($D66, MASTER_VL!$D:$D, MASTER_VL!F:F)</f>
        <v>7988000000</v>
      </c>
      <c r="R66" s="46">
        <f>IF(AND(EXCL_YRS_NEG_INC=1,_xlfn.XLOOKUP($D66,MASTER_VL!$D:$D,MASTER_VL!O:O)&lt;0),"Negative",_xlfn.XLOOKUP($D66,MASTER_VL!$D:$D,MASTER_VL!O:O))</f>
        <v>130273300.00000001</v>
      </c>
      <c r="S66" s="65">
        <f t="shared" si="15"/>
        <v>6.2728917703072633E-3</v>
      </c>
      <c r="T66" s="65" t="str">
        <f t="shared" si="16"/>
        <v/>
      </c>
      <c r="U66" s="47">
        <f t="shared" si="49"/>
        <v>1.6308625438157236E-2</v>
      </c>
      <c r="V66" s="46">
        <f t="shared" si="17"/>
        <v>7988000000</v>
      </c>
      <c r="W66" s="46">
        <f>_xlfn.XLOOKUP($D66, MASTER_YH!$D:$D, MASTER_YH!I:I)</f>
        <v>6748000000</v>
      </c>
      <c r="X66" s="49">
        <f t="shared" si="18"/>
        <v>1.1837581505631298</v>
      </c>
      <c r="Y66" s="46">
        <f t="shared" si="50"/>
        <v>8168000000</v>
      </c>
      <c r="Z66" s="46">
        <f>_xlfn.XLOOKUP($D66, 'MASTER_S&amp;P'!$D:$D, 'MASTER_S&amp;P'!I:I)</f>
        <v>6868000000</v>
      </c>
      <c r="AA66" s="49">
        <f t="shared" si="51"/>
        <v>1.1892836342457775</v>
      </c>
      <c r="AB66" s="51">
        <f t="shared" si="19"/>
        <v>6808000000</v>
      </c>
      <c r="AC66" s="65">
        <f t="shared" si="20"/>
        <v>4.2598074421581244E-3</v>
      </c>
      <c r="AD66" s="65" t="str">
        <f t="shared" si="21"/>
        <v/>
      </c>
      <c r="AE66" s="50">
        <f t="shared" si="52"/>
        <v>1.1865208924044537</v>
      </c>
      <c r="AF66" s="44">
        <f t="shared" si="65"/>
        <v>0</v>
      </c>
      <c r="AI66" s="46">
        <f>_xlfn.XLOOKUP($D66,MASTER_YH!$D:$D,MASTER_YH!G:G)</f>
        <v>8168000000</v>
      </c>
      <c r="AJ66" s="46" t="str">
        <f>IF(AND(EXCL_YRS_NEG_INC=1,_xlfn.XLOOKUP($D66,MASTER_YH!$D:$D,MASTER_YH!M:M)&lt;0), "Negative", _xlfn.XLOOKUP($D66,MASTER_YH!$D:$D,MASTER_YH!M:M))</f>
        <v>Negative</v>
      </c>
      <c r="AK66" s="65" t="str">
        <f t="shared" si="23"/>
        <v/>
      </c>
      <c r="AL66" s="65" t="str">
        <f t="shared" si="24"/>
        <v/>
      </c>
      <c r="AM66" s="47" t="str">
        <f t="shared" si="53"/>
        <v>n/a</v>
      </c>
      <c r="AN66" s="46">
        <f>_xlfn.XLOOKUP($D66, 'MASTER_S&amp;P'!$D:$D, 'MASTER_S&amp;P'!G:G)</f>
        <v>8759000000</v>
      </c>
      <c r="AO66" s="46">
        <f>IF(AND(EXCL_YRS_NEG_INC=1,_xlfn.XLOOKUP($D66,'MASTER_S&amp;P'!$D:$D,'MASTER_S&amp;P'!M:M)&lt;0),"Negative",_xlfn.XLOOKUP($D66,'MASTER_S&amp;P'!$D:$D,'MASTER_S&amp;P'!M:M))</f>
        <v>524000000</v>
      </c>
      <c r="AP66" s="65">
        <f t="shared" si="25"/>
        <v>5.0398271413351521E-3</v>
      </c>
      <c r="AQ66" s="65" t="str">
        <f t="shared" si="26"/>
        <v/>
      </c>
      <c r="AR66" s="47">
        <f t="shared" si="54"/>
        <v>5.9824180842561935E-2</v>
      </c>
      <c r="AS66" s="46">
        <f>_xlfn.XLOOKUP($D66, MASTER_VL!$D:$D, MASTER_VL!G:G)</f>
        <v>8168000000</v>
      </c>
      <c r="AT66" s="46">
        <f>IF(AND(EXCL_YRS_NEG_INC=1,_xlfn.XLOOKUP($D66,MASTER_VL!$D:$D,MASTER_VL!P:P)&lt;0),"Negative",_xlfn.XLOOKUP($D66,MASTER_VL!$D:$D,MASTER_VL!P:P))</f>
        <v>133877600</v>
      </c>
      <c r="AU66" s="65">
        <f t="shared" si="27"/>
        <v>5.1972750017119616E-3</v>
      </c>
      <c r="AV66" s="65" t="str">
        <f t="shared" si="28"/>
        <v/>
      </c>
      <c r="AW66" s="47">
        <f t="shared" si="55"/>
        <v>1.6390499510284037E-2</v>
      </c>
      <c r="AX66" s="46">
        <f t="shared" si="29"/>
        <v>8168000000</v>
      </c>
      <c r="AY66" s="46">
        <f>_xlfn.XLOOKUP($D66, MASTER_YH!$D:$D, MASTER_YH!J:J)</f>
        <v>6868000000</v>
      </c>
      <c r="AZ66" s="49">
        <f t="shared" si="30"/>
        <v>1.1892836342457775</v>
      </c>
      <c r="BA66" s="46">
        <f t="shared" si="56"/>
        <v>8759000000</v>
      </c>
      <c r="BB66" s="46">
        <f>_xlfn.XLOOKUP($D66, 'MASTER_S&amp;P'!$D:$D, 'MASTER_S&amp;P'!J:J)</f>
        <v>7907000000</v>
      </c>
      <c r="BC66" s="49">
        <f t="shared" si="57"/>
        <v>1.1077526242569875</v>
      </c>
      <c r="BD66" s="51">
        <f t="shared" si="31"/>
        <v>7387500000</v>
      </c>
      <c r="BE66" s="65">
        <f t="shared" si="32"/>
        <v>4.7704695147490596E-3</v>
      </c>
      <c r="BF66" s="65" t="str">
        <f t="shared" si="33"/>
        <v/>
      </c>
      <c r="BG66" s="50">
        <f t="shared" si="58"/>
        <v>1.1485181292513826</v>
      </c>
      <c r="BH66" s="44">
        <f t="shared" si="66"/>
        <v>0</v>
      </c>
      <c r="BK66" s="46">
        <f>_xlfn.XLOOKUP($D66,MASTER_YH!$D:$D,MASTER_YH!H:H)</f>
        <v>8759000000</v>
      </c>
      <c r="BL66" s="46">
        <f>IF(AND(EXCL_YRS_NEG_INC=1,_xlfn.XLOOKUP($D66,MASTER_YH!$D:$D,MASTER_YH!N:N)&lt;0), "Negative", _xlfn.XLOOKUP($D66,MASTER_YH!$D:$D,MASTER_YH!N:N))</f>
        <v>524000000</v>
      </c>
      <c r="BM66" s="65">
        <f t="shared" si="35"/>
        <v>5.7506546945046777E-3</v>
      </c>
      <c r="BN66" s="65" t="str">
        <f t="shared" si="36"/>
        <v/>
      </c>
      <c r="BO66" s="47">
        <f t="shared" si="59"/>
        <v>5.9824180842561935E-2</v>
      </c>
      <c r="BP66" s="46">
        <f>_xlfn.XLOOKUP($D66, 'MASTER_S&amp;P'!$D:$D, 'MASTER_S&amp;P'!H:H)</f>
        <v>8968000000</v>
      </c>
      <c r="BQ66" s="46">
        <f>IF(AND(EXCL_YRS_NEG_INC=1,_xlfn.XLOOKUP($D66,'MASTER_S&amp;P'!$D:$D,'MASTER_S&amp;P'!N:N)&lt;0),"Negative",_xlfn.XLOOKUP($D66,'MASTER_S&amp;P'!$D:$D,'MASTER_S&amp;P'!N:N))</f>
        <v>1240000000</v>
      </c>
      <c r="BR66" s="65">
        <f t="shared" si="37"/>
        <v>5.5784659552927177E-3</v>
      </c>
      <c r="BS66" s="65" t="str">
        <f t="shared" si="38"/>
        <v/>
      </c>
      <c r="BT66" s="47">
        <f t="shared" si="60"/>
        <v>0.13826940231935772</v>
      </c>
      <c r="BU66" s="46">
        <f>_xlfn.XLOOKUP($D66, MASTER_VL!$D:$D, MASTER_VL!H:H)</f>
        <v>8759000000</v>
      </c>
      <c r="BV66" s="46">
        <f>IF(AND(EXCL_YRS_NEG_INC=1,_xlfn.XLOOKUP($D66,MASTER_VL!$D:$D,MASTER_VL!Q:Q)&lt;0),"Negative",_xlfn.XLOOKUP($D66,MASTER_VL!$D:$D,MASTER_VL!Q:Q))</f>
        <v>461396000.00000006</v>
      </c>
      <c r="BW66" s="65">
        <f t="shared" si="39"/>
        <v>5.972444460904767E-3</v>
      </c>
      <c r="BX66" s="65" t="str">
        <f t="shared" si="40"/>
        <v/>
      </c>
      <c r="BY66" s="47">
        <f t="shared" si="61"/>
        <v>5.2676789587852504E-2</v>
      </c>
      <c r="BZ66" s="46">
        <f t="shared" si="41"/>
        <v>8759000000</v>
      </c>
      <c r="CA66" s="46">
        <f>_xlfn.XLOOKUP($D66, MASTER_YH!$D:$D, MASTER_YH!K:K)</f>
        <v>7907000000</v>
      </c>
      <c r="CB66" s="49">
        <f t="shared" si="42"/>
        <v>1.1077526242569875</v>
      </c>
      <c r="CC66" s="46">
        <f t="shared" si="62"/>
        <v>8968000000</v>
      </c>
      <c r="CD66" s="46">
        <f>_xlfn.XLOOKUP($D66, 'MASTER_S&amp;P'!$D:$D, 'MASTER_S&amp;P'!K:K)</f>
        <v>8135000000</v>
      </c>
      <c r="CE66" s="49">
        <f t="shared" si="63"/>
        <v>1.1023970497848801</v>
      </c>
      <c r="CF66" s="51">
        <f t="shared" si="43"/>
        <v>8021000000</v>
      </c>
      <c r="CG66" s="65">
        <f t="shared" si="44"/>
        <v>5.3757290373299587E-3</v>
      </c>
      <c r="CH66" s="65" t="str">
        <f t="shared" si="45"/>
        <v/>
      </c>
      <c r="CI66" s="50">
        <f t="shared" si="64"/>
        <v>1.1050748370209338</v>
      </c>
      <c r="CJ66" s="44">
        <f t="shared" si="67"/>
        <v>0</v>
      </c>
    </row>
    <row r="67" spans="2:88" x14ac:dyDescent="0.3">
      <c r="B67" s="7" t="str">
        <f>MASTER_VL!B61</f>
        <v>Retail Softlines</v>
      </c>
      <c r="C67" s="7" t="str">
        <f>MASTER_VL!C61</f>
        <v>Gap Inc</v>
      </c>
      <c r="D67" s="7" t="str">
        <f>MASTER_VL!D61</f>
        <v>GAP</v>
      </c>
      <c r="G67" s="46">
        <f>_xlfn.XLOOKUP($D67,MASTER_YH!$D:$D,MASTER_YH!F:F)</f>
        <v>15086000000</v>
      </c>
      <c r="H67" s="46">
        <f>IF(AND(EXCL_YRS_NEG_INC=1,_xlfn.XLOOKUP($D67,MASTER_YH!$D:$D,MASTER_YH!L:L)&lt;0), "Negative", _xlfn.XLOOKUP($D67,MASTER_YH!$D:$D,MASTER_YH!L:L))</f>
        <v>1137000000</v>
      </c>
      <c r="I67" s="65">
        <f t="shared" si="11"/>
        <v>8.3994098352851675E-3</v>
      </c>
      <c r="J67" s="65" t="str">
        <f t="shared" si="12"/>
        <v/>
      </c>
      <c r="K67" s="47">
        <f t="shared" si="47"/>
        <v>7.5367890759644701E-2</v>
      </c>
      <c r="L67" s="46">
        <f>_xlfn.XLOOKUP($D67, 'MASTER_S&amp;P'!$D:$D, 'MASTER_S&amp;P'!F:F)</f>
        <v>14889000000</v>
      </c>
      <c r="M67" s="46">
        <f>IF(AND(EXCL_YRS_NEG_INC=1,_xlfn.XLOOKUP($D67,'MASTER_S&amp;P'!$D:$D,'MASTER_S&amp;P'!L:L)&lt;0),"Negative",_xlfn.XLOOKUP($D67,'MASTER_S&amp;P'!$D:$D,'MASTER_S&amp;P'!L:L))</f>
        <v>556000000</v>
      </c>
      <c r="N67" s="65">
        <f t="shared" si="13"/>
        <v>7.6954448291084217E-3</v>
      </c>
      <c r="O67" s="65" t="str">
        <f t="shared" si="14"/>
        <v/>
      </c>
      <c r="P67" s="47">
        <f t="shared" si="48"/>
        <v>3.7343004902948486E-2</v>
      </c>
      <c r="Q67" s="46">
        <f>_xlfn.XLOOKUP($D67, MASTER_VL!$D:$D, MASTER_VL!F:F)</f>
        <v>15086000000</v>
      </c>
      <c r="R67" s="46">
        <f>IF(AND(EXCL_YRS_NEG_INC=1,_xlfn.XLOOKUP($D67,MASTER_VL!$D:$D,MASTER_VL!O:O)&lt;0),"Negative",_xlfn.XLOOKUP($D67,MASTER_VL!$D:$D,MASTER_VL!O:O))</f>
        <v>822800000.00000012</v>
      </c>
      <c r="S67" s="65">
        <f t="shared" si="15"/>
        <v>1.0563391260383023E-2</v>
      </c>
      <c r="T67" s="65" t="str">
        <f t="shared" si="16"/>
        <v/>
      </c>
      <c r="U67" s="47">
        <f t="shared" si="49"/>
        <v>5.4540633700119322E-2</v>
      </c>
      <c r="V67" s="46">
        <f t="shared" si="17"/>
        <v>15086000000</v>
      </c>
      <c r="W67" s="46">
        <f>_xlfn.XLOOKUP($D67, MASTER_YH!$D:$D, MASTER_YH!I:I)</f>
        <v>11885000000</v>
      </c>
      <c r="X67" s="49">
        <f t="shared" si="18"/>
        <v>1.2693310896087506</v>
      </c>
      <c r="Y67" s="46">
        <f t="shared" si="50"/>
        <v>14889000000</v>
      </c>
      <c r="Z67" s="46">
        <f>_xlfn.XLOOKUP($D67, 'MASTER_S&amp;P'!$D:$D, 'MASTER_S&amp;P'!I:I)</f>
        <v>11044000000</v>
      </c>
      <c r="AA67" s="49">
        <f t="shared" si="51"/>
        <v>1.3481528431727634</v>
      </c>
      <c r="AB67" s="51">
        <f t="shared" si="19"/>
        <v>11464500000</v>
      </c>
      <c r="AC67" s="65">
        <f t="shared" si="20"/>
        <v>7.1734081111371637E-3</v>
      </c>
      <c r="AD67" s="65" t="str">
        <f t="shared" si="21"/>
        <v/>
      </c>
      <c r="AE67" s="50">
        <f t="shared" si="52"/>
        <v>1.3087419663907571</v>
      </c>
      <c r="AF67" s="44">
        <f t="shared" si="65"/>
        <v>0</v>
      </c>
      <c r="AI67" s="46">
        <f>_xlfn.XLOOKUP($D67,MASTER_YH!$D:$D,MASTER_YH!G:G)</f>
        <v>14889000000</v>
      </c>
      <c r="AJ67" s="46">
        <f>IF(AND(EXCL_YRS_NEG_INC=1,_xlfn.XLOOKUP($D67,MASTER_YH!$D:$D,MASTER_YH!M:M)&lt;0), "Negative", _xlfn.XLOOKUP($D67,MASTER_YH!$D:$D,MASTER_YH!M:M))</f>
        <v>556000000</v>
      </c>
      <c r="AK67" s="65">
        <f t="shared" si="23"/>
        <v>7.544076186196829E-3</v>
      </c>
      <c r="AL67" s="65" t="str">
        <f t="shared" si="24"/>
        <v/>
      </c>
      <c r="AM67" s="47">
        <f t="shared" si="53"/>
        <v>3.7343004902948486E-2</v>
      </c>
      <c r="AN67" s="46">
        <f>_xlfn.XLOOKUP($D67, 'MASTER_S&amp;P'!$D:$D, 'MASTER_S&amp;P'!G:G)</f>
        <v>15616000000</v>
      </c>
      <c r="AO67" s="46" t="str">
        <f>IF(AND(EXCL_YRS_NEG_INC=1,_xlfn.XLOOKUP($D67,'MASTER_S&amp;P'!$D:$D,'MASTER_S&amp;P'!M:M)&lt;0),"Negative",_xlfn.XLOOKUP($D67,'MASTER_S&amp;P'!$D:$D,'MASTER_S&amp;P'!M:M))</f>
        <v>Negative</v>
      </c>
      <c r="AP67" s="65" t="str">
        <f t="shared" si="25"/>
        <v/>
      </c>
      <c r="AQ67" s="65" t="str">
        <f t="shared" si="26"/>
        <v/>
      </c>
      <c r="AR67" s="47" t="str">
        <f t="shared" si="54"/>
        <v>n/a</v>
      </c>
      <c r="AS67" s="46">
        <f>_xlfn.XLOOKUP($D67, MASTER_VL!$D:$D, MASTER_VL!G:G)</f>
        <v>14889000000</v>
      </c>
      <c r="AT67" s="46">
        <f>IF(AND(EXCL_YRS_NEG_INC=1,_xlfn.XLOOKUP($D67,MASTER_VL!$D:$D,MASTER_VL!P:P)&lt;0),"Negative",_xlfn.XLOOKUP($D67,MASTER_VL!$D:$D,MASTER_VL!P:P))</f>
        <v>531960000</v>
      </c>
      <c r="AU67" s="65">
        <f t="shared" si="27"/>
        <v>7.8900086828019821E-3</v>
      </c>
      <c r="AV67" s="65" t="str">
        <f t="shared" si="28"/>
        <v/>
      </c>
      <c r="AW67" s="47">
        <f t="shared" si="55"/>
        <v>3.5728390086641144E-2</v>
      </c>
      <c r="AX67" s="46">
        <f t="shared" si="29"/>
        <v>14889000000</v>
      </c>
      <c r="AY67" s="46">
        <f>_xlfn.XLOOKUP($D67, MASTER_YH!$D:$D, MASTER_YH!J:J)</f>
        <v>11044000000</v>
      </c>
      <c r="AZ67" s="49">
        <f t="shared" si="30"/>
        <v>1.3481528431727634</v>
      </c>
      <c r="BA67" s="46">
        <f t="shared" si="56"/>
        <v>15616000000</v>
      </c>
      <c r="BB67" s="46">
        <f>_xlfn.XLOOKUP($D67, 'MASTER_S&amp;P'!$D:$D, 'MASTER_S&amp;P'!J:J)</f>
        <v>11386000000</v>
      </c>
      <c r="BC67" s="49">
        <f t="shared" si="57"/>
        <v>1.3715088705427718</v>
      </c>
      <c r="BD67" s="51">
        <f t="shared" si="31"/>
        <v>11215000000</v>
      </c>
      <c r="BE67" s="65">
        <f t="shared" si="32"/>
        <v>7.2420731787357978E-3</v>
      </c>
      <c r="BF67" s="65" t="str">
        <f t="shared" si="33"/>
        <v/>
      </c>
      <c r="BG67" s="50">
        <f t="shared" si="58"/>
        <v>1.3598308568577675</v>
      </c>
      <c r="BH67" s="44">
        <f t="shared" si="66"/>
        <v>0</v>
      </c>
      <c r="BK67" s="46">
        <f>_xlfn.XLOOKUP($D67,MASTER_YH!$D:$D,MASTER_YH!H:H)</f>
        <v>15616000000</v>
      </c>
      <c r="BL67" s="46" t="str">
        <f>IF(AND(EXCL_YRS_NEG_INC=1,_xlfn.XLOOKUP($D67,MASTER_YH!$D:$D,MASTER_YH!N:N)&lt;0), "Negative", _xlfn.XLOOKUP($D67,MASTER_YH!$D:$D,MASTER_YH!N:N))</f>
        <v>Negative</v>
      </c>
      <c r="BM67" s="65" t="str">
        <f t="shared" si="35"/>
        <v/>
      </c>
      <c r="BN67" s="65" t="str">
        <f t="shared" si="36"/>
        <v/>
      </c>
      <c r="BO67" s="47" t="str">
        <f t="shared" si="59"/>
        <v>n/a</v>
      </c>
      <c r="BP67" s="46">
        <f>_xlfn.XLOOKUP($D67, 'MASTER_S&amp;P'!$D:$D, 'MASTER_S&amp;P'!H:H)</f>
        <v>16670000000</v>
      </c>
      <c r="BQ67" s="46">
        <f>IF(AND(EXCL_YRS_NEG_INC=1,_xlfn.XLOOKUP($D67,'MASTER_S&amp;P'!$D:$D,'MASTER_S&amp;P'!N:N)&lt;0),"Negative",_xlfn.XLOOKUP($D67,'MASTER_S&amp;P'!$D:$D,'MASTER_S&amp;P'!N:N))</f>
        <v>323000000</v>
      </c>
      <c r="BR67" s="65">
        <f t="shared" si="37"/>
        <v>8.3969092022474282E-3</v>
      </c>
      <c r="BS67" s="65" t="str">
        <f t="shared" si="38"/>
        <v/>
      </c>
      <c r="BT67" s="47">
        <f t="shared" si="60"/>
        <v>1.9376124775044992E-2</v>
      </c>
      <c r="BU67" s="46">
        <f>_xlfn.XLOOKUP($D67, MASTER_VL!$D:$D, MASTER_VL!H:H)</f>
        <v>15616000000</v>
      </c>
      <c r="BV67" s="46" t="str">
        <f>IF(AND(EXCL_YRS_NEG_INC=1,_xlfn.XLOOKUP($D67,MASTER_VL!$D:$D,MASTER_VL!Q:Q)&lt;0),"Negative",_xlfn.XLOOKUP($D67,MASTER_VL!$D:$D,MASTER_VL!Q:Q))</f>
        <v>Negative</v>
      </c>
      <c r="BW67" s="65" t="str">
        <f t="shared" si="39"/>
        <v/>
      </c>
      <c r="BX67" s="65" t="str">
        <f t="shared" si="40"/>
        <v/>
      </c>
      <c r="BY67" s="47" t="str">
        <f t="shared" si="61"/>
        <v>n/a</v>
      </c>
      <c r="BZ67" s="46">
        <f t="shared" si="41"/>
        <v>15616000000</v>
      </c>
      <c r="CA67" s="46">
        <f>_xlfn.XLOOKUP($D67, MASTER_YH!$D:$D, MASTER_YH!K:K)</f>
        <v>11386000000</v>
      </c>
      <c r="CB67" s="49">
        <f t="shared" si="42"/>
        <v>1.3715088705427718</v>
      </c>
      <c r="CC67" s="46">
        <f t="shared" si="62"/>
        <v>16670000000</v>
      </c>
      <c r="CD67" s="46">
        <f>_xlfn.XLOOKUP($D67, 'MASTER_S&amp;P'!$D:$D, 'MASTER_S&amp;P'!K:K)</f>
        <v>12761000000</v>
      </c>
      <c r="CE67" s="49">
        <f t="shared" si="63"/>
        <v>1.3063239558028368</v>
      </c>
      <c r="CF67" s="51">
        <f t="shared" si="43"/>
        <v>12073500000</v>
      </c>
      <c r="CG67" s="65">
        <f t="shared" si="44"/>
        <v>8.0917422431371708E-3</v>
      </c>
      <c r="CH67" s="65" t="str">
        <f t="shared" si="45"/>
        <v/>
      </c>
      <c r="CI67" s="50">
        <f t="shared" si="64"/>
        <v>1.3389164131728042</v>
      </c>
      <c r="CJ67" s="44">
        <f t="shared" si="67"/>
        <v>0</v>
      </c>
    </row>
    <row r="68" spans="2:88" x14ac:dyDescent="0.3">
      <c r="B68" s="7" t="str">
        <f>MASTER_VL!B62</f>
        <v>Retail Softlines</v>
      </c>
      <c r="C68" s="7" t="str">
        <f>MASTER_VL!C62</f>
        <v>Grove Collaborative Hldgs Inc</v>
      </c>
      <c r="D68" s="7" t="str">
        <f>MASTER_VL!D62</f>
        <v>GROV</v>
      </c>
      <c r="G68" s="46">
        <f>_xlfn.XLOOKUP($D68,MASTER_YH!$D:$D,MASTER_YH!F:F)</f>
        <v>203425000</v>
      </c>
      <c r="H68" s="46" t="str">
        <f>IF(AND(EXCL_YRS_NEG_INC=1,_xlfn.XLOOKUP($D68,MASTER_YH!$D:$D,MASTER_YH!L:L)&lt;0), "Negative", _xlfn.XLOOKUP($D68,MASTER_YH!$D:$D,MASTER_YH!L:L))</f>
        <v>Negative</v>
      </c>
      <c r="I68" s="65" t="str">
        <f t="shared" si="11"/>
        <v/>
      </c>
      <c r="J68" s="65" t="str">
        <f t="shared" si="12"/>
        <v/>
      </c>
      <c r="K68" s="47" t="str">
        <f t="shared" si="47"/>
        <v>n/a</v>
      </c>
      <c r="L68" s="46">
        <f>_xlfn.XLOOKUP($D68, 'MASTER_S&amp;P'!$D:$D, 'MASTER_S&amp;P'!F:F)</f>
        <v>203425000</v>
      </c>
      <c r="M68" s="46" t="str">
        <f>IF(AND(EXCL_YRS_NEG_INC=1,_xlfn.XLOOKUP($D68,'MASTER_S&amp;P'!$D:$D,'MASTER_S&amp;P'!L:L)&lt;0),"Negative",_xlfn.XLOOKUP($D68,'MASTER_S&amp;P'!$D:$D,'MASTER_S&amp;P'!L:L))</f>
        <v>Negative</v>
      </c>
      <c r="N68" s="65" t="str">
        <f t="shared" si="13"/>
        <v/>
      </c>
      <c r="O68" s="65" t="str">
        <f t="shared" si="14"/>
        <v/>
      </c>
      <c r="P68" s="47" t="str">
        <f t="shared" si="48"/>
        <v>n/a</v>
      </c>
      <c r="Q68" s="46" t="str">
        <f>_xlfn.XLOOKUP($D68, MASTER_VL!$D:$D, MASTER_VL!F:F)</f>
        <v>NA</v>
      </c>
      <c r="R68" s="46" t="str">
        <f>IF(AND(EXCL_YRS_NEG_INC=1,_xlfn.XLOOKUP($D68,MASTER_VL!$D:$D,MASTER_VL!O:O)&lt;0),"Negative",_xlfn.XLOOKUP($D68,MASTER_VL!$D:$D,MASTER_VL!O:O))</f>
        <v>NA</v>
      </c>
      <c r="S68" s="65" t="str">
        <f t="shared" si="15"/>
        <v/>
      </c>
      <c r="T68" s="65" t="str">
        <f t="shared" si="16"/>
        <v/>
      </c>
      <c r="U68" s="47" t="str">
        <f t="shared" si="49"/>
        <v>n/a</v>
      </c>
      <c r="V68" s="46">
        <f t="shared" si="17"/>
        <v>203425000</v>
      </c>
      <c r="W68" s="46">
        <f>_xlfn.XLOOKUP($D68, MASTER_YH!$D:$D, MASTER_YH!I:I)</f>
        <v>65010000</v>
      </c>
      <c r="X68" s="49">
        <f t="shared" si="18"/>
        <v>3.1291339793877864</v>
      </c>
      <c r="Y68" s="46">
        <f t="shared" si="50"/>
        <v>203425000</v>
      </c>
      <c r="Z68" s="46">
        <f>_xlfn.XLOOKUP($D68, 'MASTER_S&amp;P'!$D:$D, 'MASTER_S&amp;P'!I:I)</f>
        <v>65010000</v>
      </c>
      <c r="AA68" s="49">
        <f t="shared" si="51"/>
        <v>3.1291339793877864</v>
      </c>
      <c r="AB68" s="51">
        <f t="shared" si="19"/>
        <v>65010000</v>
      </c>
      <c r="AC68" s="65">
        <f t="shared" si="20"/>
        <v>4.0677156553275508E-5</v>
      </c>
      <c r="AD68" s="65">
        <f t="shared" si="21"/>
        <v>1.1018339618037708E-4</v>
      </c>
      <c r="AE68" s="50">
        <f t="shared" si="52"/>
        <v>3.1291339793877864</v>
      </c>
      <c r="AF68" s="44">
        <f t="shared" si="65"/>
        <v>1</v>
      </c>
      <c r="AI68" s="46">
        <f>_xlfn.XLOOKUP($D68,MASTER_YH!$D:$D,MASTER_YH!G:G)</f>
        <v>259278000</v>
      </c>
      <c r="AJ68" s="46" t="str">
        <f>IF(AND(EXCL_YRS_NEG_INC=1,_xlfn.XLOOKUP($D68,MASTER_YH!$D:$D,MASTER_YH!M:M)&lt;0), "Negative", _xlfn.XLOOKUP($D68,MASTER_YH!$D:$D,MASTER_YH!M:M))</f>
        <v>Negative</v>
      </c>
      <c r="AK68" s="65" t="str">
        <f t="shared" si="23"/>
        <v/>
      </c>
      <c r="AL68" s="65" t="str">
        <f t="shared" si="24"/>
        <v/>
      </c>
      <c r="AM68" s="47" t="str">
        <f t="shared" si="53"/>
        <v>n/a</v>
      </c>
      <c r="AN68" s="46">
        <f>_xlfn.XLOOKUP($D68, 'MASTER_S&amp;P'!$D:$D, 'MASTER_S&amp;P'!G:G)</f>
        <v>259278000</v>
      </c>
      <c r="AO68" s="46" t="str">
        <f>IF(AND(EXCL_YRS_NEG_INC=1,_xlfn.XLOOKUP($D68,'MASTER_S&amp;P'!$D:$D,'MASTER_S&amp;P'!M:M)&lt;0),"Negative",_xlfn.XLOOKUP($D68,'MASTER_S&amp;P'!$D:$D,'MASTER_S&amp;P'!M:M))</f>
        <v>Negative</v>
      </c>
      <c r="AP68" s="65" t="str">
        <f t="shared" si="25"/>
        <v/>
      </c>
      <c r="AQ68" s="65" t="str">
        <f t="shared" si="26"/>
        <v/>
      </c>
      <c r="AR68" s="47" t="str">
        <f t="shared" si="54"/>
        <v>n/a</v>
      </c>
      <c r="AS68" s="46" t="str">
        <f>_xlfn.XLOOKUP($D68, MASTER_VL!$D:$D, MASTER_VL!G:G)</f>
        <v>NA</v>
      </c>
      <c r="AT68" s="46" t="str">
        <f>IF(AND(EXCL_YRS_NEG_INC=1,_xlfn.XLOOKUP($D68,MASTER_VL!$D:$D,MASTER_VL!P:P)&lt;0),"Negative",_xlfn.XLOOKUP($D68,MASTER_VL!$D:$D,MASTER_VL!P:P))</f>
        <v>NA</v>
      </c>
      <c r="AU68" s="65" t="str">
        <f t="shared" si="27"/>
        <v/>
      </c>
      <c r="AV68" s="65" t="str">
        <f t="shared" si="28"/>
        <v/>
      </c>
      <c r="AW68" s="47" t="str">
        <f t="shared" si="55"/>
        <v>n/a</v>
      </c>
      <c r="AX68" s="46">
        <f t="shared" si="29"/>
        <v>259278000</v>
      </c>
      <c r="AY68" s="46">
        <f>_xlfn.XLOOKUP($D68, MASTER_YH!$D:$D, MASTER_YH!J:J)</f>
        <v>150742000</v>
      </c>
      <c r="AZ68" s="49">
        <f t="shared" si="30"/>
        <v>1.7200116755781401</v>
      </c>
      <c r="BA68" s="46">
        <f t="shared" si="56"/>
        <v>259278000</v>
      </c>
      <c r="BB68" s="46">
        <f>_xlfn.XLOOKUP($D68, 'MASTER_S&amp;P'!$D:$D, 'MASTER_S&amp;P'!J:J)</f>
        <v>150742000</v>
      </c>
      <c r="BC68" s="49">
        <f t="shared" si="57"/>
        <v>1.7200116755781401</v>
      </c>
      <c r="BD68" s="51">
        <f t="shared" si="31"/>
        <v>150742000</v>
      </c>
      <c r="BE68" s="65">
        <f t="shared" si="32"/>
        <v>9.7341470807756715E-5</v>
      </c>
      <c r="BF68" s="65" t="str">
        <f t="shared" si="33"/>
        <v/>
      </c>
      <c r="BG68" s="50">
        <f t="shared" si="58"/>
        <v>1.7200116755781401</v>
      </c>
      <c r="BH68" s="44">
        <f t="shared" si="66"/>
        <v>0</v>
      </c>
      <c r="BK68" s="46">
        <f>_xlfn.XLOOKUP($D68,MASTER_YH!$D:$D,MASTER_YH!H:H)</f>
        <v>321527000</v>
      </c>
      <c r="BL68" s="46" t="str">
        <f>IF(AND(EXCL_YRS_NEG_INC=1,_xlfn.XLOOKUP($D68,MASTER_YH!$D:$D,MASTER_YH!N:N)&lt;0), "Negative", _xlfn.XLOOKUP($D68,MASTER_YH!$D:$D,MASTER_YH!N:N))</f>
        <v>Negative</v>
      </c>
      <c r="BM68" s="65" t="str">
        <f t="shared" si="35"/>
        <v/>
      </c>
      <c r="BN68" s="65" t="str">
        <f t="shared" si="36"/>
        <v/>
      </c>
      <c r="BO68" s="47" t="str">
        <f t="shared" si="59"/>
        <v>n/a</v>
      </c>
      <c r="BP68" s="46">
        <f>_xlfn.XLOOKUP($D68, 'MASTER_S&amp;P'!$D:$D, 'MASTER_S&amp;P'!H:H)</f>
        <v>321527000</v>
      </c>
      <c r="BQ68" s="46" t="str">
        <f>IF(AND(EXCL_YRS_NEG_INC=1,_xlfn.XLOOKUP($D68,'MASTER_S&amp;P'!$D:$D,'MASTER_S&amp;P'!N:N)&lt;0),"Negative",_xlfn.XLOOKUP($D68,'MASTER_S&amp;P'!$D:$D,'MASTER_S&amp;P'!N:N))</f>
        <v>Negative</v>
      </c>
      <c r="BR68" s="65" t="str">
        <f t="shared" si="37"/>
        <v/>
      </c>
      <c r="BS68" s="65" t="str">
        <f t="shared" si="38"/>
        <v/>
      </c>
      <c r="BT68" s="47" t="str">
        <f t="shared" si="60"/>
        <v>n/a</v>
      </c>
      <c r="BU68" s="46" t="str">
        <f>_xlfn.XLOOKUP($D68, MASTER_VL!$D:$D, MASTER_VL!H:H)</f>
        <v>NA</v>
      </c>
      <c r="BV68" s="46" t="str">
        <f>IF(AND(EXCL_YRS_NEG_INC=1,_xlfn.XLOOKUP($D68,MASTER_VL!$D:$D,MASTER_VL!Q:Q)&lt;0),"Negative",_xlfn.XLOOKUP($D68,MASTER_VL!$D:$D,MASTER_VL!Q:Q))</f>
        <v>NA</v>
      </c>
      <c r="BW68" s="65" t="str">
        <f t="shared" si="39"/>
        <v/>
      </c>
      <c r="BX68" s="65" t="str">
        <f t="shared" si="40"/>
        <v/>
      </c>
      <c r="BY68" s="47" t="str">
        <f t="shared" si="61"/>
        <v>n/a</v>
      </c>
      <c r="BZ68" s="46">
        <f t="shared" si="41"/>
        <v>321527000</v>
      </c>
      <c r="CA68" s="46">
        <f>_xlfn.XLOOKUP($D68, MASTER_YH!$D:$D, MASTER_YH!K:K)</f>
        <v>174045000</v>
      </c>
      <c r="CB68" s="49">
        <f t="shared" si="42"/>
        <v>1.8473785515240311</v>
      </c>
      <c r="CC68" s="46">
        <f t="shared" si="62"/>
        <v>321527000</v>
      </c>
      <c r="CD68" s="46">
        <f>_xlfn.XLOOKUP($D68, 'MASTER_S&amp;P'!$D:$D, 'MASTER_S&amp;P'!K:K)</f>
        <v>174045000</v>
      </c>
      <c r="CE68" s="49">
        <f t="shared" si="63"/>
        <v>1.8473785515240311</v>
      </c>
      <c r="CF68" s="51">
        <f t="shared" si="43"/>
        <v>174045000</v>
      </c>
      <c r="CG68" s="65">
        <f t="shared" si="44"/>
        <v>1.1664614889690719E-4</v>
      </c>
      <c r="CH68" s="65" t="str">
        <f t="shared" si="45"/>
        <v/>
      </c>
      <c r="CI68" s="50">
        <f t="shared" si="64"/>
        <v>1.8473785515240311</v>
      </c>
      <c r="CJ68" s="44">
        <f t="shared" si="67"/>
        <v>0</v>
      </c>
    </row>
    <row r="69" spans="2:88" x14ac:dyDescent="0.3">
      <c r="B69" s="7" t="str">
        <f>MASTER_VL!B63</f>
        <v>Retail Softlines</v>
      </c>
      <c r="C69" s="7" t="str">
        <f>MASTER_VL!C63</f>
        <v>Innovative Designs Inc</v>
      </c>
      <c r="D69" s="7" t="str">
        <f>MASTER_VL!D63</f>
        <v>IVDN</v>
      </c>
      <c r="G69" s="46">
        <f>_xlfn.XLOOKUP($D69,MASTER_YH!$D:$D,MASTER_YH!F:F)</f>
        <v>1382733</v>
      </c>
      <c r="H69" s="46">
        <f>IF(AND(EXCL_YRS_NEG_INC=1,_xlfn.XLOOKUP($D69,MASTER_YH!$D:$D,MASTER_YH!L:L)&lt;0), "Negative", _xlfn.XLOOKUP($D69,MASTER_YH!$D:$D,MASTER_YH!L:L))</f>
        <v>96923</v>
      </c>
      <c r="I69" s="65">
        <f t="shared" si="11"/>
        <v>1.2402436173811148E-6</v>
      </c>
      <c r="J69" s="65" t="str">
        <f t="shared" si="12"/>
        <v/>
      </c>
      <c r="K69" s="47">
        <f t="shared" si="47"/>
        <v>7.0095238921758576E-2</v>
      </c>
      <c r="L69" s="46">
        <f>_xlfn.XLOOKUP($D69, 'MASTER_S&amp;P'!$D:$D, 'MASTER_S&amp;P'!F:F)</f>
        <v>1382733</v>
      </c>
      <c r="M69" s="46">
        <f>IF(AND(EXCL_YRS_NEG_INC=1,_xlfn.XLOOKUP($D69,'MASTER_S&amp;P'!$D:$D,'MASTER_S&amp;P'!L:L)&lt;0),"Negative",_xlfn.XLOOKUP($D69,'MASTER_S&amp;P'!$D:$D,'MASTER_S&amp;P'!L:L))</f>
        <v>96923</v>
      </c>
      <c r="N69" s="65">
        <f t="shared" si="13"/>
        <v>1.1362972541375209E-6</v>
      </c>
      <c r="O69" s="65" t="str">
        <f t="shared" si="14"/>
        <v/>
      </c>
      <c r="P69" s="47">
        <f t="shared" si="48"/>
        <v>7.0095238921758576E-2</v>
      </c>
      <c r="Q69" s="46" t="str">
        <f>_xlfn.XLOOKUP($D69, MASTER_VL!$D:$D, MASTER_VL!F:F)</f>
        <v>NA</v>
      </c>
      <c r="R69" s="46" t="str">
        <f>IF(AND(EXCL_YRS_NEG_INC=1,_xlfn.XLOOKUP($D69,MASTER_VL!$D:$D,MASTER_VL!O:O)&lt;0),"Negative",_xlfn.XLOOKUP($D69,MASTER_VL!$D:$D,MASTER_VL!O:O))</f>
        <v>NA</v>
      </c>
      <c r="S69" s="65" t="str">
        <f t="shared" si="15"/>
        <v/>
      </c>
      <c r="T69" s="65" t="str">
        <f t="shared" si="16"/>
        <v/>
      </c>
      <c r="U69" s="47" t="str">
        <f t="shared" si="49"/>
        <v>n/a</v>
      </c>
      <c r="V69" s="46">
        <f t="shared" si="17"/>
        <v>1382733</v>
      </c>
      <c r="W69" s="46">
        <f>_xlfn.XLOOKUP($D69, MASTER_YH!$D:$D, MASTER_YH!I:I)</f>
        <v>1692830</v>
      </c>
      <c r="X69" s="49">
        <f t="shared" si="18"/>
        <v>0.81681740044777085</v>
      </c>
      <c r="Y69" s="46">
        <f t="shared" si="50"/>
        <v>1382733</v>
      </c>
      <c r="Z69" s="46">
        <f>_xlfn.XLOOKUP($D69, 'MASTER_S&amp;P'!$D:$D, 'MASTER_S&amp;P'!I:I)</f>
        <v>1692830</v>
      </c>
      <c r="AA69" s="49">
        <f t="shared" si="51"/>
        <v>0.81681740044777085</v>
      </c>
      <c r="AB69" s="51">
        <f t="shared" si="19"/>
        <v>1692830</v>
      </c>
      <c r="AC69" s="65">
        <f t="shared" si="20"/>
        <v>1.059214135180455E-6</v>
      </c>
      <c r="AD69" s="65" t="str">
        <f t="shared" si="21"/>
        <v/>
      </c>
      <c r="AE69" s="50">
        <f t="shared" si="52"/>
        <v>0.81681740044777085</v>
      </c>
      <c r="AF69" s="44">
        <f t="shared" si="65"/>
        <v>0</v>
      </c>
      <c r="AI69" s="46">
        <f>_xlfn.XLOOKUP($D69,MASTER_YH!$D:$D,MASTER_YH!G:G)</f>
        <v>347763</v>
      </c>
      <c r="AJ69" s="46" t="str">
        <f>IF(AND(EXCL_YRS_NEG_INC=1,_xlfn.XLOOKUP($D69,MASTER_YH!$D:$D,MASTER_YH!M:M)&lt;0), "Negative", _xlfn.XLOOKUP($D69,MASTER_YH!$D:$D,MASTER_YH!M:M))</f>
        <v>Negative</v>
      </c>
      <c r="AK69" s="65" t="str">
        <f t="shared" si="23"/>
        <v/>
      </c>
      <c r="AL69" s="65" t="str">
        <f t="shared" si="24"/>
        <v/>
      </c>
      <c r="AM69" s="47" t="str">
        <f t="shared" si="53"/>
        <v>n/a</v>
      </c>
      <c r="AN69" s="46">
        <f>_xlfn.XLOOKUP($D69, 'MASTER_S&amp;P'!$D:$D, 'MASTER_S&amp;P'!G:G)</f>
        <v>347763</v>
      </c>
      <c r="AO69" s="46" t="str">
        <f>IF(AND(EXCL_YRS_NEG_INC=1,_xlfn.XLOOKUP($D69,'MASTER_S&amp;P'!$D:$D,'MASTER_S&amp;P'!M:M)&lt;0),"Negative",_xlfn.XLOOKUP($D69,'MASTER_S&amp;P'!$D:$D,'MASTER_S&amp;P'!M:M))</f>
        <v>Negative</v>
      </c>
      <c r="AP69" s="65" t="str">
        <f t="shared" si="25"/>
        <v/>
      </c>
      <c r="AQ69" s="65" t="str">
        <f t="shared" si="26"/>
        <v/>
      </c>
      <c r="AR69" s="47" t="str">
        <f t="shared" si="54"/>
        <v>n/a</v>
      </c>
      <c r="AS69" s="46" t="str">
        <f>_xlfn.XLOOKUP($D69, MASTER_VL!$D:$D, MASTER_VL!G:G)</f>
        <v>NA</v>
      </c>
      <c r="AT69" s="46" t="str">
        <f>IF(AND(EXCL_YRS_NEG_INC=1,_xlfn.XLOOKUP($D69,MASTER_VL!$D:$D,MASTER_VL!P:P)&lt;0),"Negative",_xlfn.XLOOKUP($D69,MASTER_VL!$D:$D,MASTER_VL!P:P))</f>
        <v>NA</v>
      </c>
      <c r="AU69" s="65" t="str">
        <f t="shared" si="27"/>
        <v/>
      </c>
      <c r="AV69" s="65" t="str">
        <f t="shared" si="28"/>
        <v/>
      </c>
      <c r="AW69" s="47" t="str">
        <f t="shared" si="55"/>
        <v>n/a</v>
      </c>
      <c r="AX69" s="46">
        <f t="shared" si="29"/>
        <v>347763</v>
      </c>
      <c r="AY69" s="46">
        <f>_xlfn.XLOOKUP($D69, MASTER_YH!$D:$D, MASTER_YH!J:J)</f>
        <v>1503627</v>
      </c>
      <c r="AZ69" s="49">
        <f t="shared" si="30"/>
        <v>0.23128275829045369</v>
      </c>
      <c r="BA69" s="46">
        <f t="shared" si="56"/>
        <v>347763</v>
      </c>
      <c r="BB69" s="46">
        <f>_xlfn.XLOOKUP($D69, 'MASTER_S&amp;P'!$D:$D, 'MASTER_S&amp;P'!J:J)</f>
        <v>1503627</v>
      </c>
      <c r="BC69" s="49">
        <f t="shared" si="57"/>
        <v>0.23128275829045369</v>
      </c>
      <c r="BD69" s="51">
        <f t="shared" si="31"/>
        <v>1503627</v>
      </c>
      <c r="BE69" s="65">
        <f t="shared" si="32"/>
        <v>9.7096538274837023E-7</v>
      </c>
      <c r="BF69" s="65" t="str">
        <f t="shared" si="33"/>
        <v/>
      </c>
      <c r="BG69" s="50">
        <f t="shared" si="58"/>
        <v>0.23128275829045369</v>
      </c>
      <c r="BH69" s="44">
        <f t="shared" si="66"/>
        <v>0</v>
      </c>
      <c r="BK69" s="46">
        <f>_xlfn.XLOOKUP($D69,MASTER_YH!$D:$D,MASTER_YH!H:H)</f>
        <v>258734</v>
      </c>
      <c r="BL69" s="46" t="str">
        <f>IF(AND(EXCL_YRS_NEG_INC=1,_xlfn.XLOOKUP($D69,MASTER_YH!$D:$D,MASTER_YH!N:N)&lt;0), "Negative", _xlfn.XLOOKUP($D69,MASTER_YH!$D:$D,MASTER_YH!N:N))</f>
        <v>Negative</v>
      </c>
      <c r="BM69" s="65" t="str">
        <f t="shared" si="35"/>
        <v/>
      </c>
      <c r="BN69" s="65" t="str">
        <f t="shared" si="36"/>
        <v/>
      </c>
      <c r="BO69" s="47" t="str">
        <f t="shared" si="59"/>
        <v>n/a</v>
      </c>
      <c r="BP69" s="46">
        <f>_xlfn.XLOOKUP($D69, 'MASTER_S&amp;P'!$D:$D, 'MASTER_S&amp;P'!H:H)</f>
        <v>258733.99999999997</v>
      </c>
      <c r="BQ69" s="46" t="str">
        <f>IF(AND(EXCL_YRS_NEG_INC=1,_xlfn.XLOOKUP($D69,'MASTER_S&amp;P'!$D:$D,'MASTER_S&amp;P'!N:N)&lt;0),"Negative",_xlfn.XLOOKUP($D69,'MASTER_S&amp;P'!$D:$D,'MASTER_S&amp;P'!N:N))</f>
        <v>Negative</v>
      </c>
      <c r="BR69" s="65" t="str">
        <f t="shared" si="37"/>
        <v/>
      </c>
      <c r="BS69" s="65" t="str">
        <f t="shared" si="38"/>
        <v/>
      </c>
      <c r="BT69" s="47" t="str">
        <f t="shared" si="60"/>
        <v>n/a</v>
      </c>
      <c r="BU69" s="46" t="str">
        <f>_xlfn.XLOOKUP($D69, MASTER_VL!$D:$D, MASTER_VL!H:H)</f>
        <v>NA</v>
      </c>
      <c r="BV69" s="46" t="str">
        <f>IF(AND(EXCL_YRS_NEG_INC=1,_xlfn.XLOOKUP($D69,MASTER_VL!$D:$D,MASTER_VL!Q:Q)&lt;0),"Negative",_xlfn.XLOOKUP($D69,MASTER_VL!$D:$D,MASTER_VL!Q:Q))</f>
        <v>NA</v>
      </c>
      <c r="BW69" s="65" t="str">
        <f t="shared" si="39"/>
        <v/>
      </c>
      <c r="BX69" s="65" t="str">
        <f t="shared" si="40"/>
        <v/>
      </c>
      <c r="BY69" s="47" t="str">
        <f t="shared" si="61"/>
        <v>n/a</v>
      </c>
      <c r="BZ69" s="46">
        <f t="shared" si="41"/>
        <v>258734</v>
      </c>
      <c r="CA69" s="46">
        <f>_xlfn.XLOOKUP($D69, MASTER_YH!$D:$D, MASTER_YH!K:K)</f>
        <v>1477231</v>
      </c>
      <c r="CB69" s="49">
        <f t="shared" si="42"/>
        <v>0.17514796264091398</v>
      </c>
      <c r="CC69" s="46">
        <f t="shared" si="62"/>
        <v>258733.99999999997</v>
      </c>
      <c r="CD69" s="46">
        <f>_xlfn.XLOOKUP($D69, 'MASTER_S&amp;P'!$D:$D, 'MASTER_S&amp;P'!K:K)</f>
        <v>1477231</v>
      </c>
      <c r="CE69" s="49">
        <f t="shared" si="63"/>
        <v>0.17514796264091395</v>
      </c>
      <c r="CF69" s="51">
        <f t="shared" si="43"/>
        <v>1477231</v>
      </c>
      <c r="CG69" s="65">
        <f t="shared" si="44"/>
        <v>9.9005031561450835E-7</v>
      </c>
      <c r="CH69" s="65" t="str">
        <f t="shared" si="45"/>
        <v/>
      </c>
      <c r="CI69" s="50">
        <f t="shared" si="64"/>
        <v>0.17514796264091398</v>
      </c>
      <c r="CJ69" s="44">
        <f t="shared" si="67"/>
        <v>0</v>
      </c>
    </row>
    <row r="70" spans="2:88" x14ac:dyDescent="0.3">
      <c r="B70" s="7" t="str">
        <f>MASTER_VL!B64</f>
        <v>Retail Softlines</v>
      </c>
      <c r="C70" s="7" t="str">
        <f>MASTER_VL!C64</f>
        <v>J.Jill Inc</v>
      </c>
      <c r="D70" s="7" t="str">
        <f>MASTER_VL!D64</f>
        <v>JILL</v>
      </c>
      <c r="G70" s="46">
        <f>_xlfn.XLOOKUP($D70,MASTER_YH!$D:$D,MASTER_YH!F:F)</f>
        <v>610857000</v>
      </c>
      <c r="H70" s="46">
        <f>IF(AND(EXCL_YRS_NEG_INC=1,_xlfn.XLOOKUP($D70,MASTER_YH!$D:$D,MASTER_YH!L:L)&lt;0), "Negative", _xlfn.XLOOKUP($D70,MASTER_YH!$D:$D,MASTER_YH!L:L))</f>
        <v>53981000</v>
      </c>
      <c r="I70" s="65">
        <f t="shared" si="11"/>
        <v>3.0986455545646048E-4</v>
      </c>
      <c r="J70" s="65" t="str">
        <f t="shared" si="12"/>
        <v/>
      </c>
      <c r="K70" s="47">
        <f t="shared" si="47"/>
        <v>8.8369291012462825E-2</v>
      </c>
      <c r="L70" s="46">
        <f>_xlfn.XLOOKUP($D70, 'MASTER_S&amp;P'!$D:$D, 'MASTER_S&amp;P'!F:F)</f>
        <v>608043000</v>
      </c>
      <c r="M70" s="46">
        <f>IF(AND(EXCL_YRS_NEG_INC=1,_xlfn.XLOOKUP($D70,'MASTER_S&amp;P'!$D:$D,'MASTER_S&amp;P'!L:L)&lt;0),"Negative",_xlfn.XLOOKUP($D70,'MASTER_S&amp;P'!$D:$D,'MASTER_S&amp;P'!L:L))</f>
        <v>49365000</v>
      </c>
      <c r="N70" s="65">
        <f t="shared" si="13"/>
        <v>2.8389442089063645E-4</v>
      </c>
      <c r="O70" s="65" t="str">
        <f t="shared" si="14"/>
        <v/>
      </c>
      <c r="P70" s="47">
        <f t="shared" si="48"/>
        <v>8.1186692388531725E-2</v>
      </c>
      <c r="Q70" s="46" t="str">
        <f>_xlfn.XLOOKUP($D70, MASTER_VL!$D:$D, MASTER_VL!F:F)</f>
        <v>NA</v>
      </c>
      <c r="R70" s="46" t="str">
        <f>IF(AND(EXCL_YRS_NEG_INC=1,_xlfn.XLOOKUP($D70,MASTER_VL!$D:$D,MASTER_VL!O:O)&lt;0),"Negative",_xlfn.XLOOKUP($D70,MASTER_VL!$D:$D,MASTER_VL!O:O))</f>
        <v>NA</v>
      </c>
      <c r="S70" s="65" t="str">
        <f t="shared" si="15"/>
        <v/>
      </c>
      <c r="T70" s="65" t="str">
        <f t="shared" si="16"/>
        <v/>
      </c>
      <c r="U70" s="47" t="str">
        <f t="shared" si="49"/>
        <v>n/a</v>
      </c>
      <c r="V70" s="46">
        <f t="shared" si="17"/>
        <v>610857000</v>
      </c>
      <c r="W70" s="46">
        <f>_xlfn.XLOOKUP($D70, MASTER_YH!$D:$D, MASTER_YH!I:I)</f>
        <v>417699000</v>
      </c>
      <c r="X70" s="49">
        <f t="shared" si="18"/>
        <v>1.4624334748227792</v>
      </c>
      <c r="Y70" s="46">
        <f t="shared" si="50"/>
        <v>608043000</v>
      </c>
      <c r="Z70" s="46">
        <f>_xlfn.XLOOKUP($D70, 'MASTER_S&amp;P'!$D:$D, 'MASTER_S&amp;P'!I:I)</f>
        <v>428180000</v>
      </c>
      <c r="AA70" s="49">
        <f t="shared" si="51"/>
        <v>1.4200639917791582</v>
      </c>
      <c r="AB70" s="51">
        <f t="shared" si="19"/>
        <v>422939500</v>
      </c>
      <c r="AC70" s="65">
        <f t="shared" si="20"/>
        <v>2.6463584454797825E-4</v>
      </c>
      <c r="AD70" s="65" t="str">
        <f t="shared" si="21"/>
        <v/>
      </c>
      <c r="AE70" s="50">
        <f t="shared" si="52"/>
        <v>1.4412487333009687</v>
      </c>
      <c r="AF70" s="44">
        <f t="shared" si="65"/>
        <v>0</v>
      </c>
      <c r="AI70" s="46">
        <f>_xlfn.XLOOKUP($D70,MASTER_YH!$D:$D,MASTER_YH!G:G)</f>
        <v>608043000</v>
      </c>
      <c r="AJ70" s="46">
        <f>IF(AND(EXCL_YRS_NEG_INC=1,_xlfn.XLOOKUP($D70,MASTER_YH!$D:$D,MASTER_YH!M:M)&lt;0), "Negative", _xlfn.XLOOKUP($D70,MASTER_YH!$D:$D,MASTER_YH!M:M))</f>
        <v>49365000</v>
      </c>
      <c r="AK70" s="65">
        <f t="shared" si="23"/>
        <v>3.0088755791097302E-4</v>
      </c>
      <c r="AL70" s="65" t="str">
        <f t="shared" si="24"/>
        <v/>
      </c>
      <c r="AM70" s="47">
        <f t="shared" si="53"/>
        <v>8.1186692388531725E-2</v>
      </c>
      <c r="AN70" s="46">
        <f>_xlfn.XLOOKUP($D70, 'MASTER_S&amp;P'!$D:$D, 'MASTER_S&amp;P'!G:G)</f>
        <v>618528000</v>
      </c>
      <c r="AO70" s="46">
        <f>IF(AND(EXCL_YRS_NEG_INC=1,_xlfn.XLOOKUP($D70,'MASTER_S&amp;P'!$D:$D,'MASTER_S&amp;P'!M:M)&lt;0),"Negative",_xlfn.XLOOKUP($D70,'MASTER_S&amp;P'!$D:$D,'MASTER_S&amp;P'!M:M))</f>
        <v>58674000</v>
      </c>
      <c r="AP70" s="65">
        <f t="shared" si="25"/>
        <v>3.0515155608507635E-4</v>
      </c>
      <c r="AQ70" s="65" t="str">
        <f t="shared" si="26"/>
        <v/>
      </c>
      <c r="AR70" s="47">
        <f t="shared" si="54"/>
        <v>9.4860701536551295E-2</v>
      </c>
      <c r="AS70" s="46">
        <f>_xlfn.XLOOKUP($D70, MASTER_VL!$D:$D, MASTER_VL!G:G)</f>
        <v>604700000</v>
      </c>
      <c r="AT70" s="46">
        <f>IF(AND(EXCL_YRS_NEG_INC=1,_xlfn.XLOOKUP($D70,MASTER_VL!$D:$D,MASTER_VL!P:P)&lt;0),"Negative",_xlfn.XLOOKUP($D70,MASTER_VL!$D:$D,MASTER_VL!P:P))</f>
        <v>26631099.999999996</v>
      </c>
      <c r="AU70" s="65">
        <f t="shared" si="27"/>
        <v>3.1468471233208223E-4</v>
      </c>
      <c r="AV70" s="65" t="str">
        <f t="shared" si="28"/>
        <v/>
      </c>
      <c r="AW70" s="47">
        <f t="shared" si="55"/>
        <v>4.4040185215809484E-2</v>
      </c>
      <c r="AX70" s="46">
        <f t="shared" si="29"/>
        <v>608043000</v>
      </c>
      <c r="AY70" s="46">
        <f>_xlfn.XLOOKUP($D70, MASTER_YH!$D:$D, MASTER_YH!J:J)</f>
        <v>428180000</v>
      </c>
      <c r="AZ70" s="49">
        <f t="shared" si="30"/>
        <v>1.4200639917791582</v>
      </c>
      <c r="BA70" s="46">
        <f t="shared" si="56"/>
        <v>618528000</v>
      </c>
      <c r="BB70" s="46">
        <f>_xlfn.XLOOKUP($D70, 'MASTER_S&amp;P'!$D:$D, 'MASTER_S&amp;P'!J:J)</f>
        <v>466417000</v>
      </c>
      <c r="BC70" s="49">
        <f t="shared" si="57"/>
        <v>1.3261266205991633</v>
      </c>
      <c r="BD70" s="51">
        <f t="shared" si="31"/>
        <v>447298500</v>
      </c>
      <c r="BE70" s="65">
        <f t="shared" si="32"/>
        <v>2.8884248504135125E-4</v>
      </c>
      <c r="BF70" s="65" t="str">
        <f t="shared" si="33"/>
        <v/>
      </c>
      <c r="BG70" s="50">
        <f t="shared" si="58"/>
        <v>1.3730953061891609</v>
      </c>
      <c r="BH70" s="44">
        <f t="shared" si="66"/>
        <v>0</v>
      </c>
      <c r="BK70" s="46">
        <f>_xlfn.XLOOKUP($D70,MASTER_YH!$D:$D,MASTER_YH!H:H)</f>
        <v>618528000</v>
      </c>
      <c r="BL70" s="46">
        <f>IF(AND(EXCL_YRS_NEG_INC=1,_xlfn.XLOOKUP($D70,MASTER_YH!$D:$D,MASTER_YH!N:N)&lt;0), "Negative", _xlfn.XLOOKUP($D70,MASTER_YH!$D:$D,MASTER_YH!N:N))</f>
        <v>58674000</v>
      </c>
      <c r="BM70" s="65">
        <f t="shared" si="35"/>
        <v>3.2917533248373224E-4</v>
      </c>
      <c r="BN70" s="65" t="str">
        <f t="shared" si="36"/>
        <v/>
      </c>
      <c r="BO70" s="47">
        <f t="shared" si="59"/>
        <v>9.4860701536551295E-2</v>
      </c>
      <c r="BP70" s="46">
        <f>_xlfn.XLOOKUP($D70, 'MASTER_S&amp;P'!$D:$D, 'MASTER_S&amp;P'!H:H)</f>
        <v>585206000</v>
      </c>
      <c r="BQ70" s="46" t="str">
        <f>IF(AND(EXCL_YRS_NEG_INC=1,_xlfn.XLOOKUP($D70,'MASTER_S&amp;P'!$D:$D,'MASTER_S&amp;P'!N:N)&lt;0),"Negative",_xlfn.XLOOKUP($D70,'MASTER_S&amp;P'!$D:$D,'MASTER_S&amp;P'!N:N))</f>
        <v>Negative</v>
      </c>
      <c r="BR70" s="65" t="str">
        <f t="shared" si="37"/>
        <v/>
      </c>
      <c r="BS70" s="65" t="str">
        <f t="shared" si="38"/>
        <v/>
      </c>
      <c r="BT70" s="47" t="str">
        <f t="shared" si="60"/>
        <v>n/a</v>
      </c>
      <c r="BU70" s="46">
        <f>_xlfn.XLOOKUP($D70, MASTER_VL!$D:$D, MASTER_VL!H:H)</f>
        <v>615300000</v>
      </c>
      <c r="BV70" s="46">
        <f>IF(AND(EXCL_YRS_NEG_INC=1,_xlfn.XLOOKUP($D70,MASTER_VL!$D:$D,MASTER_VL!Q:Q)&lt;0),"Negative",_xlfn.XLOOKUP($D70,MASTER_VL!$D:$D,MASTER_VL!Q:Q))</f>
        <v>30001500</v>
      </c>
      <c r="BW70" s="65">
        <f t="shared" si="39"/>
        <v>3.4187088176893009E-4</v>
      </c>
      <c r="BX70" s="65" t="str">
        <f t="shared" si="40"/>
        <v/>
      </c>
      <c r="BY70" s="47">
        <f t="shared" si="61"/>
        <v>4.8759141882008777E-2</v>
      </c>
      <c r="BZ70" s="46">
        <f t="shared" si="41"/>
        <v>618528000</v>
      </c>
      <c r="CA70" s="46">
        <f>_xlfn.XLOOKUP($D70, MASTER_YH!$D:$D, MASTER_YH!K:K)</f>
        <v>466417000</v>
      </c>
      <c r="CB70" s="49">
        <f t="shared" si="42"/>
        <v>1.3261266205991633</v>
      </c>
      <c r="CC70" s="46">
        <f t="shared" si="62"/>
        <v>585206000</v>
      </c>
      <c r="CD70" s="46">
        <f>_xlfn.XLOOKUP($D70, 'MASTER_S&amp;P'!$D:$D, 'MASTER_S&amp;P'!K:K)</f>
        <v>451849000</v>
      </c>
      <c r="CE70" s="49">
        <f t="shared" si="63"/>
        <v>1.2951362070072081</v>
      </c>
      <c r="CF70" s="51">
        <f t="shared" si="43"/>
        <v>459133000</v>
      </c>
      <c r="CG70" s="65">
        <f t="shared" si="44"/>
        <v>3.0771407556369728E-4</v>
      </c>
      <c r="CH70" s="65" t="str">
        <f t="shared" si="45"/>
        <v/>
      </c>
      <c r="CI70" s="50">
        <f t="shared" si="64"/>
        <v>1.3106314138031858</v>
      </c>
      <c r="CJ70" s="44">
        <f t="shared" si="67"/>
        <v>0</v>
      </c>
    </row>
    <row r="71" spans="2:88" x14ac:dyDescent="0.3">
      <c r="B71" s="7" t="str">
        <f>MASTER_VL!B65</f>
        <v>Retail Softlines</v>
      </c>
      <c r="C71" s="7" t="str">
        <f>MASTER_VL!C65</f>
        <v>Lands' End Inc.</v>
      </c>
      <c r="D71" s="7" t="str">
        <f>MASTER_VL!D65</f>
        <v>LE</v>
      </c>
      <c r="G71" s="46">
        <f>_xlfn.XLOOKUP($D71,MASTER_YH!$D:$D,MASTER_YH!F:F)</f>
        <v>1362935000</v>
      </c>
      <c r="H71" s="46">
        <f>IF(AND(EXCL_YRS_NEG_INC=1,_xlfn.XLOOKUP($D71,MASTER_YH!$D:$D,MASTER_YH!L:L)&lt;0), "Negative", _xlfn.XLOOKUP($D71,MASTER_YH!$D:$D,MASTER_YH!L:L))</f>
        <v>10496000</v>
      </c>
      <c r="I71" s="65">
        <f t="shared" si="11"/>
        <v>5.77676014385769E-4</v>
      </c>
      <c r="J71" s="65" t="str">
        <f t="shared" si="12"/>
        <v/>
      </c>
      <c r="K71" s="47">
        <f t="shared" si="47"/>
        <v>7.701027561842641E-3</v>
      </c>
      <c r="L71" s="46">
        <f>_xlfn.XLOOKUP($D71, 'MASTER_S&amp;P'!$D:$D, 'MASTER_S&amp;P'!F:F)</f>
        <v>1472508000</v>
      </c>
      <c r="M71" s="46" t="str">
        <f>IF(AND(EXCL_YRS_NEG_INC=1,_xlfn.XLOOKUP($D71,'MASTER_S&amp;P'!$D:$D,'MASTER_S&amp;P'!L:L)&lt;0),"Negative",_xlfn.XLOOKUP($D71,'MASTER_S&amp;P'!$D:$D,'MASTER_S&amp;P'!L:L))</f>
        <v>Negative</v>
      </c>
      <c r="N71" s="65" t="str">
        <f t="shared" si="13"/>
        <v/>
      </c>
      <c r="O71" s="65" t="str">
        <f t="shared" si="14"/>
        <v/>
      </c>
      <c r="P71" s="47" t="str">
        <f t="shared" si="48"/>
        <v>n/a</v>
      </c>
      <c r="Q71" s="46">
        <f>_xlfn.XLOOKUP($D71, MASTER_VL!$D:$D, MASTER_VL!F:F)</f>
        <v>1362900000</v>
      </c>
      <c r="R71" s="46">
        <f>IF(AND(EXCL_YRS_NEG_INC=1,_xlfn.XLOOKUP($D71,MASTER_VL!$D:$D,MASTER_VL!O:O)&lt;0),"Negative",_xlfn.XLOOKUP($D71,MASTER_VL!$D:$D,MASTER_VL!O:O))</f>
        <v>6168000</v>
      </c>
      <c r="S71" s="65">
        <f t="shared" si="15"/>
        <v>7.2650553805109739E-4</v>
      </c>
      <c r="T71" s="65" t="str">
        <f t="shared" si="16"/>
        <v/>
      </c>
      <c r="U71" s="47">
        <f t="shared" si="49"/>
        <v>4.5256438476777459E-3</v>
      </c>
      <c r="V71" s="46">
        <f t="shared" si="17"/>
        <v>1362935000</v>
      </c>
      <c r="W71" s="46">
        <f>_xlfn.XLOOKUP($D71, MASTER_YH!$D:$D, MASTER_YH!I:I)</f>
        <v>765481000</v>
      </c>
      <c r="X71" s="49">
        <f t="shared" si="18"/>
        <v>1.7804948783836567</v>
      </c>
      <c r="Y71" s="46">
        <f t="shared" si="50"/>
        <v>1472508000</v>
      </c>
      <c r="Z71" s="46">
        <f>_xlfn.XLOOKUP($D71, 'MASTER_S&amp;P'!$D:$D, 'MASTER_S&amp;P'!I:I)</f>
        <v>811479000</v>
      </c>
      <c r="AA71" s="49">
        <f t="shared" si="51"/>
        <v>1.8145977899612928</v>
      </c>
      <c r="AB71" s="51">
        <f t="shared" si="19"/>
        <v>788480000</v>
      </c>
      <c r="AC71" s="65">
        <f t="shared" si="20"/>
        <v>4.9335678202009953E-4</v>
      </c>
      <c r="AD71" s="65" t="str">
        <f t="shared" si="21"/>
        <v/>
      </c>
      <c r="AE71" s="50">
        <f t="shared" si="52"/>
        <v>1.7975463341724747</v>
      </c>
      <c r="AF71" s="44">
        <f t="shared" si="65"/>
        <v>0</v>
      </c>
      <c r="AI71" s="46">
        <f>_xlfn.XLOOKUP($D71,MASTER_YH!$D:$D,MASTER_YH!G:G)</f>
        <v>1472508000</v>
      </c>
      <c r="AJ71" s="46" t="str">
        <f>IF(AND(EXCL_YRS_NEG_INC=1,_xlfn.XLOOKUP($D71,MASTER_YH!$D:$D,MASTER_YH!M:M)&lt;0), "Negative", _xlfn.XLOOKUP($D71,MASTER_YH!$D:$D,MASTER_YH!M:M))</f>
        <v>Negative</v>
      </c>
      <c r="AK71" s="65" t="str">
        <f t="shared" si="23"/>
        <v/>
      </c>
      <c r="AL71" s="65" t="str">
        <f t="shared" si="24"/>
        <v/>
      </c>
      <c r="AM71" s="47" t="str">
        <f t="shared" si="53"/>
        <v>n/a</v>
      </c>
      <c r="AN71" s="46">
        <f>_xlfn.XLOOKUP($D71, 'MASTER_S&amp;P'!$D:$D, 'MASTER_S&amp;P'!G:G)</f>
        <v>1555429000</v>
      </c>
      <c r="AO71" s="46" t="str">
        <f>IF(AND(EXCL_YRS_NEG_INC=1,_xlfn.XLOOKUP($D71,'MASTER_S&amp;P'!$D:$D,'MASTER_S&amp;P'!M:M)&lt;0),"Negative",_xlfn.XLOOKUP($D71,'MASTER_S&amp;P'!$D:$D,'MASTER_S&amp;P'!M:M))</f>
        <v>Negative</v>
      </c>
      <c r="AP71" s="65" t="str">
        <f t="shared" si="25"/>
        <v/>
      </c>
      <c r="AQ71" s="65" t="str">
        <f t="shared" si="26"/>
        <v/>
      </c>
      <c r="AR71" s="47" t="str">
        <f t="shared" si="54"/>
        <v>n/a</v>
      </c>
      <c r="AS71" s="46">
        <f>_xlfn.XLOOKUP($D71, MASTER_VL!$D:$D, MASTER_VL!G:G)</f>
        <v>1472500000</v>
      </c>
      <c r="AT71" s="46" t="str">
        <f>IF(AND(EXCL_YRS_NEG_INC=1,_xlfn.XLOOKUP($D71,MASTER_VL!$D:$D,MASTER_VL!P:P)&lt;0),"Negative",_xlfn.XLOOKUP($D71,MASTER_VL!$D:$D,MASTER_VL!P:P))</f>
        <v>Negative</v>
      </c>
      <c r="AU71" s="65" t="str">
        <f t="shared" si="27"/>
        <v/>
      </c>
      <c r="AV71" s="65" t="str">
        <f t="shared" si="28"/>
        <v/>
      </c>
      <c r="AW71" s="47" t="str">
        <f t="shared" si="55"/>
        <v>n/a</v>
      </c>
      <c r="AX71" s="46">
        <f t="shared" si="29"/>
        <v>1472508000</v>
      </c>
      <c r="AY71" s="46">
        <f>_xlfn.XLOOKUP($D71, MASTER_YH!$D:$D, MASTER_YH!J:J)</f>
        <v>811479000</v>
      </c>
      <c r="AZ71" s="49">
        <f t="shared" si="30"/>
        <v>1.8145977899612928</v>
      </c>
      <c r="BA71" s="46">
        <f t="shared" si="56"/>
        <v>1555429000</v>
      </c>
      <c r="BB71" s="46">
        <f>_xlfn.XLOOKUP($D71, 'MASTER_S&amp;P'!$D:$D, 'MASTER_S&amp;P'!J:J)</f>
        <v>1082148000</v>
      </c>
      <c r="BC71" s="49">
        <f t="shared" si="57"/>
        <v>1.4373533010272161</v>
      </c>
      <c r="BD71" s="51">
        <f t="shared" si="31"/>
        <v>946813500</v>
      </c>
      <c r="BE71" s="65">
        <f t="shared" si="32"/>
        <v>6.114037140985257E-4</v>
      </c>
      <c r="BF71" s="65" t="str">
        <f t="shared" si="33"/>
        <v/>
      </c>
      <c r="BG71" s="50">
        <f t="shared" si="58"/>
        <v>1.6259755454942546</v>
      </c>
      <c r="BH71" s="44">
        <f t="shared" si="66"/>
        <v>0</v>
      </c>
      <c r="BK71" s="46">
        <f>_xlfn.XLOOKUP($D71,MASTER_YH!$D:$D,MASTER_YH!H:H)</f>
        <v>1555429000</v>
      </c>
      <c r="BL71" s="46" t="str">
        <f>IF(AND(EXCL_YRS_NEG_INC=1,_xlfn.XLOOKUP($D71,MASTER_YH!$D:$D,MASTER_YH!N:N)&lt;0), "Negative", _xlfn.XLOOKUP($D71,MASTER_YH!$D:$D,MASTER_YH!N:N))</f>
        <v>Negative</v>
      </c>
      <c r="BM71" s="65" t="str">
        <f t="shared" si="35"/>
        <v/>
      </c>
      <c r="BN71" s="65" t="str">
        <f t="shared" si="36"/>
        <v/>
      </c>
      <c r="BO71" s="47" t="str">
        <f t="shared" si="59"/>
        <v>n/a</v>
      </c>
      <c r="BP71" s="46">
        <f>_xlfn.XLOOKUP($D71, 'MASTER_S&amp;P'!$D:$D, 'MASTER_S&amp;P'!H:H)</f>
        <v>1636624000</v>
      </c>
      <c r="BQ71" s="46">
        <f>IF(AND(EXCL_YRS_NEG_INC=1,_xlfn.XLOOKUP($D71,'MASTER_S&amp;P'!$D:$D,'MASTER_S&amp;P'!N:N)&lt;0),"Negative",_xlfn.XLOOKUP($D71,'MASTER_S&amp;P'!$D:$D,'MASTER_S&amp;P'!N:N))</f>
        <v>45969000</v>
      </c>
      <c r="BR71" s="65">
        <f t="shared" si="37"/>
        <v>7.3678800982963563E-4</v>
      </c>
      <c r="BS71" s="65" t="str">
        <f t="shared" si="38"/>
        <v/>
      </c>
      <c r="BT71" s="47">
        <f t="shared" si="60"/>
        <v>2.8087697601892676E-2</v>
      </c>
      <c r="BU71" s="46">
        <f>_xlfn.XLOOKUP($D71, MASTER_VL!$D:$D, MASTER_VL!H:H)</f>
        <v>155400000</v>
      </c>
      <c r="BV71" s="46" t="str">
        <f>IF(AND(EXCL_YRS_NEG_INC=1,_xlfn.XLOOKUP($D71,MASTER_VL!$D:$D,MASTER_VL!Q:Q)&lt;0),"Negative",_xlfn.XLOOKUP($D71,MASTER_VL!$D:$D,MASTER_VL!Q:Q))</f>
        <v>Negative</v>
      </c>
      <c r="BW71" s="65" t="str">
        <f t="shared" si="39"/>
        <v/>
      </c>
      <c r="BX71" s="65" t="str">
        <f t="shared" si="40"/>
        <v/>
      </c>
      <c r="BY71" s="47" t="str">
        <f t="shared" si="61"/>
        <v>n/a</v>
      </c>
      <c r="BZ71" s="46">
        <f t="shared" si="41"/>
        <v>1555429000</v>
      </c>
      <c r="CA71" s="46">
        <f>_xlfn.XLOOKUP($D71, MASTER_YH!$D:$D, MASTER_YH!K:K)</f>
        <v>1082148000</v>
      </c>
      <c r="CB71" s="49">
        <f t="shared" si="42"/>
        <v>1.4373533010272161</v>
      </c>
      <c r="CC71" s="46">
        <f t="shared" si="62"/>
        <v>1636624000</v>
      </c>
      <c r="CD71" s="46">
        <f>_xlfn.XLOOKUP($D71, 'MASTER_S&amp;P'!$D:$D, 'MASTER_S&amp;P'!K:K)</f>
        <v>1036634000</v>
      </c>
      <c r="CE71" s="49">
        <f t="shared" si="63"/>
        <v>1.5787867270415594</v>
      </c>
      <c r="CF71" s="51">
        <f t="shared" si="43"/>
        <v>1059391000</v>
      </c>
      <c r="CG71" s="65">
        <f t="shared" si="44"/>
        <v>7.1001109095948406E-4</v>
      </c>
      <c r="CH71" s="65" t="str">
        <f t="shared" si="45"/>
        <v/>
      </c>
      <c r="CI71" s="50">
        <f t="shared" si="64"/>
        <v>1.5080700140343879</v>
      </c>
      <c r="CJ71" s="44">
        <f t="shared" si="67"/>
        <v>0</v>
      </c>
    </row>
    <row r="72" spans="2:88" x14ac:dyDescent="0.3">
      <c r="B72" s="7" t="str">
        <f>MASTER_VL!B66</f>
        <v>Retail Softlines</v>
      </c>
      <c r="C72" s="7" t="str">
        <f>MASTER_VL!C66</f>
        <v>Innovative Eyewear Inc</v>
      </c>
      <c r="D72" s="7" t="str">
        <f>MASTER_VL!D66</f>
        <v>LUCY</v>
      </c>
      <c r="G72" s="46">
        <f>_xlfn.XLOOKUP($D72,MASTER_YH!$D:$D,MASTER_YH!F:F)</f>
        <v>1636440</v>
      </c>
      <c r="H72" s="46" t="str">
        <f>IF(AND(EXCL_YRS_NEG_INC=1,_xlfn.XLOOKUP($D72,MASTER_YH!$D:$D,MASTER_YH!L:L)&lt;0), "Negative", _xlfn.XLOOKUP($D72,MASTER_YH!$D:$D,MASTER_YH!L:L))</f>
        <v>Negative</v>
      </c>
      <c r="I72" s="65" t="str">
        <f t="shared" si="11"/>
        <v/>
      </c>
      <c r="J72" s="65" t="str">
        <f t="shared" si="12"/>
        <v/>
      </c>
      <c r="K72" s="47" t="str">
        <f t="shared" si="47"/>
        <v>n/a</v>
      </c>
      <c r="L72" s="46">
        <f>_xlfn.XLOOKUP($D72, 'MASTER_S&amp;P'!$D:$D, 'MASTER_S&amp;P'!F:F)</f>
        <v>1636440</v>
      </c>
      <c r="M72" s="46" t="str">
        <f>IF(AND(EXCL_YRS_NEG_INC=1,_xlfn.XLOOKUP($D72,'MASTER_S&amp;P'!$D:$D,'MASTER_S&amp;P'!L:L)&lt;0),"Negative",_xlfn.XLOOKUP($D72,'MASTER_S&amp;P'!$D:$D,'MASTER_S&amp;P'!L:L))</f>
        <v>Negative</v>
      </c>
      <c r="N72" s="65" t="str">
        <f t="shared" si="13"/>
        <v/>
      </c>
      <c r="O72" s="65" t="str">
        <f t="shared" si="14"/>
        <v/>
      </c>
      <c r="P72" s="47" t="str">
        <f t="shared" si="48"/>
        <v>n/a</v>
      </c>
      <c r="Q72" s="46" t="str">
        <f>_xlfn.XLOOKUP($D72, MASTER_VL!$D:$D, MASTER_VL!F:F)</f>
        <v>NA</v>
      </c>
      <c r="R72" s="46" t="str">
        <f>IF(AND(EXCL_YRS_NEG_INC=1,_xlfn.XLOOKUP($D72,MASTER_VL!$D:$D,MASTER_VL!O:O)&lt;0),"Negative",_xlfn.XLOOKUP($D72,MASTER_VL!$D:$D,MASTER_VL!O:O))</f>
        <v>NA</v>
      </c>
      <c r="S72" s="65" t="str">
        <f t="shared" si="15"/>
        <v/>
      </c>
      <c r="T72" s="65" t="str">
        <f t="shared" si="16"/>
        <v/>
      </c>
      <c r="U72" s="47" t="str">
        <f t="shared" si="49"/>
        <v>n/a</v>
      </c>
      <c r="V72" s="46">
        <f t="shared" si="17"/>
        <v>1636440</v>
      </c>
      <c r="W72" s="46">
        <f>_xlfn.XLOOKUP($D72, MASTER_YH!$D:$D, MASTER_YH!I:I)</f>
        <v>9838309</v>
      </c>
      <c r="X72" s="49">
        <f t="shared" si="18"/>
        <v>0.1663334623866764</v>
      </c>
      <c r="Y72" s="46">
        <f t="shared" si="50"/>
        <v>1636440</v>
      </c>
      <c r="Z72" s="46">
        <f>_xlfn.XLOOKUP($D72, 'MASTER_S&amp;P'!$D:$D, 'MASTER_S&amp;P'!I:I)</f>
        <v>9838309</v>
      </c>
      <c r="AA72" s="49">
        <f t="shared" si="51"/>
        <v>0.1663334623866764</v>
      </c>
      <c r="AB72" s="51">
        <f t="shared" si="19"/>
        <v>9838309</v>
      </c>
      <c r="AC72" s="65">
        <f t="shared" si="20"/>
        <v>6.1558904078218645E-6</v>
      </c>
      <c r="AD72" s="65" t="str">
        <f t="shared" si="21"/>
        <v/>
      </c>
      <c r="AE72" s="50">
        <f t="shared" si="52"/>
        <v>0.1663334623866764</v>
      </c>
      <c r="AF72" s="44">
        <f t="shared" si="65"/>
        <v>0</v>
      </c>
      <c r="AI72" s="46">
        <f>_xlfn.XLOOKUP($D72,MASTER_YH!$D:$D,MASTER_YH!G:G)</f>
        <v>1152479</v>
      </c>
      <c r="AJ72" s="46" t="str">
        <f>IF(AND(EXCL_YRS_NEG_INC=1,_xlfn.XLOOKUP($D72,MASTER_YH!$D:$D,MASTER_YH!M:M)&lt;0), "Negative", _xlfn.XLOOKUP($D72,MASTER_YH!$D:$D,MASTER_YH!M:M))</f>
        <v>Negative</v>
      </c>
      <c r="AK72" s="65" t="str">
        <f t="shared" si="23"/>
        <v/>
      </c>
      <c r="AL72" s="65" t="str">
        <f t="shared" si="24"/>
        <v/>
      </c>
      <c r="AM72" s="47" t="str">
        <f t="shared" si="53"/>
        <v>n/a</v>
      </c>
      <c r="AN72" s="46">
        <f>_xlfn.XLOOKUP($D72, 'MASTER_S&amp;P'!$D:$D, 'MASTER_S&amp;P'!G:G)</f>
        <v>1152479</v>
      </c>
      <c r="AO72" s="46" t="str">
        <f>IF(AND(EXCL_YRS_NEG_INC=1,_xlfn.XLOOKUP($D72,'MASTER_S&amp;P'!$D:$D,'MASTER_S&amp;P'!M:M)&lt;0),"Negative",_xlfn.XLOOKUP($D72,'MASTER_S&amp;P'!$D:$D,'MASTER_S&amp;P'!M:M))</f>
        <v>Negative</v>
      </c>
      <c r="AP72" s="65" t="str">
        <f t="shared" si="25"/>
        <v/>
      </c>
      <c r="AQ72" s="65" t="str">
        <f t="shared" si="26"/>
        <v/>
      </c>
      <c r="AR72" s="47" t="str">
        <f t="shared" si="54"/>
        <v>n/a</v>
      </c>
      <c r="AS72" s="46" t="str">
        <f>_xlfn.XLOOKUP($D72, MASTER_VL!$D:$D, MASTER_VL!G:G)</f>
        <v>NA</v>
      </c>
      <c r="AT72" s="46" t="str">
        <f>IF(AND(EXCL_YRS_NEG_INC=1,_xlfn.XLOOKUP($D72,MASTER_VL!$D:$D,MASTER_VL!P:P)&lt;0),"Negative",_xlfn.XLOOKUP($D72,MASTER_VL!$D:$D,MASTER_VL!P:P))</f>
        <v>NA</v>
      </c>
      <c r="AU72" s="65" t="str">
        <f t="shared" si="27"/>
        <v/>
      </c>
      <c r="AV72" s="65" t="str">
        <f t="shared" si="28"/>
        <v/>
      </c>
      <c r="AW72" s="47" t="str">
        <f t="shared" si="55"/>
        <v>n/a</v>
      </c>
      <c r="AX72" s="46">
        <f t="shared" si="29"/>
        <v>1152479</v>
      </c>
      <c r="AY72" s="46">
        <f>_xlfn.XLOOKUP($D72, MASTER_YH!$D:$D, MASTER_YH!J:J)</f>
        <v>6218762</v>
      </c>
      <c r="AZ72" s="49">
        <f t="shared" si="30"/>
        <v>0.18532289867340154</v>
      </c>
      <c r="BA72" s="46">
        <f t="shared" si="56"/>
        <v>1152479</v>
      </c>
      <c r="BB72" s="46">
        <f>_xlfn.XLOOKUP($D72, 'MASTER_S&amp;P'!$D:$D, 'MASTER_S&amp;P'!J:J)</f>
        <v>6218762</v>
      </c>
      <c r="BC72" s="49">
        <f t="shared" si="57"/>
        <v>0.18532289867340154</v>
      </c>
      <c r="BD72" s="51">
        <f t="shared" si="31"/>
        <v>6218762</v>
      </c>
      <c r="BE72" s="65">
        <f t="shared" si="32"/>
        <v>4.0157583134321346E-6</v>
      </c>
      <c r="BF72" s="65" t="str">
        <f t="shared" si="33"/>
        <v/>
      </c>
      <c r="BG72" s="50">
        <f t="shared" si="58"/>
        <v>0.18532289867340154</v>
      </c>
      <c r="BH72" s="44">
        <f t="shared" si="66"/>
        <v>0</v>
      </c>
      <c r="BK72" s="46">
        <f>_xlfn.XLOOKUP($D72,MASTER_YH!$D:$D,MASTER_YH!H:H)</f>
        <v>659788</v>
      </c>
      <c r="BL72" s="46" t="str">
        <f>IF(AND(EXCL_YRS_NEG_INC=1,_xlfn.XLOOKUP($D72,MASTER_YH!$D:$D,MASTER_YH!N:N)&lt;0), "Negative", _xlfn.XLOOKUP($D72,MASTER_YH!$D:$D,MASTER_YH!N:N))</f>
        <v>Negative</v>
      </c>
      <c r="BM72" s="65" t="str">
        <f t="shared" si="35"/>
        <v/>
      </c>
      <c r="BN72" s="65" t="str">
        <f t="shared" si="36"/>
        <v/>
      </c>
      <c r="BO72" s="47" t="str">
        <f t="shared" si="59"/>
        <v>n/a</v>
      </c>
      <c r="BP72" s="46">
        <f>_xlfn.XLOOKUP($D72, 'MASTER_S&amp;P'!$D:$D, 'MASTER_S&amp;P'!H:H)</f>
        <v>659788</v>
      </c>
      <c r="BQ72" s="46" t="str">
        <f>IF(AND(EXCL_YRS_NEG_INC=1,_xlfn.XLOOKUP($D72,'MASTER_S&amp;P'!$D:$D,'MASTER_S&amp;P'!N:N)&lt;0),"Negative",_xlfn.XLOOKUP($D72,'MASTER_S&amp;P'!$D:$D,'MASTER_S&amp;P'!N:N))</f>
        <v>Negative</v>
      </c>
      <c r="BR72" s="65" t="str">
        <f t="shared" si="37"/>
        <v/>
      </c>
      <c r="BS72" s="65" t="str">
        <f t="shared" si="38"/>
        <v/>
      </c>
      <c r="BT72" s="47" t="str">
        <f t="shared" si="60"/>
        <v>n/a</v>
      </c>
      <c r="BU72" s="46" t="str">
        <f>_xlfn.XLOOKUP($D72, MASTER_VL!$D:$D, MASTER_VL!H:H)</f>
        <v>NA</v>
      </c>
      <c r="BV72" s="46" t="str">
        <f>IF(AND(EXCL_YRS_NEG_INC=1,_xlfn.XLOOKUP($D72,MASTER_VL!$D:$D,MASTER_VL!Q:Q)&lt;0),"Negative",_xlfn.XLOOKUP($D72,MASTER_VL!$D:$D,MASTER_VL!Q:Q))</f>
        <v>NA</v>
      </c>
      <c r="BW72" s="65" t="str">
        <f t="shared" si="39"/>
        <v/>
      </c>
      <c r="BX72" s="65" t="str">
        <f t="shared" si="40"/>
        <v/>
      </c>
      <c r="BY72" s="47" t="str">
        <f t="shared" si="61"/>
        <v>n/a</v>
      </c>
      <c r="BZ72" s="46">
        <f t="shared" si="41"/>
        <v>659788</v>
      </c>
      <c r="CA72" s="46">
        <f>_xlfn.XLOOKUP($D72, MASTER_YH!$D:$D, MASTER_YH!K:K)</f>
        <v>4689884</v>
      </c>
      <c r="CB72" s="49">
        <f t="shared" si="42"/>
        <v>0.14068322372152489</v>
      </c>
      <c r="CC72" s="46">
        <f t="shared" si="62"/>
        <v>659788</v>
      </c>
      <c r="CD72" s="46">
        <f>_xlfn.XLOOKUP($D72, 'MASTER_S&amp;P'!$D:$D, 'MASTER_S&amp;P'!K:K)</f>
        <v>4689884</v>
      </c>
      <c r="CE72" s="49">
        <f t="shared" si="63"/>
        <v>0.14068322372152489</v>
      </c>
      <c r="CF72" s="51">
        <f t="shared" si="43"/>
        <v>4689884</v>
      </c>
      <c r="CG72" s="65">
        <f t="shared" si="44"/>
        <v>3.1431923202230614E-6</v>
      </c>
      <c r="CH72" s="65" t="str">
        <f t="shared" si="45"/>
        <v/>
      </c>
      <c r="CI72" s="50">
        <f t="shared" si="64"/>
        <v>0.14068322372152489</v>
      </c>
      <c r="CJ72" s="44">
        <f t="shared" si="67"/>
        <v>0</v>
      </c>
    </row>
    <row r="73" spans="2:88" x14ac:dyDescent="0.3">
      <c r="B73" s="7" t="str">
        <f>MASTER_VL!B67</f>
        <v>Retail Softlines</v>
      </c>
      <c r="C73" s="7" t="str">
        <f>MASTER_VL!C67</f>
        <v>Lululemon Athletica Inc</v>
      </c>
      <c r="D73" s="7" t="str">
        <f>MASTER_VL!D67</f>
        <v>LULU</v>
      </c>
      <c r="G73" s="46">
        <f>_xlfn.XLOOKUP($D73,MASTER_YH!$D:$D,MASTER_YH!F:F)</f>
        <v>10588126000</v>
      </c>
      <c r="H73" s="46">
        <f>IF(AND(EXCL_YRS_NEG_INC=1,_xlfn.XLOOKUP($D73,MASTER_YH!$D:$D,MASTER_YH!L:L)&lt;0), "Negative", _xlfn.XLOOKUP($D73,MASTER_YH!$D:$D,MASTER_YH!L:L))</f>
        <v>2576077000</v>
      </c>
      <c r="I73" s="65">
        <f t="shared" si="11"/>
        <v>5.3831952807364978E-3</v>
      </c>
      <c r="J73" s="65" t="str">
        <f t="shared" si="12"/>
        <v/>
      </c>
      <c r="K73" s="47">
        <f t="shared" si="47"/>
        <v>0.24329867249407497</v>
      </c>
      <c r="L73" s="46">
        <f>_xlfn.XLOOKUP($D73, 'MASTER_S&amp;P'!$D:$D, 'MASTER_S&amp;P'!F:F)</f>
        <v>9619278000</v>
      </c>
      <c r="M73" s="46">
        <f>IF(AND(EXCL_YRS_NEG_INC=1,_xlfn.XLOOKUP($D73,'MASTER_S&amp;P'!$D:$D,'MASTER_S&amp;P'!L:L)&lt;0),"Negative",_xlfn.XLOOKUP($D73,'MASTER_S&amp;P'!$D:$D,'MASTER_S&amp;P'!L:L))</f>
        <v>2175735000</v>
      </c>
      <c r="N73" s="65">
        <f t="shared" si="13"/>
        <v>4.932022975375875E-3</v>
      </c>
      <c r="O73" s="65" t="str">
        <f t="shared" si="14"/>
        <v/>
      </c>
      <c r="P73" s="47">
        <f t="shared" si="48"/>
        <v>0.22618485503797686</v>
      </c>
      <c r="Q73" s="46">
        <f>_xlfn.XLOOKUP($D73, MASTER_VL!$D:$D, MASTER_VL!F:F)</f>
        <v>10588100000</v>
      </c>
      <c r="R73" s="46">
        <f>IF(AND(EXCL_YRS_NEG_INC=1,_xlfn.XLOOKUP($D73,MASTER_VL!$D:$D,MASTER_VL!O:O)&lt;0),"Negative",_xlfn.XLOOKUP($D73,MASTER_VL!$D:$D,MASTER_VL!O:O))</f>
        <v>1766169600</v>
      </c>
      <c r="S73" s="65">
        <f t="shared" si="15"/>
        <v>6.770094458611025E-3</v>
      </c>
      <c r="T73" s="65" t="str">
        <f t="shared" si="16"/>
        <v/>
      </c>
      <c r="U73" s="47">
        <f t="shared" si="49"/>
        <v>0.16680703808993114</v>
      </c>
      <c r="V73" s="46">
        <f t="shared" si="17"/>
        <v>10588126000</v>
      </c>
      <c r="W73" s="46">
        <f>_xlfn.XLOOKUP($D73, MASTER_YH!$D:$D, MASTER_YH!I:I)</f>
        <v>7603292000</v>
      </c>
      <c r="X73" s="49">
        <f t="shared" si="18"/>
        <v>1.3925712704444337</v>
      </c>
      <c r="Y73" s="46">
        <f t="shared" si="50"/>
        <v>9619278000</v>
      </c>
      <c r="Z73" s="46">
        <f>_xlfn.XLOOKUP($D73, 'MASTER_S&amp;P'!$D:$D, 'MASTER_S&amp;P'!I:I)</f>
        <v>7091941000</v>
      </c>
      <c r="AA73" s="49">
        <f t="shared" si="51"/>
        <v>1.3563674599097764</v>
      </c>
      <c r="AB73" s="51">
        <f t="shared" si="19"/>
        <v>7347616500</v>
      </c>
      <c r="AC73" s="65">
        <f t="shared" si="20"/>
        <v>4.5974488027062024E-3</v>
      </c>
      <c r="AD73" s="65" t="str">
        <f t="shared" si="21"/>
        <v/>
      </c>
      <c r="AE73" s="50">
        <f t="shared" si="52"/>
        <v>1.3744693651771049</v>
      </c>
      <c r="AF73" s="44">
        <f t="shared" si="65"/>
        <v>0</v>
      </c>
      <c r="AI73" s="46">
        <f>_xlfn.XLOOKUP($D73,MASTER_YH!$D:$D,MASTER_YH!G:G)</f>
        <v>9619278000</v>
      </c>
      <c r="AJ73" s="46">
        <f>IF(AND(EXCL_YRS_NEG_INC=1,_xlfn.XLOOKUP($D73,MASTER_YH!$D:$D,MASTER_YH!M:M)&lt;0), "Negative", _xlfn.XLOOKUP($D73,MASTER_YH!$D:$D,MASTER_YH!M:M))</f>
        <v>2175735000</v>
      </c>
      <c r="AK73" s="65">
        <f t="shared" si="23"/>
        <v>4.2711576042315479E-3</v>
      </c>
      <c r="AL73" s="65" t="str">
        <f t="shared" si="24"/>
        <v/>
      </c>
      <c r="AM73" s="47">
        <f t="shared" si="53"/>
        <v>0.22618485503797686</v>
      </c>
      <c r="AN73" s="46">
        <f>_xlfn.XLOOKUP($D73, 'MASTER_S&amp;P'!$D:$D, 'MASTER_S&amp;P'!G:G)</f>
        <v>8110518000</v>
      </c>
      <c r="AO73" s="46">
        <f>IF(AND(EXCL_YRS_NEG_INC=1,_xlfn.XLOOKUP($D73,'MASTER_S&amp;P'!$D:$D,'MASTER_S&amp;P'!M:M)&lt;0),"Negative",_xlfn.XLOOKUP($D73,'MASTER_S&amp;P'!$D:$D,'MASTER_S&amp;P'!M:M))</f>
        <v>1332571000</v>
      </c>
      <c r="AP73" s="65">
        <f t="shared" si="25"/>
        <v>4.3316858904531392E-3</v>
      </c>
      <c r="AQ73" s="65" t="str">
        <f t="shared" si="26"/>
        <v/>
      </c>
      <c r="AR73" s="47">
        <f t="shared" si="54"/>
        <v>0.16430158961486802</v>
      </c>
      <c r="AS73" s="46">
        <f>_xlfn.XLOOKUP($D73, MASTER_VL!$D:$D, MASTER_VL!G:G)</f>
        <v>9619300000</v>
      </c>
      <c r="AT73" s="46">
        <f>IF(AND(EXCL_YRS_NEG_INC=1,_xlfn.XLOOKUP($D73,MASTER_VL!$D:$D,MASTER_VL!P:P)&lt;0),"Negative",_xlfn.XLOOKUP($D73,MASTER_VL!$D:$D,MASTER_VL!P:P))</f>
        <v>1611829400</v>
      </c>
      <c r="AU73" s="65">
        <f t="shared" si="27"/>
        <v>4.467010903821669E-3</v>
      </c>
      <c r="AV73" s="65" t="str">
        <f t="shared" si="28"/>
        <v/>
      </c>
      <c r="AW73" s="47">
        <f t="shared" si="55"/>
        <v>0.16756202634287318</v>
      </c>
      <c r="AX73" s="46">
        <f t="shared" si="29"/>
        <v>9619278000</v>
      </c>
      <c r="AY73" s="46">
        <f>_xlfn.XLOOKUP($D73, MASTER_YH!$D:$D, MASTER_YH!J:J)</f>
        <v>7091941000</v>
      </c>
      <c r="AZ73" s="49">
        <f t="shared" si="30"/>
        <v>1.3563674599097764</v>
      </c>
      <c r="BA73" s="46">
        <f t="shared" si="56"/>
        <v>8110518000</v>
      </c>
      <c r="BB73" s="46">
        <f>_xlfn.XLOOKUP($D73, 'MASTER_S&amp;P'!$D:$D, 'MASTER_S&amp;P'!J:J)</f>
        <v>5607038000</v>
      </c>
      <c r="BC73" s="49">
        <f t="shared" si="57"/>
        <v>1.4464888591801945</v>
      </c>
      <c r="BD73" s="51">
        <f t="shared" si="31"/>
        <v>6349489500</v>
      </c>
      <c r="BE73" s="65">
        <f t="shared" si="32"/>
        <v>4.1001754441921147E-3</v>
      </c>
      <c r="BF73" s="65" t="str">
        <f t="shared" si="33"/>
        <v/>
      </c>
      <c r="BG73" s="50">
        <f t="shared" si="58"/>
        <v>1.4014281595449853</v>
      </c>
      <c r="BH73" s="44">
        <f t="shared" si="66"/>
        <v>0</v>
      </c>
      <c r="BK73" s="46">
        <f>_xlfn.XLOOKUP($D73,MASTER_YH!$D:$D,MASTER_YH!H:H)</f>
        <v>8110518000</v>
      </c>
      <c r="BL73" s="46">
        <f>IF(AND(EXCL_YRS_NEG_INC=1,_xlfn.XLOOKUP($D73,MASTER_YH!$D:$D,MASTER_YH!N:N)&lt;0), "Negative", _xlfn.XLOOKUP($D73,MASTER_YH!$D:$D,MASTER_YH!N:N))</f>
        <v>1332571000</v>
      </c>
      <c r="BM73" s="65">
        <f t="shared" si="35"/>
        <v>3.7817369224630477E-3</v>
      </c>
      <c r="BN73" s="65" t="str">
        <f t="shared" si="36"/>
        <v/>
      </c>
      <c r="BO73" s="47">
        <f t="shared" si="59"/>
        <v>0.16430158961486802</v>
      </c>
      <c r="BP73" s="46">
        <f>_xlfn.XLOOKUP($D73, 'MASTER_S&amp;P'!$D:$D, 'MASTER_S&amp;P'!H:H)</f>
        <v>6256617000</v>
      </c>
      <c r="BQ73" s="46">
        <f>IF(AND(EXCL_YRS_NEG_INC=1,_xlfn.XLOOKUP($D73,'MASTER_S&amp;P'!$D:$D,'MASTER_S&amp;P'!N:N)&lt;0),"Negative",_xlfn.XLOOKUP($D73,'MASTER_S&amp;P'!$D:$D,'MASTER_S&amp;P'!N:N))</f>
        <v>1333869000</v>
      </c>
      <c r="BR73" s="65">
        <f t="shared" si="37"/>
        <v>3.6685024218187138E-3</v>
      </c>
      <c r="BS73" s="65" t="str">
        <f t="shared" si="38"/>
        <v/>
      </c>
      <c r="BT73" s="47">
        <f t="shared" si="60"/>
        <v>0.21319332795982238</v>
      </c>
      <c r="BU73" s="46">
        <f>_xlfn.XLOOKUP($D73, MASTER_VL!$D:$D, MASTER_VL!H:H)</f>
        <v>8110500000</v>
      </c>
      <c r="BV73" s="46">
        <f>IF(AND(EXCL_YRS_NEG_INC=1,_xlfn.XLOOKUP($D73,MASTER_VL!$D:$D,MASTER_VL!Q:Q)&lt;0),"Negative",_xlfn.XLOOKUP($D73,MASTER_VL!$D:$D,MASTER_VL!Q:Q))</f>
        <v>1283385600</v>
      </c>
      <c r="BW73" s="65">
        <f t="shared" si="39"/>
        <v>3.9275899762764126E-3</v>
      </c>
      <c r="BX73" s="65" t="str">
        <f t="shared" si="40"/>
        <v/>
      </c>
      <c r="BY73" s="47">
        <f t="shared" si="61"/>
        <v>0.15823754392454226</v>
      </c>
      <c r="BZ73" s="46">
        <f t="shared" si="41"/>
        <v>8110518000</v>
      </c>
      <c r="CA73" s="46">
        <f>_xlfn.XLOOKUP($D73, MASTER_YH!$D:$D, MASTER_YH!K:K)</f>
        <v>5607038000</v>
      </c>
      <c r="CB73" s="49">
        <f t="shared" si="42"/>
        <v>1.4464888591801945</v>
      </c>
      <c r="CC73" s="46">
        <f t="shared" si="62"/>
        <v>6256617000</v>
      </c>
      <c r="CD73" s="46">
        <f>_xlfn.XLOOKUP($D73, 'MASTER_S&amp;P'!$D:$D, 'MASTER_S&amp;P'!K:K)</f>
        <v>4942478000</v>
      </c>
      <c r="CE73" s="49">
        <f t="shared" si="63"/>
        <v>1.2658866665668518</v>
      </c>
      <c r="CF73" s="51">
        <f t="shared" si="43"/>
        <v>5274758000</v>
      </c>
      <c r="CG73" s="65">
        <f t="shared" si="44"/>
        <v>3.5351788736427501E-3</v>
      </c>
      <c r="CH73" s="65" t="str">
        <f t="shared" si="45"/>
        <v/>
      </c>
      <c r="CI73" s="50">
        <f t="shared" si="64"/>
        <v>1.3561877628735233</v>
      </c>
      <c r="CJ73" s="44">
        <f t="shared" si="67"/>
        <v>0</v>
      </c>
    </row>
    <row r="74" spans="2:88" x14ac:dyDescent="0.3">
      <c r="B74" s="7" t="str">
        <f>MASTER_VL!B68</f>
        <v>Retail Softlines</v>
      </c>
      <c r="C74" s="7" t="str">
        <f>MASTER_VL!C68</f>
        <v>Kidpik Corp</v>
      </c>
      <c r="D74" s="7" t="str">
        <f>MASTER_VL!D68</f>
        <v>PIKM</v>
      </c>
      <c r="G74" s="46" t="str">
        <f>_xlfn.XLOOKUP($D74,MASTER_YH!$D:$D,MASTER_YH!F:F)</f>
        <v>n/a</v>
      </c>
      <c r="H74" s="46" t="str">
        <f>IF(AND(EXCL_YRS_NEG_INC=1,_xlfn.XLOOKUP($D74,MASTER_YH!$D:$D,MASTER_YH!L:L)&lt;0), "Negative", _xlfn.XLOOKUP($D74,MASTER_YH!$D:$D,MASTER_YH!L:L))</f>
        <v>n/a</v>
      </c>
      <c r="I74" s="65" t="str">
        <f t="shared" si="11"/>
        <v/>
      </c>
      <c r="J74" s="65" t="str">
        <f t="shared" si="12"/>
        <v/>
      </c>
      <c r="K74" s="47" t="str">
        <f t="shared" si="47"/>
        <v>n/a</v>
      </c>
      <c r="L74" s="46" t="str">
        <f>_xlfn.XLOOKUP($D74, 'MASTER_S&amp;P'!$D:$D, 'MASTER_S&amp;P'!F:F)</f>
        <v>n/a</v>
      </c>
      <c r="M74" s="46" t="str">
        <f>IF(AND(EXCL_YRS_NEG_INC=1,_xlfn.XLOOKUP($D74,'MASTER_S&amp;P'!$D:$D,'MASTER_S&amp;P'!L:L)&lt;0),"Negative",_xlfn.XLOOKUP($D74,'MASTER_S&amp;P'!$D:$D,'MASTER_S&amp;P'!L:L))</f>
        <v>n/a</v>
      </c>
      <c r="N74" s="65" t="str">
        <f t="shared" si="13"/>
        <v/>
      </c>
      <c r="O74" s="65" t="str">
        <f t="shared" si="14"/>
        <v/>
      </c>
      <c r="P74" s="47" t="str">
        <f t="shared" si="48"/>
        <v>n/a</v>
      </c>
      <c r="Q74" s="46" t="str">
        <f>_xlfn.XLOOKUP($D74, MASTER_VL!$D:$D, MASTER_VL!F:F)</f>
        <v>NA</v>
      </c>
      <c r="R74" s="46" t="str">
        <f>IF(AND(EXCL_YRS_NEG_INC=1,_xlfn.XLOOKUP($D74,MASTER_VL!$D:$D,MASTER_VL!O:O)&lt;0),"Negative",_xlfn.XLOOKUP($D74,MASTER_VL!$D:$D,MASTER_VL!O:O))</f>
        <v>NA</v>
      </c>
      <c r="S74" s="65" t="str">
        <f t="shared" si="15"/>
        <v/>
      </c>
      <c r="T74" s="65" t="str">
        <f t="shared" si="16"/>
        <v/>
      </c>
      <c r="U74" s="47" t="str">
        <f t="shared" si="49"/>
        <v>n/a</v>
      </c>
      <c r="V74" s="46" t="str">
        <f t="shared" si="17"/>
        <v>n/a</v>
      </c>
      <c r="W74" s="46" t="str">
        <f>_xlfn.XLOOKUP($D74, MASTER_YH!$D:$D, MASTER_YH!I:I)</f>
        <v>n/a</v>
      </c>
      <c r="X74" s="49" t="str">
        <f t="shared" si="18"/>
        <v>n/a</v>
      </c>
      <c r="Y74" s="46" t="str">
        <f t="shared" si="50"/>
        <v>n/a</v>
      </c>
      <c r="Z74" s="46" t="str">
        <f>_xlfn.XLOOKUP($D74, 'MASTER_S&amp;P'!$D:$D, 'MASTER_S&amp;P'!I:I)</f>
        <v>n/a</v>
      </c>
      <c r="AA74" s="49" t="str">
        <f t="shared" si="51"/>
        <v>n/a</v>
      </c>
      <c r="AB74" s="51" t="str">
        <f t="shared" si="19"/>
        <v>n/a</v>
      </c>
      <c r="AC74" s="65" t="str">
        <f t="shared" si="20"/>
        <v/>
      </c>
      <c r="AD74" s="65" t="str">
        <f t="shared" si="21"/>
        <v/>
      </c>
      <c r="AE74" s="50" t="str">
        <f t="shared" si="52"/>
        <v>n/a</v>
      </c>
      <c r="AF74" s="44">
        <f t="shared" si="65"/>
        <v>0</v>
      </c>
      <c r="AI74" s="46">
        <f>_xlfn.XLOOKUP($D74,MASTER_YH!$D:$D,MASTER_YH!G:G)</f>
        <v>14240724</v>
      </c>
      <c r="AJ74" s="46" t="str">
        <f>IF(AND(EXCL_YRS_NEG_INC=1,_xlfn.XLOOKUP($D74,MASTER_YH!$D:$D,MASTER_YH!M:M)&lt;0), "Negative", _xlfn.XLOOKUP($D74,MASTER_YH!$D:$D,MASTER_YH!M:M))</f>
        <v>Negative</v>
      </c>
      <c r="AK74" s="65" t="str">
        <f t="shared" si="23"/>
        <v/>
      </c>
      <c r="AL74" s="65" t="str">
        <f t="shared" si="24"/>
        <v/>
      </c>
      <c r="AM74" s="47" t="str">
        <f t="shared" si="53"/>
        <v>n/a</v>
      </c>
      <c r="AN74" s="46">
        <f>_xlfn.XLOOKUP($D74, 'MASTER_S&amp;P'!$D:$D, 'MASTER_S&amp;P'!G:G)</f>
        <v>14240724</v>
      </c>
      <c r="AO74" s="46" t="str">
        <f>IF(AND(EXCL_YRS_NEG_INC=1,_xlfn.XLOOKUP($D74,'MASTER_S&amp;P'!$D:$D,'MASTER_S&amp;P'!M:M)&lt;0),"Negative",_xlfn.XLOOKUP($D74,'MASTER_S&amp;P'!$D:$D,'MASTER_S&amp;P'!M:M))</f>
        <v>Negative</v>
      </c>
      <c r="AP74" s="65" t="str">
        <f t="shared" si="25"/>
        <v/>
      </c>
      <c r="AQ74" s="65" t="str">
        <f t="shared" si="26"/>
        <v/>
      </c>
      <c r="AR74" s="47" t="str">
        <f t="shared" si="54"/>
        <v>n/a</v>
      </c>
      <c r="AS74" s="46" t="str">
        <f>_xlfn.XLOOKUP($D74, MASTER_VL!$D:$D, MASTER_VL!G:G)</f>
        <v>NA</v>
      </c>
      <c r="AT74" s="46" t="str">
        <f>IF(AND(EXCL_YRS_NEG_INC=1,_xlfn.XLOOKUP($D74,MASTER_VL!$D:$D,MASTER_VL!P:P)&lt;0),"Negative",_xlfn.XLOOKUP($D74,MASTER_VL!$D:$D,MASTER_VL!P:P))</f>
        <v>NA</v>
      </c>
      <c r="AU74" s="65" t="str">
        <f t="shared" si="27"/>
        <v/>
      </c>
      <c r="AV74" s="65" t="str">
        <f t="shared" si="28"/>
        <v/>
      </c>
      <c r="AW74" s="47" t="str">
        <f t="shared" si="55"/>
        <v>n/a</v>
      </c>
      <c r="AX74" s="46">
        <f t="shared" si="29"/>
        <v>14240724</v>
      </c>
      <c r="AY74" s="46">
        <f>_xlfn.XLOOKUP($D74, MASTER_YH!$D:$D, MASTER_YH!J:J)</f>
        <v>7117014</v>
      </c>
      <c r="AZ74" s="49">
        <f t="shared" si="30"/>
        <v>2.0009408440112666</v>
      </c>
      <c r="BA74" s="46">
        <f t="shared" si="56"/>
        <v>14240724</v>
      </c>
      <c r="BB74" s="46">
        <f>_xlfn.XLOOKUP($D74, 'MASTER_S&amp;P'!$D:$D, 'MASTER_S&amp;P'!J:J)</f>
        <v>7117014</v>
      </c>
      <c r="BC74" s="49">
        <f t="shared" si="57"/>
        <v>2.0009408440112666</v>
      </c>
      <c r="BD74" s="51">
        <f t="shared" si="31"/>
        <v>7117014</v>
      </c>
      <c r="BE74" s="65">
        <f t="shared" si="32"/>
        <v>4.5958034955048754E-6</v>
      </c>
      <c r="BF74" s="65">
        <f t="shared" si="33"/>
        <v>1.0353342274869177E-5</v>
      </c>
      <c r="BG74" s="50">
        <f t="shared" si="58"/>
        <v>2.0009408440112666</v>
      </c>
      <c r="BH74" s="44">
        <f t="shared" si="66"/>
        <v>1</v>
      </c>
      <c r="BK74" s="46">
        <f>_xlfn.XLOOKUP($D74,MASTER_YH!$D:$D,MASTER_YH!H:H)</f>
        <v>16477984</v>
      </c>
      <c r="BL74" s="46" t="str">
        <f>IF(AND(EXCL_YRS_NEG_INC=1,_xlfn.XLOOKUP($D74,MASTER_YH!$D:$D,MASTER_YH!N:N)&lt;0), "Negative", _xlfn.XLOOKUP($D74,MASTER_YH!$D:$D,MASTER_YH!N:N))</f>
        <v>Negative</v>
      </c>
      <c r="BM74" s="65" t="str">
        <f t="shared" si="35"/>
        <v/>
      </c>
      <c r="BN74" s="65" t="str">
        <f t="shared" si="36"/>
        <v/>
      </c>
      <c r="BO74" s="47" t="str">
        <f t="shared" si="59"/>
        <v>n/a</v>
      </c>
      <c r="BP74" s="46">
        <f>_xlfn.XLOOKUP($D74, 'MASTER_S&amp;P'!$D:$D, 'MASTER_S&amp;P'!H:H)</f>
        <v>16477984</v>
      </c>
      <c r="BQ74" s="46" t="str">
        <f>IF(AND(EXCL_YRS_NEG_INC=1,_xlfn.XLOOKUP($D74,'MASTER_S&amp;P'!$D:$D,'MASTER_S&amp;P'!N:N)&lt;0),"Negative",_xlfn.XLOOKUP($D74,'MASTER_S&amp;P'!$D:$D,'MASTER_S&amp;P'!N:N))</f>
        <v>Negative</v>
      </c>
      <c r="BR74" s="65" t="str">
        <f t="shared" si="37"/>
        <v/>
      </c>
      <c r="BS74" s="65" t="str">
        <f t="shared" si="38"/>
        <v/>
      </c>
      <c r="BT74" s="47" t="str">
        <f t="shared" si="60"/>
        <v>n/a</v>
      </c>
      <c r="BU74" s="46" t="str">
        <f>_xlfn.XLOOKUP($D74, MASTER_VL!$D:$D, MASTER_VL!H:H)</f>
        <v>NA</v>
      </c>
      <c r="BV74" s="46" t="str">
        <f>IF(AND(EXCL_YRS_NEG_INC=1,_xlfn.XLOOKUP($D74,MASTER_VL!$D:$D,MASTER_VL!Q:Q)&lt;0),"Negative",_xlfn.XLOOKUP($D74,MASTER_VL!$D:$D,MASTER_VL!Q:Q))</f>
        <v>NA</v>
      </c>
      <c r="BW74" s="65" t="str">
        <f t="shared" si="39"/>
        <v/>
      </c>
      <c r="BX74" s="65" t="str">
        <f t="shared" si="40"/>
        <v/>
      </c>
      <c r="BY74" s="47" t="str">
        <f t="shared" si="61"/>
        <v>n/a</v>
      </c>
      <c r="BZ74" s="46">
        <f t="shared" si="41"/>
        <v>16477984</v>
      </c>
      <c r="CA74" s="46">
        <f>_xlfn.XLOOKUP($D74, MASTER_YH!$D:$D, MASTER_YH!K:K)</f>
        <v>16148346</v>
      </c>
      <c r="CB74" s="49">
        <f t="shared" si="42"/>
        <v>1.0204131122778766</v>
      </c>
      <c r="CC74" s="46">
        <f t="shared" si="62"/>
        <v>16477984</v>
      </c>
      <c r="CD74" s="46">
        <f>_xlfn.XLOOKUP($D74, 'MASTER_S&amp;P'!$D:$D, 'MASTER_S&amp;P'!K:K)</f>
        <v>16148346</v>
      </c>
      <c r="CE74" s="49">
        <f t="shared" si="63"/>
        <v>1.0204131122778766</v>
      </c>
      <c r="CF74" s="51">
        <f t="shared" si="43"/>
        <v>16148346</v>
      </c>
      <c r="CG74" s="65">
        <f t="shared" si="44"/>
        <v>1.0822731890917726E-5</v>
      </c>
      <c r="CH74" s="65" t="str">
        <f t="shared" si="45"/>
        <v/>
      </c>
      <c r="CI74" s="50">
        <f t="shared" si="64"/>
        <v>1.0204131122778766</v>
      </c>
      <c r="CJ74" s="44">
        <f t="shared" si="67"/>
        <v>0</v>
      </c>
    </row>
    <row r="75" spans="2:88" x14ac:dyDescent="0.3">
      <c r="B75" s="7" t="str">
        <f>MASTER_VL!B69</f>
        <v>Retail Softlines</v>
      </c>
      <c r="C75" s="7" t="str">
        <f>MASTER_VL!C69</f>
        <v>Childrens Place Inc</v>
      </c>
      <c r="D75" s="7" t="str">
        <f>MASTER_VL!D69</f>
        <v>PLCE</v>
      </c>
      <c r="G75" s="46">
        <f>_xlfn.XLOOKUP($D75,MASTER_YH!$D:$D,MASTER_YH!F:F)</f>
        <v>1386269000</v>
      </c>
      <c r="H75" s="46" t="str">
        <f>IF(AND(EXCL_YRS_NEG_INC=1,_xlfn.XLOOKUP($D75,MASTER_YH!$D:$D,MASTER_YH!L:L)&lt;0), "Negative", _xlfn.XLOOKUP($D75,MASTER_YH!$D:$D,MASTER_YH!L:L))</f>
        <v>Negative</v>
      </c>
      <c r="I75" s="65" t="str">
        <f t="shared" ref="I75:I138" si="68">IF(AND(ISNUMBER(K75), K75&gt;0), $AB75/SUMIFS($AB$11:$AB$999, K$11:K$999, "&gt;0"), "")</f>
        <v/>
      </c>
      <c r="J75" s="65" t="str">
        <f t="shared" ref="J75:J138" si="69">IF(AND(ISNUMBER(K75), K75&gt;0, $AF75=1), $AB75/SUMIFS($AB$11:$AB$999, $AF$11:$AF$999, 1, K$11:K$999, "&gt;0"), "")</f>
        <v/>
      </c>
      <c r="K75" s="47" t="str">
        <f t="shared" si="47"/>
        <v>n/a</v>
      </c>
      <c r="L75" s="46">
        <f>_xlfn.XLOOKUP($D75, 'MASTER_S&amp;P'!$D:$D, 'MASTER_S&amp;P'!F:F)</f>
        <v>1602508000</v>
      </c>
      <c r="M75" s="46" t="str">
        <f>IF(AND(EXCL_YRS_NEG_INC=1,_xlfn.XLOOKUP($D75,'MASTER_S&amp;P'!$D:$D,'MASTER_S&amp;P'!L:L)&lt;0),"Negative",_xlfn.XLOOKUP($D75,'MASTER_S&amp;P'!$D:$D,'MASTER_S&amp;P'!L:L))</f>
        <v>Negative</v>
      </c>
      <c r="N75" s="65" t="str">
        <f t="shared" ref="N75:N138" si="70">IF(AND(ISNUMBER(P75), P75&gt;0), $AB75/SUMIFS($AB$11:$AB$999, P$11:P$999, "&gt;0"), "")</f>
        <v/>
      </c>
      <c r="O75" s="65" t="str">
        <f t="shared" ref="O75:O138" si="71">IF(AND(ISNUMBER(P75), P75&gt;0, $AF75=1), $AB75/SUMIFS($AB$11:$AB$999, $AF$11:$AF$999, 1, P$11:P$999, "&gt;0"), "")</f>
        <v/>
      </c>
      <c r="P75" s="47" t="str">
        <f t="shared" si="48"/>
        <v>n/a</v>
      </c>
      <c r="Q75" s="46" t="str">
        <f>_xlfn.XLOOKUP($D75, MASTER_VL!$D:$D, MASTER_VL!F:F)</f>
        <v>NA</v>
      </c>
      <c r="R75" s="46" t="str">
        <f>IF(AND(EXCL_YRS_NEG_INC=1,_xlfn.XLOOKUP($D75,MASTER_VL!$D:$D,MASTER_VL!O:O)&lt;0),"Negative",_xlfn.XLOOKUP($D75,MASTER_VL!$D:$D,MASTER_VL!O:O))</f>
        <v>NA</v>
      </c>
      <c r="S75" s="65" t="str">
        <f t="shared" ref="S75:S138" si="72">IF(AND(ISNUMBER(U75), U75&gt;0), $AB75/SUMIFS($AB$11:$AB$999, U$11:U$999, "&gt;0"), "")</f>
        <v/>
      </c>
      <c r="T75" s="65" t="str">
        <f t="shared" ref="T75:T138" si="73">IF(AND(ISNUMBER(U75), U75&gt;0, $AF75=1), $AB75/SUMIFS($AB$11:$AB$999, $AF$11:$AF$999, 1, U$11:U$999, "&gt;0"), "")</f>
        <v/>
      </c>
      <c r="U75" s="47" t="str">
        <f t="shared" si="49"/>
        <v>n/a</v>
      </c>
      <c r="V75" s="46">
        <f t="shared" ref="V75:V138" si="74">G75</f>
        <v>1386269000</v>
      </c>
      <c r="W75" s="46">
        <f>_xlfn.XLOOKUP($D75, MASTER_YH!$D:$D, MASTER_YH!I:I)</f>
        <v>747552000</v>
      </c>
      <c r="X75" s="49">
        <f t="shared" ref="X75:X138" si="75">IFERROR(V75/W75, "n/a")</f>
        <v>1.8544114656906812</v>
      </c>
      <c r="Y75" s="46">
        <f t="shared" si="50"/>
        <v>1602508000</v>
      </c>
      <c r="Z75" s="46">
        <f>_xlfn.XLOOKUP($D75, 'MASTER_S&amp;P'!$D:$D, 'MASTER_S&amp;P'!I:I)</f>
        <v>800308000</v>
      </c>
      <c r="AA75" s="49">
        <f t="shared" si="51"/>
        <v>2.0023640898254174</v>
      </c>
      <c r="AB75" s="51">
        <f t="shared" ref="AB75:AB138" si="76">IFERROR(AVERAGE(W75, Z75), "n/a")</f>
        <v>773930000</v>
      </c>
      <c r="AC75" s="65">
        <f t="shared" ref="AC75:AC138" si="77">IF(AND(ISNUMBER(AE75), AE75&gt;0), $AB75/SUMIFS($AB$11:$AB$999, AE$11:AE$999, "&gt;0"), "")</f>
        <v>4.8425275759539322E-4</v>
      </c>
      <c r="AD75" s="65" t="str">
        <f t="shared" ref="AD75:AD138" si="78">IF(AND(ISNUMBER(AE75), AE75&gt;0, $AF75=1), $AB75/SUMIFS($AB$11:$AB$999, $AF$11:$AF$999, 1, AE$11:AE$999, "&gt;0"), "")</f>
        <v/>
      </c>
      <c r="AE75" s="50">
        <f t="shared" si="52"/>
        <v>1.9283877777580494</v>
      </c>
      <c r="AF75" s="44">
        <f t="shared" si="65"/>
        <v>0</v>
      </c>
      <c r="AI75" s="46">
        <f>_xlfn.XLOOKUP($D75,MASTER_YH!$D:$D,MASTER_YH!G:G)</f>
        <v>1602508000</v>
      </c>
      <c r="AJ75" s="46" t="str">
        <f>IF(AND(EXCL_YRS_NEG_INC=1,_xlfn.XLOOKUP($D75,MASTER_YH!$D:$D,MASTER_YH!M:M)&lt;0), "Negative", _xlfn.XLOOKUP($D75,MASTER_YH!$D:$D,MASTER_YH!M:M))</f>
        <v>Negative</v>
      </c>
      <c r="AK75" s="65" t="str">
        <f t="shared" ref="AK75:AK138" si="79">IF(AND(ISNUMBER(AM75), AM75&gt;0), $BD75/SUMIFS($BD$11:$BD$999, AM$11:AM$999, "&gt;0"), "")</f>
        <v/>
      </c>
      <c r="AL75" s="65" t="str">
        <f t="shared" ref="AL75:AL138" si="80">IF(AND(ISNUMBER(AM75), AM75&gt;0, $BH75=1), $BD75/SUMIFS($BD$11:$BD$999, $BH$11:$BH$999, 1, AM$11:AM$999, "&gt;0"), "")</f>
        <v/>
      </c>
      <c r="AM75" s="47" t="str">
        <f t="shared" si="53"/>
        <v>n/a</v>
      </c>
      <c r="AN75" s="46">
        <f>_xlfn.XLOOKUP($D75, 'MASTER_S&amp;P'!$D:$D, 'MASTER_S&amp;P'!G:G)</f>
        <v>1708482000</v>
      </c>
      <c r="AO75" s="46" t="str">
        <f>IF(AND(EXCL_YRS_NEG_INC=1,_xlfn.XLOOKUP($D75,'MASTER_S&amp;P'!$D:$D,'MASTER_S&amp;P'!M:M)&lt;0),"Negative",_xlfn.XLOOKUP($D75,'MASTER_S&amp;P'!$D:$D,'MASTER_S&amp;P'!M:M))</f>
        <v>Negative</v>
      </c>
      <c r="AP75" s="65" t="str">
        <f t="shared" ref="AP75:AP138" si="81">IF(AND(ISNUMBER(AR75), AR75&gt;0), $BD75/SUMIFS($BD$11:$BD$999, AR$11:AR$999, "&gt;0"), "")</f>
        <v/>
      </c>
      <c r="AQ75" s="65" t="str">
        <f t="shared" ref="AQ75:AQ138" si="82">IF(AND(ISNUMBER(AR75), AR75&gt;0, $BH75=1), $BD75/SUMIFS($BD$11:$BD$999, $BH$11:$BH$999, 1, AR$11:AR$999, "&gt;0"), "")</f>
        <v/>
      </c>
      <c r="AR75" s="47" t="str">
        <f t="shared" si="54"/>
        <v>n/a</v>
      </c>
      <c r="AS75" s="46">
        <f>_xlfn.XLOOKUP($D75, MASTER_VL!$D:$D, MASTER_VL!G:G)</f>
        <v>1602500000</v>
      </c>
      <c r="AT75" s="46" t="str">
        <f>IF(AND(EXCL_YRS_NEG_INC=1,_xlfn.XLOOKUP($D75,MASTER_VL!$D:$D,MASTER_VL!P:P)&lt;0),"Negative",_xlfn.XLOOKUP($D75,MASTER_VL!$D:$D,MASTER_VL!P:P))</f>
        <v>Negative</v>
      </c>
      <c r="AU75" s="65" t="str">
        <f t="shared" ref="AU75:AU138" si="83">IF(AND(ISNUMBER(AW75), AW75&gt;0), $BD75/SUMIFS($BD$11:$BD$999, AW$11:AW$999, "&gt;0"), "")</f>
        <v/>
      </c>
      <c r="AV75" s="65" t="str">
        <f t="shared" ref="AV75:AV138" si="84">IF(AND(ISNUMBER(AW75), AW75&gt;0, $BH75=1), $BD75/SUMIFS($BD$11:$BD$999, $BH$11:$BH$999, 1, AW$11:AW$999, "&gt;0"), "")</f>
        <v/>
      </c>
      <c r="AW75" s="47" t="str">
        <f t="shared" si="55"/>
        <v>n/a</v>
      </c>
      <c r="AX75" s="46">
        <f t="shared" ref="AX75:AX138" si="85">AI75</f>
        <v>1602508000</v>
      </c>
      <c r="AY75" s="46">
        <f>_xlfn.XLOOKUP($D75, MASTER_YH!$D:$D, MASTER_YH!J:J)</f>
        <v>800308000</v>
      </c>
      <c r="AZ75" s="49">
        <f t="shared" ref="AZ75:AZ138" si="86">IFERROR(AX75/AY75, "n/a")</f>
        <v>2.0023640898254174</v>
      </c>
      <c r="BA75" s="46">
        <f t="shared" si="56"/>
        <v>1708482000</v>
      </c>
      <c r="BB75" s="46">
        <f>_xlfn.XLOOKUP($D75, 'MASTER_S&amp;P'!$D:$D, 'MASTER_S&amp;P'!J:J)</f>
        <v>986281000</v>
      </c>
      <c r="BC75" s="49">
        <f t="shared" si="57"/>
        <v>1.7322466923726605</v>
      </c>
      <c r="BD75" s="51">
        <f t="shared" ref="BD75:BD138" si="87">IFERROR(AVERAGE(AY75, BB75), "n/a")</f>
        <v>893294500</v>
      </c>
      <c r="BE75" s="65">
        <f t="shared" ref="BE75:BE138" si="88">IF(AND(ISNUMBER(BG75), BG75&gt;0), $BD75/SUMIFS($BD$11:$BD$999, BG$11:BG$999, "&gt;0"), "")</f>
        <v>5.7684388222578738E-4</v>
      </c>
      <c r="BF75" s="65" t="str">
        <f t="shared" ref="BF75:BF138" si="89">IF(AND(ISNUMBER(BG75), BG75&gt;0, $BH75=1), $BD75/SUMIFS($BD$11:$BD$999, $BH$11:$BH$999, 1, BG$11:BG$999, "&gt;0"), "")</f>
        <v/>
      </c>
      <c r="BG75" s="50">
        <f t="shared" si="58"/>
        <v>1.8673053910990389</v>
      </c>
      <c r="BH75" s="44">
        <f t="shared" si="66"/>
        <v>0</v>
      </c>
      <c r="BK75" s="46">
        <f>_xlfn.XLOOKUP($D75,MASTER_YH!$D:$D,MASTER_YH!H:H)</f>
        <v>1708482000</v>
      </c>
      <c r="BL75" s="46" t="str">
        <f>IF(AND(EXCL_YRS_NEG_INC=1,_xlfn.XLOOKUP($D75,MASTER_YH!$D:$D,MASTER_YH!N:N)&lt;0), "Negative", _xlfn.XLOOKUP($D75,MASTER_YH!$D:$D,MASTER_YH!N:N))</f>
        <v>Negative</v>
      </c>
      <c r="BM75" s="65" t="str">
        <f t="shared" ref="BM75:BM138" si="90">IF(AND(ISNUMBER(BO75), BO75&gt;0), $CF75/SUMIFS($CF$11:$CF$999, BO$11:BO$999, "&gt;0"), "")</f>
        <v/>
      </c>
      <c r="BN75" s="65" t="str">
        <f t="shared" ref="BN75:BN138" si="91">IF(AND(ISNUMBER(BO75), BO75&gt;0, $CJ75=1), $CF75/SUMIFS($CF$11:$CF$999, $CJ$11:$CJ$999, 1, BO$11:BO$999, "&gt;0"), "")</f>
        <v/>
      </c>
      <c r="BO75" s="47" t="str">
        <f t="shared" si="59"/>
        <v>n/a</v>
      </c>
      <c r="BP75" s="46">
        <f>_xlfn.XLOOKUP($D75, 'MASTER_S&amp;P'!$D:$D, 'MASTER_S&amp;P'!H:H)</f>
        <v>1915364000</v>
      </c>
      <c r="BQ75" s="46">
        <f>IF(AND(EXCL_YRS_NEG_INC=1,_xlfn.XLOOKUP($D75,'MASTER_S&amp;P'!$D:$D,'MASTER_S&amp;P'!N:N)&lt;0),"Negative",_xlfn.XLOOKUP($D75,'MASTER_S&amp;P'!$D:$D,'MASTER_S&amp;P'!N:N))</f>
        <v>257030000</v>
      </c>
      <c r="BR75" s="65">
        <f t="shared" ref="BR75:BR138" si="92">IF(AND(ISNUMBER(BT75), BT75&gt;0), $CF75/SUMIFS($CF$11:$CF$999, BT$11:BT$999, "&gt;0"), "")</f>
        <v>7.037383288137414E-4</v>
      </c>
      <c r="BS75" s="65" t="str">
        <f t="shared" ref="BS75:BS138" si="93">IF(AND(ISNUMBER(BT75), BT75&gt;0, $CJ75=1), $CF75/SUMIFS($CF$11:$CF$999, $CJ$11:$CJ$999, 1, BT$11:BT$999, "&gt;0"), "")</f>
        <v/>
      </c>
      <c r="BT75" s="47">
        <f t="shared" si="60"/>
        <v>0.13419381381293582</v>
      </c>
      <c r="BU75" s="46">
        <f>_xlfn.XLOOKUP($D75, MASTER_VL!$D:$D, MASTER_VL!H:H)</f>
        <v>1708500000</v>
      </c>
      <c r="BV75" s="46" t="str">
        <f>IF(AND(EXCL_YRS_NEG_INC=1,_xlfn.XLOOKUP($D75,MASTER_VL!$D:$D,MASTER_VL!Q:Q)&lt;0),"Negative",_xlfn.XLOOKUP($D75,MASTER_VL!$D:$D,MASTER_VL!Q:Q))</f>
        <v>Negative</v>
      </c>
      <c r="BW75" s="65" t="str">
        <f t="shared" ref="BW75:BW138" si="94">IF(AND(ISNUMBER(BY75), BY75&gt;0), $CF75/SUMIFS($CF$11:$CF$999, BY$11:BY$999, "&gt;0"), "")</f>
        <v/>
      </c>
      <c r="BX75" s="65" t="str">
        <f t="shared" ref="BX75:BX138" si="95">IF(AND(ISNUMBER(BY75), BY75&gt;0, $CJ75=1), $CF75/SUMIFS($CF$11:$CF$999, $CJ$11:$CJ$999, 1, BY$11:BY$999, "&gt;0"), "")</f>
        <v/>
      </c>
      <c r="BY75" s="47" t="str">
        <f t="shared" si="61"/>
        <v>n/a</v>
      </c>
      <c r="BZ75" s="46">
        <f t="shared" ref="BZ75:BZ138" si="96">BK75</f>
        <v>1708482000</v>
      </c>
      <c r="CA75" s="46">
        <f>_xlfn.XLOOKUP($D75, MASTER_YH!$D:$D, MASTER_YH!K:K)</f>
        <v>986281000</v>
      </c>
      <c r="CB75" s="49">
        <f t="shared" ref="CB75:CB138" si="97">IFERROR(BZ75/CA75, "n/a")</f>
        <v>1.7322466923726605</v>
      </c>
      <c r="CC75" s="46">
        <f t="shared" si="62"/>
        <v>1915364000</v>
      </c>
      <c r="CD75" s="46">
        <f>_xlfn.XLOOKUP($D75, 'MASTER_S&amp;P'!$D:$D, 'MASTER_S&amp;P'!K:K)</f>
        <v>1037460000</v>
      </c>
      <c r="CE75" s="49">
        <f t="shared" si="63"/>
        <v>1.8462051548975382</v>
      </c>
      <c r="CF75" s="51">
        <f t="shared" ref="CF75:CF138" si="98">IFERROR(AVERAGE(CA75, CD75), "n/a")</f>
        <v>1011870500</v>
      </c>
      <c r="CG75" s="65">
        <f t="shared" ref="CG75:CG138" si="99">IF(AND(ISNUMBER(CI75), CI75&gt;0), $CF75/SUMIFS($CF$11:$CF$999, CI$11:CI$999, "&gt;0"), "")</f>
        <v>6.7816252697513828E-4</v>
      </c>
      <c r="CH75" s="65" t="str">
        <f t="shared" ref="CH75:CH138" si="100">IF(AND(ISNUMBER(CI75), CI75&gt;0, $CJ75=1), $CF75/SUMIFS($CF$11:$CF$999, $CJ$11:$CJ$999, 1, CI$11:CI$999, "&gt;0"), "")</f>
        <v/>
      </c>
      <c r="CI75" s="50">
        <f t="shared" si="64"/>
        <v>1.7892259236350994</v>
      </c>
      <c r="CJ75" s="44">
        <f t="shared" si="67"/>
        <v>0</v>
      </c>
    </row>
    <row r="76" spans="2:88" x14ac:dyDescent="0.3">
      <c r="B76" s="7" t="str">
        <f>MASTER_VL!B70</f>
        <v>Retail Softlines</v>
      </c>
      <c r="C76" s="7" t="str">
        <f>MASTER_VL!C70</f>
        <v>Perfect Moment Ltd</v>
      </c>
      <c r="D76" s="7" t="str">
        <f>MASTER_VL!D70</f>
        <v>PMNT</v>
      </c>
      <c r="G76" s="46" t="str">
        <f>_xlfn.XLOOKUP($D76,MASTER_YH!$D:$D,MASTER_YH!F:F)</f>
        <v>n/a</v>
      </c>
      <c r="H76" s="46" t="str">
        <f>IF(AND(EXCL_YRS_NEG_INC=1,_xlfn.XLOOKUP($D76,MASTER_YH!$D:$D,MASTER_YH!L:L)&lt;0), "Negative", _xlfn.XLOOKUP($D76,MASTER_YH!$D:$D,MASTER_YH!L:L))</f>
        <v>n/a</v>
      </c>
      <c r="I76" s="65" t="str">
        <f t="shared" si="68"/>
        <v/>
      </c>
      <c r="J76" s="65" t="str">
        <f t="shared" si="69"/>
        <v/>
      </c>
      <c r="K76" s="47" t="str">
        <f t="shared" ref="K76:K139" si="101">IFERROR(H76/G76, "n/a")</f>
        <v>n/a</v>
      </c>
      <c r="L76" s="46">
        <f>_xlfn.XLOOKUP($D76, 'MASTER_S&amp;P'!$D:$D, 'MASTER_S&amp;P'!F:F)</f>
        <v>24443000</v>
      </c>
      <c r="M76" s="46" t="str">
        <f>IF(AND(EXCL_YRS_NEG_INC=1,_xlfn.XLOOKUP($D76,'MASTER_S&amp;P'!$D:$D,'MASTER_S&amp;P'!L:L)&lt;0),"Negative",_xlfn.XLOOKUP($D76,'MASTER_S&amp;P'!$D:$D,'MASTER_S&amp;P'!L:L))</f>
        <v>Negative</v>
      </c>
      <c r="N76" s="65" t="str">
        <f t="shared" si="70"/>
        <v/>
      </c>
      <c r="O76" s="65" t="str">
        <f t="shared" si="71"/>
        <v/>
      </c>
      <c r="P76" s="47" t="str">
        <f t="shared" ref="P76:P139" si="102">IFERROR(M76/L76, "n/a")</f>
        <v>n/a</v>
      </c>
      <c r="Q76" s="46" t="str">
        <f>_xlfn.XLOOKUP($D76, MASTER_VL!$D:$D, MASTER_VL!F:F)</f>
        <v>NA</v>
      </c>
      <c r="R76" s="46" t="str">
        <f>IF(AND(EXCL_YRS_NEG_INC=1,_xlfn.XLOOKUP($D76,MASTER_VL!$D:$D,MASTER_VL!O:O)&lt;0),"Negative",_xlfn.XLOOKUP($D76,MASTER_VL!$D:$D,MASTER_VL!O:O))</f>
        <v>NA</v>
      </c>
      <c r="S76" s="65" t="str">
        <f t="shared" si="72"/>
        <v/>
      </c>
      <c r="T76" s="65" t="str">
        <f t="shared" si="73"/>
        <v/>
      </c>
      <c r="U76" s="47" t="str">
        <f t="shared" ref="U76:U139" si="103">IFERROR(R76/Q76, "n/a")</f>
        <v>n/a</v>
      </c>
      <c r="V76" s="46" t="str">
        <f t="shared" si="74"/>
        <v>n/a</v>
      </c>
      <c r="W76" s="46" t="str">
        <f>_xlfn.XLOOKUP($D76, MASTER_YH!$D:$D, MASTER_YH!I:I)</f>
        <v>n/a</v>
      </c>
      <c r="X76" s="49" t="str">
        <f t="shared" si="75"/>
        <v>n/a</v>
      </c>
      <c r="Y76" s="46">
        <f t="shared" ref="Y76:Y139" si="104">L76</f>
        <v>24443000</v>
      </c>
      <c r="Z76" s="46">
        <f>_xlfn.XLOOKUP($D76, 'MASTER_S&amp;P'!$D:$D, 'MASTER_S&amp;P'!I:I)</f>
        <v>12609000</v>
      </c>
      <c r="AA76" s="49">
        <f t="shared" ref="AA76:AA139" si="105">IFERROR(Y76/Z76, "n/a")</f>
        <v>1.9385359663732256</v>
      </c>
      <c r="AB76" s="51">
        <f t="shared" si="76"/>
        <v>12609000</v>
      </c>
      <c r="AC76" s="65">
        <f t="shared" si="77"/>
        <v>7.8895287952661267E-6</v>
      </c>
      <c r="AD76" s="65" t="str">
        <f t="shared" si="78"/>
        <v/>
      </c>
      <c r="AE76" s="50">
        <f t="shared" ref="AE76:AE139" si="106">IFERROR(AVERAGE(X76, AA76), "n/a")</f>
        <v>1.9385359663732256</v>
      </c>
      <c r="AF76" s="44">
        <f t="shared" si="65"/>
        <v>0</v>
      </c>
      <c r="AI76" s="46">
        <f>_xlfn.XLOOKUP($D76,MASTER_YH!$D:$D,MASTER_YH!G:G)</f>
        <v>24443000</v>
      </c>
      <c r="AJ76" s="46" t="str">
        <f>IF(AND(EXCL_YRS_NEG_INC=1,_xlfn.XLOOKUP($D76,MASTER_YH!$D:$D,MASTER_YH!M:M)&lt;0), "Negative", _xlfn.XLOOKUP($D76,MASTER_YH!$D:$D,MASTER_YH!M:M))</f>
        <v>Negative</v>
      </c>
      <c r="AK76" s="65" t="str">
        <f t="shared" si="79"/>
        <v/>
      </c>
      <c r="AL76" s="65" t="str">
        <f t="shared" si="80"/>
        <v/>
      </c>
      <c r="AM76" s="47" t="str">
        <f t="shared" ref="AM76:AM139" si="107">IFERROR(AJ76/AI76, "n/a")</f>
        <v>n/a</v>
      </c>
      <c r="AN76" s="46">
        <f>_xlfn.XLOOKUP($D76, 'MASTER_S&amp;P'!$D:$D, 'MASTER_S&amp;P'!G:G)</f>
        <v>23438000</v>
      </c>
      <c r="AO76" s="46" t="str">
        <f>IF(AND(EXCL_YRS_NEG_INC=1,_xlfn.XLOOKUP($D76,'MASTER_S&amp;P'!$D:$D,'MASTER_S&amp;P'!M:M)&lt;0),"Negative",_xlfn.XLOOKUP($D76,'MASTER_S&amp;P'!$D:$D,'MASTER_S&amp;P'!M:M))</f>
        <v>Negative</v>
      </c>
      <c r="AP76" s="65" t="str">
        <f t="shared" si="81"/>
        <v/>
      </c>
      <c r="AQ76" s="65" t="str">
        <f t="shared" si="82"/>
        <v/>
      </c>
      <c r="AR76" s="47" t="str">
        <f t="shared" ref="AR76:AR139" si="108">IFERROR(AO76/AN76, "n/a")</f>
        <v>n/a</v>
      </c>
      <c r="AS76" s="46" t="str">
        <f>_xlfn.XLOOKUP($D76, MASTER_VL!$D:$D, MASTER_VL!G:G)</f>
        <v>NA</v>
      </c>
      <c r="AT76" s="46" t="str">
        <f>IF(AND(EXCL_YRS_NEG_INC=1,_xlfn.XLOOKUP($D76,MASTER_VL!$D:$D,MASTER_VL!P:P)&lt;0),"Negative",_xlfn.XLOOKUP($D76,MASTER_VL!$D:$D,MASTER_VL!P:P))</f>
        <v>NA</v>
      </c>
      <c r="AU76" s="65" t="str">
        <f t="shared" si="83"/>
        <v/>
      </c>
      <c r="AV76" s="65" t="str">
        <f t="shared" si="84"/>
        <v/>
      </c>
      <c r="AW76" s="47" t="str">
        <f t="shared" ref="AW76:AW139" si="109">IFERROR(AT76/AS76, "n/a")</f>
        <v>n/a</v>
      </c>
      <c r="AX76" s="46">
        <f t="shared" si="85"/>
        <v>24443000</v>
      </c>
      <c r="AY76" s="46">
        <f>_xlfn.XLOOKUP($D76, MASTER_YH!$D:$D, MASTER_YH!J:J)</f>
        <v>12609000</v>
      </c>
      <c r="AZ76" s="49">
        <f t="shared" si="86"/>
        <v>1.9385359663732256</v>
      </c>
      <c r="BA76" s="46">
        <f t="shared" ref="BA76:BA139" si="110">AN76</f>
        <v>23438000</v>
      </c>
      <c r="BB76" s="46">
        <f>_xlfn.XLOOKUP($D76, 'MASTER_S&amp;P'!$D:$D, 'MASTER_S&amp;P'!J:J)</f>
        <v>9821000</v>
      </c>
      <c r="BC76" s="49">
        <f t="shared" ref="BC76:BC139" si="111">IFERROR(BA76/BB76, "n/a")</f>
        <v>2.3865186844516852</v>
      </c>
      <c r="BD76" s="51">
        <f t="shared" si="87"/>
        <v>11215000</v>
      </c>
      <c r="BE76" s="65">
        <f t="shared" si="88"/>
        <v>7.2420731787357976E-6</v>
      </c>
      <c r="BF76" s="65">
        <f t="shared" si="89"/>
        <v>1.6314810342182526E-5</v>
      </c>
      <c r="BG76" s="50">
        <f t="shared" ref="BG76:BG139" si="112">IFERROR(AVERAGE(AZ76, BC76), "n/a")</f>
        <v>2.1625273254124555</v>
      </c>
      <c r="BH76" s="44">
        <f t="shared" si="66"/>
        <v>1</v>
      </c>
      <c r="BK76" s="46">
        <f>_xlfn.XLOOKUP($D76,MASTER_YH!$D:$D,MASTER_YH!H:H)</f>
        <v>23438000</v>
      </c>
      <c r="BL76" s="46" t="str">
        <f>IF(AND(EXCL_YRS_NEG_INC=1,_xlfn.XLOOKUP($D76,MASTER_YH!$D:$D,MASTER_YH!N:N)&lt;0), "Negative", _xlfn.XLOOKUP($D76,MASTER_YH!$D:$D,MASTER_YH!N:N))</f>
        <v>Negative</v>
      </c>
      <c r="BM76" s="65" t="str">
        <f t="shared" si="90"/>
        <v/>
      </c>
      <c r="BN76" s="65" t="str">
        <f t="shared" si="91"/>
        <v/>
      </c>
      <c r="BO76" s="47" t="str">
        <f t="shared" ref="BO76:BO139" si="113">IFERROR(BL76/BK76, "n/a")</f>
        <v>n/a</v>
      </c>
      <c r="BP76" s="46">
        <f>_xlfn.XLOOKUP($D76, 'MASTER_S&amp;P'!$D:$D, 'MASTER_S&amp;P'!H:H)</f>
        <v>16447000</v>
      </c>
      <c r="BQ76" s="46" t="str">
        <f>IF(AND(EXCL_YRS_NEG_INC=1,_xlfn.XLOOKUP($D76,'MASTER_S&amp;P'!$D:$D,'MASTER_S&amp;P'!N:N)&lt;0),"Negative",_xlfn.XLOOKUP($D76,'MASTER_S&amp;P'!$D:$D,'MASTER_S&amp;P'!N:N))</f>
        <v>Negative</v>
      </c>
      <c r="BR76" s="65" t="str">
        <f t="shared" si="92"/>
        <v/>
      </c>
      <c r="BS76" s="65" t="str">
        <f t="shared" si="93"/>
        <v/>
      </c>
      <c r="BT76" s="47" t="str">
        <f t="shared" ref="BT76:BT139" si="114">IFERROR(BQ76/BP76, "n/a")</f>
        <v>n/a</v>
      </c>
      <c r="BU76" s="46" t="str">
        <f>_xlfn.XLOOKUP($D76, MASTER_VL!$D:$D, MASTER_VL!H:H)</f>
        <v>NA</v>
      </c>
      <c r="BV76" s="46" t="str">
        <f>IF(AND(EXCL_YRS_NEG_INC=1,_xlfn.XLOOKUP($D76,MASTER_VL!$D:$D,MASTER_VL!Q:Q)&lt;0),"Negative",_xlfn.XLOOKUP($D76,MASTER_VL!$D:$D,MASTER_VL!Q:Q))</f>
        <v>NA</v>
      </c>
      <c r="BW76" s="65" t="str">
        <f t="shared" si="94"/>
        <v/>
      </c>
      <c r="BX76" s="65" t="str">
        <f t="shared" si="95"/>
        <v/>
      </c>
      <c r="BY76" s="47" t="str">
        <f t="shared" ref="BY76:BY139" si="115">IFERROR(BV76/BU76, "n/a")</f>
        <v>n/a</v>
      </c>
      <c r="BZ76" s="46">
        <f t="shared" si="96"/>
        <v>23438000</v>
      </c>
      <c r="CA76" s="46">
        <f>_xlfn.XLOOKUP($D76, MASTER_YH!$D:$D, MASTER_YH!K:K)</f>
        <v>9821000</v>
      </c>
      <c r="CB76" s="49">
        <f t="shared" si="97"/>
        <v>2.3865186844516852</v>
      </c>
      <c r="CC76" s="46">
        <f t="shared" ref="CC76:CC139" si="116">BP76</f>
        <v>16447000</v>
      </c>
      <c r="CD76" s="46">
        <f>_xlfn.XLOOKUP($D76, 'MASTER_S&amp;P'!$D:$D, 'MASTER_S&amp;P'!K:K)</f>
        <v>8013000</v>
      </c>
      <c r="CE76" s="49">
        <f t="shared" ref="CE76:CE139" si="117">IFERROR(CC76/CD76, "n/a")</f>
        <v>2.0525396231124424</v>
      </c>
      <c r="CF76" s="51">
        <f t="shared" si="98"/>
        <v>8917000</v>
      </c>
      <c r="CG76" s="65">
        <f t="shared" si="99"/>
        <v>5.9762343630309488E-6</v>
      </c>
      <c r="CH76" s="65">
        <f t="shared" si="100"/>
        <v>1.2310777653302637E-5</v>
      </c>
      <c r="CI76" s="50">
        <f t="shared" ref="CI76:CI139" si="118">IFERROR(AVERAGE(CB76, CE76), "n/a")</f>
        <v>2.2195291537820641</v>
      </c>
      <c r="CJ76" s="44">
        <f t="shared" si="67"/>
        <v>1</v>
      </c>
    </row>
    <row r="77" spans="2:88" x14ac:dyDescent="0.3">
      <c r="B77" s="7" t="str">
        <f>MASTER_VL!B71</f>
        <v>Retail Softlines</v>
      </c>
      <c r="C77" s="7" t="str">
        <f>MASTER_VL!C71</f>
        <v>RealReal (The)</v>
      </c>
      <c r="D77" s="7" t="str">
        <f>MASTER_VL!D71</f>
        <v>REAL</v>
      </c>
      <c r="G77" s="46">
        <f>_xlfn.XLOOKUP($D77,MASTER_YH!$D:$D,MASTER_YH!F:F)</f>
        <v>600484000</v>
      </c>
      <c r="H77" s="46" t="str">
        <f>IF(AND(EXCL_YRS_NEG_INC=1,_xlfn.XLOOKUP($D77,MASTER_YH!$D:$D,MASTER_YH!L:L)&lt;0), "Negative", _xlfn.XLOOKUP($D77,MASTER_YH!$D:$D,MASTER_YH!L:L))</f>
        <v>Negative</v>
      </c>
      <c r="I77" s="65" t="str">
        <f t="shared" si="68"/>
        <v/>
      </c>
      <c r="J77" s="65" t="str">
        <f t="shared" si="69"/>
        <v/>
      </c>
      <c r="K77" s="47" t="str">
        <f t="shared" si="101"/>
        <v>n/a</v>
      </c>
      <c r="L77" s="46">
        <f>_xlfn.XLOOKUP($D77, 'MASTER_S&amp;P'!$D:$D, 'MASTER_S&amp;P'!F:F)</f>
        <v>600484000</v>
      </c>
      <c r="M77" s="46" t="str">
        <f>IF(AND(EXCL_YRS_NEG_INC=1,_xlfn.XLOOKUP($D77,'MASTER_S&amp;P'!$D:$D,'MASTER_S&amp;P'!L:L)&lt;0),"Negative",_xlfn.XLOOKUP($D77,'MASTER_S&amp;P'!$D:$D,'MASTER_S&amp;P'!L:L))</f>
        <v>Negative</v>
      </c>
      <c r="N77" s="65" t="str">
        <f t="shared" si="70"/>
        <v/>
      </c>
      <c r="O77" s="65" t="str">
        <f t="shared" si="71"/>
        <v/>
      </c>
      <c r="P77" s="47" t="str">
        <f t="shared" si="102"/>
        <v>n/a</v>
      </c>
      <c r="Q77" s="46">
        <f>_xlfn.XLOOKUP($D77, MASTER_VL!$D:$D, MASTER_VL!F:F)</f>
        <v>600500000</v>
      </c>
      <c r="R77" s="46" t="str">
        <f>IF(AND(EXCL_YRS_NEG_INC=1,_xlfn.XLOOKUP($D77,MASTER_VL!$D:$D,MASTER_VL!O:O)&lt;0),"Negative",_xlfn.XLOOKUP($D77,MASTER_VL!$D:$D,MASTER_VL!O:O))</f>
        <v>Negative</v>
      </c>
      <c r="S77" s="65" t="str">
        <f t="shared" si="72"/>
        <v/>
      </c>
      <c r="T77" s="65" t="str">
        <f t="shared" si="73"/>
        <v/>
      </c>
      <c r="U77" s="47" t="str">
        <f t="shared" si="103"/>
        <v>n/a</v>
      </c>
      <c r="V77" s="46">
        <f t="shared" si="74"/>
        <v>600484000</v>
      </c>
      <c r="W77" s="46">
        <f>_xlfn.XLOOKUP($D77, MASTER_YH!$D:$D, MASTER_YH!I:I)</f>
        <v>423095000</v>
      </c>
      <c r="X77" s="49">
        <f t="shared" si="75"/>
        <v>1.4192651768515345</v>
      </c>
      <c r="Y77" s="46">
        <f t="shared" si="104"/>
        <v>600484000</v>
      </c>
      <c r="Z77" s="46">
        <f>_xlfn.XLOOKUP($D77, 'MASTER_S&amp;P'!$D:$D, 'MASTER_S&amp;P'!I:I)</f>
        <v>423095000</v>
      </c>
      <c r="AA77" s="49">
        <f t="shared" si="105"/>
        <v>1.4192651768515345</v>
      </c>
      <c r="AB77" s="51">
        <f t="shared" si="76"/>
        <v>423095000</v>
      </c>
      <c r="AC77" s="65">
        <f t="shared" si="77"/>
        <v>2.6473314185368561E-4</v>
      </c>
      <c r="AD77" s="65" t="str">
        <f t="shared" si="78"/>
        <v/>
      </c>
      <c r="AE77" s="50">
        <f t="shared" si="106"/>
        <v>1.4192651768515345</v>
      </c>
      <c r="AF77" s="44">
        <f t="shared" si="65"/>
        <v>0</v>
      </c>
      <c r="AI77" s="46">
        <f>_xlfn.XLOOKUP($D77,MASTER_YH!$D:$D,MASTER_YH!G:G)</f>
        <v>549304000</v>
      </c>
      <c r="AJ77" s="46" t="str">
        <f>IF(AND(EXCL_YRS_NEG_INC=1,_xlfn.XLOOKUP($D77,MASTER_YH!$D:$D,MASTER_YH!M:M)&lt;0), "Negative", _xlfn.XLOOKUP($D77,MASTER_YH!$D:$D,MASTER_YH!M:M))</f>
        <v>Negative</v>
      </c>
      <c r="AK77" s="65" t="str">
        <f t="shared" si="79"/>
        <v/>
      </c>
      <c r="AL77" s="65" t="str">
        <f t="shared" si="80"/>
        <v/>
      </c>
      <c r="AM77" s="47" t="str">
        <f t="shared" si="107"/>
        <v>n/a</v>
      </c>
      <c r="AN77" s="46">
        <f>_xlfn.XLOOKUP($D77, 'MASTER_S&amp;P'!$D:$D, 'MASTER_S&amp;P'!G:G)</f>
        <v>549304000</v>
      </c>
      <c r="AO77" s="46" t="str">
        <f>IF(AND(EXCL_YRS_NEG_INC=1,_xlfn.XLOOKUP($D77,'MASTER_S&amp;P'!$D:$D,'MASTER_S&amp;P'!M:M)&lt;0),"Negative",_xlfn.XLOOKUP($D77,'MASTER_S&amp;P'!$D:$D,'MASTER_S&amp;P'!M:M))</f>
        <v>Negative</v>
      </c>
      <c r="AP77" s="65" t="str">
        <f t="shared" si="81"/>
        <v/>
      </c>
      <c r="AQ77" s="65" t="str">
        <f t="shared" si="82"/>
        <v/>
      </c>
      <c r="AR77" s="47" t="str">
        <f t="shared" si="108"/>
        <v>n/a</v>
      </c>
      <c r="AS77" s="46">
        <f>_xlfn.XLOOKUP($D77, MASTER_VL!$D:$D, MASTER_VL!G:G)</f>
        <v>549300000</v>
      </c>
      <c r="AT77" s="46" t="str">
        <f>IF(AND(EXCL_YRS_NEG_INC=1,_xlfn.XLOOKUP($D77,MASTER_VL!$D:$D,MASTER_VL!P:P)&lt;0),"Negative",_xlfn.XLOOKUP($D77,MASTER_VL!$D:$D,MASTER_VL!P:P))</f>
        <v>Negative</v>
      </c>
      <c r="AU77" s="65" t="str">
        <f t="shared" si="83"/>
        <v/>
      </c>
      <c r="AV77" s="65" t="str">
        <f t="shared" si="84"/>
        <v/>
      </c>
      <c r="AW77" s="47" t="str">
        <f t="shared" si="109"/>
        <v>n/a</v>
      </c>
      <c r="AX77" s="46">
        <f t="shared" si="85"/>
        <v>549304000</v>
      </c>
      <c r="AY77" s="46">
        <f>_xlfn.XLOOKUP($D77, MASTER_YH!$D:$D, MASTER_YH!J:J)</f>
        <v>446923000</v>
      </c>
      <c r="AZ77" s="49">
        <f t="shared" si="86"/>
        <v>1.2290797296178537</v>
      </c>
      <c r="BA77" s="46">
        <f t="shared" si="110"/>
        <v>549304000</v>
      </c>
      <c r="BB77" s="46">
        <f>_xlfn.XLOOKUP($D77, 'MASTER_S&amp;P'!$D:$D, 'MASTER_S&amp;P'!J:J)</f>
        <v>446923000</v>
      </c>
      <c r="BC77" s="49">
        <f t="shared" si="111"/>
        <v>1.2290797296178537</v>
      </c>
      <c r="BD77" s="51">
        <f t="shared" si="87"/>
        <v>446923000</v>
      </c>
      <c r="BE77" s="65">
        <f t="shared" si="88"/>
        <v>2.8860000635400258E-4</v>
      </c>
      <c r="BF77" s="65" t="str">
        <f t="shared" si="89"/>
        <v/>
      </c>
      <c r="BG77" s="50">
        <f t="shared" si="112"/>
        <v>1.2290797296178537</v>
      </c>
      <c r="BH77" s="44">
        <f t="shared" si="66"/>
        <v>0</v>
      </c>
      <c r="BK77" s="46">
        <f>_xlfn.XLOOKUP($D77,MASTER_YH!$D:$D,MASTER_YH!H:H)</f>
        <v>603493000</v>
      </c>
      <c r="BL77" s="46" t="str">
        <f>IF(AND(EXCL_YRS_NEG_INC=1,_xlfn.XLOOKUP($D77,MASTER_YH!$D:$D,MASTER_YH!N:N)&lt;0), "Negative", _xlfn.XLOOKUP($D77,MASTER_YH!$D:$D,MASTER_YH!N:N))</f>
        <v>Negative</v>
      </c>
      <c r="BM77" s="65" t="str">
        <f t="shared" si="90"/>
        <v/>
      </c>
      <c r="BN77" s="65" t="str">
        <f t="shared" si="91"/>
        <v/>
      </c>
      <c r="BO77" s="47" t="str">
        <f t="shared" si="113"/>
        <v>n/a</v>
      </c>
      <c r="BP77" s="46">
        <f>_xlfn.XLOOKUP($D77, 'MASTER_S&amp;P'!$D:$D, 'MASTER_S&amp;P'!H:H)</f>
        <v>603493000</v>
      </c>
      <c r="BQ77" s="46" t="str">
        <f>IF(AND(EXCL_YRS_NEG_INC=1,_xlfn.XLOOKUP($D77,'MASTER_S&amp;P'!$D:$D,'MASTER_S&amp;P'!N:N)&lt;0),"Negative",_xlfn.XLOOKUP($D77,'MASTER_S&amp;P'!$D:$D,'MASTER_S&amp;P'!N:N))</f>
        <v>Negative</v>
      </c>
      <c r="BR77" s="65" t="str">
        <f t="shared" si="92"/>
        <v/>
      </c>
      <c r="BS77" s="65" t="str">
        <f t="shared" si="93"/>
        <v/>
      </c>
      <c r="BT77" s="47" t="str">
        <f t="shared" si="114"/>
        <v>n/a</v>
      </c>
      <c r="BU77" s="46">
        <f>_xlfn.XLOOKUP($D77, MASTER_VL!$D:$D, MASTER_VL!H:H)</f>
        <v>603500000</v>
      </c>
      <c r="BV77" s="46" t="str">
        <f>IF(AND(EXCL_YRS_NEG_INC=1,_xlfn.XLOOKUP($D77,MASTER_VL!$D:$D,MASTER_VL!Q:Q)&lt;0),"Negative",_xlfn.XLOOKUP($D77,MASTER_VL!$D:$D,MASTER_VL!Q:Q))</f>
        <v>Negative</v>
      </c>
      <c r="BW77" s="65" t="str">
        <f t="shared" si="94"/>
        <v/>
      </c>
      <c r="BX77" s="65" t="str">
        <f t="shared" si="95"/>
        <v/>
      </c>
      <c r="BY77" s="47" t="str">
        <f t="shared" si="115"/>
        <v>n/a</v>
      </c>
      <c r="BZ77" s="46">
        <f t="shared" si="96"/>
        <v>603493000</v>
      </c>
      <c r="CA77" s="46">
        <f>_xlfn.XLOOKUP($D77, MASTER_YH!$D:$D, MASTER_YH!K:K)</f>
        <v>615641000</v>
      </c>
      <c r="CB77" s="49">
        <f t="shared" si="97"/>
        <v>0.98026772096075476</v>
      </c>
      <c r="CC77" s="46">
        <f t="shared" si="116"/>
        <v>603493000</v>
      </c>
      <c r="CD77" s="46">
        <f>_xlfn.XLOOKUP($D77, 'MASTER_S&amp;P'!$D:$D, 'MASTER_S&amp;P'!K:K)</f>
        <v>615641000</v>
      </c>
      <c r="CE77" s="49">
        <f t="shared" si="117"/>
        <v>0.98026772096075476</v>
      </c>
      <c r="CF77" s="51">
        <f t="shared" si="98"/>
        <v>615641000</v>
      </c>
      <c r="CG77" s="65">
        <f t="shared" si="99"/>
        <v>4.1260680716504838E-4</v>
      </c>
      <c r="CH77" s="65" t="str">
        <f t="shared" si="100"/>
        <v/>
      </c>
      <c r="CI77" s="50">
        <f t="shared" si="118"/>
        <v>0.98026772096075476</v>
      </c>
      <c r="CJ77" s="44">
        <f t="shared" si="67"/>
        <v>0</v>
      </c>
    </row>
    <row r="78" spans="2:88" x14ac:dyDescent="0.3">
      <c r="B78" s="7" t="str">
        <f>MASTER_VL!B72</f>
        <v>Retail Softlines</v>
      </c>
      <c r="C78" s="7" t="str">
        <f>MASTER_VL!C72</f>
        <v>Shoe Carnival Inc</v>
      </c>
      <c r="D78" s="7" t="str">
        <f>MASTER_VL!D72</f>
        <v>SCVL</v>
      </c>
      <c r="G78" s="46">
        <f>_xlfn.XLOOKUP($D78,MASTER_YH!$D:$D,MASTER_YH!F:F)</f>
        <v>1202885000</v>
      </c>
      <c r="H78" s="46">
        <f>IF(AND(EXCL_YRS_NEG_INC=1,_xlfn.XLOOKUP($D78,MASTER_YH!$D:$D,MASTER_YH!L:L)&lt;0), "Negative", _xlfn.XLOOKUP($D78,MASTER_YH!$D:$D,MASTER_YH!L:L))</f>
        <v>97486000</v>
      </c>
      <c r="I78" s="65">
        <f t="shared" si="68"/>
        <v>7.9351253041919177E-4</v>
      </c>
      <c r="J78" s="65" t="str">
        <f t="shared" si="69"/>
        <v/>
      </c>
      <c r="K78" s="47">
        <f t="shared" si="101"/>
        <v>8.1043491273064344E-2</v>
      </c>
      <c r="L78" s="46">
        <f>_xlfn.XLOOKUP($D78, 'MASTER_S&amp;P'!$D:$D, 'MASTER_S&amp;P'!F:F)</f>
        <v>1175882000</v>
      </c>
      <c r="M78" s="46">
        <f>IF(AND(EXCL_YRS_NEG_INC=1,_xlfn.XLOOKUP($D78,'MASTER_S&amp;P'!$D:$D,'MASTER_S&amp;P'!L:L)&lt;0),"Negative",_xlfn.XLOOKUP($D78,'MASTER_S&amp;P'!$D:$D,'MASTER_S&amp;P'!L:L))</f>
        <v>96140000</v>
      </c>
      <c r="N78" s="65">
        <f t="shared" si="70"/>
        <v>7.2700725631871604E-4</v>
      </c>
      <c r="O78" s="65" t="str">
        <f t="shared" si="71"/>
        <v/>
      </c>
      <c r="P78" s="47">
        <f t="shared" si="102"/>
        <v>8.1759904480211448E-2</v>
      </c>
      <c r="Q78" s="46">
        <f>_xlfn.XLOOKUP($D78, MASTER_VL!$D:$D, MASTER_VL!F:F)</f>
        <v>1202900000</v>
      </c>
      <c r="R78" s="46">
        <f>IF(AND(EXCL_YRS_NEG_INC=1,_xlfn.XLOOKUP($D78,MASTER_VL!$D:$D,MASTER_VL!O:O)&lt;0),"Negative",_xlfn.XLOOKUP($D78,MASTER_VL!$D:$D,MASTER_VL!O:O))</f>
        <v>72735200</v>
      </c>
      <c r="S78" s="65">
        <f t="shared" si="72"/>
        <v>9.9794908132970332E-4</v>
      </c>
      <c r="T78" s="65" t="str">
        <f t="shared" si="73"/>
        <v/>
      </c>
      <c r="U78" s="47">
        <f t="shared" si="103"/>
        <v>6.0466539196940727E-2</v>
      </c>
      <c r="V78" s="46">
        <f t="shared" si="74"/>
        <v>1202885000</v>
      </c>
      <c r="W78" s="46">
        <f>_xlfn.XLOOKUP($D78, MASTER_YH!$D:$D, MASTER_YH!I:I)</f>
        <v>1124133000</v>
      </c>
      <c r="X78" s="49">
        <f t="shared" si="75"/>
        <v>1.0700557674225382</v>
      </c>
      <c r="Y78" s="46">
        <f t="shared" si="104"/>
        <v>1175882000</v>
      </c>
      <c r="Z78" s="46">
        <f>_xlfn.XLOOKUP($D78, 'MASTER_S&amp;P'!$D:$D, 'MASTER_S&amp;P'!I:I)</f>
        <v>1042025000</v>
      </c>
      <c r="AA78" s="49">
        <f t="shared" si="105"/>
        <v>1.1284585302655887</v>
      </c>
      <c r="AB78" s="51">
        <f t="shared" si="76"/>
        <v>1083079000</v>
      </c>
      <c r="AC78" s="65">
        <f t="shared" si="77"/>
        <v>6.7768918693378072E-4</v>
      </c>
      <c r="AD78" s="65" t="str">
        <f t="shared" si="78"/>
        <v/>
      </c>
      <c r="AE78" s="50">
        <f t="shared" si="106"/>
        <v>1.0992571488440634</v>
      </c>
      <c r="AF78" s="44">
        <f t="shared" si="65"/>
        <v>0</v>
      </c>
      <c r="AI78" s="46">
        <f>_xlfn.XLOOKUP($D78,MASTER_YH!$D:$D,MASTER_YH!G:G)</f>
        <v>1175882000</v>
      </c>
      <c r="AJ78" s="46">
        <f>IF(AND(EXCL_YRS_NEG_INC=1,_xlfn.XLOOKUP($D78,MASTER_YH!$D:$D,MASTER_YH!M:M)&lt;0), "Negative", _xlfn.XLOOKUP($D78,MASTER_YH!$D:$D,MASTER_YH!M:M))</f>
        <v>96140000</v>
      </c>
      <c r="AK78" s="65">
        <f t="shared" si="79"/>
        <v>6.8337491126044736E-4</v>
      </c>
      <c r="AL78" s="65" t="str">
        <f t="shared" si="80"/>
        <v/>
      </c>
      <c r="AM78" s="47">
        <f t="shared" si="107"/>
        <v>8.1759904480211448E-2</v>
      </c>
      <c r="AN78" s="46">
        <f>_xlfn.XLOOKUP($D78, 'MASTER_S&amp;P'!$D:$D, 'MASTER_S&amp;P'!G:G)</f>
        <v>1262235000</v>
      </c>
      <c r="AO78" s="46">
        <f>IF(AND(EXCL_YRS_NEG_INC=1,_xlfn.XLOOKUP($D78,'MASTER_S&amp;P'!$D:$D,'MASTER_S&amp;P'!M:M)&lt;0),"Negative",_xlfn.XLOOKUP($D78,'MASTER_S&amp;P'!$D:$D,'MASTER_S&amp;P'!M:M))</f>
        <v>147122000</v>
      </c>
      <c r="AP78" s="65">
        <f t="shared" si="81"/>
        <v>6.9305929101371312E-4</v>
      </c>
      <c r="AQ78" s="65" t="str">
        <f t="shared" si="82"/>
        <v/>
      </c>
      <c r="AR78" s="47">
        <f t="shared" si="108"/>
        <v>0.11655674260339795</v>
      </c>
      <c r="AS78" s="46">
        <f>_xlfn.XLOOKUP($D78, MASTER_VL!$D:$D, MASTER_VL!G:G)</f>
        <v>1175900000</v>
      </c>
      <c r="AT78" s="46">
        <f>IF(AND(EXCL_YRS_NEG_INC=1,_xlfn.XLOOKUP($D78,MASTER_VL!$D:$D,MASTER_VL!P:P)&lt;0),"Negative",_xlfn.XLOOKUP($D78,MASTER_VL!$D:$D,MASTER_VL!P:P))</f>
        <v>72708400</v>
      </c>
      <c r="AU78" s="65">
        <f t="shared" si="83"/>
        <v>7.1471096664151425E-4</v>
      </c>
      <c r="AV78" s="65" t="str">
        <f t="shared" si="84"/>
        <v/>
      </c>
      <c r="AW78" s="47">
        <f t="shared" si="109"/>
        <v>6.1832128582362443E-2</v>
      </c>
      <c r="AX78" s="46">
        <f t="shared" si="85"/>
        <v>1175882000</v>
      </c>
      <c r="AY78" s="46">
        <f>_xlfn.XLOOKUP($D78, MASTER_YH!$D:$D, MASTER_YH!J:J)</f>
        <v>1042025000</v>
      </c>
      <c r="AZ78" s="49">
        <f t="shared" si="86"/>
        <v>1.1284585302655887</v>
      </c>
      <c r="BA78" s="46">
        <f t="shared" si="110"/>
        <v>1262235000</v>
      </c>
      <c r="BB78" s="46">
        <f>_xlfn.XLOOKUP($D78, 'MASTER_S&amp;P'!$D:$D, 'MASTER_S&amp;P'!J:J)</f>
        <v>989781000</v>
      </c>
      <c r="BC78" s="49">
        <f t="shared" si="111"/>
        <v>1.2752669529926317</v>
      </c>
      <c r="BD78" s="51">
        <f t="shared" si="87"/>
        <v>1015903000</v>
      </c>
      <c r="BE78" s="65">
        <f t="shared" si="88"/>
        <v>6.5601817819859408E-4</v>
      </c>
      <c r="BF78" s="65" t="str">
        <f t="shared" si="89"/>
        <v/>
      </c>
      <c r="BG78" s="50">
        <f t="shared" si="112"/>
        <v>1.2018627416291103</v>
      </c>
      <c r="BH78" s="44">
        <f t="shared" si="66"/>
        <v>0</v>
      </c>
      <c r="BK78" s="46">
        <f>_xlfn.XLOOKUP($D78,MASTER_YH!$D:$D,MASTER_YH!H:H)</f>
        <v>1262235000</v>
      </c>
      <c r="BL78" s="46">
        <f>IF(AND(EXCL_YRS_NEG_INC=1,_xlfn.XLOOKUP($D78,MASTER_YH!$D:$D,MASTER_YH!N:N)&lt;0), "Negative", _xlfn.XLOOKUP($D78,MASTER_YH!$D:$D,MASTER_YH!N:N))</f>
        <v>147122000</v>
      </c>
      <c r="BM78" s="65">
        <f t="shared" si="90"/>
        <v>6.4598794034152111E-4</v>
      </c>
      <c r="BN78" s="65" t="str">
        <f t="shared" si="91"/>
        <v/>
      </c>
      <c r="BO78" s="47">
        <f t="shared" si="113"/>
        <v>0.11655674260339795</v>
      </c>
      <c r="BP78" s="46">
        <f>_xlfn.XLOOKUP($D78, 'MASTER_S&amp;P'!$D:$D, 'MASTER_S&amp;P'!H:H)</f>
        <v>1330394000</v>
      </c>
      <c r="BQ78" s="46">
        <f>IF(AND(EXCL_YRS_NEG_INC=1,_xlfn.XLOOKUP($D78,'MASTER_S&amp;P'!$D:$D,'MASTER_S&amp;P'!N:N)&lt;0),"Negative",_xlfn.XLOOKUP($D78,'MASTER_S&amp;P'!$D:$D,'MASTER_S&amp;P'!N:N))</f>
        <v>207200000</v>
      </c>
      <c r="BR78" s="65">
        <f t="shared" si="92"/>
        <v>6.2664547328297379E-4</v>
      </c>
      <c r="BS78" s="65" t="str">
        <f t="shared" si="93"/>
        <v/>
      </c>
      <c r="BT78" s="47">
        <f t="shared" si="114"/>
        <v>0.155743336184619</v>
      </c>
      <c r="BU78" s="46">
        <f>_xlfn.XLOOKUP($D78, MASTER_VL!$D:$D, MASTER_VL!H:H)</f>
        <v>1262200000</v>
      </c>
      <c r="BV78" s="46">
        <f>IF(AND(EXCL_YRS_NEG_INC=1,_xlfn.XLOOKUP($D78,MASTER_VL!$D:$D,MASTER_VL!Q:Q)&lt;0),"Negative",_xlfn.XLOOKUP($D78,MASTER_VL!$D:$D,MASTER_VL!Q:Q))</f>
        <v>107593200</v>
      </c>
      <c r="BW78" s="65">
        <f t="shared" si="94"/>
        <v>6.7090223653853206E-4</v>
      </c>
      <c r="BX78" s="65" t="str">
        <f t="shared" si="95"/>
        <v/>
      </c>
      <c r="BY78" s="47">
        <f t="shared" si="115"/>
        <v>8.5242592299160203E-2</v>
      </c>
      <c r="BZ78" s="46">
        <f t="shared" si="96"/>
        <v>1262235000</v>
      </c>
      <c r="CA78" s="46">
        <f>_xlfn.XLOOKUP($D78, MASTER_YH!$D:$D, MASTER_YH!K:K)</f>
        <v>989781000</v>
      </c>
      <c r="CB78" s="49">
        <f t="shared" si="97"/>
        <v>1.2752669529926317</v>
      </c>
      <c r="CC78" s="46">
        <f t="shared" si="116"/>
        <v>1330394000</v>
      </c>
      <c r="CD78" s="46">
        <f>_xlfn.XLOOKUP($D78, 'MASTER_S&amp;P'!$D:$D, 'MASTER_S&amp;P'!K:K)</f>
        <v>812264000</v>
      </c>
      <c r="CE78" s="49">
        <f t="shared" si="117"/>
        <v>1.6378837422315897</v>
      </c>
      <c r="CF78" s="51">
        <f t="shared" si="98"/>
        <v>901022500</v>
      </c>
      <c r="CG78" s="65">
        <f t="shared" si="99"/>
        <v>6.0387143953841572E-4</v>
      </c>
      <c r="CH78" s="65" t="str">
        <f t="shared" si="100"/>
        <v/>
      </c>
      <c r="CI78" s="50">
        <f t="shared" si="118"/>
        <v>1.4565753476121106</v>
      </c>
      <c r="CJ78" s="44">
        <f t="shared" si="67"/>
        <v>0</v>
      </c>
    </row>
    <row r="79" spans="2:88" x14ac:dyDescent="0.3">
      <c r="B79" s="7" t="str">
        <f>MASTER_VL!B73</f>
        <v>Retail Softlines</v>
      </c>
      <c r="C79" s="7" t="str">
        <f>MASTER_VL!C73</f>
        <v>Tilly's  Inc.</v>
      </c>
      <c r="D79" s="7" t="str">
        <f>MASTER_VL!D73</f>
        <v>TLYS</v>
      </c>
      <c r="G79" s="46">
        <f>_xlfn.XLOOKUP($D79,MASTER_YH!$D:$D,MASTER_YH!F:F)</f>
        <v>569453000</v>
      </c>
      <c r="H79" s="46" t="str">
        <f>IF(AND(EXCL_YRS_NEG_INC=1,_xlfn.XLOOKUP($D79,MASTER_YH!$D:$D,MASTER_YH!L:L)&lt;0), "Negative", _xlfn.XLOOKUP($D79,MASTER_YH!$D:$D,MASTER_YH!L:L))</f>
        <v>Negative</v>
      </c>
      <c r="I79" s="65" t="str">
        <f t="shared" si="68"/>
        <v/>
      </c>
      <c r="J79" s="65" t="str">
        <f t="shared" si="69"/>
        <v/>
      </c>
      <c r="K79" s="47" t="str">
        <f t="shared" si="101"/>
        <v>n/a</v>
      </c>
      <c r="L79" s="46">
        <f>_xlfn.XLOOKUP($D79, 'MASTER_S&amp;P'!$D:$D, 'MASTER_S&amp;P'!F:F)</f>
        <v>623083000</v>
      </c>
      <c r="M79" s="46" t="str">
        <f>IF(AND(EXCL_YRS_NEG_INC=1,_xlfn.XLOOKUP($D79,'MASTER_S&amp;P'!$D:$D,'MASTER_S&amp;P'!L:L)&lt;0),"Negative",_xlfn.XLOOKUP($D79,'MASTER_S&amp;P'!$D:$D,'MASTER_S&amp;P'!L:L))</f>
        <v>Negative</v>
      </c>
      <c r="N79" s="65" t="str">
        <f t="shared" si="70"/>
        <v/>
      </c>
      <c r="O79" s="65" t="str">
        <f t="shared" si="71"/>
        <v/>
      </c>
      <c r="P79" s="47" t="str">
        <f t="shared" si="102"/>
        <v>n/a</v>
      </c>
      <c r="Q79" s="46" t="str">
        <f>_xlfn.XLOOKUP($D79, MASTER_VL!$D:$D, MASTER_VL!F:F)</f>
        <v>NA</v>
      </c>
      <c r="R79" s="46" t="str">
        <f>IF(AND(EXCL_YRS_NEG_INC=1,_xlfn.XLOOKUP($D79,MASTER_VL!$D:$D,MASTER_VL!O:O)&lt;0),"Negative",_xlfn.XLOOKUP($D79,MASTER_VL!$D:$D,MASTER_VL!O:O))</f>
        <v>NA</v>
      </c>
      <c r="S79" s="65" t="str">
        <f t="shared" si="72"/>
        <v/>
      </c>
      <c r="T79" s="65" t="str">
        <f t="shared" si="73"/>
        <v/>
      </c>
      <c r="U79" s="47" t="str">
        <f t="shared" si="103"/>
        <v>n/a</v>
      </c>
      <c r="V79" s="46">
        <f t="shared" si="74"/>
        <v>569453000</v>
      </c>
      <c r="W79" s="46">
        <f>_xlfn.XLOOKUP($D79, MASTER_YH!$D:$D, MASTER_YH!I:I)</f>
        <v>342463000</v>
      </c>
      <c r="X79" s="49">
        <f t="shared" si="75"/>
        <v>1.6628161290416774</v>
      </c>
      <c r="Y79" s="46">
        <f t="shared" si="104"/>
        <v>623083000</v>
      </c>
      <c r="Z79" s="46">
        <f>_xlfn.XLOOKUP($D79, 'MASTER_S&amp;P'!$D:$D, 'MASTER_S&amp;P'!I:I)</f>
        <v>429545000</v>
      </c>
      <c r="AA79" s="49">
        <f t="shared" si="105"/>
        <v>1.4505651328731566</v>
      </c>
      <c r="AB79" s="51">
        <f t="shared" si="76"/>
        <v>386004000</v>
      </c>
      <c r="AC79" s="65">
        <f t="shared" si="77"/>
        <v>2.4152507519136377E-4</v>
      </c>
      <c r="AD79" s="65" t="str">
        <f t="shared" si="78"/>
        <v/>
      </c>
      <c r="AE79" s="50">
        <f t="shared" si="106"/>
        <v>1.5566906309574171</v>
      </c>
      <c r="AF79" s="44">
        <f t="shared" si="65"/>
        <v>0</v>
      </c>
      <c r="AI79" s="46">
        <f>_xlfn.XLOOKUP($D79,MASTER_YH!$D:$D,MASTER_YH!G:G)</f>
        <v>623083000</v>
      </c>
      <c r="AJ79" s="46" t="str">
        <f>IF(AND(EXCL_YRS_NEG_INC=1,_xlfn.XLOOKUP($D79,MASTER_YH!$D:$D,MASTER_YH!M:M)&lt;0), "Negative", _xlfn.XLOOKUP($D79,MASTER_YH!$D:$D,MASTER_YH!M:M))</f>
        <v>Negative</v>
      </c>
      <c r="AK79" s="65" t="str">
        <f t="shared" si="79"/>
        <v/>
      </c>
      <c r="AL79" s="65" t="str">
        <f t="shared" si="80"/>
        <v/>
      </c>
      <c r="AM79" s="47" t="str">
        <f t="shared" si="107"/>
        <v>n/a</v>
      </c>
      <c r="AN79" s="46">
        <f>_xlfn.XLOOKUP($D79, 'MASTER_S&amp;P'!$D:$D, 'MASTER_S&amp;P'!G:G)</f>
        <v>672280000</v>
      </c>
      <c r="AO79" s="46">
        <f>IF(AND(EXCL_YRS_NEG_INC=1,_xlfn.XLOOKUP($D79,'MASTER_S&amp;P'!$D:$D,'MASTER_S&amp;P'!M:M)&lt;0),"Negative",_xlfn.XLOOKUP($D79,'MASTER_S&amp;P'!$D:$D,'MASTER_S&amp;P'!M:M))</f>
        <v>13167000</v>
      </c>
      <c r="AP79" s="65">
        <f t="shared" si="81"/>
        <v>3.0880138014005343E-4</v>
      </c>
      <c r="AQ79" s="65" t="str">
        <f t="shared" si="82"/>
        <v/>
      </c>
      <c r="AR79" s="47">
        <f t="shared" si="108"/>
        <v>1.9585589337775926E-2</v>
      </c>
      <c r="AS79" s="46">
        <f>_xlfn.XLOOKUP($D79, MASTER_VL!$D:$D, MASTER_VL!G:G)</f>
        <v>623100000</v>
      </c>
      <c r="AT79" s="46" t="str">
        <f>IF(AND(EXCL_YRS_NEG_INC=1,_xlfn.XLOOKUP($D79,MASTER_VL!$D:$D,MASTER_VL!P:P)&lt;0),"Negative",_xlfn.XLOOKUP($D79,MASTER_VL!$D:$D,MASTER_VL!P:P))</f>
        <v>Negative</v>
      </c>
      <c r="AU79" s="65" t="str">
        <f t="shared" si="83"/>
        <v/>
      </c>
      <c r="AV79" s="65" t="str">
        <f t="shared" si="84"/>
        <v/>
      </c>
      <c r="AW79" s="47" t="str">
        <f t="shared" si="109"/>
        <v>n/a</v>
      </c>
      <c r="AX79" s="46">
        <f t="shared" si="85"/>
        <v>623083000</v>
      </c>
      <c r="AY79" s="46">
        <f>_xlfn.XLOOKUP($D79, MASTER_YH!$D:$D, MASTER_YH!J:J)</f>
        <v>429545000</v>
      </c>
      <c r="AZ79" s="49">
        <f t="shared" si="86"/>
        <v>1.4505651328731566</v>
      </c>
      <c r="BA79" s="46">
        <f t="shared" si="110"/>
        <v>672280000</v>
      </c>
      <c r="BB79" s="46">
        <f>_xlfn.XLOOKUP($D79, 'MASTER_S&amp;P'!$D:$D, 'MASTER_S&amp;P'!J:J)</f>
        <v>475752000</v>
      </c>
      <c r="BC79" s="49">
        <f t="shared" si="111"/>
        <v>1.4130891725100472</v>
      </c>
      <c r="BD79" s="51">
        <f t="shared" si="87"/>
        <v>452648500</v>
      </c>
      <c r="BE79" s="65">
        <f t="shared" si="88"/>
        <v>2.9229724130583958E-4</v>
      </c>
      <c r="BF79" s="65" t="str">
        <f t="shared" si="89"/>
        <v/>
      </c>
      <c r="BG79" s="50">
        <f t="shared" si="112"/>
        <v>1.4318271526916018</v>
      </c>
      <c r="BH79" s="44">
        <f t="shared" si="66"/>
        <v>0</v>
      </c>
      <c r="BK79" s="46">
        <f>_xlfn.XLOOKUP($D79,MASTER_YH!$D:$D,MASTER_YH!H:H)</f>
        <v>672280000</v>
      </c>
      <c r="BL79" s="46">
        <f>IF(AND(EXCL_YRS_NEG_INC=1,_xlfn.XLOOKUP($D79,MASTER_YH!$D:$D,MASTER_YH!N:N)&lt;0), "Negative", _xlfn.XLOOKUP($D79,MASTER_YH!$D:$D,MASTER_YH!N:N))</f>
        <v>13167000</v>
      </c>
      <c r="BM79" s="65">
        <f t="shared" si="90"/>
        <v>3.515115463822419E-4</v>
      </c>
      <c r="BN79" s="65" t="str">
        <f t="shared" si="91"/>
        <v/>
      </c>
      <c r="BO79" s="47">
        <f t="shared" si="113"/>
        <v>1.9585589337775926E-2</v>
      </c>
      <c r="BP79" s="46">
        <f>_xlfn.XLOOKUP($D79, 'MASTER_S&amp;P'!$D:$D, 'MASTER_S&amp;P'!H:H)</f>
        <v>775694000</v>
      </c>
      <c r="BQ79" s="46">
        <f>IF(AND(EXCL_YRS_NEG_INC=1,_xlfn.XLOOKUP($D79,'MASTER_S&amp;P'!$D:$D,'MASTER_S&amp;P'!N:N)&lt;0),"Negative",_xlfn.XLOOKUP($D79,'MASTER_S&amp;P'!$D:$D,'MASTER_S&amp;P'!N:N))</f>
        <v>87001000</v>
      </c>
      <c r="BR79" s="65">
        <f t="shared" si="92"/>
        <v>3.4098642651235234E-4</v>
      </c>
      <c r="BS79" s="65" t="str">
        <f t="shared" si="93"/>
        <v/>
      </c>
      <c r="BT79" s="47">
        <f t="shared" si="114"/>
        <v>0.11215891833635429</v>
      </c>
      <c r="BU79" s="46">
        <f>_xlfn.XLOOKUP($D79, MASTER_VL!$D:$D, MASTER_VL!H:H)</f>
        <v>672300000</v>
      </c>
      <c r="BV79" s="46">
        <f>IF(AND(EXCL_YRS_NEG_INC=1,_xlfn.XLOOKUP($D79,MASTER_VL!$D:$D,MASTER_VL!Q:Q)&lt;0),"Negative",_xlfn.XLOOKUP($D79,MASTER_VL!$D:$D,MASTER_VL!Q:Q))</f>
        <v>9558400</v>
      </c>
      <c r="BW79" s="65">
        <f t="shared" si="94"/>
        <v>3.6506855300160156E-4</v>
      </c>
      <c r="BX79" s="65" t="str">
        <f t="shared" si="95"/>
        <v/>
      </c>
      <c r="BY79" s="47">
        <f t="shared" si="115"/>
        <v>1.4217462442362041E-2</v>
      </c>
      <c r="BZ79" s="46">
        <f t="shared" si="96"/>
        <v>672280000</v>
      </c>
      <c r="CA79" s="46">
        <f>_xlfn.XLOOKUP($D79, MASTER_YH!$D:$D, MASTER_YH!K:K)</f>
        <v>475752000</v>
      </c>
      <c r="CB79" s="49">
        <f t="shared" si="97"/>
        <v>1.4130891725100472</v>
      </c>
      <c r="CC79" s="46">
        <f t="shared" si="116"/>
        <v>775694000</v>
      </c>
      <c r="CD79" s="46">
        <f>_xlfn.XLOOKUP($D79, 'MASTER_S&amp;P'!$D:$D, 'MASTER_S&amp;P'!K:K)</f>
        <v>504823000</v>
      </c>
      <c r="CE79" s="49">
        <f t="shared" si="117"/>
        <v>1.5365662816472307</v>
      </c>
      <c r="CF79" s="51">
        <f t="shared" si="98"/>
        <v>490287500</v>
      </c>
      <c r="CG79" s="65">
        <f t="shared" si="99"/>
        <v>3.2859403445828603E-4</v>
      </c>
      <c r="CH79" s="65" t="str">
        <f t="shared" si="100"/>
        <v/>
      </c>
      <c r="CI79" s="50">
        <f t="shared" si="118"/>
        <v>1.474827727078639</v>
      </c>
      <c r="CJ79" s="44">
        <f t="shared" si="67"/>
        <v>0</v>
      </c>
    </row>
    <row r="80" spans="2:88" x14ac:dyDescent="0.3">
      <c r="B80" s="7" t="str">
        <f>MASTER_VL!B74</f>
        <v>Retail Softlines</v>
      </c>
      <c r="C80" s="7" t="str">
        <f>MASTER_VL!C74</f>
        <v>Urban Outfitters</v>
      </c>
      <c r="D80" s="7" t="str">
        <f>MASTER_VL!D74</f>
        <v>URBN</v>
      </c>
      <c r="G80" s="46">
        <f>_xlfn.XLOOKUP($D80,MASTER_YH!$D:$D,MASTER_YH!F:F)</f>
        <v>5550666000</v>
      </c>
      <c r="H80" s="46">
        <f>IF(AND(EXCL_YRS_NEG_INC=1,_xlfn.XLOOKUP($D80,MASTER_YH!$D:$D,MASTER_YH!L:L)&lt;0), "Negative", _xlfn.XLOOKUP($D80,MASTER_YH!$D:$D,MASTER_YH!L:L))</f>
        <v>500172000</v>
      </c>
      <c r="I80" s="65">
        <f t="shared" si="68"/>
        <v>3.1616160352343106E-3</v>
      </c>
      <c r="J80" s="65" t="str">
        <f t="shared" si="69"/>
        <v/>
      </c>
      <c r="K80" s="47">
        <f t="shared" si="101"/>
        <v>9.0110267848939204E-2</v>
      </c>
      <c r="L80" s="46">
        <f>_xlfn.XLOOKUP($D80, 'MASTER_S&amp;P'!$D:$D, 'MASTER_S&amp;P'!F:F)</f>
        <v>5153237000</v>
      </c>
      <c r="M80" s="46">
        <f>IF(AND(EXCL_YRS_NEG_INC=1,_xlfn.XLOOKUP($D80,'MASTER_S&amp;P'!$D:$D,'MASTER_S&amp;P'!L:L)&lt;0),"Negative",_xlfn.XLOOKUP($D80,'MASTER_S&amp;P'!$D:$D,'MASTER_S&amp;P'!L:L))</f>
        <v>381607000</v>
      </c>
      <c r="N80" s="65">
        <f t="shared" si="70"/>
        <v>2.8966370551133033E-3</v>
      </c>
      <c r="O80" s="65" t="str">
        <f t="shared" si="71"/>
        <v/>
      </c>
      <c r="P80" s="47">
        <f t="shared" si="102"/>
        <v>7.4051901746416862E-2</v>
      </c>
      <c r="Q80" s="46">
        <f>_xlfn.XLOOKUP($D80, MASTER_VL!$D:$D, MASTER_VL!F:F)</f>
        <v>5550700000</v>
      </c>
      <c r="R80" s="46">
        <f>IF(AND(EXCL_YRS_NEG_INC=1,_xlfn.XLOOKUP($D80,MASTER_VL!$D:$D,MASTER_VL!O:O)&lt;0),"Negative",_xlfn.XLOOKUP($D80,MASTER_VL!$D:$D,MASTER_VL!O:O))</f>
        <v>393112800</v>
      </c>
      <c r="S80" s="65">
        <f t="shared" si="72"/>
        <v>3.9761587837971084E-3</v>
      </c>
      <c r="T80" s="65" t="str">
        <f t="shared" si="73"/>
        <v/>
      </c>
      <c r="U80" s="47">
        <f t="shared" si="103"/>
        <v>7.0822202605076837E-2</v>
      </c>
      <c r="V80" s="46">
        <f t="shared" si="74"/>
        <v>5550666000</v>
      </c>
      <c r="W80" s="46">
        <f>_xlfn.XLOOKUP($D80, MASTER_YH!$D:$D, MASTER_YH!I:I)</f>
        <v>4519480000</v>
      </c>
      <c r="X80" s="49">
        <f t="shared" si="75"/>
        <v>1.2281647446166373</v>
      </c>
      <c r="Y80" s="46">
        <f t="shared" si="104"/>
        <v>5153237000</v>
      </c>
      <c r="Z80" s="46">
        <f>_xlfn.XLOOKUP($D80, 'MASTER_S&amp;P'!$D:$D, 'MASTER_S&amp;P'!I:I)</f>
        <v>4111209000</v>
      </c>
      <c r="AA80" s="49">
        <f t="shared" si="105"/>
        <v>1.2534602351765625</v>
      </c>
      <c r="AB80" s="51">
        <f t="shared" si="76"/>
        <v>4315344500</v>
      </c>
      <c r="AC80" s="65">
        <f t="shared" si="77"/>
        <v>2.7001375758778099E-3</v>
      </c>
      <c r="AD80" s="65" t="str">
        <f t="shared" si="78"/>
        <v/>
      </c>
      <c r="AE80" s="50">
        <f t="shared" si="106"/>
        <v>1.2408124898965998</v>
      </c>
      <c r="AF80" s="44">
        <f t="shared" si="65"/>
        <v>0</v>
      </c>
      <c r="AI80" s="46">
        <f>_xlfn.XLOOKUP($D80,MASTER_YH!$D:$D,MASTER_YH!G:G)</f>
        <v>5153237000</v>
      </c>
      <c r="AJ80" s="46">
        <f>IF(AND(EXCL_YRS_NEG_INC=1,_xlfn.XLOOKUP($D80,MASTER_YH!$D:$D,MASTER_YH!M:M)&lt;0), "Negative", _xlfn.XLOOKUP($D80,MASTER_YH!$D:$D,MASTER_YH!M:M))</f>
        <v>381607000</v>
      </c>
      <c r="AK80" s="65">
        <f t="shared" si="79"/>
        <v>2.6214642277501833E-3</v>
      </c>
      <c r="AL80" s="65" t="str">
        <f t="shared" si="80"/>
        <v/>
      </c>
      <c r="AM80" s="47">
        <f t="shared" si="107"/>
        <v>7.4051901746416862E-2</v>
      </c>
      <c r="AN80" s="46">
        <f>_xlfn.XLOOKUP($D80, 'MASTER_S&amp;P'!$D:$D, 'MASTER_S&amp;P'!G:G)</f>
        <v>4795244000</v>
      </c>
      <c r="AO80" s="46">
        <f>IF(AND(EXCL_YRS_NEG_INC=1,_xlfn.XLOOKUP($D80,'MASTER_S&amp;P'!$D:$D,'MASTER_S&amp;P'!M:M)&lt;0),"Negative",_xlfn.XLOOKUP($D80,'MASTER_S&amp;P'!$D:$D,'MASTER_S&amp;P'!M:M))</f>
        <v>221279000</v>
      </c>
      <c r="AP80" s="65">
        <f t="shared" si="81"/>
        <v>2.658614047962794E-3</v>
      </c>
      <c r="AQ80" s="65" t="str">
        <f t="shared" si="82"/>
        <v/>
      </c>
      <c r="AR80" s="47">
        <f t="shared" si="108"/>
        <v>4.6145514180300315E-2</v>
      </c>
      <c r="AS80" s="46">
        <f>_xlfn.XLOOKUP($D80, MASTER_VL!$D:$D, MASTER_VL!G:G)</f>
        <v>5153200000</v>
      </c>
      <c r="AT80" s="46">
        <f>IF(AND(EXCL_YRS_NEG_INC=1,_xlfn.XLOOKUP($D80,MASTER_VL!$D:$D,MASTER_VL!P:P)&lt;0),"Negative",_xlfn.XLOOKUP($D80,MASTER_VL!$D:$D,MASTER_VL!P:P))</f>
        <v>283009500</v>
      </c>
      <c r="AU80" s="65">
        <f t="shared" si="83"/>
        <v>2.7416710818015722E-3</v>
      </c>
      <c r="AV80" s="65" t="str">
        <f t="shared" si="84"/>
        <v/>
      </c>
      <c r="AW80" s="47">
        <f t="shared" si="109"/>
        <v>5.4919176434060392E-2</v>
      </c>
      <c r="AX80" s="46">
        <f t="shared" si="85"/>
        <v>5153237000</v>
      </c>
      <c r="AY80" s="46">
        <f>_xlfn.XLOOKUP($D80, MASTER_YH!$D:$D, MASTER_YH!J:J)</f>
        <v>4111209000</v>
      </c>
      <c r="AZ80" s="49">
        <f t="shared" si="86"/>
        <v>1.2534602351765625</v>
      </c>
      <c r="BA80" s="46">
        <f t="shared" si="110"/>
        <v>4795244000</v>
      </c>
      <c r="BB80" s="46">
        <f>_xlfn.XLOOKUP($D80, 'MASTER_S&amp;P'!$D:$D, 'MASTER_S&amp;P'!J:J)</f>
        <v>3682912000</v>
      </c>
      <c r="BC80" s="49">
        <f t="shared" si="111"/>
        <v>1.3020251366310138</v>
      </c>
      <c r="BD80" s="51">
        <f t="shared" si="87"/>
        <v>3897060500</v>
      </c>
      <c r="BE80" s="65">
        <f t="shared" si="88"/>
        <v>2.5165222757878481E-3</v>
      </c>
      <c r="BF80" s="65" t="str">
        <f t="shared" si="89"/>
        <v/>
      </c>
      <c r="BG80" s="50">
        <f t="shared" si="112"/>
        <v>1.2777426859037881</v>
      </c>
      <c r="BH80" s="44">
        <f t="shared" si="66"/>
        <v>0</v>
      </c>
      <c r="BK80" s="46">
        <f>_xlfn.XLOOKUP($D80,MASTER_YH!$D:$D,MASTER_YH!H:H)</f>
        <v>4795244000</v>
      </c>
      <c r="BL80" s="46">
        <f>IF(AND(EXCL_YRS_NEG_INC=1,_xlfn.XLOOKUP($D80,MASTER_YH!$D:$D,MASTER_YH!N:N)&lt;0), "Negative", _xlfn.XLOOKUP($D80,MASTER_YH!$D:$D,MASTER_YH!N:N))</f>
        <v>221279000</v>
      </c>
      <c r="BM80" s="65">
        <f t="shared" si="90"/>
        <v>2.6793344100669394E-3</v>
      </c>
      <c r="BN80" s="65" t="str">
        <f t="shared" si="91"/>
        <v/>
      </c>
      <c r="BO80" s="47">
        <f t="shared" si="113"/>
        <v>4.6145514180300315E-2</v>
      </c>
      <c r="BP80" s="46">
        <f>_xlfn.XLOOKUP($D80, 'MASTER_S&amp;P'!$D:$D, 'MASTER_S&amp;P'!H:H)</f>
        <v>4548763000</v>
      </c>
      <c r="BQ80" s="46">
        <f>IF(AND(EXCL_YRS_NEG_INC=1,_xlfn.XLOOKUP($D80,'MASTER_S&amp;P'!$D:$D,'MASTER_S&amp;P'!N:N)&lt;0),"Negative",_xlfn.XLOOKUP($D80,'MASTER_S&amp;P'!$D:$D,'MASTER_S&amp;P'!N:N))</f>
        <v>404631000</v>
      </c>
      <c r="BR80" s="65">
        <f t="shared" si="92"/>
        <v>2.5991085508378126E-3</v>
      </c>
      <c r="BS80" s="65" t="str">
        <f t="shared" si="93"/>
        <v/>
      </c>
      <c r="BT80" s="47">
        <f t="shared" si="114"/>
        <v>8.8954073887780039E-2</v>
      </c>
      <c r="BU80" s="46">
        <f>_xlfn.XLOOKUP($D80, MASTER_VL!$D:$D, MASTER_VL!H:H)</f>
        <v>4795200000</v>
      </c>
      <c r="BV80" s="46">
        <f>IF(AND(EXCL_YRS_NEG_INC=1,_xlfn.XLOOKUP($D80,MASTER_VL!$D:$D,MASTER_VL!Q:Q)&lt;0),"Negative",_xlfn.XLOOKUP($D80,MASTER_VL!$D:$D,MASTER_VL!Q:Q))</f>
        <v>156706000</v>
      </c>
      <c r="BW80" s="65">
        <f t="shared" si="94"/>
        <v>2.7826702882382251E-3</v>
      </c>
      <c r="BX80" s="65" t="str">
        <f t="shared" si="95"/>
        <v/>
      </c>
      <c r="BY80" s="47">
        <f t="shared" si="115"/>
        <v>3.2679763096429761E-2</v>
      </c>
      <c r="BZ80" s="46">
        <f t="shared" si="96"/>
        <v>4795244000</v>
      </c>
      <c r="CA80" s="46">
        <f>_xlfn.XLOOKUP($D80, MASTER_YH!$D:$D, MASTER_YH!K:K)</f>
        <v>3682912000</v>
      </c>
      <c r="CB80" s="49">
        <f t="shared" si="97"/>
        <v>1.3020251366310138</v>
      </c>
      <c r="CC80" s="46">
        <f t="shared" si="116"/>
        <v>4548763000</v>
      </c>
      <c r="CD80" s="46">
        <f>_xlfn.XLOOKUP($D80, 'MASTER_S&amp;P'!$D:$D, 'MASTER_S&amp;P'!K:K)</f>
        <v>3791347000</v>
      </c>
      <c r="CE80" s="49">
        <f t="shared" si="117"/>
        <v>1.1997749084955822</v>
      </c>
      <c r="CF80" s="51">
        <f t="shared" si="98"/>
        <v>3737129500</v>
      </c>
      <c r="CG80" s="65">
        <f t="shared" si="99"/>
        <v>2.5046497406074541E-3</v>
      </c>
      <c r="CH80" s="65" t="str">
        <f t="shared" si="100"/>
        <v/>
      </c>
      <c r="CI80" s="50">
        <f t="shared" si="118"/>
        <v>1.250900022563298</v>
      </c>
      <c r="CJ80" s="44">
        <f t="shared" si="67"/>
        <v>0</v>
      </c>
    </row>
    <row r="81" spans="2:88" x14ac:dyDescent="0.3">
      <c r="B81" s="7" t="str">
        <f>MASTER_VL!B75</f>
        <v>Retail Softlines</v>
      </c>
      <c r="C81" s="7" t="str">
        <f>MASTER_VL!C75</f>
        <v>Vera Bradley Inc</v>
      </c>
      <c r="D81" s="7" t="str">
        <f>MASTER_VL!D75</f>
        <v>VRA</v>
      </c>
      <c r="G81" s="46">
        <f>_xlfn.XLOOKUP($D81,MASTER_YH!$D:$D,MASTER_YH!F:F)</f>
        <v>361343000</v>
      </c>
      <c r="H81" s="46" t="str">
        <f>IF(AND(EXCL_YRS_NEG_INC=1,_xlfn.XLOOKUP($D81,MASTER_YH!$D:$D,MASTER_YH!L:L)&lt;0), "Negative", _xlfn.XLOOKUP($D81,MASTER_YH!$D:$D,MASTER_YH!L:L))</f>
        <v>Negative</v>
      </c>
      <c r="I81" s="65" t="str">
        <f t="shared" si="68"/>
        <v/>
      </c>
      <c r="J81" s="65" t="str">
        <f t="shared" si="69"/>
        <v/>
      </c>
      <c r="K81" s="47" t="str">
        <f t="shared" si="101"/>
        <v>n/a</v>
      </c>
      <c r="L81" s="46">
        <f>_xlfn.XLOOKUP($D81, 'MASTER_S&amp;P'!$D:$D, 'MASTER_S&amp;P'!F:F)</f>
        <v>470786000</v>
      </c>
      <c r="M81" s="46">
        <f>IF(AND(EXCL_YRS_NEG_INC=1,_xlfn.XLOOKUP($D81,'MASTER_S&amp;P'!$D:$D,'MASTER_S&amp;P'!L:L)&lt;0),"Negative",_xlfn.XLOOKUP($D81,'MASTER_S&amp;P'!$D:$D,'MASTER_S&amp;P'!L:L))</f>
        <v>11332000</v>
      </c>
      <c r="N81" s="65">
        <f t="shared" si="70"/>
        <v>2.3073111035527678E-4</v>
      </c>
      <c r="O81" s="65" t="str">
        <f t="shared" si="71"/>
        <v/>
      </c>
      <c r="P81" s="47">
        <f t="shared" si="102"/>
        <v>2.4070384420947097E-2</v>
      </c>
      <c r="Q81" s="46">
        <f>_xlfn.XLOOKUP($D81, MASTER_VL!$D:$D, MASTER_VL!F:F)</f>
        <v>372000000</v>
      </c>
      <c r="R81" s="46" t="str">
        <f>IF(AND(EXCL_YRS_NEG_INC=1,_xlfn.XLOOKUP($D81,MASTER_VL!$D:$D,MASTER_VL!O:O)&lt;0),"Negative",_xlfn.XLOOKUP($D81,MASTER_VL!$D:$D,MASTER_VL!O:O))</f>
        <v>Negative</v>
      </c>
      <c r="S81" s="65" t="str">
        <f t="shared" si="72"/>
        <v/>
      </c>
      <c r="T81" s="65" t="str">
        <f t="shared" si="73"/>
        <v/>
      </c>
      <c r="U81" s="47" t="str">
        <f t="shared" si="103"/>
        <v>n/a</v>
      </c>
      <c r="V81" s="46">
        <f t="shared" si="74"/>
        <v>361343000</v>
      </c>
      <c r="W81" s="46">
        <f>_xlfn.XLOOKUP($D81, MASTER_YH!$D:$D, MASTER_YH!I:I)</f>
        <v>306690000</v>
      </c>
      <c r="X81" s="49">
        <f t="shared" si="75"/>
        <v>1.1782027454432815</v>
      </c>
      <c r="Y81" s="46">
        <f t="shared" si="104"/>
        <v>470786000</v>
      </c>
      <c r="Z81" s="46">
        <f>_xlfn.XLOOKUP($D81, 'MASTER_S&amp;P'!$D:$D, 'MASTER_S&amp;P'!I:I)</f>
        <v>380786000</v>
      </c>
      <c r="AA81" s="49">
        <f t="shared" si="105"/>
        <v>1.236353227272011</v>
      </c>
      <c r="AB81" s="51">
        <f t="shared" si="76"/>
        <v>343738000</v>
      </c>
      <c r="AC81" s="65">
        <f t="shared" si="77"/>
        <v>2.1507897922334743E-4</v>
      </c>
      <c r="AD81" s="65" t="str">
        <f t="shared" si="78"/>
        <v/>
      </c>
      <c r="AE81" s="50">
        <f t="shared" si="106"/>
        <v>1.2072779863576462</v>
      </c>
      <c r="AF81" s="44">
        <f t="shared" si="65"/>
        <v>0</v>
      </c>
      <c r="AI81" s="46">
        <f>_xlfn.XLOOKUP($D81,MASTER_YH!$D:$D,MASTER_YH!G:G)</f>
        <v>457824000</v>
      </c>
      <c r="AJ81" s="46">
        <f>IF(AND(EXCL_YRS_NEG_INC=1,_xlfn.XLOOKUP($D81,MASTER_YH!$D:$D,MASTER_YH!M:M)&lt;0), "Negative", _xlfn.XLOOKUP($D81,MASTER_YH!$D:$D,MASTER_YH!M:M))</f>
        <v>11332000</v>
      </c>
      <c r="AK81" s="65">
        <f t="shared" si="79"/>
        <v>2.6412237877975701E-4</v>
      </c>
      <c r="AL81" s="65" t="str">
        <f t="shared" si="80"/>
        <v/>
      </c>
      <c r="AM81" s="47">
        <f t="shared" si="107"/>
        <v>2.4751869714125952E-2</v>
      </c>
      <c r="AN81" s="46">
        <f>_xlfn.XLOOKUP($D81, 'MASTER_S&amp;P'!$D:$D, 'MASTER_S&amp;P'!G:G)</f>
        <v>499961000</v>
      </c>
      <c r="AO81" s="46" t="str">
        <f>IF(AND(EXCL_YRS_NEG_INC=1,_xlfn.XLOOKUP($D81,'MASTER_S&amp;P'!$D:$D,'MASTER_S&amp;P'!M:M)&lt;0),"Negative",_xlfn.XLOOKUP($D81,'MASTER_S&amp;P'!$D:$D,'MASTER_S&amp;P'!M:M))</f>
        <v>Negative</v>
      </c>
      <c r="AP81" s="65" t="str">
        <f t="shared" si="81"/>
        <v/>
      </c>
      <c r="AQ81" s="65" t="str">
        <f t="shared" si="82"/>
        <v/>
      </c>
      <c r="AR81" s="47" t="str">
        <f t="shared" si="108"/>
        <v>n/a</v>
      </c>
      <c r="AS81" s="46">
        <f>_xlfn.XLOOKUP($D81, MASTER_VL!$D:$D, MASTER_VL!G:G)</f>
        <v>470800000</v>
      </c>
      <c r="AT81" s="46">
        <f>IF(AND(EXCL_YRS_NEG_INC=1,_xlfn.XLOOKUP($D81,MASTER_VL!$D:$D,MASTER_VL!P:P)&lt;0),"Negative",_xlfn.XLOOKUP($D81,MASTER_VL!$D:$D,MASTER_VL!P:P))</f>
        <v>7702500</v>
      </c>
      <c r="AU81" s="65">
        <f t="shared" si="83"/>
        <v>2.7623367135494963E-4</v>
      </c>
      <c r="AV81" s="65" t="str">
        <f t="shared" si="84"/>
        <v/>
      </c>
      <c r="AW81" s="47">
        <f t="shared" si="109"/>
        <v>1.6360450297366186E-2</v>
      </c>
      <c r="AX81" s="46">
        <f t="shared" si="85"/>
        <v>457824000</v>
      </c>
      <c r="AY81" s="46">
        <f>_xlfn.XLOOKUP($D81, MASTER_YH!$D:$D, MASTER_YH!J:J)</f>
        <v>380786000</v>
      </c>
      <c r="AZ81" s="49">
        <f t="shared" si="86"/>
        <v>1.2023131102509022</v>
      </c>
      <c r="BA81" s="46">
        <f t="shared" si="110"/>
        <v>499961000</v>
      </c>
      <c r="BB81" s="46">
        <f>_xlfn.XLOOKUP($D81, 'MASTER_S&amp;P'!$D:$D, 'MASTER_S&amp;P'!J:J)</f>
        <v>404501000</v>
      </c>
      <c r="BC81" s="49">
        <f t="shared" si="111"/>
        <v>1.2359944722015521</v>
      </c>
      <c r="BD81" s="51">
        <f t="shared" si="87"/>
        <v>392643500</v>
      </c>
      <c r="BE81" s="65">
        <f t="shared" si="88"/>
        <v>2.5354908249263923E-4</v>
      </c>
      <c r="BF81" s="65" t="str">
        <f t="shared" si="89"/>
        <v/>
      </c>
      <c r="BG81" s="50">
        <f t="shared" si="112"/>
        <v>1.2191537912262271</v>
      </c>
      <c r="BH81" s="44">
        <f t="shared" si="66"/>
        <v>0</v>
      </c>
      <c r="BK81" s="46">
        <f>_xlfn.XLOOKUP($D81,MASTER_YH!$D:$D,MASTER_YH!H:H)</f>
        <v>486177000</v>
      </c>
      <c r="BL81" s="46" t="str">
        <f>IF(AND(EXCL_YRS_NEG_INC=1,_xlfn.XLOOKUP($D81,MASTER_YH!$D:$D,MASTER_YH!N:N)&lt;0), "Negative", _xlfn.XLOOKUP($D81,MASTER_YH!$D:$D,MASTER_YH!N:N))</f>
        <v>Negative</v>
      </c>
      <c r="BM81" s="65" t="str">
        <f t="shared" si="90"/>
        <v/>
      </c>
      <c r="BN81" s="65" t="str">
        <f t="shared" si="91"/>
        <v/>
      </c>
      <c r="BO81" s="47" t="str">
        <f t="shared" si="113"/>
        <v>n/a</v>
      </c>
      <c r="BP81" s="46">
        <f>_xlfn.XLOOKUP($D81, 'MASTER_S&amp;P'!$D:$D, 'MASTER_S&amp;P'!H:H)</f>
        <v>540453000</v>
      </c>
      <c r="BQ81" s="46">
        <f>IF(AND(EXCL_YRS_NEG_INC=1,_xlfn.XLOOKUP($D81,'MASTER_S&amp;P'!$D:$D,'MASTER_S&amp;P'!N:N)&lt;0),"Negative",_xlfn.XLOOKUP($D81,'MASTER_S&amp;P'!$D:$D,'MASTER_S&amp;P'!N:N))</f>
        <v>26648000</v>
      </c>
      <c r="BR81" s="65">
        <f t="shared" si="92"/>
        <v>3.2063382363045655E-4</v>
      </c>
      <c r="BS81" s="65" t="str">
        <f t="shared" si="93"/>
        <v/>
      </c>
      <c r="BT81" s="47">
        <f t="shared" si="114"/>
        <v>4.9306785233868625E-2</v>
      </c>
      <c r="BU81" s="46">
        <f>_xlfn.XLOOKUP($D81, MASTER_VL!$D:$D, MASTER_VL!H:H)</f>
        <v>500000000</v>
      </c>
      <c r="BV81" s="46" t="str">
        <f>IF(AND(EXCL_YRS_NEG_INC=1,_xlfn.XLOOKUP($D81,MASTER_VL!$D:$D,MASTER_VL!Q:Q)&lt;0),"Negative",_xlfn.XLOOKUP($D81,MASTER_VL!$D:$D,MASTER_VL!Q:Q))</f>
        <v>Negative</v>
      </c>
      <c r="BW81" s="65" t="str">
        <f t="shared" si="94"/>
        <v/>
      </c>
      <c r="BX81" s="65" t="str">
        <f t="shared" si="95"/>
        <v/>
      </c>
      <c r="BY81" s="47" t="str">
        <f t="shared" si="115"/>
        <v>n/a</v>
      </c>
      <c r="BZ81" s="46">
        <f t="shared" si="96"/>
        <v>486177000</v>
      </c>
      <c r="CA81" s="46">
        <f>_xlfn.XLOOKUP($D81, MASTER_YH!$D:$D, MASTER_YH!K:K)</f>
        <v>404501000</v>
      </c>
      <c r="CB81" s="49">
        <f t="shared" si="97"/>
        <v>1.2019179186207203</v>
      </c>
      <c r="CC81" s="46">
        <f t="shared" si="116"/>
        <v>540453000</v>
      </c>
      <c r="CD81" s="46">
        <f>_xlfn.XLOOKUP($D81, 'MASTER_S&amp;P'!$D:$D, 'MASTER_S&amp;P'!K:K)</f>
        <v>517546000</v>
      </c>
      <c r="CE81" s="49">
        <f t="shared" si="117"/>
        <v>1.044260800006183</v>
      </c>
      <c r="CF81" s="51">
        <f t="shared" si="98"/>
        <v>461023500</v>
      </c>
      <c r="CG81" s="65">
        <f t="shared" si="99"/>
        <v>3.0898110158851614E-4</v>
      </c>
      <c r="CH81" s="65" t="str">
        <f t="shared" si="100"/>
        <v/>
      </c>
      <c r="CI81" s="50">
        <f t="shared" si="118"/>
        <v>1.1230893593134517</v>
      </c>
      <c r="CJ81" s="44">
        <f t="shared" si="67"/>
        <v>0</v>
      </c>
    </row>
    <row r="82" spans="2:88" x14ac:dyDescent="0.3">
      <c r="B82" s="7" t="str">
        <f>MASTER_VL!B76</f>
        <v>Retail Softlines</v>
      </c>
      <c r="C82" s="7" t="str">
        <f>MASTER_VL!C76</f>
        <v>Victoria's Secret Beauty</v>
      </c>
      <c r="D82" s="7" t="str">
        <f>MASTER_VL!D76</f>
        <v>VSCO</v>
      </c>
      <c r="G82" s="46">
        <f>_xlfn.XLOOKUP($D82,MASTER_YH!$D:$D,MASTER_YH!F:F)</f>
        <v>6230000000</v>
      </c>
      <c r="H82" s="46">
        <f>IF(AND(EXCL_YRS_NEG_INC=1,_xlfn.XLOOKUP($D82,MASTER_YH!$D:$D,MASTER_YH!L:L)&lt;0), "Negative", _xlfn.XLOOKUP($D82,MASTER_YH!$D:$D,MASTER_YH!L:L))</f>
        <v>221000000</v>
      </c>
      <c r="I82" s="65">
        <f t="shared" si="68"/>
        <v>3.3452575609849602E-3</v>
      </c>
      <c r="J82" s="65" t="str">
        <f t="shared" si="69"/>
        <v/>
      </c>
      <c r="K82" s="47">
        <f t="shared" si="101"/>
        <v>3.5473515248796147E-2</v>
      </c>
      <c r="L82" s="46">
        <f>_xlfn.XLOOKUP($D82, 'MASTER_S&amp;P'!$D:$D, 'MASTER_S&amp;P'!F:F)</f>
        <v>6182000000</v>
      </c>
      <c r="M82" s="46">
        <f>IF(AND(EXCL_YRS_NEG_INC=1,_xlfn.XLOOKUP($D82,'MASTER_S&amp;P'!$D:$D,'MASTER_S&amp;P'!L:L)&lt;0),"Negative",_xlfn.XLOOKUP($D82,'MASTER_S&amp;P'!$D:$D,'MASTER_S&amp;P'!L:L))</f>
        <v>147000000</v>
      </c>
      <c r="N82" s="65">
        <f t="shared" si="70"/>
        <v>3.0648873557249817E-3</v>
      </c>
      <c r="O82" s="65" t="str">
        <f t="shared" si="71"/>
        <v/>
      </c>
      <c r="P82" s="47">
        <f t="shared" si="102"/>
        <v>2.3778712390812036E-2</v>
      </c>
      <c r="Q82" s="46">
        <f>_xlfn.XLOOKUP($D82, MASTER_VL!$D:$D, MASTER_VL!F:F)</f>
        <v>6230000000</v>
      </c>
      <c r="R82" s="46">
        <f>IF(AND(EXCL_YRS_NEG_INC=1,_xlfn.XLOOKUP($D82,MASTER_VL!$D:$D,MASTER_VL!O:O)&lt;0),"Negative",_xlfn.XLOOKUP($D82,MASTER_VL!$D:$D,MASTER_VL!O:O))</f>
        <v>161950000</v>
      </c>
      <c r="S82" s="65">
        <f t="shared" si="72"/>
        <v>4.2071127824945603E-3</v>
      </c>
      <c r="T82" s="65" t="str">
        <f t="shared" si="73"/>
        <v/>
      </c>
      <c r="U82" s="47">
        <f t="shared" si="103"/>
        <v>2.599518459069021E-2</v>
      </c>
      <c r="V82" s="46">
        <f t="shared" si="74"/>
        <v>6230000000</v>
      </c>
      <c r="W82" s="46">
        <f>_xlfn.XLOOKUP($D82, MASTER_YH!$D:$D, MASTER_YH!I:I)</f>
        <v>4532000000</v>
      </c>
      <c r="X82" s="49">
        <f t="shared" si="75"/>
        <v>1.3746690203000882</v>
      </c>
      <c r="Y82" s="46">
        <f t="shared" si="104"/>
        <v>6182000000</v>
      </c>
      <c r="Z82" s="46">
        <f>_xlfn.XLOOKUP($D82, 'MASTER_S&amp;P'!$D:$D, 'MASTER_S&amp;P'!I:I)</f>
        <v>4600000000</v>
      </c>
      <c r="AA82" s="49">
        <f t="shared" si="105"/>
        <v>1.3439130434782609</v>
      </c>
      <c r="AB82" s="51">
        <f t="shared" si="76"/>
        <v>4566000000</v>
      </c>
      <c r="AC82" s="65">
        <f t="shared" si="77"/>
        <v>2.8569742627635127E-3</v>
      </c>
      <c r="AD82" s="65" t="str">
        <f t="shared" si="78"/>
        <v/>
      </c>
      <c r="AE82" s="50">
        <f t="shared" si="106"/>
        <v>1.3592910318891747</v>
      </c>
      <c r="AF82" s="44">
        <f t="shared" si="65"/>
        <v>0</v>
      </c>
      <c r="AI82" s="46">
        <f>_xlfn.XLOOKUP($D82,MASTER_YH!$D:$D,MASTER_YH!G:G)</f>
        <v>6182000000</v>
      </c>
      <c r="AJ82" s="46">
        <f>IF(AND(EXCL_YRS_NEG_INC=1,_xlfn.XLOOKUP($D82,MASTER_YH!$D:$D,MASTER_YH!M:M)&lt;0), "Negative", _xlfn.XLOOKUP($D82,MASTER_YH!$D:$D,MASTER_YH!M:M))</f>
        <v>147000000</v>
      </c>
      <c r="AK82" s="65">
        <f t="shared" si="79"/>
        <v>3.1316492808595039E-3</v>
      </c>
      <c r="AL82" s="65" t="str">
        <f t="shared" si="80"/>
        <v/>
      </c>
      <c r="AM82" s="47">
        <f t="shared" si="107"/>
        <v>2.3778712390812036E-2</v>
      </c>
      <c r="AN82" s="46">
        <f>_xlfn.XLOOKUP($D82, 'MASTER_S&amp;P'!$D:$D, 'MASTER_S&amp;P'!G:G)</f>
        <v>6344000000</v>
      </c>
      <c r="AO82" s="46">
        <f>IF(AND(EXCL_YRS_NEG_INC=1,_xlfn.XLOOKUP($D82,'MASTER_S&amp;P'!$D:$D,'MASTER_S&amp;P'!M:M)&lt;0),"Negative",_xlfn.XLOOKUP($D82,'MASTER_S&amp;P'!$D:$D,'MASTER_S&amp;P'!M:M))</f>
        <v>417000000</v>
      </c>
      <c r="AP82" s="65">
        <f t="shared" si="81"/>
        <v>3.1760291379337802E-3</v>
      </c>
      <c r="AQ82" s="65" t="str">
        <f t="shared" si="82"/>
        <v/>
      </c>
      <c r="AR82" s="47">
        <f t="shared" si="108"/>
        <v>6.5731399747793184E-2</v>
      </c>
      <c r="AS82" s="46">
        <f>_xlfn.XLOOKUP($D82, MASTER_VL!$D:$D, MASTER_VL!G:G)</f>
        <v>6182000000</v>
      </c>
      <c r="AT82" s="46">
        <f>IF(AND(EXCL_YRS_NEG_INC=1,_xlfn.XLOOKUP($D82,MASTER_VL!$D:$D,MASTER_VL!P:P)&lt;0),"Negative",_xlfn.XLOOKUP($D82,MASTER_VL!$D:$D,MASTER_VL!P:P))</f>
        <v>107836199.99999999</v>
      </c>
      <c r="AU82" s="65">
        <f t="shared" si="83"/>
        <v>3.2752505949874837E-3</v>
      </c>
      <c r="AV82" s="65" t="str">
        <f t="shared" si="84"/>
        <v/>
      </c>
      <c r="AW82" s="47">
        <f t="shared" si="109"/>
        <v>1.7443578130054996E-2</v>
      </c>
      <c r="AX82" s="46">
        <f t="shared" si="85"/>
        <v>6182000000</v>
      </c>
      <c r="AY82" s="46">
        <f>_xlfn.XLOOKUP($D82, MASTER_YH!$D:$D, MASTER_YH!J:J)</f>
        <v>4600000000</v>
      </c>
      <c r="AZ82" s="49">
        <f t="shared" si="86"/>
        <v>1.3439130434782609</v>
      </c>
      <c r="BA82" s="46">
        <f t="shared" si="110"/>
        <v>6344000000</v>
      </c>
      <c r="BB82" s="46">
        <f>_xlfn.XLOOKUP($D82, 'MASTER_S&amp;P'!$D:$D, 'MASTER_S&amp;P'!J:J)</f>
        <v>4711000000</v>
      </c>
      <c r="BC82" s="49">
        <f t="shared" si="111"/>
        <v>1.3466355338569307</v>
      </c>
      <c r="BD82" s="51">
        <f t="shared" si="87"/>
        <v>4655500000</v>
      </c>
      <c r="BE82" s="65">
        <f t="shared" si="88"/>
        <v>3.0062836989393229E-3</v>
      </c>
      <c r="BF82" s="65" t="str">
        <f t="shared" si="89"/>
        <v/>
      </c>
      <c r="BG82" s="50">
        <f t="shared" si="112"/>
        <v>1.3452742886675959</v>
      </c>
      <c r="BH82" s="44">
        <f t="shared" si="66"/>
        <v>0</v>
      </c>
      <c r="BK82" s="46">
        <f>_xlfn.XLOOKUP($D82,MASTER_YH!$D:$D,MASTER_YH!H:H)</f>
        <v>6344000000</v>
      </c>
      <c r="BL82" s="46">
        <f>IF(AND(EXCL_YRS_NEG_INC=1,_xlfn.XLOOKUP($D82,MASTER_YH!$D:$D,MASTER_YH!N:N)&lt;0), "Negative", _xlfn.XLOOKUP($D82,MASTER_YH!$D:$D,MASTER_YH!N:N))</f>
        <v>417000000</v>
      </c>
      <c r="BM82" s="65">
        <f t="shared" si="90"/>
        <v>3.2459904163283791E-3</v>
      </c>
      <c r="BN82" s="65" t="str">
        <f t="shared" si="91"/>
        <v/>
      </c>
      <c r="BO82" s="47">
        <f t="shared" si="113"/>
        <v>6.5731399747793184E-2</v>
      </c>
      <c r="BP82" s="46">
        <f>_xlfn.XLOOKUP($D82, 'MASTER_S&amp;P'!$D:$D, 'MASTER_S&amp;P'!H:H)</f>
        <v>6785000000</v>
      </c>
      <c r="BQ82" s="46">
        <f>IF(AND(EXCL_YRS_NEG_INC=1,_xlfn.XLOOKUP($D82,'MASTER_S&amp;P'!$D:$D,'MASTER_S&amp;P'!N:N)&lt;0),"Negative",_xlfn.XLOOKUP($D82,'MASTER_S&amp;P'!$D:$D,'MASTER_S&amp;P'!N:N))</f>
        <v>843000000</v>
      </c>
      <c r="BR82" s="65">
        <f t="shared" si="92"/>
        <v>3.1487974831801244E-3</v>
      </c>
      <c r="BS82" s="65" t="str">
        <f t="shared" si="93"/>
        <v/>
      </c>
      <c r="BT82" s="47">
        <f t="shared" si="114"/>
        <v>0.12424465733235078</v>
      </c>
      <c r="BU82" s="46">
        <f>_xlfn.XLOOKUP($D82, MASTER_VL!$D:$D, MASTER_VL!H:H)</f>
        <v>6344000000</v>
      </c>
      <c r="BV82" s="46">
        <f>IF(AND(EXCL_YRS_NEG_INC=1,_xlfn.XLOOKUP($D82,MASTER_VL!$D:$D,MASTER_VL!Q:Q)&lt;0),"Negative",_xlfn.XLOOKUP($D82,MASTER_VL!$D:$D,MASTER_VL!Q:Q))</f>
        <v>321885000</v>
      </c>
      <c r="BW82" s="65">
        <f t="shared" si="94"/>
        <v>3.3711809371333168E-3</v>
      </c>
      <c r="BX82" s="65" t="str">
        <f t="shared" si="95"/>
        <v/>
      </c>
      <c r="BY82" s="47">
        <f t="shared" si="115"/>
        <v>5.0738493064312738E-2</v>
      </c>
      <c r="BZ82" s="46">
        <f t="shared" si="96"/>
        <v>6344000000</v>
      </c>
      <c r="CA82" s="46">
        <f>_xlfn.XLOOKUP($D82, MASTER_YH!$D:$D, MASTER_YH!K:K)</f>
        <v>4711000000</v>
      </c>
      <c r="CB82" s="49">
        <f t="shared" si="97"/>
        <v>1.3466355338569307</v>
      </c>
      <c r="CC82" s="46">
        <f t="shared" si="116"/>
        <v>6785000000</v>
      </c>
      <c r="CD82" s="46">
        <f>_xlfn.XLOOKUP($D82, 'MASTER_S&amp;P'!$D:$D, 'MASTER_S&amp;P'!K:K)</f>
        <v>4344000000</v>
      </c>
      <c r="CE82" s="49">
        <f t="shared" si="117"/>
        <v>1.5619244935543277</v>
      </c>
      <c r="CF82" s="51">
        <f t="shared" si="98"/>
        <v>4527500000</v>
      </c>
      <c r="CG82" s="65">
        <f t="shared" si="99"/>
        <v>3.0343614532491446E-3</v>
      </c>
      <c r="CH82" s="65" t="str">
        <f t="shared" si="100"/>
        <v/>
      </c>
      <c r="CI82" s="50">
        <f t="shared" si="118"/>
        <v>1.4542800137056293</v>
      </c>
      <c r="CJ82" s="44">
        <f t="shared" si="67"/>
        <v>0</v>
      </c>
    </row>
    <row r="83" spans="2:88" x14ac:dyDescent="0.3">
      <c r="B83" s="7" t="str">
        <f>MASTER_VL!B77</f>
        <v>Retail Softlines</v>
      </c>
      <c r="C83" s="7" t="str">
        <f>MASTER_VL!C77</f>
        <v>Weyco Group Inc</v>
      </c>
      <c r="D83" s="7" t="str">
        <f>MASTER_VL!D77</f>
        <v>WEYS</v>
      </c>
      <c r="G83" s="46">
        <f>_xlfn.XLOOKUP($D83,MASTER_YH!$D:$D,MASTER_YH!F:F)</f>
        <v>290290000</v>
      </c>
      <c r="H83" s="46">
        <f>IF(AND(EXCL_YRS_NEG_INC=1,_xlfn.XLOOKUP($D83,MASTER_YH!$D:$D,MASTER_YH!L:L)&lt;0), "Negative", _xlfn.XLOOKUP($D83,MASTER_YH!$D:$D,MASTER_YH!L:L))</f>
        <v>39836000</v>
      </c>
      <c r="I83" s="65">
        <f t="shared" si="68"/>
        <v>2.3744002231917911E-4</v>
      </c>
      <c r="J83" s="65" t="str">
        <f t="shared" si="69"/>
        <v/>
      </c>
      <c r="K83" s="47">
        <f t="shared" si="101"/>
        <v>0.13722828895242689</v>
      </c>
      <c r="L83" s="46">
        <f>_xlfn.XLOOKUP($D83, 'MASTER_S&amp;P'!$D:$D, 'MASTER_S&amp;P'!F:F)</f>
        <v>290290000</v>
      </c>
      <c r="M83" s="46">
        <f>IF(AND(EXCL_YRS_NEG_INC=1,_xlfn.XLOOKUP($D83,'MASTER_S&amp;P'!$D:$D,'MASTER_S&amp;P'!L:L)&lt;0),"Negative",_xlfn.XLOOKUP($D83,'MASTER_S&amp;P'!$D:$D,'MASTER_S&amp;P'!L:L))</f>
        <v>39836000</v>
      </c>
      <c r="N83" s="65">
        <f t="shared" si="70"/>
        <v>2.1753987813567376E-4</v>
      </c>
      <c r="O83" s="65" t="str">
        <f t="shared" si="71"/>
        <v/>
      </c>
      <c r="P83" s="47">
        <f t="shared" si="102"/>
        <v>0.13722828895242689</v>
      </c>
      <c r="Q83" s="46">
        <f>_xlfn.XLOOKUP($D83, MASTER_VL!$D:$D, MASTER_VL!F:F)</f>
        <v>290300000</v>
      </c>
      <c r="R83" s="46">
        <f>IF(AND(EXCL_YRS_NEG_INC=1,_xlfn.XLOOKUP($D83,MASTER_VL!$D:$D,MASTER_VL!O:O)&lt;0),"Negative",_xlfn.XLOOKUP($D83,MASTER_VL!$D:$D,MASTER_VL!O:O))</f>
        <v>30462400</v>
      </c>
      <c r="S83" s="65">
        <f t="shared" si="72"/>
        <v>2.9861286754873675E-4</v>
      </c>
      <c r="T83" s="65" t="str">
        <f t="shared" si="73"/>
        <v/>
      </c>
      <c r="U83" s="47">
        <f t="shared" si="103"/>
        <v>0.10493420599379952</v>
      </c>
      <c r="V83" s="46">
        <f t="shared" si="74"/>
        <v>290290000</v>
      </c>
      <c r="W83" s="46">
        <f>_xlfn.XLOOKUP($D83, MASTER_YH!$D:$D, MASTER_YH!I:I)</f>
        <v>324086000</v>
      </c>
      <c r="X83" s="49">
        <f t="shared" si="75"/>
        <v>0.89571903753941851</v>
      </c>
      <c r="Y83" s="46">
        <f t="shared" si="104"/>
        <v>290290000</v>
      </c>
      <c r="Z83" s="46">
        <f>_xlfn.XLOOKUP($D83, 'MASTER_S&amp;P'!$D:$D, 'MASTER_S&amp;P'!I:I)</f>
        <v>324086000</v>
      </c>
      <c r="AA83" s="49">
        <f t="shared" si="105"/>
        <v>0.89571903753941851</v>
      </c>
      <c r="AB83" s="51">
        <f t="shared" si="76"/>
        <v>324086000</v>
      </c>
      <c r="AC83" s="65">
        <f t="shared" si="77"/>
        <v>2.027826020416066E-4</v>
      </c>
      <c r="AD83" s="65" t="str">
        <f t="shared" si="78"/>
        <v/>
      </c>
      <c r="AE83" s="50">
        <f t="shared" si="106"/>
        <v>0.89571903753941851</v>
      </c>
      <c r="AF83" s="44">
        <f t="shared" si="65"/>
        <v>0</v>
      </c>
      <c r="AI83" s="46">
        <f>_xlfn.XLOOKUP($D83,MASTER_YH!$D:$D,MASTER_YH!G:G)</f>
        <v>318048000</v>
      </c>
      <c r="AJ83" s="46">
        <f>IF(AND(EXCL_YRS_NEG_INC=1,_xlfn.XLOOKUP($D83,MASTER_YH!$D:$D,MASTER_YH!M:M)&lt;0), "Negative", _xlfn.XLOOKUP($D83,MASTER_YH!$D:$D,MASTER_YH!M:M))</f>
        <v>40864000</v>
      </c>
      <c r="AK83" s="65">
        <f t="shared" si="79"/>
        <v>2.0808734869286666E-4</v>
      </c>
      <c r="AL83" s="65" t="str">
        <f t="shared" si="80"/>
        <v/>
      </c>
      <c r="AM83" s="47">
        <f t="shared" si="107"/>
        <v>0.12848375088037026</v>
      </c>
      <c r="AN83" s="46">
        <f>_xlfn.XLOOKUP($D83, 'MASTER_S&amp;P'!$D:$D, 'MASTER_S&amp;P'!G:G)</f>
        <v>318048000</v>
      </c>
      <c r="AO83" s="46">
        <f>IF(AND(EXCL_YRS_NEG_INC=1,_xlfn.XLOOKUP($D83,'MASTER_S&amp;P'!$D:$D,'MASTER_S&amp;P'!M:M)&lt;0),"Negative",_xlfn.XLOOKUP($D83,'MASTER_S&amp;P'!$D:$D,'MASTER_S&amp;P'!M:M))</f>
        <v>40864000</v>
      </c>
      <c r="AP83" s="65">
        <f t="shared" si="81"/>
        <v>2.1103623790929256E-4</v>
      </c>
      <c r="AQ83" s="65" t="str">
        <f t="shared" si="82"/>
        <v/>
      </c>
      <c r="AR83" s="47">
        <f t="shared" si="108"/>
        <v>0.12848375088037026</v>
      </c>
      <c r="AS83" s="46">
        <f>_xlfn.XLOOKUP($D83, MASTER_VL!$D:$D, MASTER_VL!G:G)</f>
        <v>318000000</v>
      </c>
      <c r="AT83" s="46">
        <f>IF(AND(EXCL_YRS_NEG_INC=1,_xlfn.XLOOKUP($D83,MASTER_VL!$D:$D,MASTER_VL!P:P)&lt;0),"Negative",_xlfn.XLOOKUP($D83,MASTER_VL!$D:$D,MASTER_VL!P:P))</f>
        <v>30115000</v>
      </c>
      <c r="AU83" s="65">
        <f t="shared" si="83"/>
        <v>2.1762916325950341E-4</v>
      </c>
      <c r="AV83" s="65" t="str">
        <f t="shared" si="84"/>
        <v/>
      </c>
      <c r="AW83" s="47">
        <f t="shared" si="109"/>
        <v>9.4701257861635219E-2</v>
      </c>
      <c r="AX83" s="46">
        <f t="shared" si="85"/>
        <v>318048000</v>
      </c>
      <c r="AY83" s="46">
        <f>_xlfn.XLOOKUP($D83, MASTER_YH!$D:$D, MASTER_YH!J:J)</f>
        <v>309342000</v>
      </c>
      <c r="AZ83" s="49">
        <f t="shared" si="86"/>
        <v>1.0281436080454642</v>
      </c>
      <c r="BA83" s="46">
        <f t="shared" si="110"/>
        <v>318048000</v>
      </c>
      <c r="BB83" s="46">
        <f>_xlfn.XLOOKUP($D83, 'MASTER_S&amp;P'!$D:$D, 'MASTER_S&amp;P'!J:J)</f>
        <v>309342000</v>
      </c>
      <c r="BC83" s="49">
        <f t="shared" si="111"/>
        <v>1.0281436080454642</v>
      </c>
      <c r="BD83" s="51">
        <f t="shared" si="87"/>
        <v>309342000</v>
      </c>
      <c r="BE83" s="65">
        <f t="shared" si="88"/>
        <v>1.9975723595688712E-4</v>
      </c>
      <c r="BF83" s="65" t="str">
        <f t="shared" si="89"/>
        <v/>
      </c>
      <c r="BG83" s="50">
        <f t="shared" si="112"/>
        <v>1.0281436080454642</v>
      </c>
      <c r="BH83" s="44">
        <f t="shared" si="66"/>
        <v>0</v>
      </c>
      <c r="BK83" s="46">
        <f>_xlfn.XLOOKUP($D83,MASTER_YH!$D:$D,MASTER_YH!H:H)</f>
        <v>351737000</v>
      </c>
      <c r="BL83" s="46">
        <f>IF(AND(EXCL_YRS_NEG_INC=1,_xlfn.XLOOKUP($D83,MASTER_YH!$D:$D,MASTER_YH!N:N)&lt;0), "Negative", _xlfn.XLOOKUP($D83,MASTER_YH!$D:$D,MASTER_YH!N:N))</f>
        <v>39739000</v>
      </c>
      <c r="BM83" s="65">
        <f t="shared" si="90"/>
        <v>2.3417015787546665E-4</v>
      </c>
      <c r="BN83" s="65" t="str">
        <f t="shared" si="91"/>
        <v/>
      </c>
      <c r="BO83" s="47">
        <f t="shared" si="113"/>
        <v>0.11297929987462223</v>
      </c>
      <c r="BP83" s="46">
        <f>_xlfn.XLOOKUP($D83, 'MASTER_S&amp;P'!$D:$D, 'MASTER_S&amp;P'!H:H)</f>
        <v>351737000</v>
      </c>
      <c r="BQ83" s="46">
        <f>IF(AND(EXCL_YRS_NEG_INC=1,_xlfn.XLOOKUP($D83,'MASTER_S&amp;P'!$D:$D,'MASTER_S&amp;P'!N:N)&lt;0),"Negative",_xlfn.XLOOKUP($D83,'MASTER_S&amp;P'!$D:$D,'MASTER_S&amp;P'!N:N))</f>
        <v>39739000</v>
      </c>
      <c r="BR83" s="65">
        <f t="shared" si="92"/>
        <v>2.2715852765462004E-4</v>
      </c>
      <c r="BS83" s="65" t="str">
        <f t="shared" si="93"/>
        <v/>
      </c>
      <c r="BT83" s="47">
        <f t="shared" si="114"/>
        <v>0.11297929987462223</v>
      </c>
      <c r="BU83" s="46">
        <f>_xlfn.XLOOKUP($D83, MASTER_VL!$D:$D, MASTER_VL!H:H)</f>
        <v>351700000</v>
      </c>
      <c r="BV83" s="46">
        <f>IF(AND(EXCL_YRS_NEG_INC=1,_xlfn.XLOOKUP($D83,MASTER_VL!$D:$D,MASTER_VL!Q:Q)&lt;0),"Negative",_xlfn.XLOOKUP($D83,MASTER_VL!$D:$D,MASTER_VL!Q:Q))</f>
        <v>29448920</v>
      </c>
      <c r="BW83" s="65">
        <f t="shared" si="94"/>
        <v>2.4320157210082471E-4</v>
      </c>
      <c r="BX83" s="65" t="str">
        <f t="shared" si="95"/>
        <v/>
      </c>
      <c r="BY83" s="47">
        <f t="shared" si="115"/>
        <v>8.3733067955644017E-2</v>
      </c>
      <c r="BZ83" s="46">
        <f t="shared" si="96"/>
        <v>351737000</v>
      </c>
      <c r="CA83" s="46">
        <f>_xlfn.XLOOKUP($D83, MASTER_YH!$D:$D, MASTER_YH!K:K)</f>
        <v>326620000</v>
      </c>
      <c r="CB83" s="49">
        <f t="shared" si="97"/>
        <v>1.0768997611903741</v>
      </c>
      <c r="CC83" s="46">
        <f t="shared" si="116"/>
        <v>351737000</v>
      </c>
      <c r="CD83" s="46">
        <f>_xlfn.XLOOKUP($D83, 'MASTER_S&amp;P'!$D:$D, 'MASTER_S&amp;P'!K:K)</f>
        <v>326620000</v>
      </c>
      <c r="CE83" s="49">
        <f t="shared" si="117"/>
        <v>1.0768997611903741</v>
      </c>
      <c r="CF83" s="51">
        <f t="shared" si="98"/>
        <v>326620000</v>
      </c>
      <c r="CG83" s="65">
        <f t="shared" si="99"/>
        <v>2.189029570094391E-4</v>
      </c>
      <c r="CH83" s="65" t="str">
        <f t="shared" si="100"/>
        <v/>
      </c>
      <c r="CI83" s="50">
        <f t="shared" si="118"/>
        <v>1.0768997611903741</v>
      </c>
      <c r="CJ83" s="44">
        <f t="shared" si="67"/>
        <v>0</v>
      </c>
    </row>
    <row r="84" spans="2:88" x14ac:dyDescent="0.3">
      <c r="B84" s="7" t="str">
        <f>MASTER_VL!B78</f>
        <v>Retail Softlines</v>
      </c>
      <c r="C84" s="7" t="str">
        <f>MASTER_VL!C78</f>
        <v>Zumiez Inc</v>
      </c>
      <c r="D84" s="7" t="str">
        <f>MASTER_VL!D78</f>
        <v>ZUMZ</v>
      </c>
      <c r="G84" s="46">
        <f>_xlfn.XLOOKUP($D84,MASTER_YH!$D:$D,MASTER_YH!F:F)</f>
        <v>889202000</v>
      </c>
      <c r="H84" s="46">
        <f>IF(AND(EXCL_YRS_NEG_INC=1,_xlfn.XLOOKUP($D84,MASTER_YH!$D:$D,MASTER_YH!L:L)&lt;0), "Negative", _xlfn.XLOOKUP($D84,MASTER_YH!$D:$D,MASTER_YH!L:L))</f>
        <v>4077000</v>
      </c>
      <c r="I84" s="65">
        <f t="shared" si="68"/>
        <v>4.758921938544118E-4</v>
      </c>
      <c r="J84" s="65" t="str">
        <f t="shared" si="69"/>
        <v/>
      </c>
      <c r="K84" s="47">
        <f t="shared" si="101"/>
        <v>4.5850099302520691E-3</v>
      </c>
      <c r="L84" s="46">
        <f>_xlfn.XLOOKUP($D84, 'MASTER_S&amp;P'!$D:$D, 'MASTER_S&amp;P'!F:F)</f>
        <v>875486000</v>
      </c>
      <c r="M84" s="46" t="str">
        <f>IF(AND(EXCL_YRS_NEG_INC=1,_xlfn.XLOOKUP($D84,'MASTER_S&amp;P'!$D:$D,'MASTER_S&amp;P'!L:L)&lt;0),"Negative",_xlfn.XLOOKUP($D84,'MASTER_S&amp;P'!$D:$D,'MASTER_S&amp;P'!L:L))</f>
        <v>Negative</v>
      </c>
      <c r="N84" s="65" t="str">
        <f t="shared" si="70"/>
        <v/>
      </c>
      <c r="O84" s="65" t="str">
        <f t="shared" si="71"/>
        <v/>
      </c>
      <c r="P84" s="47" t="str">
        <f t="shared" si="102"/>
        <v>n/a</v>
      </c>
      <c r="Q84" s="46">
        <f>_xlfn.XLOOKUP($D84, MASTER_VL!$D:$D, MASTER_VL!F:F)</f>
        <v>889300000</v>
      </c>
      <c r="R84" s="46" t="str">
        <f>IF(AND(EXCL_YRS_NEG_INC=1,_xlfn.XLOOKUP($D84,MASTER_VL!$D:$D,MASTER_VL!O:O)&lt;0),"Negative",_xlfn.XLOOKUP($D84,MASTER_VL!$D:$D,MASTER_VL!O:O))</f>
        <v>Negative</v>
      </c>
      <c r="S84" s="65" t="str">
        <f t="shared" si="72"/>
        <v/>
      </c>
      <c r="T84" s="65" t="str">
        <f t="shared" si="73"/>
        <v/>
      </c>
      <c r="U84" s="47" t="str">
        <f t="shared" si="103"/>
        <v>n/a</v>
      </c>
      <c r="V84" s="46">
        <f t="shared" si="74"/>
        <v>889202000</v>
      </c>
      <c r="W84" s="46">
        <f>_xlfn.XLOOKUP($D84, MASTER_YH!$D:$D, MASTER_YH!I:I)</f>
        <v>634881000</v>
      </c>
      <c r="X84" s="49">
        <f t="shared" si="75"/>
        <v>1.4005805812427841</v>
      </c>
      <c r="Y84" s="46">
        <f t="shared" si="104"/>
        <v>875486000</v>
      </c>
      <c r="Z84" s="46">
        <f>_xlfn.XLOOKUP($D84, 'MASTER_S&amp;P'!$D:$D, 'MASTER_S&amp;P'!I:I)</f>
        <v>664226000</v>
      </c>
      <c r="AA84" s="49">
        <f t="shared" si="105"/>
        <v>1.3180543971479586</v>
      </c>
      <c r="AB84" s="51">
        <f t="shared" si="76"/>
        <v>649553500</v>
      </c>
      <c r="AC84" s="65">
        <f t="shared" si="77"/>
        <v>4.0642961712395077E-4</v>
      </c>
      <c r="AD84" s="65" t="str">
        <f t="shared" si="78"/>
        <v/>
      </c>
      <c r="AE84" s="50">
        <f t="shared" si="106"/>
        <v>1.3593174891953712</v>
      </c>
      <c r="AF84" s="44">
        <f t="shared" si="65"/>
        <v>0</v>
      </c>
      <c r="AI84" s="46">
        <f>_xlfn.XLOOKUP($D84,MASTER_YH!$D:$D,MASTER_YH!G:G)</f>
        <v>875486000</v>
      </c>
      <c r="AJ84" s="46" t="str">
        <f>IF(AND(EXCL_YRS_NEG_INC=1,_xlfn.XLOOKUP($D84,MASTER_YH!$D:$D,MASTER_YH!M:M)&lt;0), "Negative", _xlfn.XLOOKUP($D84,MASTER_YH!$D:$D,MASTER_YH!M:M))</f>
        <v>Negative</v>
      </c>
      <c r="AK84" s="65" t="str">
        <f t="shared" si="79"/>
        <v/>
      </c>
      <c r="AL84" s="65" t="str">
        <f t="shared" si="80"/>
        <v/>
      </c>
      <c r="AM84" s="47" t="str">
        <f t="shared" si="107"/>
        <v>n/a</v>
      </c>
      <c r="AN84" s="46">
        <f>_xlfn.XLOOKUP($D84, 'MASTER_S&amp;P'!$D:$D, 'MASTER_S&amp;P'!G:G)</f>
        <v>958380000</v>
      </c>
      <c r="AO84" s="46">
        <f>IF(AND(EXCL_YRS_NEG_INC=1,_xlfn.XLOOKUP($D84,'MASTER_S&amp;P'!$D:$D,'MASTER_S&amp;P'!M:M)&lt;0),"Negative",_xlfn.XLOOKUP($D84,'MASTER_S&amp;P'!$D:$D,'MASTER_S&amp;P'!M:M))</f>
        <v>32467000</v>
      </c>
      <c r="AP84" s="65">
        <f t="shared" si="81"/>
        <v>4.8168433578791659E-4</v>
      </c>
      <c r="AQ84" s="65" t="str">
        <f t="shared" si="82"/>
        <v/>
      </c>
      <c r="AR84" s="47">
        <f t="shared" si="108"/>
        <v>3.3876959035038297E-2</v>
      </c>
      <c r="AS84" s="46">
        <f>_xlfn.XLOOKUP($D84, MASTER_VL!$D:$D, MASTER_VL!G:G)</f>
        <v>875500000</v>
      </c>
      <c r="AT84" s="46" t="str">
        <f>IF(AND(EXCL_YRS_NEG_INC=1,_xlfn.XLOOKUP($D84,MASTER_VL!$D:$D,MASTER_VL!P:P)&lt;0),"Negative",_xlfn.XLOOKUP($D84,MASTER_VL!$D:$D,MASTER_VL!P:P))</f>
        <v>Negative</v>
      </c>
      <c r="AU84" s="65" t="str">
        <f t="shared" si="83"/>
        <v/>
      </c>
      <c r="AV84" s="65" t="str">
        <f t="shared" si="84"/>
        <v/>
      </c>
      <c r="AW84" s="47" t="str">
        <f t="shared" si="109"/>
        <v>n/a</v>
      </c>
      <c r="AX84" s="46">
        <f t="shared" si="85"/>
        <v>875486000</v>
      </c>
      <c r="AY84" s="46">
        <f>_xlfn.XLOOKUP($D84, MASTER_YH!$D:$D, MASTER_YH!J:J)</f>
        <v>664226000</v>
      </c>
      <c r="AZ84" s="49">
        <f t="shared" si="86"/>
        <v>1.3180543971479586</v>
      </c>
      <c r="BA84" s="46">
        <f t="shared" si="110"/>
        <v>958380000</v>
      </c>
      <c r="BB84" s="46">
        <f>_xlfn.XLOOKUP($D84, 'MASTER_S&amp;P'!$D:$D, 'MASTER_S&amp;P'!J:J)</f>
        <v>747903000</v>
      </c>
      <c r="BC84" s="49">
        <f t="shared" si="111"/>
        <v>1.2814228583118399</v>
      </c>
      <c r="BD84" s="51">
        <f t="shared" si="87"/>
        <v>706064500</v>
      </c>
      <c r="BE84" s="65">
        <f t="shared" si="88"/>
        <v>4.559403279453858E-4</v>
      </c>
      <c r="BF84" s="65" t="str">
        <f t="shared" si="89"/>
        <v/>
      </c>
      <c r="BG84" s="50">
        <f t="shared" si="112"/>
        <v>1.2997386277298992</v>
      </c>
      <c r="BH84" s="44">
        <f t="shared" si="66"/>
        <v>0</v>
      </c>
      <c r="BK84" s="46">
        <f>_xlfn.XLOOKUP($D84,MASTER_YH!$D:$D,MASTER_YH!H:H)</f>
        <v>958380000</v>
      </c>
      <c r="BL84" s="46">
        <f>IF(AND(EXCL_YRS_NEG_INC=1,_xlfn.XLOOKUP($D84,MASTER_YH!$D:$D,MASTER_YH!N:N)&lt;0), "Negative", _xlfn.XLOOKUP($D84,MASTER_YH!$D:$D,MASTER_YH!N:N))</f>
        <v>32467000</v>
      </c>
      <c r="BM84" s="65">
        <f t="shared" si="90"/>
        <v>5.7711415362819468E-4</v>
      </c>
      <c r="BN84" s="65" t="str">
        <f t="shared" si="91"/>
        <v/>
      </c>
      <c r="BO84" s="47">
        <f t="shared" si="113"/>
        <v>3.3876959035038297E-2</v>
      </c>
      <c r="BP84" s="46">
        <f>_xlfn.XLOOKUP($D84, 'MASTER_S&amp;P'!$D:$D, 'MASTER_S&amp;P'!H:H)</f>
        <v>1183867000</v>
      </c>
      <c r="BQ84" s="46">
        <f>IF(AND(EXCL_YRS_NEG_INC=1,_xlfn.XLOOKUP($D84,'MASTER_S&amp;P'!$D:$D,'MASTER_S&amp;P'!N:N)&lt;0),"Negative",_xlfn.XLOOKUP($D84,'MASTER_S&amp;P'!$D:$D,'MASTER_S&amp;P'!N:N))</f>
        <v>160511000</v>
      </c>
      <c r="BR84" s="65">
        <f t="shared" si="92"/>
        <v>5.5983393706614357E-4</v>
      </c>
      <c r="BS84" s="65" t="str">
        <f t="shared" si="93"/>
        <v/>
      </c>
      <c r="BT84" s="47">
        <f t="shared" si="114"/>
        <v>0.13558195304033308</v>
      </c>
      <c r="BU84" s="46">
        <f>_xlfn.XLOOKUP($D84, MASTER_VL!$D:$D, MASTER_VL!H:H)</f>
        <v>958400000</v>
      </c>
      <c r="BV84" s="46">
        <f>IF(AND(EXCL_YRS_NEG_INC=1,_xlfn.XLOOKUP($D84,MASTER_VL!$D:$D,MASTER_VL!Q:Q)&lt;0),"Negative",_xlfn.XLOOKUP($D84,MASTER_VL!$D:$D,MASTER_VL!Q:Q))</f>
        <v>21049200</v>
      </c>
      <c r="BW84" s="65">
        <f t="shared" si="94"/>
        <v>5.9937214339094238E-4</v>
      </c>
      <c r="BX84" s="65" t="str">
        <f t="shared" si="95"/>
        <v/>
      </c>
      <c r="BY84" s="47">
        <f t="shared" si="115"/>
        <v>2.1962854757929882E-2</v>
      </c>
      <c r="BZ84" s="46">
        <f t="shared" si="96"/>
        <v>958380000</v>
      </c>
      <c r="CA84" s="46">
        <f>_xlfn.XLOOKUP($D84, MASTER_YH!$D:$D, MASTER_YH!K:K)</f>
        <v>747903000</v>
      </c>
      <c r="CB84" s="49">
        <f t="shared" si="97"/>
        <v>1.2814228583118399</v>
      </c>
      <c r="CC84" s="46">
        <f t="shared" si="116"/>
        <v>1183867000</v>
      </c>
      <c r="CD84" s="46">
        <f>_xlfn.XLOOKUP($D84, 'MASTER_S&amp;P'!$D:$D, 'MASTER_S&amp;P'!K:K)</f>
        <v>862012000</v>
      </c>
      <c r="CE84" s="49">
        <f t="shared" si="117"/>
        <v>1.3733764727173172</v>
      </c>
      <c r="CF84" s="51">
        <f t="shared" si="98"/>
        <v>804957500</v>
      </c>
      <c r="CG84" s="65">
        <f t="shared" si="99"/>
        <v>5.394880197689228E-4</v>
      </c>
      <c r="CH84" s="65" t="str">
        <f t="shared" si="100"/>
        <v/>
      </c>
      <c r="CI84" s="50">
        <f t="shared" si="118"/>
        <v>1.3273996655145786</v>
      </c>
      <c r="CJ84" s="44">
        <f t="shared" si="67"/>
        <v>0</v>
      </c>
    </row>
    <row r="85" spans="2:88" x14ac:dyDescent="0.3">
      <c r="B85" s="7" t="str">
        <f>MASTER_VL!B79</f>
        <v>Retail Store</v>
      </c>
      <c r="C85" s="7" t="str">
        <f>MASTER_VL!C79</f>
        <v>Alexanders Inc</v>
      </c>
      <c r="D85" s="7" t="str">
        <f>MASTER_VL!D79</f>
        <v>ALX</v>
      </c>
      <c r="G85" s="46">
        <f>_xlfn.XLOOKUP($D85,MASTER_YH!$D:$D,MASTER_YH!F:F)</f>
        <v>226374000</v>
      </c>
      <c r="H85" s="46">
        <f>IF(AND(EXCL_YRS_NEG_INC=1,_xlfn.XLOOKUP($D85,MASTER_YH!$D:$D,MASTER_YH!L:L)&lt;0), "Negative", _xlfn.XLOOKUP($D85,MASTER_YH!$D:$D,MASTER_YH!L:L))</f>
        <v>43444000</v>
      </c>
      <c r="I85" s="65">
        <f t="shared" si="68"/>
        <v>9.8269321950532687E-4</v>
      </c>
      <c r="J85" s="65" t="str">
        <f t="shared" si="69"/>
        <v/>
      </c>
      <c r="K85" s="47">
        <f t="shared" si="101"/>
        <v>0.19191249878519617</v>
      </c>
      <c r="L85" s="46">
        <f>_xlfn.XLOOKUP($D85, 'MASTER_S&amp;P'!$D:$D, 'MASTER_S&amp;P'!F:F)</f>
        <v>250803000</v>
      </c>
      <c r="M85" s="46">
        <f>IF(AND(EXCL_YRS_NEG_INC=1,_xlfn.XLOOKUP($D85,'MASTER_S&amp;P'!$D:$D,'MASTER_S&amp;P'!L:L)&lt;0),"Negative",_xlfn.XLOOKUP($D85,'MASTER_S&amp;P'!$D:$D,'MASTER_S&amp;P'!L:L))</f>
        <v>43444000</v>
      </c>
      <c r="N85" s="65">
        <f t="shared" si="70"/>
        <v>9.0033247608347332E-4</v>
      </c>
      <c r="O85" s="65" t="str">
        <f t="shared" si="71"/>
        <v/>
      </c>
      <c r="P85" s="47">
        <f t="shared" si="102"/>
        <v>0.17321961858510465</v>
      </c>
      <c r="Q85" s="46">
        <f>_xlfn.XLOOKUP($D85, MASTER_VL!$D:$D, MASTER_VL!F:F)</f>
        <v>226400000</v>
      </c>
      <c r="R85" s="46">
        <f>IF(AND(EXCL_YRS_NEG_INC=1,_xlfn.XLOOKUP($D85,MASTER_VL!$D:$D,MASTER_VL!O:O)&lt;0),"Negative",_xlfn.XLOOKUP($D85,MASTER_VL!$D:$D,MASTER_VL!O:O))</f>
        <v>43230600.000000007</v>
      </c>
      <c r="S85" s="65">
        <f t="shared" si="72"/>
        <v>1.2358693253604995E-3</v>
      </c>
      <c r="T85" s="65" t="str">
        <f t="shared" si="73"/>
        <v/>
      </c>
      <c r="U85" s="47">
        <f t="shared" si="103"/>
        <v>0.19094787985865727</v>
      </c>
      <c r="V85" s="46">
        <f t="shared" si="74"/>
        <v>226374000</v>
      </c>
      <c r="W85" s="46">
        <f>_xlfn.XLOOKUP($D85, MASTER_YH!$D:$D, MASTER_YH!I:I)</f>
        <v>1341295000</v>
      </c>
      <c r="X85" s="49">
        <f t="shared" si="75"/>
        <v>0.16877271592006232</v>
      </c>
      <c r="Y85" s="46">
        <f t="shared" si="104"/>
        <v>250803000</v>
      </c>
      <c r="Z85" s="46">
        <f>_xlfn.XLOOKUP($D85, 'MASTER_S&amp;P'!$D:$D, 'MASTER_S&amp;P'!I:I)</f>
        <v>1341295000</v>
      </c>
      <c r="AA85" s="49">
        <f t="shared" si="105"/>
        <v>0.18698571156978891</v>
      </c>
      <c r="AB85" s="51">
        <f t="shared" si="76"/>
        <v>1341295000</v>
      </c>
      <c r="AC85" s="65">
        <f t="shared" si="77"/>
        <v>8.3925652513652772E-4</v>
      </c>
      <c r="AD85" s="65" t="str">
        <f t="shared" si="78"/>
        <v/>
      </c>
      <c r="AE85" s="50">
        <f t="shared" si="106"/>
        <v>0.1778792137449256</v>
      </c>
      <c r="AF85" s="44">
        <f t="shared" si="65"/>
        <v>0</v>
      </c>
      <c r="AI85" s="46">
        <f>_xlfn.XLOOKUP($D85,MASTER_YH!$D:$D,MASTER_YH!G:G)</f>
        <v>224962000</v>
      </c>
      <c r="AJ85" s="46">
        <f>IF(AND(EXCL_YRS_NEG_INC=1,_xlfn.XLOOKUP($D85,MASTER_YH!$D:$D,MASTER_YH!M:M)&lt;0), "Negative", _xlfn.XLOOKUP($D85,MASTER_YH!$D:$D,MASTER_YH!M:M))</f>
        <v>102413000</v>
      </c>
      <c r="AK85" s="65">
        <f t="shared" si="79"/>
        <v>9.4422370584402722E-4</v>
      </c>
      <c r="AL85" s="65" t="str">
        <f t="shared" si="80"/>
        <v/>
      </c>
      <c r="AM85" s="47">
        <f t="shared" si="107"/>
        <v>0.45524577484197332</v>
      </c>
      <c r="AN85" s="46">
        <f>_xlfn.XLOOKUP($D85, 'MASTER_S&amp;P'!$D:$D, 'MASTER_S&amp;P'!G:G)</f>
        <v>247207000</v>
      </c>
      <c r="AO85" s="46">
        <f>IF(AND(EXCL_YRS_NEG_INC=1,_xlfn.XLOOKUP($D85,'MASTER_S&amp;P'!$D:$D,'MASTER_S&amp;P'!M:M)&lt;0),"Negative",_xlfn.XLOOKUP($D85,'MASTER_S&amp;P'!$D:$D,'MASTER_S&amp;P'!M:M))</f>
        <v>102413000</v>
      </c>
      <c r="AP85" s="65">
        <f t="shared" si="81"/>
        <v>9.5760467840938436E-4</v>
      </c>
      <c r="AQ85" s="65" t="str">
        <f t="shared" si="82"/>
        <v/>
      </c>
      <c r="AR85" s="47">
        <f t="shared" si="108"/>
        <v>0.41428033995801089</v>
      </c>
      <c r="AS85" s="46">
        <f>_xlfn.XLOOKUP($D85, MASTER_VL!$D:$D, MASTER_VL!G:G)</f>
        <v>225000000</v>
      </c>
      <c r="AT85" s="46">
        <f>IF(AND(EXCL_YRS_NEG_INC=1,_xlfn.XLOOKUP($D85,MASTER_VL!$D:$D,MASTER_VL!P:P)&lt;0),"Negative",_xlfn.XLOOKUP($D85,MASTER_VL!$D:$D,MASTER_VL!P:P))</f>
        <v>48289500</v>
      </c>
      <c r="AU85" s="65">
        <f t="shared" si="83"/>
        <v>9.8752094408163056E-4</v>
      </c>
      <c r="AV85" s="65" t="str">
        <f t="shared" si="84"/>
        <v/>
      </c>
      <c r="AW85" s="47">
        <f t="shared" si="109"/>
        <v>0.21462000000000001</v>
      </c>
      <c r="AX85" s="46">
        <f t="shared" si="85"/>
        <v>224962000</v>
      </c>
      <c r="AY85" s="46">
        <f>_xlfn.XLOOKUP($D85, MASTER_YH!$D:$D, MASTER_YH!J:J)</f>
        <v>1403680000</v>
      </c>
      <c r="AZ85" s="49">
        <f t="shared" si="86"/>
        <v>0.16026587256354724</v>
      </c>
      <c r="BA85" s="46">
        <f t="shared" si="110"/>
        <v>247207000</v>
      </c>
      <c r="BB85" s="46">
        <f>_xlfn.XLOOKUP($D85, 'MASTER_S&amp;P'!$D:$D, 'MASTER_S&amp;P'!J:J)</f>
        <v>1403680000</v>
      </c>
      <c r="BC85" s="49">
        <f t="shared" si="111"/>
        <v>0.17611350165279835</v>
      </c>
      <c r="BD85" s="51">
        <f t="shared" si="87"/>
        <v>1403680000</v>
      </c>
      <c r="BE85" s="65">
        <f t="shared" si="88"/>
        <v>9.0642472398821798E-4</v>
      </c>
      <c r="BF85" s="65" t="str">
        <f t="shared" si="89"/>
        <v/>
      </c>
      <c r="BG85" s="50">
        <f t="shared" si="112"/>
        <v>0.16818968710817278</v>
      </c>
      <c r="BH85" s="44">
        <f t="shared" si="66"/>
        <v>0</v>
      </c>
      <c r="BK85" s="46">
        <f>_xlfn.XLOOKUP($D85,MASTER_YH!$D:$D,MASTER_YH!H:H)</f>
        <v>205814000</v>
      </c>
      <c r="BL85" s="46">
        <f>IF(AND(EXCL_YRS_NEG_INC=1,_xlfn.XLOOKUP($D85,MASTER_YH!$D:$D,MASTER_YH!N:N)&lt;0), "Negative", _xlfn.XLOOKUP($D85,MASTER_YH!$D:$D,MASTER_YH!N:N))</f>
        <v>57632000</v>
      </c>
      <c r="BM85" s="65">
        <f t="shared" si="90"/>
        <v>1.0021352844116658E-3</v>
      </c>
      <c r="BN85" s="65" t="str">
        <f t="shared" si="91"/>
        <v/>
      </c>
      <c r="BO85" s="47">
        <f t="shared" si="113"/>
        <v>0.28001982372433359</v>
      </c>
      <c r="BP85" s="46">
        <f>_xlfn.XLOOKUP($D85, 'MASTER_S&amp;P'!$D:$D, 'MASTER_S&amp;P'!H:H)</f>
        <v>212583000</v>
      </c>
      <c r="BQ85" s="46">
        <f>IF(AND(EXCL_YRS_NEG_INC=1,_xlfn.XLOOKUP($D85,'MASTER_S&amp;P'!$D:$D,'MASTER_S&amp;P'!N:N)&lt;0),"Negative",_xlfn.XLOOKUP($D85,'MASTER_S&amp;P'!$D:$D,'MASTER_S&amp;P'!N:N))</f>
        <v>57632000</v>
      </c>
      <c r="BR85" s="65">
        <f t="shared" si="92"/>
        <v>9.7212889030360726E-4</v>
      </c>
      <c r="BS85" s="65" t="str">
        <f t="shared" si="93"/>
        <v/>
      </c>
      <c r="BT85" s="47">
        <f t="shared" si="114"/>
        <v>0.27110352191849774</v>
      </c>
      <c r="BU85" s="46">
        <f>_xlfn.XLOOKUP($D85, MASTER_VL!$D:$D, MASTER_VL!H:H)</f>
        <v>205800000</v>
      </c>
      <c r="BV85" s="46">
        <f>IF(AND(EXCL_YRS_NEG_INC=1,_xlfn.XLOOKUP($D85,MASTER_VL!$D:$D,MASTER_VL!Q:Q)&lt;0),"Negative",_xlfn.XLOOKUP($D85,MASTER_VL!$D:$D,MASTER_VL!Q:Q))</f>
        <v>57436400</v>
      </c>
      <c r="BW85" s="65">
        <f t="shared" si="94"/>
        <v>1.0407853794770754E-3</v>
      </c>
      <c r="BX85" s="65" t="str">
        <f t="shared" si="95"/>
        <v/>
      </c>
      <c r="BY85" s="47">
        <f t="shared" si="115"/>
        <v>0.27908843537414968</v>
      </c>
      <c r="BZ85" s="46">
        <f t="shared" si="96"/>
        <v>205814000</v>
      </c>
      <c r="CA85" s="46">
        <f>_xlfn.XLOOKUP($D85, MASTER_YH!$D:$D, MASTER_YH!K:K)</f>
        <v>1397776000</v>
      </c>
      <c r="CB85" s="49">
        <f t="shared" si="97"/>
        <v>0.1472439074644292</v>
      </c>
      <c r="CC85" s="46">
        <f t="shared" si="116"/>
        <v>212583000</v>
      </c>
      <c r="CD85" s="46">
        <f>_xlfn.XLOOKUP($D85, 'MASTER_S&amp;P'!$D:$D, 'MASTER_S&amp;P'!K:K)</f>
        <v>1397776000</v>
      </c>
      <c r="CE85" s="49">
        <f t="shared" si="117"/>
        <v>0.15208660042810865</v>
      </c>
      <c r="CF85" s="51">
        <f t="shared" si="98"/>
        <v>1397776000</v>
      </c>
      <c r="CG85" s="65">
        <f t="shared" si="99"/>
        <v>9.3679903140293232E-4</v>
      </c>
      <c r="CH85" s="65" t="str">
        <f t="shared" si="100"/>
        <v/>
      </c>
      <c r="CI85" s="50">
        <f t="shared" si="118"/>
        <v>0.14966525394626892</v>
      </c>
      <c r="CJ85" s="44">
        <f t="shared" si="67"/>
        <v>0</v>
      </c>
    </row>
    <row r="86" spans="2:88" x14ac:dyDescent="0.3">
      <c r="B86" s="7" t="str">
        <f>MASTER_VL!B80</f>
        <v>Retail Store</v>
      </c>
      <c r="C86" s="7" t="str">
        <f>MASTER_VL!C80</f>
        <v>Aritzia Inc.</v>
      </c>
      <c r="D86" s="7" t="str">
        <f>MASTER_VL!D80</f>
        <v>ATZ.TO</v>
      </c>
      <c r="G86" s="46" t="str">
        <f>_xlfn.XLOOKUP($D86,MASTER_YH!$D:$D,MASTER_YH!F:F)</f>
        <v>n/a</v>
      </c>
      <c r="H86" s="46" t="str">
        <f>IF(AND(EXCL_YRS_NEG_INC=1,_xlfn.XLOOKUP($D86,MASTER_YH!$D:$D,MASTER_YH!L:L)&lt;0), "Negative", _xlfn.XLOOKUP($D86,MASTER_YH!$D:$D,MASTER_YH!L:L))</f>
        <v>n/a</v>
      </c>
      <c r="I86" s="65" t="str">
        <f t="shared" si="68"/>
        <v/>
      </c>
      <c r="J86" s="65" t="str">
        <f t="shared" si="69"/>
        <v/>
      </c>
      <c r="K86" s="47" t="str">
        <f t="shared" si="101"/>
        <v>n/a</v>
      </c>
      <c r="L86" s="46">
        <f>_xlfn.XLOOKUP($D86, 'MASTER_S&amp;P'!$D:$D, 'MASTER_S&amp;P'!F:F)</f>
        <v>2332350000</v>
      </c>
      <c r="M86" s="46">
        <f>IF(AND(EXCL_YRS_NEG_INC=1,_xlfn.XLOOKUP($D86,'MASTER_S&amp;P'!$D:$D,'MASTER_S&amp;P'!L:L)&lt;0),"Negative",_xlfn.XLOOKUP($D86,'MASTER_S&amp;P'!$D:$D,'MASTER_S&amp;P'!L:L))</f>
        <v>114610000</v>
      </c>
      <c r="N86" s="65">
        <f t="shared" si="70"/>
        <v>1.3063246658473777E-3</v>
      </c>
      <c r="O86" s="65" t="str">
        <f t="shared" si="71"/>
        <v/>
      </c>
      <c r="P86" s="47">
        <f t="shared" si="102"/>
        <v>4.9139280125195618E-2</v>
      </c>
      <c r="Q86" s="46" t="str">
        <f>_xlfn.XLOOKUP($D86, MASTER_VL!$D:$D, MASTER_VL!F:F)</f>
        <v>NA</v>
      </c>
      <c r="R86" s="46" t="str">
        <f>IF(AND(EXCL_YRS_NEG_INC=1,_xlfn.XLOOKUP($D86,MASTER_VL!$D:$D,MASTER_VL!O:O)&lt;0),"Negative",_xlfn.XLOOKUP($D86,MASTER_VL!$D:$D,MASTER_VL!O:O))</f>
        <v>NA</v>
      </c>
      <c r="S86" s="65" t="str">
        <f t="shared" si="72"/>
        <v/>
      </c>
      <c r="T86" s="65" t="str">
        <f t="shared" si="73"/>
        <v/>
      </c>
      <c r="U86" s="47" t="str">
        <f t="shared" si="103"/>
        <v>n/a</v>
      </c>
      <c r="V86" s="46" t="str">
        <f t="shared" si="74"/>
        <v>n/a</v>
      </c>
      <c r="W86" s="46" t="str">
        <f>_xlfn.XLOOKUP($D86, MASTER_YH!$D:$D, MASTER_YH!I:I)</f>
        <v>n/a</v>
      </c>
      <c r="X86" s="49" t="str">
        <f t="shared" si="75"/>
        <v>n/a</v>
      </c>
      <c r="Y86" s="46">
        <f t="shared" si="104"/>
        <v>2332350000</v>
      </c>
      <c r="Z86" s="46">
        <f>_xlfn.XLOOKUP($D86, 'MASTER_S&amp;P'!$D:$D, 'MASTER_S&amp;P'!I:I)</f>
        <v>1946133000</v>
      </c>
      <c r="AA86" s="49">
        <f t="shared" si="105"/>
        <v>1.1984535486526358</v>
      </c>
      <c r="AB86" s="51">
        <f t="shared" si="76"/>
        <v>1946133000</v>
      </c>
      <c r="AC86" s="65">
        <f t="shared" si="77"/>
        <v>1.2177073790877668E-3</v>
      </c>
      <c r="AD86" s="65" t="str">
        <f t="shared" si="78"/>
        <v/>
      </c>
      <c r="AE86" s="50">
        <f t="shared" si="106"/>
        <v>1.1984535486526358</v>
      </c>
      <c r="AF86" s="44">
        <f t="shared" si="65"/>
        <v>0</v>
      </c>
      <c r="AI86" s="46">
        <f>_xlfn.XLOOKUP($D86,MASTER_YH!$D:$D,MASTER_YH!G:G)</f>
        <v>2332350000</v>
      </c>
      <c r="AJ86" s="46">
        <f>IF(AND(EXCL_YRS_NEG_INC=1,_xlfn.XLOOKUP($D86,MASTER_YH!$D:$D,MASTER_YH!M:M)&lt;0), "Negative", _xlfn.XLOOKUP($D86,MASTER_YH!$D:$D,MASTER_YH!M:M))</f>
        <v>114610000</v>
      </c>
      <c r="AK86" s="65">
        <f t="shared" si="79"/>
        <v>1.2722601842041139E-3</v>
      </c>
      <c r="AL86" s="65" t="str">
        <f t="shared" si="80"/>
        <v/>
      </c>
      <c r="AM86" s="47">
        <f t="shared" si="107"/>
        <v>4.9139280125195618E-2</v>
      </c>
      <c r="AN86" s="46">
        <f>_xlfn.XLOOKUP($D86, 'MASTER_S&amp;P'!$D:$D, 'MASTER_S&amp;P'!G:G)</f>
        <v>2195630000</v>
      </c>
      <c r="AO86" s="46">
        <f>IF(AND(EXCL_YRS_NEG_INC=1,_xlfn.XLOOKUP($D86,'MASTER_S&amp;P'!$D:$D,'MASTER_S&amp;P'!M:M)&lt;0),"Negative",_xlfn.XLOOKUP($D86,'MASTER_S&amp;P'!$D:$D,'MASTER_S&amp;P'!M:M))</f>
        <v>263807000</v>
      </c>
      <c r="AP86" s="65">
        <f t="shared" si="81"/>
        <v>1.2902898931761143E-3</v>
      </c>
      <c r="AQ86" s="65" t="str">
        <f t="shared" si="82"/>
        <v/>
      </c>
      <c r="AR86" s="47">
        <f t="shared" si="108"/>
        <v>0.1201509361777713</v>
      </c>
      <c r="AS86" s="46" t="str">
        <f>_xlfn.XLOOKUP($D86, MASTER_VL!$D:$D, MASTER_VL!G:G)</f>
        <v>NA</v>
      </c>
      <c r="AT86" s="46" t="str">
        <f>IF(AND(EXCL_YRS_NEG_INC=1,_xlfn.XLOOKUP($D86,MASTER_VL!$D:$D,MASTER_VL!P:P)&lt;0),"Negative",_xlfn.XLOOKUP($D86,MASTER_VL!$D:$D,MASTER_VL!P:P))</f>
        <v>NA</v>
      </c>
      <c r="AU86" s="65" t="str">
        <f t="shared" si="83"/>
        <v/>
      </c>
      <c r="AV86" s="65" t="str">
        <f t="shared" si="84"/>
        <v/>
      </c>
      <c r="AW86" s="47" t="str">
        <f t="shared" si="109"/>
        <v>n/a</v>
      </c>
      <c r="AX86" s="46">
        <f t="shared" si="85"/>
        <v>2332350000</v>
      </c>
      <c r="AY86" s="46">
        <f>_xlfn.XLOOKUP($D86, MASTER_YH!$D:$D, MASTER_YH!J:J)</f>
        <v>1946133000</v>
      </c>
      <c r="AZ86" s="49">
        <f t="shared" si="86"/>
        <v>1.1984535486526358</v>
      </c>
      <c r="BA86" s="46">
        <f t="shared" si="110"/>
        <v>2195630000</v>
      </c>
      <c r="BB86" s="46">
        <f>_xlfn.XLOOKUP($D86, 'MASTER_S&amp;P'!$D:$D, 'MASTER_S&amp;P'!J:J)</f>
        <v>1836543000</v>
      </c>
      <c r="BC86" s="49">
        <f t="shared" si="111"/>
        <v>1.1955233283402567</v>
      </c>
      <c r="BD86" s="51">
        <f t="shared" si="87"/>
        <v>1891338000</v>
      </c>
      <c r="BE86" s="65">
        <f t="shared" si="88"/>
        <v>1.2213293091149181E-3</v>
      </c>
      <c r="BF86" s="65" t="str">
        <f t="shared" si="89"/>
        <v/>
      </c>
      <c r="BG86" s="50">
        <f t="shared" si="112"/>
        <v>1.1969884384964462</v>
      </c>
      <c r="BH86" s="44">
        <f t="shared" si="66"/>
        <v>0</v>
      </c>
      <c r="BK86" s="46">
        <f>_xlfn.XLOOKUP($D86,MASTER_YH!$D:$D,MASTER_YH!H:H)</f>
        <v>2195630000</v>
      </c>
      <c r="BL86" s="46">
        <f>IF(AND(EXCL_YRS_NEG_INC=1,_xlfn.XLOOKUP($D86,MASTER_YH!$D:$D,MASTER_YH!N:N)&lt;0), "Negative", _xlfn.XLOOKUP($D86,MASTER_YH!$D:$D,MASTER_YH!N:N))</f>
        <v>263807000</v>
      </c>
      <c r="BM86" s="65">
        <f t="shared" si="90"/>
        <v>1.169032963049205E-3</v>
      </c>
      <c r="BN86" s="65" t="str">
        <f t="shared" si="91"/>
        <v/>
      </c>
      <c r="BO86" s="47">
        <f t="shared" si="113"/>
        <v>0.1201509361777713</v>
      </c>
      <c r="BP86" s="46">
        <f>_xlfn.XLOOKUP($D86, 'MASTER_S&amp;P'!$D:$D, 'MASTER_S&amp;P'!H:H)</f>
        <v>1494630000</v>
      </c>
      <c r="BQ86" s="46">
        <f>IF(AND(EXCL_YRS_NEG_INC=1,_xlfn.XLOOKUP($D86,'MASTER_S&amp;P'!$D:$D,'MASTER_S&amp;P'!N:N)&lt;0),"Negative",_xlfn.XLOOKUP($D86,'MASTER_S&amp;P'!$D:$D,'MASTER_S&amp;P'!N:N))</f>
        <v>219600000</v>
      </c>
      <c r="BR86" s="65">
        <f t="shared" si="92"/>
        <v>1.1340292421342592E-3</v>
      </c>
      <c r="BS86" s="65" t="str">
        <f t="shared" si="93"/>
        <v/>
      </c>
      <c r="BT86" s="47">
        <f t="shared" si="114"/>
        <v>0.14692599506232312</v>
      </c>
      <c r="BU86" s="46" t="str">
        <f>_xlfn.XLOOKUP($D86, MASTER_VL!$D:$D, MASTER_VL!H:H)</f>
        <v>NA</v>
      </c>
      <c r="BV86" s="46" t="str">
        <f>IF(AND(EXCL_YRS_NEG_INC=1,_xlfn.XLOOKUP($D86,MASTER_VL!$D:$D,MASTER_VL!Q:Q)&lt;0),"Negative",_xlfn.XLOOKUP($D86,MASTER_VL!$D:$D,MASTER_VL!Q:Q))</f>
        <v>NA</v>
      </c>
      <c r="BW86" s="65" t="str">
        <f t="shared" si="94"/>
        <v/>
      </c>
      <c r="BX86" s="65" t="str">
        <f t="shared" si="95"/>
        <v/>
      </c>
      <c r="BY86" s="47" t="str">
        <f t="shared" si="115"/>
        <v>n/a</v>
      </c>
      <c r="BZ86" s="46">
        <f t="shared" si="96"/>
        <v>2195630000</v>
      </c>
      <c r="CA86" s="46">
        <f>_xlfn.XLOOKUP($D86, MASTER_YH!$D:$D, MASTER_YH!K:K)</f>
        <v>1836543000</v>
      </c>
      <c r="CB86" s="49">
        <f t="shared" si="97"/>
        <v>1.1955233283402567</v>
      </c>
      <c r="CC86" s="46">
        <f t="shared" si="116"/>
        <v>1494630000</v>
      </c>
      <c r="CD86" s="46">
        <f>_xlfn.XLOOKUP($D86, 'MASTER_S&amp;P'!$D:$D, 'MASTER_S&amp;P'!K:K)</f>
        <v>1424586000</v>
      </c>
      <c r="CE86" s="49">
        <f t="shared" si="117"/>
        <v>1.0491679687993565</v>
      </c>
      <c r="CF86" s="51">
        <f t="shared" si="98"/>
        <v>1630564500</v>
      </c>
      <c r="CG86" s="65">
        <f t="shared" si="99"/>
        <v>1.0928154756126923E-3</v>
      </c>
      <c r="CH86" s="65" t="str">
        <f t="shared" si="100"/>
        <v/>
      </c>
      <c r="CI86" s="50">
        <f t="shared" si="118"/>
        <v>1.1223456485698065</v>
      </c>
      <c r="CJ86" s="44">
        <f t="shared" si="67"/>
        <v>0</v>
      </c>
    </row>
    <row r="87" spans="2:88" x14ac:dyDescent="0.3">
      <c r="B87" s="7" t="str">
        <f>MASTER_VL!B81</f>
        <v>Retail Store</v>
      </c>
      <c r="C87" s="7" t="str">
        <f>MASTER_VL!C81</f>
        <v>Big Lots Inc</v>
      </c>
      <c r="D87" s="7" t="str">
        <f>MASTER_VL!D81</f>
        <v>BIGGQ</v>
      </c>
      <c r="G87" s="46" t="str">
        <f>_xlfn.XLOOKUP($D87,MASTER_YH!$D:$D,MASTER_YH!F:F)</f>
        <v>n/a</v>
      </c>
      <c r="H87" s="46" t="str">
        <f>IF(AND(EXCL_YRS_NEG_INC=1,_xlfn.XLOOKUP($D87,MASTER_YH!$D:$D,MASTER_YH!L:L)&lt;0), "Negative", _xlfn.XLOOKUP($D87,MASTER_YH!$D:$D,MASTER_YH!L:L))</f>
        <v>n/a</v>
      </c>
      <c r="I87" s="65" t="str">
        <f t="shared" si="68"/>
        <v/>
      </c>
      <c r="J87" s="65" t="str">
        <f t="shared" si="69"/>
        <v/>
      </c>
      <c r="K87" s="47" t="str">
        <f t="shared" si="101"/>
        <v>n/a</v>
      </c>
      <c r="L87" s="46">
        <f>_xlfn.XLOOKUP($D87, 'MASTER_S&amp;P'!$D:$D, 'MASTER_S&amp;P'!F:F)</f>
        <v>4722099000</v>
      </c>
      <c r="M87" s="46" t="str">
        <f>IF(AND(EXCL_YRS_NEG_INC=1,_xlfn.XLOOKUP($D87,'MASTER_S&amp;P'!$D:$D,'MASTER_S&amp;P'!L:L)&lt;0),"Negative",_xlfn.XLOOKUP($D87,'MASTER_S&amp;P'!$D:$D,'MASTER_S&amp;P'!L:L))</f>
        <v>Negative</v>
      </c>
      <c r="N87" s="65" t="str">
        <f t="shared" si="70"/>
        <v/>
      </c>
      <c r="O87" s="65" t="str">
        <f t="shared" si="71"/>
        <v/>
      </c>
      <c r="P87" s="47" t="str">
        <f t="shared" si="102"/>
        <v>n/a</v>
      </c>
      <c r="Q87" s="46" t="str">
        <f>_xlfn.XLOOKUP($D87, MASTER_VL!$D:$D, MASTER_VL!F:F)</f>
        <v>NA</v>
      </c>
      <c r="R87" s="46" t="str">
        <f>IF(AND(EXCL_YRS_NEG_INC=1,_xlfn.XLOOKUP($D87,MASTER_VL!$D:$D,MASTER_VL!O:O)&lt;0),"Negative",_xlfn.XLOOKUP($D87,MASTER_VL!$D:$D,MASTER_VL!O:O))</f>
        <v>NA</v>
      </c>
      <c r="S87" s="65" t="str">
        <f t="shared" si="72"/>
        <v/>
      </c>
      <c r="T87" s="65" t="str">
        <f t="shared" si="73"/>
        <v/>
      </c>
      <c r="U87" s="47" t="str">
        <f t="shared" si="103"/>
        <v>n/a</v>
      </c>
      <c r="V87" s="46" t="str">
        <f t="shared" si="74"/>
        <v>n/a</v>
      </c>
      <c r="W87" s="46" t="str">
        <f>_xlfn.XLOOKUP($D87, MASTER_YH!$D:$D, MASTER_YH!I:I)</f>
        <v>n/a</v>
      </c>
      <c r="X87" s="49" t="str">
        <f t="shared" si="75"/>
        <v>n/a</v>
      </c>
      <c r="Y87" s="46">
        <f t="shared" si="104"/>
        <v>4722099000</v>
      </c>
      <c r="Z87" s="46">
        <f>_xlfn.XLOOKUP($D87, 'MASTER_S&amp;P'!$D:$D, 'MASTER_S&amp;P'!I:I)</f>
        <v>3325309000</v>
      </c>
      <c r="AA87" s="49">
        <f t="shared" si="105"/>
        <v>1.4200481819885009</v>
      </c>
      <c r="AB87" s="51">
        <f t="shared" si="76"/>
        <v>3325309000</v>
      </c>
      <c r="AC87" s="65">
        <f t="shared" si="77"/>
        <v>2.0806662787419784E-3</v>
      </c>
      <c r="AD87" s="65" t="str">
        <f t="shared" si="78"/>
        <v/>
      </c>
      <c r="AE87" s="50">
        <f t="shared" si="106"/>
        <v>1.4200481819885009</v>
      </c>
      <c r="AF87" s="44">
        <f t="shared" si="65"/>
        <v>0</v>
      </c>
      <c r="AI87" s="46">
        <f>_xlfn.XLOOKUP($D87,MASTER_YH!$D:$D,MASTER_YH!G:G)</f>
        <v>4722099000</v>
      </c>
      <c r="AJ87" s="46" t="str">
        <f>IF(AND(EXCL_YRS_NEG_INC=1,_xlfn.XLOOKUP($D87,MASTER_YH!$D:$D,MASTER_YH!M:M)&lt;0), "Negative", _xlfn.XLOOKUP($D87,MASTER_YH!$D:$D,MASTER_YH!M:M))</f>
        <v>Negative</v>
      </c>
      <c r="AK87" s="65" t="str">
        <f t="shared" si="79"/>
        <v/>
      </c>
      <c r="AL87" s="65" t="str">
        <f t="shared" si="80"/>
        <v/>
      </c>
      <c r="AM87" s="47" t="str">
        <f t="shared" si="107"/>
        <v>n/a</v>
      </c>
      <c r="AN87" s="46">
        <f>_xlfn.XLOOKUP($D87, 'MASTER_S&amp;P'!$D:$D, 'MASTER_S&amp;P'!G:G)</f>
        <v>5468329000</v>
      </c>
      <c r="AO87" s="46" t="str">
        <f>IF(AND(EXCL_YRS_NEG_INC=1,_xlfn.XLOOKUP($D87,'MASTER_S&amp;P'!$D:$D,'MASTER_S&amp;P'!M:M)&lt;0),"Negative",_xlfn.XLOOKUP($D87,'MASTER_S&amp;P'!$D:$D,'MASTER_S&amp;P'!M:M))</f>
        <v>Negative</v>
      </c>
      <c r="AP87" s="65" t="str">
        <f t="shared" si="81"/>
        <v/>
      </c>
      <c r="AQ87" s="65" t="str">
        <f t="shared" si="82"/>
        <v/>
      </c>
      <c r="AR87" s="47" t="str">
        <f t="shared" si="108"/>
        <v>n/a</v>
      </c>
      <c r="AS87" s="46">
        <f>_xlfn.XLOOKUP($D87, MASTER_VL!$D:$D, MASTER_VL!G:G)</f>
        <v>4722100000</v>
      </c>
      <c r="AT87" s="46" t="str">
        <f>IF(AND(EXCL_YRS_NEG_INC=1,_xlfn.XLOOKUP($D87,MASTER_VL!$D:$D,MASTER_VL!P:P)&lt;0),"Negative",_xlfn.XLOOKUP($D87,MASTER_VL!$D:$D,MASTER_VL!P:P))</f>
        <v>Negative</v>
      </c>
      <c r="AU87" s="65" t="str">
        <f t="shared" si="83"/>
        <v/>
      </c>
      <c r="AV87" s="65" t="str">
        <f t="shared" si="84"/>
        <v/>
      </c>
      <c r="AW87" s="47" t="str">
        <f t="shared" si="109"/>
        <v>n/a</v>
      </c>
      <c r="AX87" s="46">
        <f t="shared" si="85"/>
        <v>4722099000</v>
      </c>
      <c r="AY87" s="46">
        <f>_xlfn.XLOOKUP($D87, MASTER_YH!$D:$D, MASTER_YH!J:J)</f>
        <v>3325309000</v>
      </c>
      <c r="AZ87" s="49">
        <f t="shared" si="86"/>
        <v>1.4200481819885009</v>
      </c>
      <c r="BA87" s="46">
        <f t="shared" si="110"/>
        <v>5468329000</v>
      </c>
      <c r="BB87" s="46">
        <f>_xlfn.XLOOKUP($D87, 'MASTER_S&amp;P'!$D:$D, 'MASTER_S&amp;P'!J:J)</f>
        <v>3690931000</v>
      </c>
      <c r="BC87" s="49">
        <f t="shared" si="111"/>
        <v>1.4815581759724037</v>
      </c>
      <c r="BD87" s="51">
        <f t="shared" si="87"/>
        <v>3508120000</v>
      </c>
      <c r="BE87" s="65">
        <f t="shared" si="88"/>
        <v>2.2653644012293026E-3</v>
      </c>
      <c r="BF87" s="65" t="str">
        <f t="shared" si="89"/>
        <v/>
      </c>
      <c r="BG87" s="50">
        <f t="shared" si="112"/>
        <v>1.4508031789804523</v>
      </c>
      <c r="BH87" s="44">
        <f t="shared" si="66"/>
        <v>0</v>
      </c>
      <c r="BK87" s="46">
        <f>_xlfn.XLOOKUP($D87,MASTER_YH!$D:$D,MASTER_YH!H:H)</f>
        <v>5468329000</v>
      </c>
      <c r="BL87" s="46" t="str">
        <f>IF(AND(EXCL_YRS_NEG_INC=1,_xlfn.XLOOKUP($D87,MASTER_YH!$D:$D,MASTER_YH!N:N)&lt;0), "Negative", _xlfn.XLOOKUP($D87,MASTER_YH!$D:$D,MASTER_YH!N:N))</f>
        <v>Negative</v>
      </c>
      <c r="BM87" s="65" t="str">
        <f t="shared" si="90"/>
        <v/>
      </c>
      <c r="BN87" s="65" t="str">
        <f t="shared" si="91"/>
        <v/>
      </c>
      <c r="BO87" s="47" t="str">
        <f t="shared" si="113"/>
        <v>n/a</v>
      </c>
      <c r="BP87" s="46">
        <f>_xlfn.XLOOKUP($D87, 'MASTER_S&amp;P'!$D:$D, 'MASTER_S&amp;P'!H:H)</f>
        <v>6150603000</v>
      </c>
      <c r="BQ87" s="46">
        <f>IF(AND(EXCL_YRS_NEG_INC=1,_xlfn.XLOOKUP($D87,'MASTER_S&amp;P'!$D:$D,'MASTER_S&amp;P'!N:N)&lt;0),"Negative",_xlfn.XLOOKUP($D87,'MASTER_S&amp;P'!$D:$D,'MASTER_S&amp;P'!N:N))</f>
        <v>231811000</v>
      </c>
      <c r="BR87" s="65">
        <f t="shared" si="92"/>
        <v>2.6491572176259629E-3</v>
      </c>
      <c r="BS87" s="65" t="str">
        <f t="shared" si="93"/>
        <v/>
      </c>
      <c r="BT87" s="47">
        <f t="shared" si="114"/>
        <v>3.7689150153245136E-2</v>
      </c>
      <c r="BU87" s="46">
        <f>_xlfn.XLOOKUP($D87, MASTER_VL!$D:$D, MASTER_VL!H:H)</f>
        <v>5468300000</v>
      </c>
      <c r="BV87" s="46" t="str">
        <f>IF(AND(EXCL_YRS_NEG_INC=1,_xlfn.XLOOKUP($D87,MASTER_VL!$D:$D,MASTER_VL!Q:Q)&lt;0),"Negative",_xlfn.XLOOKUP($D87,MASTER_VL!$D:$D,MASTER_VL!Q:Q))</f>
        <v>Negative</v>
      </c>
      <c r="BW87" s="65" t="str">
        <f t="shared" si="94"/>
        <v/>
      </c>
      <c r="BX87" s="65" t="str">
        <f t="shared" si="95"/>
        <v/>
      </c>
      <c r="BY87" s="47" t="str">
        <f t="shared" si="115"/>
        <v>n/a</v>
      </c>
      <c r="BZ87" s="46">
        <f t="shared" si="96"/>
        <v>5468329000</v>
      </c>
      <c r="CA87" s="46">
        <f>_xlfn.XLOOKUP($D87, MASTER_YH!$D:$D, MASTER_YH!K:K)</f>
        <v>3690931000</v>
      </c>
      <c r="CB87" s="49">
        <f t="shared" si="97"/>
        <v>1.4815581759724037</v>
      </c>
      <c r="CC87" s="46">
        <f t="shared" si="116"/>
        <v>6150603000</v>
      </c>
      <c r="CD87" s="46">
        <f>_xlfn.XLOOKUP($D87, 'MASTER_S&amp;P'!$D:$D, 'MASTER_S&amp;P'!K:K)</f>
        <v>3927253000</v>
      </c>
      <c r="CE87" s="49">
        <f t="shared" si="117"/>
        <v>1.5661336308101363</v>
      </c>
      <c r="CF87" s="51">
        <f t="shared" si="98"/>
        <v>3809092000</v>
      </c>
      <c r="CG87" s="65">
        <f t="shared" si="99"/>
        <v>2.5528795000949065E-3</v>
      </c>
      <c r="CH87" s="65" t="str">
        <f t="shared" si="100"/>
        <v/>
      </c>
      <c r="CI87" s="50">
        <f t="shared" si="118"/>
        <v>1.5238459033912699</v>
      </c>
      <c r="CJ87" s="44">
        <f t="shared" si="67"/>
        <v>0</v>
      </c>
    </row>
    <row r="88" spans="2:88" x14ac:dyDescent="0.3">
      <c r="B88" s="7" t="str">
        <f>MASTER_VL!B82</f>
        <v>Retail Store</v>
      </c>
      <c r="C88" s="7" t="str">
        <f>MASTER_VL!C82</f>
        <v>BJ's Wholesale Club</v>
      </c>
      <c r="D88" s="7" t="str">
        <f>MASTER_VL!D82</f>
        <v>BJ</v>
      </c>
      <c r="G88" s="46">
        <f>_xlfn.XLOOKUP($D88,MASTER_YH!$D:$D,MASTER_YH!F:F)</f>
        <v>20501804000</v>
      </c>
      <c r="H88" s="46">
        <f>IF(AND(EXCL_YRS_NEG_INC=1,_xlfn.XLOOKUP($D88,MASTER_YH!$D:$D,MASTER_YH!L:L)&lt;0), "Negative", _xlfn.XLOOKUP($D88,MASTER_YH!$D:$D,MASTER_YH!L:L))</f>
        <v>720847000</v>
      </c>
      <c r="I88" s="65">
        <f t="shared" si="68"/>
        <v>5.0343441148504552E-3</v>
      </c>
      <c r="J88" s="65">
        <f t="shared" si="69"/>
        <v>1.2792040627559583E-2</v>
      </c>
      <c r="K88" s="47">
        <f t="shared" si="101"/>
        <v>3.5160174197353559E-2</v>
      </c>
      <c r="L88" s="46">
        <f>_xlfn.XLOOKUP($D88, 'MASTER_S&amp;P'!$D:$D, 'MASTER_S&amp;P'!F:F)</f>
        <v>19968689000</v>
      </c>
      <c r="M88" s="46">
        <f>IF(AND(EXCL_YRS_NEG_INC=1,_xlfn.XLOOKUP($D88,'MASTER_S&amp;P'!$D:$D,'MASTER_S&amp;P'!L:L)&lt;0),"Negative",_xlfn.XLOOKUP($D88,'MASTER_S&amp;P'!$D:$D,'MASTER_S&amp;P'!L:L))</f>
        <v>735892000</v>
      </c>
      <c r="N88" s="65">
        <f t="shared" si="70"/>
        <v>4.6124094604633658E-3</v>
      </c>
      <c r="O88" s="65">
        <f t="shared" si="71"/>
        <v>1.180920912420406E-2</v>
      </c>
      <c r="P88" s="47">
        <f t="shared" si="102"/>
        <v>3.6852294109042415E-2</v>
      </c>
      <c r="Q88" s="46">
        <f>_xlfn.XLOOKUP($D88, MASTER_VL!$D:$D, MASTER_VL!F:F)</f>
        <v>20502000000</v>
      </c>
      <c r="R88" s="46">
        <f>IF(AND(EXCL_YRS_NEG_INC=1,_xlfn.XLOOKUP($D88,MASTER_VL!$D:$D,MASTER_VL!O:O)&lt;0),"Negative",_xlfn.XLOOKUP($D88,MASTER_VL!$D:$D,MASTER_VL!O:O))</f>
        <v>526560000</v>
      </c>
      <c r="S88" s="65">
        <f t="shared" si="72"/>
        <v>6.3313670445236106E-3</v>
      </c>
      <c r="T88" s="65">
        <f t="shared" si="73"/>
        <v>1.4573150895041747E-2</v>
      </c>
      <c r="U88" s="47">
        <f t="shared" si="103"/>
        <v>2.5683347966052091E-2</v>
      </c>
      <c r="V88" s="46">
        <f t="shared" si="74"/>
        <v>20501804000</v>
      </c>
      <c r="W88" s="46">
        <f>_xlfn.XLOOKUP($D88, MASTER_YH!$D:$D, MASTER_YH!I:I)</f>
        <v>7065305000</v>
      </c>
      <c r="X88" s="49">
        <f t="shared" si="75"/>
        <v>2.9017578151261691</v>
      </c>
      <c r="Y88" s="46">
        <f t="shared" si="104"/>
        <v>19968689000</v>
      </c>
      <c r="Z88" s="46">
        <f>_xlfn.XLOOKUP($D88, 'MASTER_S&amp;P'!$D:$D, 'MASTER_S&amp;P'!I:I)</f>
        <v>6677622000</v>
      </c>
      <c r="AA88" s="49">
        <f t="shared" si="105"/>
        <v>2.9903892433563923</v>
      </c>
      <c r="AB88" s="51">
        <f t="shared" si="76"/>
        <v>6871463500</v>
      </c>
      <c r="AC88" s="65">
        <f t="shared" si="77"/>
        <v>4.2995169441565669E-3</v>
      </c>
      <c r="AD88" s="65">
        <f t="shared" si="78"/>
        <v>1.1646226506068304E-2</v>
      </c>
      <c r="AE88" s="50">
        <f t="shared" si="106"/>
        <v>2.9460735292412807</v>
      </c>
      <c r="AF88" s="44">
        <f t="shared" si="65"/>
        <v>1</v>
      </c>
      <c r="AI88" s="46">
        <f>_xlfn.XLOOKUP($D88,MASTER_YH!$D:$D,MASTER_YH!G:G)</f>
        <v>19968689000</v>
      </c>
      <c r="AJ88" s="46">
        <f>IF(AND(EXCL_YRS_NEG_INC=1,_xlfn.XLOOKUP($D88,MASTER_YH!$D:$D,MASTER_YH!M:M)&lt;0), "Negative", _xlfn.XLOOKUP($D88,MASTER_YH!$D:$D,MASTER_YH!M:M))</f>
        <v>735892000</v>
      </c>
      <c r="AK88" s="65">
        <f t="shared" si="79"/>
        <v>4.3816781521900001E-3</v>
      </c>
      <c r="AL88" s="65">
        <f t="shared" si="80"/>
        <v>9.6948479879345288E-3</v>
      </c>
      <c r="AM88" s="47">
        <f t="shared" si="107"/>
        <v>3.6852294109042415E-2</v>
      </c>
      <c r="AN88" s="46">
        <f>_xlfn.XLOOKUP($D88, 'MASTER_S&amp;P'!$D:$D, 'MASTER_S&amp;P'!G:G)</f>
        <v>19315165000</v>
      </c>
      <c r="AO88" s="46">
        <f>IF(AND(EXCL_YRS_NEG_INC=1,_xlfn.XLOOKUP($D88,'MASTER_S&amp;P'!$D:$D,'MASTER_S&amp;P'!M:M)&lt;0),"Negative",_xlfn.XLOOKUP($D88,'MASTER_S&amp;P'!$D:$D,'MASTER_S&amp;P'!M:M))</f>
        <v>690524000</v>
      </c>
      <c r="AP88" s="65">
        <f t="shared" si="81"/>
        <v>4.4437726693915885E-3</v>
      </c>
      <c r="AQ88" s="65">
        <f t="shared" si="82"/>
        <v>9.6872458497564169E-3</v>
      </c>
      <c r="AR88" s="47">
        <f t="shared" si="108"/>
        <v>3.5750354708334098E-2</v>
      </c>
      <c r="AS88" s="46">
        <f>_xlfn.XLOOKUP($D88, MASTER_VL!$D:$D, MASTER_VL!G:G)</f>
        <v>19969000000</v>
      </c>
      <c r="AT88" s="46">
        <f>IF(AND(EXCL_YRS_NEG_INC=1,_xlfn.XLOOKUP($D88,MASTER_VL!$D:$D,MASTER_VL!P:P)&lt;0),"Negative",_xlfn.XLOOKUP($D88,MASTER_VL!$D:$D,MASTER_VL!P:P))</f>
        <v>515147600</v>
      </c>
      <c r="AU88" s="65">
        <f t="shared" si="83"/>
        <v>4.5825993551440077E-3</v>
      </c>
      <c r="AV88" s="65">
        <f t="shared" si="84"/>
        <v>9.6872458497564169E-3</v>
      </c>
      <c r="AW88" s="47">
        <f t="shared" si="109"/>
        <v>2.5797365917171616E-2</v>
      </c>
      <c r="AX88" s="46">
        <f t="shared" si="85"/>
        <v>19968689000</v>
      </c>
      <c r="AY88" s="46">
        <f>_xlfn.XLOOKUP($D88, MASTER_YH!$D:$D, MASTER_YH!J:J)</f>
        <v>6677622000</v>
      </c>
      <c r="AZ88" s="49">
        <f t="shared" si="86"/>
        <v>2.9903892433563923</v>
      </c>
      <c r="BA88" s="46">
        <f t="shared" si="110"/>
        <v>19315165000</v>
      </c>
      <c r="BB88" s="46">
        <f>_xlfn.XLOOKUP($D88, 'MASTER_S&amp;P'!$D:$D, 'MASTER_S&amp;P'!J:J)</f>
        <v>6349956000</v>
      </c>
      <c r="BC88" s="49">
        <f t="shared" si="111"/>
        <v>3.0417793446127814</v>
      </c>
      <c r="BD88" s="51">
        <f t="shared" si="87"/>
        <v>6513789000</v>
      </c>
      <c r="BE88" s="65">
        <f t="shared" si="88"/>
        <v>4.2062716548233858E-3</v>
      </c>
      <c r="BF88" s="65">
        <f t="shared" si="89"/>
        <v>9.4758120502893232E-3</v>
      </c>
      <c r="BG88" s="50">
        <f t="shared" si="112"/>
        <v>3.0160842939845871</v>
      </c>
      <c r="BH88" s="44">
        <f t="shared" si="66"/>
        <v>1</v>
      </c>
      <c r="BK88" s="46">
        <f>_xlfn.XLOOKUP($D88,MASTER_YH!$D:$D,MASTER_YH!H:H)</f>
        <v>19315165000</v>
      </c>
      <c r="BL88" s="46">
        <f>IF(AND(EXCL_YRS_NEG_INC=1,_xlfn.XLOOKUP($D88,MASTER_YH!$D:$D,MASTER_YH!N:N)&lt;0), "Negative", _xlfn.XLOOKUP($D88,MASTER_YH!$D:$D,MASTER_YH!N:N))</f>
        <v>690524000</v>
      </c>
      <c r="BM88" s="65">
        <f t="shared" si="90"/>
        <v>4.3084563131185359E-3</v>
      </c>
      <c r="BN88" s="65">
        <f t="shared" si="91"/>
        <v>8.4343111368684626E-3</v>
      </c>
      <c r="BO88" s="47">
        <f t="shared" si="113"/>
        <v>3.5750354708334098E-2</v>
      </c>
      <c r="BP88" s="46">
        <f>_xlfn.XLOOKUP($D88, 'MASTER_S&amp;P'!$D:$D, 'MASTER_S&amp;P'!H:H)</f>
        <v>16667302000</v>
      </c>
      <c r="BQ88" s="46">
        <f>IF(AND(EXCL_YRS_NEG_INC=1,_xlfn.XLOOKUP($D88,'MASTER_S&amp;P'!$D:$D,'MASTER_S&amp;P'!N:N)&lt;0),"Negative",_xlfn.XLOOKUP($D88,'MASTER_S&amp;P'!$D:$D,'MASTER_S&amp;P'!N:N))</f>
        <v>557879000</v>
      </c>
      <c r="BR88" s="65">
        <f t="shared" si="92"/>
        <v>4.1794505390082204E-3</v>
      </c>
      <c r="BS88" s="65">
        <f t="shared" si="93"/>
        <v>8.4343111368684626E-3</v>
      </c>
      <c r="BT88" s="47">
        <f t="shared" si="114"/>
        <v>3.3471464067789738E-2</v>
      </c>
      <c r="BU88" s="46">
        <f>_xlfn.XLOOKUP($D88, MASTER_VL!$D:$D, MASTER_VL!H:H)</f>
        <v>19315000000</v>
      </c>
      <c r="BV88" s="46">
        <f>IF(AND(EXCL_YRS_NEG_INC=1,_xlfn.XLOOKUP($D88,MASTER_VL!$D:$D,MASTER_VL!Q:Q)&lt;0),"Negative",_xlfn.XLOOKUP($D88,MASTER_VL!$D:$D,MASTER_VL!Q:Q))</f>
        <v>503464000</v>
      </c>
      <c r="BW88" s="65">
        <f t="shared" si="94"/>
        <v>4.4746237444798194E-3</v>
      </c>
      <c r="BX88" s="65">
        <f t="shared" si="95"/>
        <v>8.4343111368684626E-3</v>
      </c>
      <c r="BY88" s="47">
        <f t="shared" si="115"/>
        <v>2.6065959099145743E-2</v>
      </c>
      <c r="BZ88" s="46">
        <f t="shared" si="96"/>
        <v>19315165000</v>
      </c>
      <c r="CA88" s="46">
        <f>_xlfn.XLOOKUP($D88, MASTER_YH!$D:$D, MASTER_YH!K:K)</f>
        <v>6349956000</v>
      </c>
      <c r="CB88" s="49">
        <f t="shared" si="97"/>
        <v>3.0417793446127814</v>
      </c>
      <c r="CC88" s="46">
        <f t="shared" si="116"/>
        <v>16667302000</v>
      </c>
      <c r="CD88" s="46">
        <f>_xlfn.XLOOKUP($D88, 'MASTER_S&amp;P'!$D:$D, 'MASTER_S&amp;P'!K:K)</f>
        <v>5668894000</v>
      </c>
      <c r="CE88" s="49">
        <f t="shared" si="117"/>
        <v>2.940132943039683</v>
      </c>
      <c r="CF88" s="51">
        <f t="shared" si="98"/>
        <v>6009425000</v>
      </c>
      <c r="CG88" s="65">
        <f t="shared" si="99"/>
        <v>4.0275577197552157E-3</v>
      </c>
      <c r="CH88" s="65">
        <f t="shared" si="100"/>
        <v>8.2965902208364025E-3</v>
      </c>
      <c r="CI88" s="50">
        <f t="shared" si="118"/>
        <v>2.9909561438262324</v>
      </c>
      <c r="CJ88" s="44">
        <f t="shared" si="67"/>
        <v>1</v>
      </c>
    </row>
    <row r="89" spans="2:88" x14ac:dyDescent="0.3">
      <c r="B89" s="7" t="str">
        <f>MASTER_VL!B83</f>
        <v>Retail Store</v>
      </c>
      <c r="C89" s="7" t="str">
        <f>MASTER_VL!C83</f>
        <v>Burlington Stores Inc</v>
      </c>
      <c r="D89" s="7" t="str">
        <f>MASTER_VL!D83</f>
        <v>BURL</v>
      </c>
      <c r="G89" s="46">
        <f>_xlfn.XLOOKUP($D89,MASTER_YH!$D:$D,MASTER_YH!F:F)</f>
        <v>10616743000</v>
      </c>
      <c r="H89" s="46">
        <f>IF(AND(EXCL_YRS_NEG_INC=1,_xlfn.XLOOKUP($D89,MASTER_YH!$D:$D,MASTER_YH!L:L)&lt;0), "Negative", _xlfn.XLOOKUP($D89,MASTER_YH!$D:$D,MASTER_YH!L:L))</f>
        <v>674814000</v>
      </c>
      <c r="I89" s="65">
        <f t="shared" si="68"/>
        <v>6.0359893979973853E-3</v>
      </c>
      <c r="J89" s="65" t="str">
        <f t="shared" si="69"/>
        <v/>
      </c>
      <c r="K89" s="47">
        <f t="shared" si="101"/>
        <v>6.3561301238995796E-2</v>
      </c>
      <c r="L89" s="46">
        <f>_xlfn.XLOOKUP($D89, 'MASTER_S&amp;P'!$D:$D, 'MASTER_S&amp;P'!F:F)</f>
        <v>9718150000</v>
      </c>
      <c r="M89" s="46">
        <f>IF(AND(EXCL_YRS_NEG_INC=1,_xlfn.XLOOKUP($D89,'MASTER_S&amp;P'!$D:$D,'MASTER_S&amp;P'!L:L)&lt;0),"Negative",_xlfn.XLOOKUP($D89,'MASTER_S&amp;P'!$D:$D,'MASTER_S&amp;P'!L:L))</f>
        <v>465773000</v>
      </c>
      <c r="N89" s="65">
        <f t="shared" si="70"/>
        <v>5.5301056041153658E-3</v>
      </c>
      <c r="O89" s="65" t="str">
        <f t="shared" si="71"/>
        <v/>
      </c>
      <c r="P89" s="47">
        <f t="shared" si="102"/>
        <v>4.7928155050086692E-2</v>
      </c>
      <c r="Q89" s="46">
        <f>_xlfn.XLOOKUP($D89, MASTER_VL!$D:$D, MASTER_VL!F:F)</f>
        <v>10635000000</v>
      </c>
      <c r="R89" s="46">
        <f>IF(AND(EXCL_YRS_NEG_INC=1,_xlfn.XLOOKUP($D89,MASTER_VL!$D:$D,MASTER_VL!O:O)&lt;0),"Negative",_xlfn.XLOOKUP($D89,MASTER_VL!$D:$D,MASTER_VL!O:O))</f>
        <v>493584000</v>
      </c>
      <c r="S89" s="65">
        <f t="shared" si="72"/>
        <v>7.5910711472510772E-3</v>
      </c>
      <c r="T89" s="65" t="str">
        <f t="shared" si="73"/>
        <v/>
      </c>
      <c r="U89" s="47">
        <f t="shared" si="103"/>
        <v>4.6411283497884342E-2</v>
      </c>
      <c r="V89" s="46">
        <f t="shared" si="74"/>
        <v>10616743000</v>
      </c>
      <c r="W89" s="46">
        <f>_xlfn.XLOOKUP($D89, MASTER_YH!$D:$D, MASTER_YH!I:I)</f>
        <v>8770413000</v>
      </c>
      <c r="X89" s="49">
        <f t="shared" si="75"/>
        <v>1.2105180223553897</v>
      </c>
      <c r="Y89" s="46">
        <f t="shared" si="104"/>
        <v>9718150000</v>
      </c>
      <c r="Z89" s="46">
        <f>_xlfn.XLOOKUP($D89, 'MASTER_S&amp;P'!$D:$D, 'MASTER_S&amp;P'!I:I)</f>
        <v>7706840000</v>
      </c>
      <c r="AA89" s="49">
        <f t="shared" si="105"/>
        <v>1.2609772617570885</v>
      </c>
      <c r="AB89" s="51">
        <f t="shared" si="76"/>
        <v>8238626500</v>
      </c>
      <c r="AC89" s="65">
        <f t="shared" si="77"/>
        <v>5.1549592358785456E-3</v>
      </c>
      <c r="AD89" s="65" t="str">
        <f t="shared" si="78"/>
        <v/>
      </c>
      <c r="AE89" s="50">
        <f t="shared" si="106"/>
        <v>1.2357476420562392</v>
      </c>
      <c r="AF89" s="44">
        <f t="shared" si="65"/>
        <v>0</v>
      </c>
      <c r="AI89" s="46">
        <f>_xlfn.XLOOKUP($D89,MASTER_YH!$D:$D,MASTER_YH!G:G)</f>
        <v>9708973000</v>
      </c>
      <c r="AJ89" s="46">
        <f>IF(AND(EXCL_YRS_NEG_INC=1,_xlfn.XLOOKUP($D89,MASTER_YH!$D:$D,MASTER_YH!M:M)&lt;0), "Negative", _xlfn.XLOOKUP($D89,MASTER_YH!$D:$D,MASTER_YH!M:M))</f>
        <v>465773000</v>
      </c>
      <c r="AK89" s="65">
        <f t="shared" si="79"/>
        <v>5.0371547804626427E-3</v>
      </c>
      <c r="AL89" s="65" t="str">
        <f t="shared" si="80"/>
        <v/>
      </c>
      <c r="AM89" s="47">
        <f t="shared" si="107"/>
        <v>4.7973457130841751E-2</v>
      </c>
      <c r="AN89" s="46">
        <f>_xlfn.XLOOKUP($D89, 'MASTER_S&amp;P'!$D:$D, 'MASTER_S&amp;P'!G:G)</f>
        <v>8693160000</v>
      </c>
      <c r="AO89" s="46">
        <f>IF(AND(EXCL_YRS_NEG_INC=1,_xlfn.XLOOKUP($D89,'MASTER_S&amp;P'!$D:$D,'MASTER_S&amp;P'!M:M)&lt;0),"Negative",_xlfn.XLOOKUP($D89,'MASTER_S&amp;P'!$D:$D,'MASTER_S&amp;P'!M:M))</f>
        <v>307509000</v>
      </c>
      <c r="AP89" s="65">
        <f t="shared" si="81"/>
        <v>5.1085383196680881E-3</v>
      </c>
      <c r="AQ89" s="65" t="str">
        <f t="shared" si="82"/>
        <v/>
      </c>
      <c r="AR89" s="47">
        <f t="shared" si="108"/>
        <v>3.5373673094708943E-2</v>
      </c>
      <c r="AS89" s="46">
        <f>_xlfn.XLOOKUP($D89, MASTER_VL!$D:$D, MASTER_VL!G:G)</f>
        <v>9727500000</v>
      </c>
      <c r="AT89" s="46">
        <f>IF(AND(EXCL_YRS_NEG_INC=1,_xlfn.XLOOKUP($D89,MASTER_VL!$D:$D,MASTER_VL!P:P)&lt;0),"Negative",_xlfn.XLOOKUP($D89,MASTER_VL!$D:$D,MASTER_VL!P:P))</f>
        <v>399110400</v>
      </c>
      <c r="AU89" s="65">
        <f t="shared" si="83"/>
        <v>5.268132767161697E-3</v>
      </c>
      <c r="AV89" s="65" t="str">
        <f t="shared" si="84"/>
        <v/>
      </c>
      <c r="AW89" s="47">
        <f t="shared" si="109"/>
        <v>4.1029082498072474E-2</v>
      </c>
      <c r="AX89" s="46">
        <f t="shared" si="85"/>
        <v>9708973000</v>
      </c>
      <c r="AY89" s="46">
        <f>_xlfn.XLOOKUP($D89, MASTER_YH!$D:$D, MASTER_YH!J:J)</f>
        <v>7706840000</v>
      </c>
      <c r="AZ89" s="49">
        <f t="shared" si="86"/>
        <v>1.2597865013416654</v>
      </c>
      <c r="BA89" s="46">
        <f t="shared" si="110"/>
        <v>8693160000</v>
      </c>
      <c r="BB89" s="46">
        <f>_xlfn.XLOOKUP($D89, 'MASTER_S&amp;P'!$D:$D, 'MASTER_S&amp;P'!J:J)</f>
        <v>7269597000</v>
      </c>
      <c r="BC89" s="49">
        <f t="shared" si="111"/>
        <v>1.195824197682485</v>
      </c>
      <c r="BD89" s="51">
        <f t="shared" si="87"/>
        <v>7488218500</v>
      </c>
      <c r="BE89" s="65">
        <f t="shared" si="88"/>
        <v>4.8355083687350161E-3</v>
      </c>
      <c r="BF89" s="65" t="str">
        <f t="shared" si="89"/>
        <v/>
      </c>
      <c r="BG89" s="50">
        <f t="shared" si="112"/>
        <v>1.2278053495120753</v>
      </c>
      <c r="BH89" s="44">
        <f t="shared" si="66"/>
        <v>0</v>
      </c>
      <c r="BK89" s="46">
        <f>_xlfn.XLOOKUP($D89,MASTER_YH!$D:$D,MASTER_YH!H:H)</f>
        <v>8684545000</v>
      </c>
      <c r="BL89" s="46">
        <f>IF(AND(EXCL_YRS_NEG_INC=1,_xlfn.XLOOKUP($D89,MASTER_YH!$D:$D,MASTER_YH!N:N)&lt;0), "Negative", _xlfn.XLOOKUP($D89,MASTER_YH!$D:$D,MASTER_YH!N:N))</f>
        <v>307509000</v>
      </c>
      <c r="BM89" s="65">
        <f t="shared" si="90"/>
        <v>5.1473808334627268E-3</v>
      </c>
      <c r="BN89" s="65" t="str">
        <f t="shared" si="91"/>
        <v/>
      </c>
      <c r="BO89" s="47">
        <f t="shared" si="113"/>
        <v>3.5408763498836149E-2</v>
      </c>
      <c r="BP89" s="46">
        <f>_xlfn.XLOOKUP($D89, 'MASTER_S&amp;P'!$D:$D, 'MASTER_S&amp;P'!H:H)</f>
        <v>9312727000</v>
      </c>
      <c r="BQ89" s="46">
        <f>IF(AND(EXCL_YRS_NEG_INC=1,_xlfn.XLOOKUP($D89,'MASTER_S&amp;P'!$D:$D,'MASTER_S&amp;P'!N:N)&lt;0),"Negative",_xlfn.XLOOKUP($D89,'MASTER_S&amp;P'!$D:$D,'MASTER_S&amp;P'!N:N))</f>
        <v>545298000</v>
      </c>
      <c r="BR89" s="65">
        <f t="shared" si="92"/>
        <v>4.9932555967649424E-3</v>
      </c>
      <c r="BS89" s="65" t="str">
        <f t="shared" si="93"/>
        <v/>
      </c>
      <c r="BT89" s="47">
        <f t="shared" si="114"/>
        <v>5.8554062628486801E-2</v>
      </c>
      <c r="BU89" s="46">
        <f>_xlfn.XLOOKUP($D89, MASTER_VL!$D:$D, MASTER_VL!H:H)</f>
        <v>8702600000</v>
      </c>
      <c r="BV89" s="46">
        <f>IF(AND(EXCL_YRS_NEG_INC=1,_xlfn.XLOOKUP($D89,MASTER_VL!$D:$D,MASTER_VL!Q:Q)&lt;0),"Negative",_xlfn.XLOOKUP($D89,MASTER_VL!$D:$D,MASTER_VL!Q:Q))</f>
        <v>276985200</v>
      </c>
      <c r="BW89" s="65">
        <f t="shared" si="94"/>
        <v>5.3459036892545969E-3</v>
      </c>
      <c r="BX89" s="65" t="str">
        <f t="shared" si="95"/>
        <v/>
      </c>
      <c r="BY89" s="47">
        <f t="shared" si="115"/>
        <v>3.1827867533840461E-2</v>
      </c>
      <c r="BZ89" s="46">
        <f t="shared" si="96"/>
        <v>8684545000</v>
      </c>
      <c r="CA89" s="46">
        <f>_xlfn.XLOOKUP($D89, MASTER_YH!$D:$D, MASTER_YH!K:K)</f>
        <v>7269597000</v>
      </c>
      <c r="CB89" s="49">
        <f t="shared" si="97"/>
        <v>1.1946391251124375</v>
      </c>
      <c r="CC89" s="46">
        <f t="shared" si="116"/>
        <v>9312727000</v>
      </c>
      <c r="CD89" s="46">
        <f>_xlfn.XLOOKUP($D89, 'MASTER_S&amp;P'!$D:$D, 'MASTER_S&amp;P'!K:K)</f>
        <v>7089513000</v>
      </c>
      <c r="CE89" s="49">
        <f t="shared" si="117"/>
        <v>1.313591920911916</v>
      </c>
      <c r="CF89" s="51">
        <f t="shared" si="98"/>
        <v>7179555000</v>
      </c>
      <c r="CG89" s="65">
        <f t="shared" si="99"/>
        <v>4.8117868456062198E-3</v>
      </c>
      <c r="CH89" s="65" t="str">
        <f t="shared" si="100"/>
        <v/>
      </c>
      <c r="CI89" s="50">
        <f t="shared" si="118"/>
        <v>1.2541155230121768</v>
      </c>
      <c r="CJ89" s="44">
        <f t="shared" si="67"/>
        <v>0</v>
      </c>
    </row>
    <row r="90" spans="2:88" x14ac:dyDescent="0.3">
      <c r="B90" s="7" t="str">
        <f>MASTER_VL!B84</f>
        <v>Retail Store</v>
      </c>
      <c r="C90" s="7" t="str">
        <f>MASTER_VL!C84</f>
        <v>Costco Wholesale Corporation</v>
      </c>
      <c r="D90" s="7" t="str">
        <f>MASTER_VL!D84</f>
        <v>COST</v>
      </c>
      <c r="G90" s="46">
        <f>_xlfn.XLOOKUP($D90,MASTER_YH!$D:$D,MASTER_YH!F:F)</f>
        <v>254453000000</v>
      </c>
      <c r="H90" s="46">
        <f>IF(AND(EXCL_YRS_NEG_INC=1,_xlfn.XLOOKUP($D90,MASTER_YH!$D:$D,MASTER_YH!L:L)&lt;0), "Negative", _xlfn.XLOOKUP($D90,MASTER_YH!$D:$D,MASTER_YH!L:L))</f>
        <v>9740000000</v>
      </c>
      <c r="I90" s="65">
        <f t="shared" si="68"/>
        <v>5.1161340503973009E-2</v>
      </c>
      <c r="J90" s="65">
        <f t="shared" si="69"/>
        <v>0.12999865153371087</v>
      </c>
      <c r="K90" s="47">
        <f t="shared" si="101"/>
        <v>3.8278188899325216E-2</v>
      </c>
      <c r="L90" s="46">
        <f>_xlfn.XLOOKUP($D90, 'MASTER_S&amp;P'!$D:$D, 'MASTER_S&amp;P'!F:F)</f>
        <v>254453000000</v>
      </c>
      <c r="M90" s="46">
        <f>IF(AND(EXCL_YRS_NEG_INC=1,_xlfn.XLOOKUP($D90,'MASTER_S&amp;P'!$D:$D,'MASTER_S&amp;P'!L:L)&lt;0),"Negative",_xlfn.XLOOKUP($D90,'MASTER_S&amp;P'!$D:$D,'MASTER_S&amp;P'!L:L))</f>
        <v>9740000000</v>
      </c>
      <c r="N90" s="65">
        <f t="shared" si="70"/>
        <v>4.6873444795801841E-2</v>
      </c>
      <c r="O90" s="65">
        <f t="shared" si="71"/>
        <v>0.12001066182659541</v>
      </c>
      <c r="P90" s="47">
        <f t="shared" si="102"/>
        <v>3.8278188899325216E-2</v>
      </c>
      <c r="Q90" s="46">
        <f>_xlfn.XLOOKUP($D90, MASTER_VL!$D:$D, MASTER_VL!F:F)</f>
        <v>254453000000</v>
      </c>
      <c r="R90" s="46">
        <f>IF(AND(EXCL_YRS_NEG_INC=1,_xlfn.XLOOKUP($D90,MASTER_VL!$D:$D,MASTER_VL!O:O)&lt;0),"Negative",_xlfn.XLOOKUP($D90,MASTER_VL!$D:$D,MASTER_VL!O:O))</f>
        <v>7338232799.999999</v>
      </c>
      <c r="S90" s="65">
        <f t="shared" si="72"/>
        <v>6.4342289249754187E-2</v>
      </c>
      <c r="T90" s="65">
        <f t="shared" si="73"/>
        <v>0.14809912039140721</v>
      </c>
      <c r="U90" s="47">
        <f t="shared" si="103"/>
        <v>2.88392465406185E-2</v>
      </c>
      <c r="V90" s="46">
        <f t="shared" si="74"/>
        <v>254453000000</v>
      </c>
      <c r="W90" s="46">
        <f>_xlfn.XLOOKUP($D90, MASTER_YH!$D:$D, MASTER_YH!I:I)</f>
        <v>69831000000</v>
      </c>
      <c r="X90" s="49">
        <f t="shared" si="75"/>
        <v>3.6438401283097765</v>
      </c>
      <c r="Y90" s="46">
        <f t="shared" si="104"/>
        <v>254453000000</v>
      </c>
      <c r="Z90" s="46">
        <f>_xlfn.XLOOKUP($D90, 'MASTER_S&amp;P'!$D:$D, 'MASTER_S&amp;P'!I:I)</f>
        <v>69831000000</v>
      </c>
      <c r="AA90" s="49">
        <f t="shared" si="105"/>
        <v>3.6438401283097765</v>
      </c>
      <c r="AB90" s="51">
        <f t="shared" si="76"/>
        <v>69831000000</v>
      </c>
      <c r="AC90" s="65">
        <f t="shared" si="77"/>
        <v>4.3693685883276143E-2</v>
      </c>
      <c r="AD90" s="65">
        <f t="shared" si="78"/>
        <v>0.11835435684774515</v>
      </c>
      <c r="AE90" s="50">
        <f t="shared" si="106"/>
        <v>3.6438401283097765</v>
      </c>
      <c r="AF90" s="44">
        <f t="shared" si="65"/>
        <v>1</v>
      </c>
      <c r="AI90" s="46">
        <f>_xlfn.XLOOKUP($D90,MASTER_YH!$D:$D,MASTER_YH!G:G)</f>
        <v>242290000000</v>
      </c>
      <c r="AJ90" s="46">
        <f>IF(AND(EXCL_YRS_NEG_INC=1,_xlfn.XLOOKUP($D90,MASTER_YH!$D:$D,MASTER_YH!M:M)&lt;0), "Negative", _xlfn.XLOOKUP($D90,MASTER_YH!$D:$D,MASTER_YH!M:M))</f>
        <v>8487000000</v>
      </c>
      <c r="AK90" s="65">
        <f t="shared" si="79"/>
        <v>4.6410699276902723E-2</v>
      </c>
      <c r="AL90" s="65">
        <f t="shared" si="80"/>
        <v>0.10268775087426917</v>
      </c>
      <c r="AM90" s="47">
        <f t="shared" si="107"/>
        <v>3.5028271905567711E-2</v>
      </c>
      <c r="AN90" s="46">
        <f>_xlfn.XLOOKUP($D90, 'MASTER_S&amp;P'!$D:$D, 'MASTER_S&amp;P'!G:G)</f>
        <v>242290000000</v>
      </c>
      <c r="AO90" s="46">
        <f>IF(AND(EXCL_YRS_NEG_INC=1,_xlfn.XLOOKUP($D90,'MASTER_S&amp;P'!$D:$D,'MASTER_S&amp;P'!M:M)&lt;0),"Negative",_xlfn.XLOOKUP($D90,'MASTER_S&amp;P'!$D:$D,'MASTER_S&amp;P'!M:M))</f>
        <v>8487000000</v>
      </c>
      <c r="AP90" s="65">
        <f t="shared" si="81"/>
        <v>4.7068403897025719E-2</v>
      </c>
      <c r="AQ90" s="65">
        <f t="shared" si="82"/>
        <v>0.10260722908864475</v>
      </c>
      <c r="AR90" s="47">
        <f t="shared" si="108"/>
        <v>3.5028271905567711E-2</v>
      </c>
      <c r="AS90" s="46">
        <f>_xlfn.XLOOKUP($D90, MASTER_VL!$D:$D, MASTER_VL!G:G)</f>
        <v>242290000000</v>
      </c>
      <c r="AT90" s="46">
        <f>IF(AND(EXCL_YRS_NEG_INC=1,_xlfn.XLOOKUP($D90,MASTER_VL!$D:$D,MASTER_VL!P:P)&lt;0),"Negative",_xlfn.XLOOKUP($D90,MASTER_VL!$D:$D,MASTER_VL!P:P))</f>
        <v>6269906400</v>
      </c>
      <c r="AU90" s="65">
        <f t="shared" si="83"/>
        <v>4.8538855021064642E-2</v>
      </c>
      <c r="AV90" s="65">
        <f t="shared" si="84"/>
        <v>0.10260722908864475</v>
      </c>
      <c r="AW90" s="47">
        <f t="shared" si="109"/>
        <v>2.5877693672871353E-2</v>
      </c>
      <c r="AX90" s="46">
        <f t="shared" si="85"/>
        <v>242290000000</v>
      </c>
      <c r="AY90" s="46">
        <f>_xlfn.XLOOKUP($D90, MASTER_YH!$D:$D, MASTER_YH!J:J)</f>
        <v>68994000000</v>
      </c>
      <c r="AZ90" s="49">
        <f t="shared" si="86"/>
        <v>3.5117546453314783</v>
      </c>
      <c r="BA90" s="46">
        <f t="shared" si="110"/>
        <v>242290000000</v>
      </c>
      <c r="BB90" s="46">
        <f>_xlfn.XLOOKUP($D90, 'MASTER_S&amp;P'!$D:$D, 'MASTER_S&amp;P'!J:J)</f>
        <v>68994000000</v>
      </c>
      <c r="BC90" s="49">
        <f t="shared" si="111"/>
        <v>3.5117546453314783</v>
      </c>
      <c r="BD90" s="51">
        <f t="shared" si="87"/>
        <v>68994000000</v>
      </c>
      <c r="BE90" s="65">
        <f t="shared" si="88"/>
        <v>4.4552795086375177E-2</v>
      </c>
      <c r="BF90" s="65">
        <f t="shared" si="89"/>
        <v>0.10036772400789488</v>
      </c>
      <c r="BG90" s="50">
        <f t="shared" si="112"/>
        <v>3.5117546453314783</v>
      </c>
      <c r="BH90" s="44">
        <f t="shared" si="66"/>
        <v>1</v>
      </c>
      <c r="BK90" s="46">
        <f>_xlfn.XLOOKUP($D90,MASTER_YH!$D:$D,MASTER_YH!H:H)</f>
        <v>226954000000</v>
      </c>
      <c r="BL90" s="46">
        <f>IF(AND(EXCL_YRS_NEG_INC=1,_xlfn.XLOOKUP($D90,MASTER_YH!$D:$D,MASTER_YH!N:N)&lt;0), "Negative", _xlfn.XLOOKUP($D90,MASTER_YH!$D:$D,MASTER_YH!N:N))</f>
        <v>7840000000</v>
      </c>
      <c r="BM90" s="65">
        <f t="shared" si="90"/>
        <v>4.6003803656350477E-2</v>
      </c>
      <c r="BN90" s="65">
        <f t="shared" si="91"/>
        <v>9.005786883242603E-2</v>
      </c>
      <c r="BO90" s="47">
        <f t="shared" si="113"/>
        <v>3.4544445129850103E-2</v>
      </c>
      <c r="BP90" s="46">
        <f>_xlfn.XLOOKUP($D90, 'MASTER_S&amp;P'!$D:$D, 'MASTER_S&amp;P'!H:H)</f>
        <v>226954000000</v>
      </c>
      <c r="BQ90" s="46">
        <f>IF(AND(EXCL_YRS_NEG_INC=1,_xlfn.XLOOKUP($D90,'MASTER_S&amp;P'!$D:$D,'MASTER_S&amp;P'!N:N)&lt;0),"Negative",_xlfn.XLOOKUP($D90,'MASTER_S&amp;P'!$D:$D,'MASTER_S&amp;P'!N:N))</f>
        <v>7840000000</v>
      </c>
      <c r="BR90" s="65">
        <f t="shared" si="92"/>
        <v>4.4626336677136579E-2</v>
      </c>
      <c r="BS90" s="65">
        <f t="shared" si="93"/>
        <v>9.005786883242603E-2</v>
      </c>
      <c r="BT90" s="47">
        <f t="shared" si="114"/>
        <v>3.4544445129850103E-2</v>
      </c>
      <c r="BU90" s="46">
        <f>_xlfn.XLOOKUP($D90, MASTER_VL!$D:$D, MASTER_VL!H:H)</f>
        <v>226954000000</v>
      </c>
      <c r="BV90" s="46">
        <f>IF(AND(EXCL_YRS_NEG_INC=1,_xlfn.XLOOKUP($D90,MASTER_VL!$D:$D,MASTER_VL!Q:Q)&lt;0),"Negative",_xlfn.XLOOKUP($D90,MASTER_VL!$D:$D,MASTER_VL!Q:Q))</f>
        <v>5816552400</v>
      </c>
      <c r="BW90" s="65">
        <f t="shared" si="94"/>
        <v>4.7778066485278055E-2</v>
      </c>
      <c r="BX90" s="65">
        <f t="shared" si="95"/>
        <v>9.005786883242603E-2</v>
      </c>
      <c r="BY90" s="47">
        <f t="shared" si="115"/>
        <v>2.5628772350344123E-2</v>
      </c>
      <c r="BZ90" s="46">
        <f t="shared" si="96"/>
        <v>226954000000</v>
      </c>
      <c r="CA90" s="46">
        <f>_xlfn.XLOOKUP($D90, MASTER_YH!$D:$D, MASTER_YH!K:K)</f>
        <v>64166000000</v>
      </c>
      <c r="CB90" s="49">
        <f t="shared" si="97"/>
        <v>3.5369822024124926</v>
      </c>
      <c r="CC90" s="46">
        <f t="shared" si="116"/>
        <v>226954000000</v>
      </c>
      <c r="CD90" s="46">
        <f>_xlfn.XLOOKUP($D90, 'MASTER_S&amp;P'!$D:$D, 'MASTER_S&amp;P'!K:K)</f>
        <v>64166000000</v>
      </c>
      <c r="CE90" s="49">
        <f t="shared" si="117"/>
        <v>3.5369822024124926</v>
      </c>
      <c r="CF90" s="51">
        <f t="shared" si="98"/>
        <v>64166000000</v>
      </c>
      <c r="CG90" s="65">
        <f t="shared" si="99"/>
        <v>4.3004491884966231E-2</v>
      </c>
      <c r="CH90" s="65">
        <f t="shared" si="100"/>
        <v>8.8587345396637554E-2</v>
      </c>
      <c r="CI90" s="50">
        <f t="shared" si="118"/>
        <v>3.5369822024124926</v>
      </c>
      <c r="CJ90" s="44">
        <f t="shared" si="67"/>
        <v>1</v>
      </c>
    </row>
    <row r="91" spans="2:88" x14ac:dyDescent="0.3">
      <c r="B91" s="7" t="str">
        <f>MASTER_VL!B85</f>
        <v>Retail Store</v>
      </c>
      <c r="C91" s="7" t="str">
        <f>MASTER_VL!C85</f>
        <v>Canadian Tire 'A'</v>
      </c>
      <c r="D91" s="7" t="str">
        <f>MASTER_VL!D85</f>
        <v>CTCA.TO</v>
      </c>
      <c r="G91" s="46">
        <f>_xlfn.XLOOKUP($D91,MASTER_YH!$D:$D,MASTER_YH!F:F)</f>
        <v>16357800000</v>
      </c>
      <c r="H91" s="46">
        <f>IF(AND(EXCL_YRS_NEG_INC=1,_xlfn.XLOOKUP($D91,MASTER_YH!$D:$D,MASTER_YH!L:L)&lt;0), "Negative", _xlfn.XLOOKUP($D91,MASTER_YH!$D:$D,MASTER_YH!L:L))</f>
        <v>1246000000</v>
      </c>
      <c r="I91" s="65">
        <f t="shared" si="68"/>
        <v>1.6294466778546235E-2</v>
      </c>
      <c r="J91" s="65" t="str">
        <f t="shared" si="69"/>
        <v/>
      </c>
      <c r="K91" s="47">
        <f t="shared" si="101"/>
        <v>7.6171612319505075E-2</v>
      </c>
      <c r="L91" s="46">
        <f>_xlfn.XLOOKUP($D91, 'MASTER_S&amp;P'!$D:$D, 'MASTER_S&amp;P'!F:F)</f>
        <v>16357800000</v>
      </c>
      <c r="M91" s="46">
        <f>IF(AND(EXCL_YRS_NEG_INC=1,_xlfn.XLOOKUP($D91,'MASTER_S&amp;P'!$D:$D,'MASTER_S&amp;P'!L:L)&lt;0),"Negative",_xlfn.XLOOKUP($D91,'MASTER_S&amp;P'!$D:$D,'MASTER_S&amp;P'!L:L))</f>
        <v>1246000000</v>
      </c>
      <c r="N91" s="65">
        <f t="shared" si="70"/>
        <v>1.4928807210630099E-2</v>
      </c>
      <c r="O91" s="65" t="str">
        <f t="shared" si="71"/>
        <v/>
      </c>
      <c r="P91" s="47">
        <f t="shared" si="102"/>
        <v>7.6171612319505075E-2</v>
      </c>
      <c r="Q91" s="46">
        <f>_xlfn.XLOOKUP($D91, MASTER_VL!$D:$D, MASTER_VL!F:F)</f>
        <v>16358000000</v>
      </c>
      <c r="R91" s="46">
        <f>IF(AND(EXCL_YRS_NEG_INC=1,_xlfn.XLOOKUP($D91,MASTER_VL!$D:$D,MASTER_VL!O:O)&lt;0),"Negative",_xlfn.XLOOKUP($D91,MASTER_VL!$D:$D,MASTER_VL!O:O))</f>
        <v>689131800</v>
      </c>
      <c r="S91" s="65">
        <f t="shared" si="72"/>
        <v>2.0492490703098665E-2</v>
      </c>
      <c r="T91" s="65" t="str">
        <f t="shared" si="73"/>
        <v/>
      </c>
      <c r="U91" s="47">
        <f t="shared" si="103"/>
        <v>4.2128120797163465E-2</v>
      </c>
      <c r="V91" s="46">
        <f t="shared" si="74"/>
        <v>16357800000</v>
      </c>
      <c r="W91" s="46">
        <f>_xlfn.XLOOKUP($D91, MASTER_YH!$D:$D, MASTER_YH!I:I)</f>
        <v>22240600000</v>
      </c>
      <c r="X91" s="49">
        <f t="shared" si="75"/>
        <v>0.73549274749781934</v>
      </c>
      <c r="Y91" s="46">
        <f t="shared" si="104"/>
        <v>16357800000</v>
      </c>
      <c r="Z91" s="46">
        <f>_xlfn.XLOOKUP($D91, 'MASTER_S&amp;P'!$D:$D, 'MASTER_S&amp;P'!I:I)</f>
        <v>22240600000</v>
      </c>
      <c r="AA91" s="49">
        <f t="shared" si="105"/>
        <v>0.73549274749781934</v>
      </c>
      <c r="AB91" s="51">
        <f t="shared" si="76"/>
        <v>22240600000</v>
      </c>
      <c r="AC91" s="65">
        <f t="shared" si="77"/>
        <v>1.3916080111348704E-2</v>
      </c>
      <c r="AD91" s="65" t="str">
        <f t="shared" si="78"/>
        <v/>
      </c>
      <c r="AE91" s="50">
        <f t="shared" si="106"/>
        <v>0.73549274749781934</v>
      </c>
      <c r="AF91" s="44">
        <f t="shared" si="65"/>
        <v>0</v>
      </c>
      <c r="AI91" s="46">
        <f>_xlfn.XLOOKUP($D91,MASTER_YH!$D:$D,MASTER_YH!G:G)</f>
        <v>16656500000</v>
      </c>
      <c r="AJ91" s="46">
        <f>IF(AND(EXCL_YRS_NEG_INC=1,_xlfn.XLOOKUP($D91,MASTER_YH!$D:$D,MASTER_YH!M:M)&lt;0), "Negative", _xlfn.XLOOKUP($D91,MASTER_YH!$D:$D,MASTER_YH!M:M))</f>
        <v>572800000</v>
      </c>
      <c r="AK91" s="65">
        <f t="shared" si="79"/>
        <v>1.4784304025242065E-2</v>
      </c>
      <c r="AL91" s="65" t="str">
        <f t="shared" si="80"/>
        <v/>
      </c>
      <c r="AM91" s="47">
        <f t="shared" si="107"/>
        <v>3.4388977276138447E-2</v>
      </c>
      <c r="AN91" s="46">
        <f>_xlfn.XLOOKUP($D91, 'MASTER_S&amp;P'!$D:$D, 'MASTER_S&amp;P'!G:G)</f>
        <v>16656500000</v>
      </c>
      <c r="AO91" s="46">
        <f>IF(AND(EXCL_YRS_NEG_INC=1,_xlfn.XLOOKUP($D91,'MASTER_S&amp;P'!$D:$D,'MASTER_S&amp;P'!M:M)&lt;0),"Negative",_xlfn.XLOOKUP($D91,'MASTER_S&amp;P'!$D:$D,'MASTER_S&amp;P'!M:M))</f>
        <v>572800000</v>
      </c>
      <c r="AP91" s="65">
        <f t="shared" si="81"/>
        <v>1.4993818322897649E-2</v>
      </c>
      <c r="AQ91" s="65" t="str">
        <f t="shared" si="82"/>
        <v/>
      </c>
      <c r="AR91" s="47">
        <f t="shared" si="108"/>
        <v>3.4388977276138447E-2</v>
      </c>
      <c r="AS91" s="46">
        <f>_xlfn.XLOOKUP($D91, MASTER_VL!$D:$D, MASTER_VL!G:G)</f>
        <v>16657000000</v>
      </c>
      <c r="AT91" s="46">
        <f>IF(AND(EXCL_YRS_NEG_INC=1,_xlfn.XLOOKUP($D91,MASTER_VL!$D:$D,MASTER_VL!P:P)&lt;0),"Negative",_xlfn.XLOOKUP($D91,MASTER_VL!$D:$D,MASTER_VL!P:P))</f>
        <v>537289200</v>
      </c>
      <c r="AU91" s="65">
        <f t="shared" si="83"/>
        <v>1.5462236097478984E-2</v>
      </c>
      <c r="AV91" s="65" t="str">
        <f t="shared" si="84"/>
        <v/>
      </c>
      <c r="AW91" s="47">
        <f t="shared" si="109"/>
        <v>3.2256060515098758E-2</v>
      </c>
      <c r="AX91" s="46">
        <f t="shared" si="85"/>
        <v>16656500000</v>
      </c>
      <c r="AY91" s="46">
        <f>_xlfn.XLOOKUP($D91, MASTER_YH!$D:$D, MASTER_YH!J:J)</f>
        <v>21978300000</v>
      </c>
      <c r="AZ91" s="49">
        <f t="shared" si="86"/>
        <v>0.75786116305628737</v>
      </c>
      <c r="BA91" s="46">
        <f t="shared" si="110"/>
        <v>16656500000</v>
      </c>
      <c r="BB91" s="46">
        <f>_xlfn.XLOOKUP($D91, 'MASTER_S&amp;P'!$D:$D, 'MASTER_S&amp;P'!J:J)</f>
        <v>21978300000</v>
      </c>
      <c r="BC91" s="49">
        <f t="shared" si="111"/>
        <v>0.75786116305628737</v>
      </c>
      <c r="BD91" s="51">
        <f t="shared" si="87"/>
        <v>21978300000</v>
      </c>
      <c r="BE91" s="65">
        <f t="shared" si="88"/>
        <v>1.4192461608935263E-2</v>
      </c>
      <c r="BF91" s="65" t="str">
        <f t="shared" si="89"/>
        <v/>
      </c>
      <c r="BG91" s="50">
        <f t="shared" si="112"/>
        <v>0.75786116305628737</v>
      </c>
      <c r="BH91" s="44">
        <f t="shared" si="66"/>
        <v>0</v>
      </c>
      <c r="BK91" s="46">
        <f>_xlfn.XLOOKUP($D91,MASTER_YH!$D:$D,MASTER_YH!H:H)</f>
        <v>17810600000</v>
      </c>
      <c r="BL91" s="46">
        <f>IF(AND(EXCL_YRS_NEG_INC=1,_xlfn.XLOOKUP($D91,MASTER_YH!$D:$D,MASTER_YH!N:N)&lt;0), "Negative", _xlfn.XLOOKUP($D91,MASTER_YH!$D:$D,MASTER_YH!N:N))</f>
        <v>1583800000</v>
      </c>
      <c r="BM91" s="65">
        <f t="shared" si="90"/>
        <v>1.5846240525414629E-2</v>
      </c>
      <c r="BN91" s="65" t="str">
        <f t="shared" si="91"/>
        <v/>
      </c>
      <c r="BO91" s="47">
        <f t="shared" si="113"/>
        <v>8.8924573007085672E-2</v>
      </c>
      <c r="BP91" s="46">
        <f>_xlfn.XLOOKUP($D91, 'MASTER_S&amp;P'!$D:$D, 'MASTER_S&amp;P'!H:H)</f>
        <v>17810600000</v>
      </c>
      <c r="BQ91" s="46">
        <f>IF(AND(EXCL_YRS_NEG_INC=1,_xlfn.XLOOKUP($D91,'MASTER_S&amp;P'!$D:$D,'MASTER_S&amp;P'!N:N)&lt;0),"Negative",_xlfn.XLOOKUP($D91,'MASTER_S&amp;P'!$D:$D,'MASTER_S&amp;P'!N:N))</f>
        <v>1583800000</v>
      </c>
      <c r="BR91" s="65">
        <f t="shared" si="92"/>
        <v>1.5371765126999904E-2</v>
      </c>
      <c r="BS91" s="65" t="str">
        <f t="shared" si="93"/>
        <v/>
      </c>
      <c r="BT91" s="47">
        <f t="shared" si="114"/>
        <v>8.8924573007085672E-2</v>
      </c>
      <c r="BU91" s="46">
        <f>_xlfn.XLOOKUP($D91, MASTER_VL!$D:$D, MASTER_VL!H:H)</f>
        <v>17811000000</v>
      </c>
      <c r="BV91" s="46">
        <f>IF(AND(EXCL_YRS_NEG_INC=1,_xlfn.XLOOKUP($D91,MASTER_VL!$D:$D,MASTER_VL!Q:Q)&lt;0),"Negative",_xlfn.XLOOKUP($D91,MASTER_VL!$D:$D,MASTER_VL!Q:Q))</f>
        <v>1015520000.0000001</v>
      </c>
      <c r="BW91" s="65">
        <f t="shared" si="94"/>
        <v>1.6457394241148914E-2</v>
      </c>
      <c r="BX91" s="65" t="str">
        <f t="shared" si="95"/>
        <v/>
      </c>
      <c r="BY91" s="47">
        <f t="shared" si="115"/>
        <v>5.7016450508112972E-2</v>
      </c>
      <c r="BZ91" s="46">
        <f t="shared" si="96"/>
        <v>17810600000</v>
      </c>
      <c r="CA91" s="46">
        <f>_xlfn.XLOOKUP($D91, MASTER_YH!$D:$D, MASTER_YH!K:K)</f>
        <v>22102300000</v>
      </c>
      <c r="CB91" s="49">
        <f t="shared" si="97"/>
        <v>0.8058256380557679</v>
      </c>
      <c r="CC91" s="46">
        <f t="shared" si="116"/>
        <v>17810600000</v>
      </c>
      <c r="CD91" s="46">
        <f>_xlfn.XLOOKUP($D91, 'MASTER_S&amp;P'!$D:$D, 'MASTER_S&amp;P'!K:K)</f>
        <v>22102300000</v>
      </c>
      <c r="CE91" s="49">
        <f t="shared" si="117"/>
        <v>0.8058256380557679</v>
      </c>
      <c r="CF91" s="51">
        <f t="shared" si="98"/>
        <v>22102300000</v>
      </c>
      <c r="CG91" s="65">
        <f t="shared" si="99"/>
        <v>1.4813112567233255E-2</v>
      </c>
      <c r="CH91" s="65" t="str">
        <f t="shared" si="100"/>
        <v/>
      </c>
      <c r="CI91" s="50">
        <f t="shared" si="118"/>
        <v>0.8058256380557679</v>
      </c>
      <c r="CJ91" s="44">
        <f t="shared" si="67"/>
        <v>0</v>
      </c>
    </row>
    <row r="92" spans="2:88" x14ac:dyDescent="0.3">
      <c r="B92" s="7" t="str">
        <f>MASTER_VL!B86</f>
        <v>Retail Store</v>
      </c>
      <c r="C92" s="7" t="str">
        <f>MASTER_VL!C86</f>
        <v>Dillards Inc</v>
      </c>
      <c r="D92" s="7" t="str">
        <f>MASTER_VL!D86</f>
        <v>DDS</v>
      </c>
      <c r="G92" s="46">
        <f>_xlfn.XLOOKUP($D92,MASTER_YH!$D:$D,MASTER_YH!F:F)</f>
        <v>6590231000</v>
      </c>
      <c r="H92" s="46">
        <f>IF(AND(EXCL_YRS_NEG_INC=1,_xlfn.XLOOKUP($D92,MASTER_YH!$D:$D,MASTER_YH!L:L)&lt;0), "Negative", _xlfn.XLOOKUP($D92,MASTER_YH!$D:$D,MASTER_YH!L:L))</f>
        <v>729701000</v>
      </c>
      <c r="I92" s="65">
        <f t="shared" si="68"/>
        <v>2.5569167723798274E-3</v>
      </c>
      <c r="J92" s="65" t="str">
        <f t="shared" si="69"/>
        <v/>
      </c>
      <c r="K92" s="47">
        <f t="shared" si="101"/>
        <v>0.11072464682952692</v>
      </c>
      <c r="L92" s="46">
        <f>_xlfn.XLOOKUP($D92, 'MASTER_S&amp;P'!$D:$D, 'MASTER_S&amp;P'!F:F)</f>
        <v>6874420000</v>
      </c>
      <c r="M92" s="46">
        <f>IF(AND(EXCL_YRS_NEG_INC=1,_xlfn.XLOOKUP($D92,'MASTER_S&amp;P'!$D:$D,'MASTER_S&amp;P'!L:L)&lt;0),"Negative",_xlfn.XLOOKUP($D92,'MASTER_S&amp;P'!$D:$D,'MASTER_S&amp;P'!L:L))</f>
        <v>916617000</v>
      </c>
      <c r="N92" s="65">
        <f t="shared" si="70"/>
        <v>2.3426183910935329E-3</v>
      </c>
      <c r="O92" s="65" t="str">
        <f t="shared" si="71"/>
        <v/>
      </c>
      <c r="P92" s="47">
        <f t="shared" si="102"/>
        <v>0.13333735791528595</v>
      </c>
      <c r="Q92" s="46">
        <f>_xlfn.XLOOKUP($D92, MASTER_VL!$D:$D, MASTER_VL!F:F)</f>
        <v>6482500000</v>
      </c>
      <c r="R92" s="46">
        <f>IF(AND(EXCL_YRS_NEG_INC=1,_xlfn.XLOOKUP($D92,MASTER_VL!$D:$D,MASTER_VL!O:O)&lt;0),"Negative",_xlfn.XLOOKUP($D92,MASTER_VL!$D:$D,MASTER_VL!O:O))</f>
        <v>585806200</v>
      </c>
      <c r="S92" s="65">
        <f t="shared" si="72"/>
        <v>3.2156678643561901E-3</v>
      </c>
      <c r="T92" s="65" t="str">
        <f t="shared" si="73"/>
        <v/>
      </c>
      <c r="U92" s="47">
        <f t="shared" si="103"/>
        <v>9.0367327419976856E-2</v>
      </c>
      <c r="V92" s="46">
        <f t="shared" si="74"/>
        <v>6590231000</v>
      </c>
      <c r="W92" s="46">
        <f>_xlfn.XLOOKUP($D92, MASTER_YH!$D:$D, MASTER_YH!I:I)</f>
        <v>3531054000</v>
      </c>
      <c r="X92" s="49">
        <f t="shared" si="75"/>
        <v>1.8663636976381557</v>
      </c>
      <c r="Y92" s="46">
        <f t="shared" si="104"/>
        <v>6874420000</v>
      </c>
      <c r="Z92" s="46">
        <f>_xlfn.XLOOKUP($D92, 'MASTER_S&amp;P'!$D:$D, 'MASTER_S&amp;P'!I:I)</f>
        <v>3448906000</v>
      </c>
      <c r="AA92" s="105">
        <f t="shared" si="105"/>
        <v>1.9932175594231909</v>
      </c>
      <c r="AB92" s="51">
        <f t="shared" si="76"/>
        <v>3489980000</v>
      </c>
      <c r="AC92" s="65">
        <f t="shared" si="77"/>
        <v>2.1837019355145431E-3</v>
      </c>
      <c r="AD92" s="65" t="str">
        <f t="shared" si="78"/>
        <v/>
      </c>
      <c r="AE92" s="50">
        <f t="shared" si="106"/>
        <v>1.9297906285306734</v>
      </c>
      <c r="AF92" s="44">
        <f t="shared" si="65"/>
        <v>0</v>
      </c>
      <c r="AI92" s="46">
        <f>_xlfn.XLOOKUP($D92,MASTER_YH!$D:$D,MASTER_YH!G:G)</f>
        <v>6874420000</v>
      </c>
      <c r="AJ92" s="46">
        <f>IF(AND(EXCL_YRS_NEG_INC=1,_xlfn.XLOOKUP($D92,MASTER_YH!$D:$D,MASTER_YH!M:M)&lt;0), "Negative", _xlfn.XLOOKUP($D92,MASTER_YH!$D:$D,MASTER_YH!M:M))</f>
        <v>916617000</v>
      </c>
      <c r="AK92" s="65">
        <f t="shared" si="79"/>
        <v>2.2797222852567337E-3</v>
      </c>
      <c r="AL92" s="65">
        <f t="shared" si="80"/>
        <v>5.0440859055848721E-3</v>
      </c>
      <c r="AM92" s="47">
        <f t="shared" si="107"/>
        <v>0.13333735791528595</v>
      </c>
      <c r="AN92" s="46">
        <f>_xlfn.XLOOKUP($D92, 'MASTER_S&amp;P'!$D:$D, 'MASTER_S&amp;P'!G:G)</f>
        <v>6996215000</v>
      </c>
      <c r="AO92" s="46">
        <f>IF(AND(EXCL_YRS_NEG_INC=1,_xlfn.XLOOKUP($D92,'MASTER_S&amp;P'!$D:$D,'MASTER_S&amp;P'!M:M)&lt;0),"Negative",_xlfn.XLOOKUP($D92,'MASTER_S&amp;P'!$D:$D,'MASTER_S&amp;P'!M:M))</f>
        <v>1109467000</v>
      </c>
      <c r="AP92" s="65">
        <f t="shared" si="81"/>
        <v>2.312029143437535E-3</v>
      </c>
      <c r="AQ92" s="65">
        <f t="shared" si="82"/>
        <v>5.0401306256171782E-3</v>
      </c>
      <c r="AR92" s="47">
        <f t="shared" si="108"/>
        <v>0.15858103274413379</v>
      </c>
      <c r="AS92" s="46">
        <f>_xlfn.XLOOKUP($D92, MASTER_VL!$D:$D, MASTER_VL!G:G)</f>
        <v>6752100000</v>
      </c>
      <c r="AT92" s="46">
        <f>IF(AND(EXCL_YRS_NEG_INC=1,_xlfn.XLOOKUP($D92,MASTER_VL!$D:$D,MASTER_VL!P:P)&lt;0),"Negative",_xlfn.XLOOKUP($D92,MASTER_VL!$D:$D,MASTER_VL!P:P))</f>
        <v>725967900</v>
      </c>
      <c r="AU92" s="65">
        <f t="shared" si="83"/>
        <v>2.3842586131305426E-3</v>
      </c>
      <c r="AV92" s="65">
        <f t="shared" si="84"/>
        <v>5.0401306256171782E-3</v>
      </c>
      <c r="AW92" s="47">
        <f t="shared" si="109"/>
        <v>0.1075173501577287</v>
      </c>
      <c r="AX92" s="46">
        <f t="shared" si="85"/>
        <v>6874420000</v>
      </c>
      <c r="AY92" s="46">
        <f>_xlfn.XLOOKUP($D92, MASTER_YH!$D:$D, MASTER_YH!J:J)</f>
        <v>3448906000</v>
      </c>
      <c r="AZ92" s="49">
        <f t="shared" si="86"/>
        <v>1.9932175594231909</v>
      </c>
      <c r="BA92" s="46">
        <f t="shared" si="110"/>
        <v>6996215000</v>
      </c>
      <c r="BB92" s="46">
        <f>_xlfn.XLOOKUP($D92, 'MASTER_S&amp;P'!$D:$D, 'MASTER_S&amp;P'!J:J)</f>
        <v>3329150000</v>
      </c>
      <c r="BC92" s="49">
        <f t="shared" si="111"/>
        <v>2.101501884865506</v>
      </c>
      <c r="BD92" s="51">
        <f t="shared" si="87"/>
        <v>3389028000</v>
      </c>
      <c r="BE92" s="65">
        <f t="shared" si="88"/>
        <v>2.1884608810329577E-3</v>
      </c>
      <c r="BF92" s="65">
        <f t="shared" si="89"/>
        <v>4.9301247493844097E-3</v>
      </c>
      <c r="BG92" s="50">
        <f t="shared" si="112"/>
        <v>2.0473597221443485</v>
      </c>
      <c r="BH92" s="44">
        <f t="shared" si="66"/>
        <v>1</v>
      </c>
      <c r="BK92" s="46">
        <f>_xlfn.XLOOKUP($D92,MASTER_YH!$D:$D,MASTER_YH!H:H)</f>
        <v>6996215000</v>
      </c>
      <c r="BL92" s="46">
        <f>IF(AND(EXCL_YRS_NEG_INC=1,_xlfn.XLOOKUP($D92,MASTER_YH!$D:$D,MASTER_YH!N:N)&lt;0), "Negative", _xlfn.XLOOKUP($D92,MASTER_YH!$D:$D,MASTER_YH!N:N))</f>
        <v>1109467000</v>
      </c>
      <c r="BM92" s="65">
        <f t="shared" si="90"/>
        <v>2.3568675772685931E-3</v>
      </c>
      <c r="BN92" s="65">
        <f t="shared" si="91"/>
        <v>4.6138461226945208E-3</v>
      </c>
      <c r="BO92" s="47">
        <f t="shared" si="113"/>
        <v>0.15858103274413379</v>
      </c>
      <c r="BP92" s="46">
        <f>_xlfn.XLOOKUP($D92, 'MASTER_S&amp;P'!$D:$D, 'MASTER_S&amp;P'!H:H)</f>
        <v>6624267000</v>
      </c>
      <c r="BQ92" s="46">
        <f>IF(AND(EXCL_YRS_NEG_INC=1,_xlfn.XLOOKUP($D92,'MASTER_S&amp;P'!$D:$D,'MASTER_S&amp;P'!N:N)&lt;0),"Negative",_xlfn.XLOOKUP($D92,'MASTER_S&amp;P'!$D:$D,'MASTER_S&amp;P'!N:N))</f>
        <v>1088363000</v>
      </c>
      <c r="BR92" s="65">
        <f t="shared" si="92"/>
        <v>2.2862971677798725E-3</v>
      </c>
      <c r="BS92" s="65">
        <f t="shared" si="93"/>
        <v>4.6138461226945208E-3</v>
      </c>
      <c r="BT92" s="47">
        <f t="shared" si="114"/>
        <v>0.16429938587922255</v>
      </c>
      <c r="BU92" s="46">
        <f>_xlfn.XLOOKUP($D92, MASTER_VL!$D:$D, MASTER_VL!H:H)</f>
        <v>6781100000</v>
      </c>
      <c r="BV92" s="46">
        <f>IF(AND(EXCL_YRS_NEG_INC=1,_xlfn.XLOOKUP($D92,MASTER_VL!$D:$D,MASTER_VL!Q:Q)&lt;0),"Negative",_xlfn.XLOOKUP($D92,MASTER_VL!$D:$D,MASTER_VL!Q:Q))</f>
        <v>870883400</v>
      </c>
      <c r="BW92" s="65">
        <f t="shared" si="94"/>
        <v>2.4477666378395335E-3</v>
      </c>
      <c r="BX92" s="65">
        <f t="shared" si="95"/>
        <v>4.6138461226945208E-3</v>
      </c>
      <c r="BY92" s="47">
        <f t="shared" si="115"/>
        <v>0.12842804264794797</v>
      </c>
      <c r="BZ92" s="46">
        <f t="shared" si="96"/>
        <v>6996215000</v>
      </c>
      <c r="CA92" s="46">
        <f>_xlfn.XLOOKUP($D92, MASTER_YH!$D:$D, MASTER_YH!K:K)</f>
        <v>3329150000</v>
      </c>
      <c r="CB92" s="49">
        <f t="shared" si="97"/>
        <v>2.101501884865506</v>
      </c>
      <c r="CC92" s="46">
        <f t="shared" si="116"/>
        <v>6624267000</v>
      </c>
      <c r="CD92" s="46">
        <f>_xlfn.XLOOKUP($D92, 'MASTER_S&amp;P'!$D:$D, 'MASTER_S&amp;P'!K:K)</f>
        <v>3245557000</v>
      </c>
      <c r="CE92" s="49">
        <f t="shared" si="117"/>
        <v>2.0410262398719232</v>
      </c>
      <c r="CF92" s="51">
        <f t="shared" si="98"/>
        <v>3287353500</v>
      </c>
      <c r="CG92" s="65">
        <f t="shared" si="99"/>
        <v>2.2032067904149445E-3</v>
      </c>
      <c r="CH92" s="65">
        <f t="shared" si="100"/>
        <v>4.5385082433897286E-3</v>
      </c>
      <c r="CI92" s="50">
        <f t="shared" si="118"/>
        <v>2.0712640623687149</v>
      </c>
      <c r="CJ92" s="44">
        <f t="shared" si="67"/>
        <v>1</v>
      </c>
    </row>
    <row r="93" spans="2:88" x14ac:dyDescent="0.3">
      <c r="B93" s="7" t="str">
        <f>MASTER_VL!B87</f>
        <v>Retail Store</v>
      </c>
      <c r="C93" s="7" t="str">
        <f>MASTER_VL!C87</f>
        <v>Dollar General Corporation</v>
      </c>
      <c r="D93" s="7" t="str">
        <f>MASTER_VL!D87</f>
        <v>DG</v>
      </c>
      <c r="G93" s="46">
        <f>_xlfn.XLOOKUP($D93,MASTER_YH!$D:$D,MASTER_YH!F:F)</f>
        <v>40612308000</v>
      </c>
      <c r="H93" s="46">
        <f>IF(AND(EXCL_YRS_NEG_INC=1,_xlfn.XLOOKUP($D93,MASTER_YH!$D:$D,MASTER_YH!L:L)&lt;0), "Negative", _xlfn.XLOOKUP($D93,MASTER_YH!$D:$D,MASTER_YH!L:L))</f>
        <v>1439754000</v>
      </c>
      <c r="I93" s="65">
        <f t="shared" si="68"/>
        <v>2.2685741798086551E-2</v>
      </c>
      <c r="J93" s="65" t="str">
        <f t="shared" si="69"/>
        <v/>
      </c>
      <c r="K93" s="47">
        <f t="shared" si="101"/>
        <v>3.5451174062798893E-2</v>
      </c>
      <c r="L93" s="46">
        <f>_xlfn.XLOOKUP($D93, 'MASTER_S&amp;P'!$D:$D, 'MASTER_S&amp;P'!F:F)</f>
        <v>38691609000</v>
      </c>
      <c r="M93" s="46">
        <f>IF(AND(EXCL_YRS_NEG_INC=1,_xlfn.XLOOKUP($D93,'MASTER_S&amp;P'!$D:$D,'MASTER_S&amp;P'!L:L)&lt;0),"Negative",_xlfn.XLOOKUP($D93,'MASTER_S&amp;P'!$D:$D,'MASTER_S&amp;P'!L:L))</f>
        <v>2119519000</v>
      </c>
      <c r="N93" s="65">
        <f t="shared" si="70"/>
        <v>2.0784421505567228E-2</v>
      </c>
      <c r="O93" s="65" t="str">
        <f t="shared" si="71"/>
        <v/>
      </c>
      <c r="P93" s="47">
        <f t="shared" si="102"/>
        <v>5.4779810268422796E-2</v>
      </c>
      <c r="Q93" s="46">
        <f>_xlfn.XLOOKUP($D93, MASTER_VL!$D:$D, MASTER_VL!F:F)</f>
        <v>40612000000</v>
      </c>
      <c r="R93" s="46">
        <f>IF(AND(EXCL_YRS_NEG_INC=1,_xlfn.XLOOKUP($D93,MASTER_VL!$D:$D,MASTER_VL!O:O)&lt;0),"Negative",_xlfn.XLOOKUP($D93,MASTER_VL!$D:$D,MASTER_VL!O:O))</f>
        <v>1123893400</v>
      </c>
      <c r="S93" s="65">
        <f t="shared" si="72"/>
        <v>2.8530381460672868E-2</v>
      </c>
      <c r="T93" s="65" t="str">
        <f t="shared" si="73"/>
        <v/>
      </c>
      <c r="U93" s="47">
        <f t="shared" si="103"/>
        <v>2.7673923963360582E-2</v>
      </c>
      <c r="V93" s="46">
        <f t="shared" si="74"/>
        <v>40612308000</v>
      </c>
      <c r="W93" s="46">
        <f>_xlfn.XLOOKUP($D93, MASTER_YH!$D:$D, MASTER_YH!I:I)</f>
        <v>31132733000</v>
      </c>
      <c r="X93" s="49">
        <f t="shared" si="75"/>
        <v>1.3044890084015432</v>
      </c>
      <c r="Y93" s="46">
        <f t="shared" si="104"/>
        <v>38691609000</v>
      </c>
      <c r="Z93" s="46">
        <f>_xlfn.XLOOKUP($D93, 'MASTER_S&amp;P'!$D:$D, 'MASTER_S&amp;P'!I:I)</f>
        <v>30795591000</v>
      </c>
      <c r="AA93" s="49">
        <f t="shared" si="105"/>
        <v>1.2564009244050554</v>
      </c>
      <c r="AB93" s="51">
        <f t="shared" si="76"/>
        <v>30964162000</v>
      </c>
      <c r="AC93" s="65">
        <f t="shared" si="77"/>
        <v>1.9374466470004376E-2</v>
      </c>
      <c r="AD93" s="65" t="str">
        <f t="shared" si="78"/>
        <v/>
      </c>
      <c r="AE93" s="50">
        <f t="shared" si="106"/>
        <v>1.2804449664032993</v>
      </c>
      <c r="AF93" s="44">
        <f t="shared" si="65"/>
        <v>0</v>
      </c>
      <c r="AI93" s="46">
        <f>_xlfn.XLOOKUP($D93,MASTER_YH!$D:$D,MASTER_YH!G:G)</f>
        <v>38691609000</v>
      </c>
      <c r="AJ93" s="46">
        <f>IF(AND(EXCL_YRS_NEG_INC=1,_xlfn.XLOOKUP($D93,MASTER_YH!$D:$D,MASTER_YH!M:M)&lt;0), "Negative", _xlfn.XLOOKUP($D93,MASTER_YH!$D:$D,MASTER_YH!M:M))</f>
        <v>2119519000</v>
      </c>
      <c r="AK93" s="65">
        <f t="shared" si="79"/>
        <v>2.0139608609098532E-2</v>
      </c>
      <c r="AL93" s="65" t="str">
        <f t="shared" si="80"/>
        <v/>
      </c>
      <c r="AM93" s="47">
        <f t="shared" si="107"/>
        <v>5.4779810268422796E-2</v>
      </c>
      <c r="AN93" s="46">
        <f>_xlfn.XLOOKUP($D93, 'MASTER_S&amp;P'!$D:$D, 'MASTER_S&amp;P'!G:G)</f>
        <v>37844863000</v>
      </c>
      <c r="AO93" s="46">
        <f>IF(AND(EXCL_YRS_NEG_INC=1,_xlfn.XLOOKUP($D93,'MASTER_S&amp;P'!$D:$D,'MASTER_S&amp;P'!M:M)&lt;0),"Negative",_xlfn.XLOOKUP($D93,'MASTER_S&amp;P'!$D:$D,'MASTER_S&amp;P'!M:M))</f>
        <v>3116614000</v>
      </c>
      <c r="AP93" s="65">
        <f t="shared" si="81"/>
        <v>2.0425015074332836E-2</v>
      </c>
      <c r="AQ93" s="65" t="str">
        <f t="shared" si="82"/>
        <v/>
      </c>
      <c r="AR93" s="47">
        <f t="shared" si="108"/>
        <v>8.2352365762296459E-2</v>
      </c>
      <c r="AS93" s="46">
        <f>_xlfn.XLOOKUP($D93, MASTER_VL!$D:$D, MASTER_VL!G:G)</f>
        <v>38692000000</v>
      </c>
      <c r="AT93" s="46">
        <f>IF(AND(EXCL_YRS_NEG_INC=1,_xlfn.XLOOKUP($D93,MASTER_VL!$D:$D,MASTER_VL!P:P)&lt;0),"Negative",_xlfn.XLOOKUP($D93,MASTER_VL!$D:$D,MASTER_VL!P:P))</f>
        <v>1658433000</v>
      </c>
      <c r="AU93" s="65">
        <f t="shared" si="83"/>
        <v>2.1063107380166528E-2</v>
      </c>
      <c r="AV93" s="65" t="str">
        <f t="shared" si="84"/>
        <v/>
      </c>
      <c r="AW93" s="47">
        <f t="shared" si="109"/>
        <v>4.2862426341362558E-2</v>
      </c>
      <c r="AX93" s="46">
        <f t="shared" si="85"/>
        <v>38691609000</v>
      </c>
      <c r="AY93" s="46">
        <f>_xlfn.XLOOKUP($D93, MASTER_YH!$D:$D, MASTER_YH!J:J)</f>
        <v>30795591000</v>
      </c>
      <c r="AZ93" s="49">
        <f t="shared" si="86"/>
        <v>1.2564009244050554</v>
      </c>
      <c r="BA93" s="46">
        <f t="shared" si="110"/>
        <v>37844863000</v>
      </c>
      <c r="BB93" s="46">
        <f>_xlfn.XLOOKUP($D93, 'MASTER_S&amp;P'!$D:$D, 'MASTER_S&amp;P'!J:J)</f>
        <v>29083367000</v>
      </c>
      <c r="BC93" s="49">
        <f t="shared" si="111"/>
        <v>1.3012545280606609</v>
      </c>
      <c r="BD93" s="51">
        <f t="shared" si="87"/>
        <v>29939479000</v>
      </c>
      <c r="BE93" s="65">
        <f t="shared" si="88"/>
        <v>1.9333383669302154E-2</v>
      </c>
      <c r="BF93" s="65" t="str">
        <f t="shared" si="89"/>
        <v/>
      </c>
      <c r="BG93" s="50">
        <f t="shared" si="112"/>
        <v>1.278827726232858</v>
      </c>
      <c r="BH93" s="44">
        <f t="shared" si="66"/>
        <v>0</v>
      </c>
      <c r="BK93" s="46">
        <f>_xlfn.XLOOKUP($D93,MASTER_YH!$D:$D,MASTER_YH!H:H)</f>
        <v>37844863000</v>
      </c>
      <c r="BL93" s="46">
        <f>IF(AND(EXCL_YRS_NEG_INC=1,_xlfn.XLOOKUP($D93,MASTER_YH!$D:$D,MASTER_YH!N:N)&lt;0), "Negative", _xlfn.XLOOKUP($D93,MASTER_YH!$D:$D,MASTER_YH!N:N))</f>
        <v>3116614000</v>
      </c>
      <c r="BM93" s="65">
        <f t="shared" si="90"/>
        <v>1.9863359967938459E-2</v>
      </c>
      <c r="BN93" s="65" t="str">
        <f t="shared" si="91"/>
        <v/>
      </c>
      <c r="BO93" s="47">
        <f t="shared" si="113"/>
        <v>8.2352365762296459E-2</v>
      </c>
      <c r="BP93" s="46">
        <f>_xlfn.XLOOKUP($D93, 'MASTER_S&amp;P'!$D:$D, 'MASTER_S&amp;P'!H:H)</f>
        <v>34220449000</v>
      </c>
      <c r="BQ93" s="46">
        <f>IF(AND(EXCL_YRS_NEG_INC=1,_xlfn.XLOOKUP($D93,'MASTER_S&amp;P'!$D:$D,'MASTER_S&amp;P'!N:N)&lt;0),"Negative",_xlfn.XLOOKUP($D93,'MASTER_S&amp;P'!$D:$D,'MASTER_S&amp;P'!N:N))</f>
        <v>3063149000</v>
      </c>
      <c r="BR93" s="65">
        <f t="shared" si="92"/>
        <v>1.92686021375542E-2</v>
      </c>
      <c r="BS93" s="65" t="str">
        <f t="shared" si="93"/>
        <v/>
      </c>
      <c r="BT93" s="47">
        <f t="shared" si="114"/>
        <v>8.9512238720187459E-2</v>
      </c>
      <c r="BU93" s="46">
        <f>_xlfn.XLOOKUP($D93, MASTER_VL!$D:$D, MASTER_VL!H:H)</f>
        <v>37845000000</v>
      </c>
      <c r="BV93" s="46">
        <f>IF(AND(EXCL_YRS_NEG_INC=1,_xlfn.XLOOKUP($D93,MASTER_VL!$D:$D,MASTER_VL!Q:Q)&lt;0),"Negative",_xlfn.XLOOKUP($D93,MASTER_VL!$D:$D,MASTER_VL!Q:Q))</f>
        <v>2340094800</v>
      </c>
      <c r="BW93" s="65">
        <f t="shared" si="94"/>
        <v>2.0629444909783398E-2</v>
      </c>
      <c r="BX93" s="65" t="str">
        <f t="shared" si="95"/>
        <v/>
      </c>
      <c r="BY93" s="47">
        <f t="shared" si="115"/>
        <v>6.183365834324217E-2</v>
      </c>
      <c r="BZ93" s="46">
        <f t="shared" si="96"/>
        <v>37844863000</v>
      </c>
      <c r="CA93" s="46">
        <f>_xlfn.XLOOKUP($D93, MASTER_YH!$D:$D, MASTER_YH!K:K)</f>
        <v>29083367000</v>
      </c>
      <c r="CB93" s="49">
        <f t="shared" si="97"/>
        <v>1.3012545280606609</v>
      </c>
      <c r="CC93" s="46">
        <f t="shared" si="116"/>
        <v>34220449000</v>
      </c>
      <c r="CD93" s="46">
        <f>_xlfn.XLOOKUP($D93, 'MASTER_S&amp;P'!$D:$D, 'MASTER_S&amp;P'!K:K)</f>
        <v>26327371000</v>
      </c>
      <c r="CE93" s="49">
        <f t="shared" si="117"/>
        <v>1.2998050204101275</v>
      </c>
      <c r="CF93" s="51">
        <f t="shared" si="98"/>
        <v>27705369000</v>
      </c>
      <c r="CG93" s="65">
        <f t="shared" si="99"/>
        <v>1.8568327717646337E-2</v>
      </c>
      <c r="CH93" s="65" t="str">
        <f t="shared" si="100"/>
        <v/>
      </c>
      <c r="CI93" s="50">
        <f t="shared" si="118"/>
        <v>1.3005297742353941</v>
      </c>
      <c r="CJ93" s="44">
        <f t="shared" si="67"/>
        <v>0</v>
      </c>
    </row>
    <row r="94" spans="2:88" x14ac:dyDescent="0.3">
      <c r="B94" s="7" t="str">
        <f>MASTER_VL!B88</f>
        <v>Retail Store</v>
      </c>
      <c r="C94" s="7" t="str">
        <f>MASTER_VL!C88</f>
        <v>Dollar Tree Inc</v>
      </c>
      <c r="D94" s="7" t="str">
        <f>MASTER_VL!D88</f>
        <v>DLTR</v>
      </c>
      <c r="G94" s="46">
        <f>_xlfn.XLOOKUP($D94,MASTER_YH!$D:$D,MASTER_YH!F:F)</f>
        <v>17565800000</v>
      </c>
      <c r="H94" s="46">
        <f>IF(AND(EXCL_YRS_NEG_INC=1,_xlfn.XLOOKUP($D94,MASTER_YH!$D:$D,MASTER_YH!L:L)&lt;0), "Negative", _xlfn.XLOOKUP($D94,MASTER_YH!$D:$D,MASTER_YH!L:L))</f>
        <v>1383600000</v>
      </c>
      <c r="I94" s="65">
        <f t="shared" si="68"/>
        <v>1.489742245525141E-2</v>
      </c>
      <c r="J94" s="65" t="str">
        <f t="shared" si="69"/>
        <v/>
      </c>
      <c r="K94" s="47">
        <f t="shared" si="101"/>
        <v>7.8766694372018359E-2</v>
      </c>
      <c r="L94" s="46">
        <f>_xlfn.XLOOKUP($D94, 'MASTER_S&amp;P'!$D:$D, 'MASTER_S&amp;P'!F:F)</f>
        <v>16781100000</v>
      </c>
      <c r="M94" s="46">
        <f>IF(AND(EXCL_YRS_NEG_INC=1,_xlfn.XLOOKUP($D94,'MASTER_S&amp;P'!$D:$D,'MASTER_S&amp;P'!L:L)&lt;0),"Negative",_xlfn.XLOOKUP($D94,'MASTER_S&amp;P'!$D:$D,'MASTER_S&amp;P'!L:L))</f>
        <v>1661900000</v>
      </c>
      <c r="N94" s="65">
        <f t="shared" si="70"/>
        <v>1.364885091315656E-2</v>
      </c>
      <c r="O94" s="65" t="str">
        <f t="shared" si="71"/>
        <v/>
      </c>
      <c r="P94" s="47">
        <f t="shared" si="102"/>
        <v>9.9034032333994798E-2</v>
      </c>
      <c r="Q94" s="46">
        <f>_xlfn.XLOOKUP($D94, MASTER_VL!$D:$D, MASTER_VL!F:F)</f>
        <v>17579000000</v>
      </c>
      <c r="R94" s="46">
        <f>IF(AND(EXCL_YRS_NEG_INC=1,_xlfn.XLOOKUP($D94,MASTER_VL!$D:$D,MASTER_VL!O:O)&lt;0),"Negative",_xlfn.XLOOKUP($D94,MASTER_VL!$D:$D,MASTER_VL!O:O))</f>
        <v>1040987200</v>
      </c>
      <c r="S94" s="65">
        <f t="shared" si="72"/>
        <v>1.8735518953361532E-2</v>
      </c>
      <c r="T94" s="65" t="str">
        <f t="shared" si="73"/>
        <v/>
      </c>
      <c r="U94" s="47">
        <f t="shared" si="103"/>
        <v>5.9217657432163374E-2</v>
      </c>
      <c r="V94" s="46">
        <f t="shared" si="74"/>
        <v>17565800000</v>
      </c>
      <c r="W94" s="46">
        <f>_xlfn.XLOOKUP($D94, MASTER_YH!$D:$D, MASTER_YH!I:I)</f>
        <v>18644000000</v>
      </c>
      <c r="X94" s="49">
        <f t="shared" si="75"/>
        <v>0.94216906243295429</v>
      </c>
      <c r="Y94" s="46">
        <f t="shared" si="104"/>
        <v>16781100000</v>
      </c>
      <c r="Z94" s="46">
        <f>_xlfn.XLOOKUP($D94, 'MASTER_S&amp;P'!$D:$D, 'MASTER_S&amp;P'!I:I)</f>
        <v>22023500000</v>
      </c>
      <c r="AA94" s="49">
        <f t="shared" si="105"/>
        <v>0.76196335732285969</v>
      </c>
      <c r="AB94" s="51">
        <f t="shared" si="76"/>
        <v>20333750000</v>
      </c>
      <c r="AC94" s="65">
        <f t="shared" si="77"/>
        <v>1.2722952346795352E-2</v>
      </c>
      <c r="AD94" s="65" t="str">
        <f t="shared" si="78"/>
        <v/>
      </c>
      <c r="AE94" s="50">
        <f t="shared" si="106"/>
        <v>0.85206620987790704</v>
      </c>
      <c r="AF94" s="44">
        <f t="shared" si="65"/>
        <v>0</v>
      </c>
      <c r="AI94" s="46">
        <f>_xlfn.XLOOKUP($D94,MASTER_YH!$D:$D,MASTER_YH!G:G)</f>
        <v>16770300000</v>
      </c>
      <c r="AJ94" s="46">
        <f>IF(AND(EXCL_YRS_NEG_INC=1,_xlfn.XLOOKUP($D94,MASTER_YH!$D:$D,MASTER_YH!M:M)&lt;0), "Negative", _xlfn.XLOOKUP($D94,MASTER_YH!$D:$D,MASTER_YH!M:M))</f>
        <v>1661900000</v>
      </c>
      <c r="AK94" s="65">
        <f t="shared" si="79"/>
        <v>1.5150576828040475E-2</v>
      </c>
      <c r="AL94" s="65" t="str">
        <f t="shared" si="80"/>
        <v/>
      </c>
      <c r="AM94" s="47">
        <f t="shared" si="107"/>
        <v>9.9097809818548266E-2</v>
      </c>
      <c r="AN94" s="46">
        <f>_xlfn.XLOOKUP($D94, 'MASTER_S&amp;P'!$D:$D, 'MASTER_S&amp;P'!G:G)</f>
        <v>15411500000</v>
      </c>
      <c r="AO94" s="46">
        <f>IF(AND(EXCL_YRS_NEG_INC=1,_xlfn.XLOOKUP($D94,'MASTER_S&amp;P'!$D:$D,'MASTER_S&amp;P'!M:M)&lt;0),"Negative",_xlfn.XLOOKUP($D94,'MASTER_S&amp;P'!$D:$D,'MASTER_S&amp;P'!M:M))</f>
        <v>1971700000</v>
      </c>
      <c r="AP94" s="65">
        <f t="shared" si="81"/>
        <v>1.5365281724380828E-2</v>
      </c>
      <c r="AQ94" s="65" t="str">
        <f t="shared" si="82"/>
        <v/>
      </c>
      <c r="AR94" s="47">
        <f t="shared" si="108"/>
        <v>0.12793693021445024</v>
      </c>
      <c r="AS94" s="46">
        <f>_xlfn.XLOOKUP($D94, MASTER_VL!$D:$D, MASTER_VL!G:G)</f>
        <v>30604000000</v>
      </c>
      <c r="AT94" s="46" t="str">
        <f>IF(AND(EXCL_YRS_NEG_INC=1,_xlfn.XLOOKUP($D94,MASTER_VL!$D:$D,MASTER_VL!P:P)&lt;0),"Negative",_xlfn.XLOOKUP($D94,MASTER_VL!$D:$D,MASTER_VL!P:P))</f>
        <v>Negative</v>
      </c>
      <c r="AU94" s="65" t="str">
        <f t="shared" si="83"/>
        <v/>
      </c>
      <c r="AV94" s="65" t="str">
        <f t="shared" si="84"/>
        <v/>
      </c>
      <c r="AW94" s="47" t="str">
        <f t="shared" si="109"/>
        <v>n/a</v>
      </c>
      <c r="AX94" s="46">
        <f t="shared" si="85"/>
        <v>16770300000</v>
      </c>
      <c r="AY94" s="46">
        <f>_xlfn.XLOOKUP($D94, MASTER_YH!$D:$D, MASTER_YH!J:J)</f>
        <v>22023500000</v>
      </c>
      <c r="AZ94" s="49">
        <f t="shared" si="86"/>
        <v>0.76147297205258024</v>
      </c>
      <c r="BA94" s="46">
        <f t="shared" si="110"/>
        <v>15411500000</v>
      </c>
      <c r="BB94" s="46">
        <f>_xlfn.XLOOKUP($D94, 'MASTER_S&amp;P'!$D:$D, 'MASTER_S&amp;P'!J:J)</f>
        <v>23022100000</v>
      </c>
      <c r="BC94" s="49">
        <f t="shared" si="111"/>
        <v>0.66942199017465831</v>
      </c>
      <c r="BD94" s="51">
        <f t="shared" si="87"/>
        <v>22522800000</v>
      </c>
      <c r="BE94" s="65">
        <f t="shared" si="88"/>
        <v>1.4544071849311691E-2</v>
      </c>
      <c r="BF94" s="65" t="str">
        <f t="shared" si="89"/>
        <v/>
      </c>
      <c r="BG94" s="50">
        <f t="shared" si="112"/>
        <v>0.71544748111361933</v>
      </c>
      <c r="BH94" s="44">
        <f t="shared" si="66"/>
        <v>0</v>
      </c>
      <c r="BK94" s="46">
        <f>_xlfn.XLOOKUP($D94,MASTER_YH!$D:$D,MASTER_YH!H:H)</f>
        <v>15405700000</v>
      </c>
      <c r="BL94" s="46">
        <f>IF(AND(EXCL_YRS_NEG_INC=1,_xlfn.XLOOKUP($D94,MASTER_YH!$D:$D,MASTER_YH!N:N)&lt;0), "Negative", _xlfn.XLOOKUP($D94,MASTER_YH!$D:$D,MASTER_YH!N:N))</f>
        <v>1971700000</v>
      </c>
      <c r="BM94" s="65">
        <f t="shared" si="90"/>
        <v>1.6039566050707384E-2</v>
      </c>
      <c r="BN94" s="65" t="str">
        <f t="shared" si="91"/>
        <v/>
      </c>
      <c r="BO94" s="47">
        <f t="shared" si="113"/>
        <v>0.12798509642534905</v>
      </c>
      <c r="BP94" s="46">
        <f>_xlfn.XLOOKUP($D94, 'MASTER_S&amp;P'!$D:$D, 'MASTER_S&amp;P'!H:H)</f>
        <v>26321200000</v>
      </c>
      <c r="BQ94" s="46">
        <f>IF(AND(EXCL_YRS_NEG_INC=1,_xlfn.XLOOKUP($D94,'MASTER_S&amp;P'!$D:$D,'MASTER_S&amp;P'!N:N)&lt;0),"Negative",_xlfn.XLOOKUP($D94,'MASTER_S&amp;P'!$D:$D,'MASTER_S&amp;P'!N:N))</f>
        <v>1632200000</v>
      </c>
      <c r="BR94" s="65">
        <f t="shared" si="92"/>
        <v>1.5559302010785552E-2</v>
      </c>
      <c r="BS94" s="65" t="str">
        <f t="shared" si="93"/>
        <v/>
      </c>
      <c r="BT94" s="47">
        <f t="shared" si="114"/>
        <v>6.2010850569122991E-2</v>
      </c>
      <c r="BU94" s="46">
        <f>_xlfn.XLOOKUP($D94, MASTER_VL!$D:$D, MASTER_VL!H:H)</f>
        <v>28332000000</v>
      </c>
      <c r="BV94" s="46">
        <f>IF(AND(EXCL_YRS_NEG_INC=1,_xlfn.XLOOKUP($D94,MASTER_VL!$D:$D,MASTER_VL!Q:Q)&lt;0),"Negative",_xlfn.XLOOKUP($D94,MASTER_VL!$D:$D,MASTER_VL!Q:Q))</f>
        <v>1594996200</v>
      </c>
      <c r="BW94" s="65">
        <f t="shared" si="94"/>
        <v>1.6658175895416832E-2</v>
      </c>
      <c r="BX94" s="65" t="str">
        <f t="shared" si="95"/>
        <v/>
      </c>
      <c r="BY94" s="47">
        <f t="shared" si="115"/>
        <v>5.6296632782719187E-2</v>
      </c>
      <c r="BZ94" s="46">
        <f t="shared" si="96"/>
        <v>15405700000</v>
      </c>
      <c r="CA94" s="46">
        <f>_xlfn.XLOOKUP($D94, MASTER_YH!$D:$D, MASTER_YH!K:K)</f>
        <v>23022100000</v>
      </c>
      <c r="CB94" s="49">
        <f t="shared" si="97"/>
        <v>0.66917005833525178</v>
      </c>
      <c r="CC94" s="46">
        <f t="shared" si="116"/>
        <v>26321200000</v>
      </c>
      <c r="CD94" s="46">
        <f>_xlfn.XLOOKUP($D94, 'MASTER_S&amp;P'!$D:$D, 'MASTER_S&amp;P'!K:K)</f>
        <v>21721800000</v>
      </c>
      <c r="CE94" s="49">
        <f t="shared" si="117"/>
        <v>1.2117412000847074</v>
      </c>
      <c r="CF94" s="51">
        <f t="shared" si="98"/>
        <v>22371950000</v>
      </c>
      <c r="CG94" s="65">
        <f t="shared" si="99"/>
        <v>1.4993833840754764E-2</v>
      </c>
      <c r="CH94" s="65" t="str">
        <f t="shared" si="100"/>
        <v/>
      </c>
      <c r="CI94" s="50">
        <f t="shared" si="118"/>
        <v>0.9404556292099796</v>
      </c>
      <c r="CJ94" s="44">
        <f t="shared" si="67"/>
        <v>0</v>
      </c>
    </row>
    <row r="95" spans="2:88" x14ac:dyDescent="0.3">
      <c r="B95" s="7" t="str">
        <f>MASTER_VL!B89</f>
        <v>Retail Store</v>
      </c>
      <c r="C95" s="7" t="str">
        <f>MASTER_VL!C89</f>
        <v>Dollarama Inc</v>
      </c>
      <c r="D95" s="7" t="str">
        <f>MASTER_VL!D89</f>
        <v>DOL.TO</v>
      </c>
      <c r="G95" s="46">
        <f>_xlfn.XLOOKUP($D95,MASTER_YH!$D:$D,MASTER_YH!F:F)</f>
        <v>6413145000</v>
      </c>
      <c r="H95" s="46">
        <f>IF(AND(EXCL_YRS_NEG_INC=1,_xlfn.XLOOKUP($D95,MASTER_YH!$D:$D,MASTER_YH!L:L)&lt;0), "Negative", _xlfn.XLOOKUP($D95,MASTER_YH!$D:$D,MASTER_YH!L:L))</f>
        <v>1546896000</v>
      </c>
      <c r="I95" s="65">
        <f t="shared" si="68"/>
        <v>4.3028976147157227E-3</v>
      </c>
      <c r="J95" s="65" t="str">
        <f t="shared" si="69"/>
        <v/>
      </c>
      <c r="K95" s="47">
        <f t="shared" si="101"/>
        <v>0.2412070832641395</v>
      </c>
      <c r="L95" s="46">
        <f>_xlfn.XLOOKUP($D95, 'MASTER_S&amp;P'!$D:$D, 'MASTER_S&amp;P'!F:F)</f>
        <v>5867348000</v>
      </c>
      <c r="M95" s="46">
        <f>IF(AND(EXCL_YRS_NEG_INC=1,_xlfn.XLOOKUP($D95,'MASTER_S&amp;P'!$D:$D,'MASTER_S&amp;P'!L:L)&lt;0),"Negative",_xlfn.XLOOKUP($D95,'MASTER_S&amp;P'!$D:$D,'MASTER_S&amp;P'!L:L))</f>
        <v>1350879000</v>
      </c>
      <c r="N95" s="65">
        <f t="shared" si="70"/>
        <v>3.9422664030803137E-3</v>
      </c>
      <c r="O95" s="65" t="str">
        <f t="shared" si="71"/>
        <v/>
      </c>
      <c r="P95" s="47">
        <f t="shared" si="102"/>
        <v>0.23023672705283546</v>
      </c>
      <c r="Q95" s="46">
        <f>_xlfn.XLOOKUP($D95, MASTER_VL!$D:$D, MASTER_VL!F:F)</f>
        <v>6413100000</v>
      </c>
      <c r="R95" s="46">
        <f>IF(AND(EXCL_YRS_NEG_INC=1,_xlfn.XLOOKUP($D95,MASTER_VL!$D:$D,MASTER_VL!O:O)&lt;0),"Negative",_xlfn.XLOOKUP($D95,MASTER_VL!$D:$D,MASTER_VL!O:O))</f>
        <v>1153068800</v>
      </c>
      <c r="S95" s="65">
        <f t="shared" si="72"/>
        <v>5.4114743712904969E-3</v>
      </c>
      <c r="T95" s="65" t="str">
        <f t="shared" si="73"/>
        <v/>
      </c>
      <c r="U95" s="47">
        <f t="shared" si="103"/>
        <v>0.17979897397514463</v>
      </c>
      <c r="V95" s="46">
        <f t="shared" si="74"/>
        <v>6413145000</v>
      </c>
      <c r="W95" s="46">
        <f>_xlfn.XLOOKUP($D95, MASTER_YH!$D:$D, MASTER_YH!I:I)</f>
        <v>6482592000</v>
      </c>
      <c r="X95" s="49">
        <f t="shared" si="75"/>
        <v>0.98928715550816715</v>
      </c>
      <c r="Y95" s="46">
        <f t="shared" si="104"/>
        <v>5867348000</v>
      </c>
      <c r="Z95" s="46">
        <f>_xlfn.XLOOKUP($D95, 'MASTER_S&amp;P'!$D:$D, 'MASTER_S&amp;P'!I:I)</f>
        <v>5263607000</v>
      </c>
      <c r="AA95" s="49">
        <f t="shared" si="105"/>
        <v>1.1147010025634512</v>
      </c>
      <c r="AB95" s="51">
        <f t="shared" si="76"/>
        <v>5873099500</v>
      </c>
      <c r="AC95" s="65">
        <f t="shared" si="77"/>
        <v>3.6748344533835426E-3</v>
      </c>
      <c r="AD95" s="65" t="str">
        <f t="shared" si="78"/>
        <v/>
      </c>
      <c r="AE95" s="50">
        <f t="shared" si="106"/>
        <v>1.0519940790358091</v>
      </c>
      <c r="AF95" s="44">
        <f t="shared" si="65"/>
        <v>0</v>
      </c>
      <c r="AI95" s="46">
        <f>_xlfn.XLOOKUP($D95,MASTER_YH!$D:$D,MASTER_YH!G:G)</f>
        <v>5867348000</v>
      </c>
      <c r="AJ95" s="46">
        <f>IF(AND(EXCL_YRS_NEG_INC=1,_xlfn.XLOOKUP($D95,MASTER_YH!$D:$D,MASTER_YH!M:M)&lt;0), "Negative", _xlfn.XLOOKUP($D95,MASTER_YH!$D:$D,MASTER_YH!M:M))</f>
        <v>1350879000</v>
      </c>
      <c r="AK95" s="65">
        <f t="shared" si="79"/>
        <v>3.3913911849068031E-3</v>
      </c>
      <c r="AL95" s="65" t="str">
        <f t="shared" si="80"/>
        <v/>
      </c>
      <c r="AM95" s="47">
        <f t="shared" si="107"/>
        <v>0.23023672705283546</v>
      </c>
      <c r="AN95" s="46">
        <f>_xlfn.XLOOKUP($D95, 'MASTER_S&amp;P'!$D:$D, 'MASTER_S&amp;P'!G:G)</f>
        <v>5052741000</v>
      </c>
      <c r="AO95" s="46">
        <f>IF(AND(EXCL_YRS_NEG_INC=1,_xlfn.XLOOKUP($D95,'MASTER_S&amp;P'!$D:$D,'MASTER_S&amp;P'!M:M)&lt;0),"Negative",_xlfn.XLOOKUP($D95,'MASTER_S&amp;P'!$D:$D,'MASTER_S&amp;P'!M:M))</f>
        <v>1076107000</v>
      </c>
      <c r="AP95" s="65">
        <f t="shared" si="81"/>
        <v>3.4394519486037572E-3</v>
      </c>
      <c r="AQ95" s="65" t="str">
        <f t="shared" si="82"/>
        <v/>
      </c>
      <c r="AR95" s="47">
        <f t="shared" si="108"/>
        <v>0.21297489817902798</v>
      </c>
      <c r="AS95" s="46">
        <f>_xlfn.XLOOKUP($D95, MASTER_VL!$D:$D, MASTER_VL!G:G)</f>
        <v>5867300000</v>
      </c>
      <c r="AT95" s="46">
        <f>IF(AND(EXCL_YRS_NEG_INC=1,_xlfn.XLOOKUP($D95,MASTER_VL!$D:$D,MASTER_VL!P:P)&lt;0),"Negative",_xlfn.XLOOKUP($D95,MASTER_VL!$D:$D,MASTER_VL!P:P))</f>
        <v>992385600</v>
      </c>
      <c r="AU95" s="65">
        <f t="shared" si="83"/>
        <v>3.546902925589655E-3</v>
      </c>
      <c r="AV95" s="65" t="str">
        <f t="shared" si="84"/>
        <v/>
      </c>
      <c r="AW95" s="47">
        <f t="shared" si="109"/>
        <v>0.16913837710701685</v>
      </c>
      <c r="AX95" s="46">
        <f t="shared" si="85"/>
        <v>5867348000</v>
      </c>
      <c r="AY95" s="46">
        <f>_xlfn.XLOOKUP($D95, MASTER_YH!$D:$D, MASTER_YH!J:J)</f>
        <v>5263607000</v>
      </c>
      <c r="AZ95" s="49">
        <f t="shared" si="86"/>
        <v>1.1147010025634512</v>
      </c>
      <c r="BA95" s="46">
        <f t="shared" si="110"/>
        <v>5052741000</v>
      </c>
      <c r="BB95" s="46">
        <f>_xlfn.XLOOKUP($D95, 'MASTER_S&amp;P'!$D:$D, 'MASTER_S&amp;P'!J:J)</f>
        <v>4819656000</v>
      </c>
      <c r="BC95" s="49">
        <f t="shared" si="111"/>
        <v>1.0483613353318162</v>
      </c>
      <c r="BD95" s="51">
        <f t="shared" si="87"/>
        <v>5041631500</v>
      </c>
      <c r="BE95" s="65">
        <f t="shared" si="88"/>
        <v>3.2556276650218038E-3</v>
      </c>
      <c r="BF95" s="65" t="str">
        <f t="shared" si="89"/>
        <v/>
      </c>
      <c r="BG95" s="50">
        <f t="shared" si="112"/>
        <v>1.0815311689476337</v>
      </c>
      <c r="BH95" s="44">
        <f t="shared" si="66"/>
        <v>0</v>
      </c>
      <c r="BK95" s="46">
        <f>_xlfn.XLOOKUP($D95,MASTER_YH!$D:$D,MASTER_YH!H:H)</f>
        <v>5052741000</v>
      </c>
      <c r="BL95" s="46">
        <f>IF(AND(EXCL_YRS_NEG_INC=1,_xlfn.XLOOKUP($D95,MASTER_YH!$D:$D,MASTER_YH!N:N)&lt;0), "Negative", _xlfn.XLOOKUP($D95,MASTER_YH!$D:$D,MASTER_YH!N:N))</f>
        <v>1076107000</v>
      </c>
      <c r="BM95" s="65">
        <f t="shared" si="90"/>
        <v>3.184410877322557E-3</v>
      </c>
      <c r="BN95" s="65" t="str">
        <f t="shared" si="91"/>
        <v/>
      </c>
      <c r="BO95" s="47">
        <f t="shared" si="113"/>
        <v>0.21297489817902798</v>
      </c>
      <c r="BP95" s="46">
        <f>_xlfn.XLOOKUP($D95, 'MASTER_S&amp;P'!$D:$D, 'MASTER_S&amp;P'!H:H)</f>
        <v>4330761000</v>
      </c>
      <c r="BQ95" s="46">
        <f>IF(AND(EXCL_YRS_NEG_INC=1,_xlfn.XLOOKUP($D95,'MASTER_S&amp;P'!$D:$D,'MASTER_S&amp;P'!N:N)&lt;0),"Negative",_xlfn.XLOOKUP($D95,'MASTER_S&amp;P'!$D:$D,'MASTER_S&amp;P'!N:N))</f>
        <v>893401000</v>
      </c>
      <c r="BR95" s="65">
        <f t="shared" si="92"/>
        <v>3.0890617869619415E-3</v>
      </c>
      <c r="BS95" s="65" t="str">
        <f t="shared" si="93"/>
        <v/>
      </c>
      <c r="BT95" s="47">
        <f t="shared" si="114"/>
        <v>0.20629191959565535</v>
      </c>
      <c r="BU95" s="46">
        <f>_xlfn.XLOOKUP($D95, MASTER_VL!$D:$D, MASTER_VL!H:H)</f>
        <v>5052700000</v>
      </c>
      <c r="BV95" s="46">
        <f>IF(AND(EXCL_YRS_NEG_INC=1,_xlfn.XLOOKUP($D95,MASTER_VL!$D:$D,MASTER_VL!Q:Q)&lt;0),"Negative",_xlfn.XLOOKUP($D95,MASTER_VL!$D:$D,MASTER_VL!Q:Q))</f>
        <v>785247599.99999988</v>
      </c>
      <c r="BW95" s="65">
        <f t="shared" si="94"/>
        <v>3.3072264143566591E-3</v>
      </c>
      <c r="BX95" s="65" t="str">
        <f t="shared" si="95"/>
        <v/>
      </c>
      <c r="BY95" s="47">
        <f t="shared" si="115"/>
        <v>0.15541148296950144</v>
      </c>
      <c r="BZ95" s="46">
        <f t="shared" si="96"/>
        <v>5052741000</v>
      </c>
      <c r="CA95" s="46">
        <f>_xlfn.XLOOKUP($D95, MASTER_YH!$D:$D, MASTER_YH!K:K)</f>
        <v>4819656000</v>
      </c>
      <c r="CB95" s="49">
        <f t="shared" si="97"/>
        <v>1.0483613353318162</v>
      </c>
      <c r="CC95" s="46">
        <f t="shared" si="116"/>
        <v>4330761000</v>
      </c>
      <c r="CD95" s="46">
        <f>_xlfn.XLOOKUP($D95, 'MASTER_S&amp;P'!$D:$D, 'MASTER_S&amp;P'!K:K)</f>
        <v>4063562000</v>
      </c>
      <c r="CE95" s="49">
        <f t="shared" si="117"/>
        <v>1.0657548722032542</v>
      </c>
      <c r="CF95" s="51">
        <f t="shared" si="98"/>
        <v>4441609000</v>
      </c>
      <c r="CG95" s="65">
        <f t="shared" si="99"/>
        <v>2.9767967178364395E-3</v>
      </c>
      <c r="CH95" s="65" t="str">
        <f t="shared" si="100"/>
        <v/>
      </c>
      <c r="CI95" s="50">
        <f t="shared" si="118"/>
        <v>1.0570581037675351</v>
      </c>
      <c r="CJ95" s="44">
        <f t="shared" si="67"/>
        <v>0</v>
      </c>
    </row>
    <row r="96" spans="2:88" x14ac:dyDescent="0.3">
      <c r="B96" s="7" t="str">
        <f>MASTER_VL!B90</f>
        <v>Retail Store</v>
      </c>
      <c r="C96" s="7" t="str">
        <f>MASTER_VL!C90</f>
        <v>Five Below Inc</v>
      </c>
      <c r="D96" s="7" t="str">
        <f>MASTER_VL!D90</f>
        <v>FIVE</v>
      </c>
      <c r="G96" s="46">
        <f>_xlfn.XLOOKUP($D96,MASTER_YH!$D:$D,MASTER_YH!F:F)</f>
        <v>3876527000</v>
      </c>
      <c r="H96" s="46">
        <f>IF(AND(EXCL_YRS_NEG_INC=1,_xlfn.XLOOKUP($D96,MASTER_YH!$D:$D,MASTER_YH!L:L)&lt;0), "Negative", _xlfn.XLOOKUP($D96,MASTER_YH!$D:$D,MASTER_YH!L:L))</f>
        <v>338665000</v>
      </c>
      <c r="I96" s="65">
        <f t="shared" si="68"/>
        <v>3.0080983120474455E-3</v>
      </c>
      <c r="J96" s="65" t="str">
        <f t="shared" si="69"/>
        <v/>
      </c>
      <c r="K96" s="47">
        <f t="shared" si="101"/>
        <v>8.7362992699393044E-2</v>
      </c>
      <c r="L96" s="46">
        <f>_xlfn.XLOOKUP($D96, 'MASTER_S&amp;P'!$D:$D, 'MASTER_S&amp;P'!F:F)</f>
        <v>3559369000</v>
      </c>
      <c r="M96" s="46">
        <f>IF(AND(EXCL_YRS_NEG_INC=1,_xlfn.XLOOKUP($D96,'MASTER_S&amp;P'!$D:$D,'MASTER_S&amp;P'!L:L)&lt;0),"Negative",_xlfn.XLOOKUP($D96,'MASTER_S&amp;P'!$D:$D,'MASTER_S&amp;P'!L:L))</f>
        <v>401101000</v>
      </c>
      <c r="N96" s="65">
        <f t="shared" si="70"/>
        <v>2.7559858436303299E-3</v>
      </c>
      <c r="O96" s="65" t="str">
        <f t="shared" si="71"/>
        <v/>
      </c>
      <c r="P96" s="47">
        <f t="shared" si="102"/>
        <v>0.11268879399691349</v>
      </c>
      <c r="Q96" s="46">
        <f>_xlfn.XLOOKUP($D96, MASTER_VL!$D:$D, MASTER_VL!F:F)</f>
        <v>3876500000</v>
      </c>
      <c r="R96" s="46">
        <f>IF(AND(EXCL_YRS_NEG_INC=1,_xlfn.XLOOKUP($D96,MASTER_VL!$D:$D,MASTER_VL!O:O)&lt;0),"Negative",_xlfn.XLOOKUP($D96,MASTER_VL!$D:$D,MASTER_VL!O:O))</f>
        <v>253137999.99999997</v>
      </c>
      <c r="S96" s="65">
        <f t="shared" si="72"/>
        <v>3.7830895316439922E-3</v>
      </c>
      <c r="T96" s="65" t="str">
        <f t="shared" si="73"/>
        <v/>
      </c>
      <c r="U96" s="47">
        <f t="shared" si="103"/>
        <v>6.5300657809880036E-2</v>
      </c>
      <c r="V96" s="46">
        <f t="shared" si="74"/>
        <v>3876527000</v>
      </c>
      <c r="W96" s="46">
        <f>_xlfn.XLOOKUP($D96, MASTER_YH!$D:$D, MASTER_YH!I:I)</f>
        <v>4339574000</v>
      </c>
      <c r="X96" s="49">
        <f t="shared" si="75"/>
        <v>0.89329666921223139</v>
      </c>
      <c r="Y96" s="46">
        <f t="shared" si="104"/>
        <v>3559369000</v>
      </c>
      <c r="Z96" s="46">
        <f>_xlfn.XLOOKUP($D96, 'MASTER_S&amp;P'!$D:$D, 'MASTER_S&amp;P'!I:I)</f>
        <v>3872037000</v>
      </c>
      <c r="AA96" s="49">
        <f t="shared" si="105"/>
        <v>0.91924973857429559</v>
      </c>
      <c r="AB96" s="51">
        <f t="shared" si="76"/>
        <v>4105805500</v>
      </c>
      <c r="AC96" s="65">
        <f t="shared" si="77"/>
        <v>2.569027735745264E-3</v>
      </c>
      <c r="AD96" s="65" t="str">
        <f t="shared" si="78"/>
        <v/>
      </c>
      <c r="AE96" s="50">
        <f t="shared" si="106"/>
        <v>0.90627320389326349</v>
      </c>
      <c r="AF96" s="44">
        <f t="shared" si="65"/>
        <v>0</v>
      </c>
      <c r="AI96" s="46">
        <f>_xlfn.XLOOKUP($D96,MASTER_YH!$D:$D,MASTER_YH!G:G)</f>
        <v>3559369000</v>
      </c>
      <c r="AJ96" s="46">
        <f>IF(AND(EXCL_YRS_NEG_INC=1,_xlfn.XLOOKUP($D96,MASTER_YH!$D:$D,MASTER_YH!M:M)&lt;0), "Negative", _xlfn.XLOOKUP($D96,MASTER_YH!$D:$D,MASTER_YH!M:M))</f>
        <v>401101000</v>
      </c>
      <c r="AK96" s="65">
        <f t="shared" si="79"/>
        <v>2.4206118600132364E-3</v>
      </c>
      <c r="AL96" s="65" t="str">
        <f t="shared" si="80"/>
        <v/>
      </c>
      <c r="AM96" s="47">
        <f t="shared" si="107"/>
        <v>0.11268879399691349</v>
      </c>
      <c r="AN96" s="46">
        <f>_xlfn.XLOOKUP($D96, 'MASTER_S&amp;P'!$D:$D, 'MASTER_S&amp;P'!G:G)</f>
        <v>3076308000</v>
      </c>
      <c r="AO96" s="46">
        <f>IF(AND(EXCL_YRS_NEG_INC=1,_xlfn.XLOOKUP($D96,'MASTER_S&amp;P'!$D:$D,'MASTER_S&amp;P'!M:M)&lt;0),"Negative",_xlfn.XLOOKUP($D96,'MASTER_S&amp;P'!$D:$D,'MASTER_S&amp;P'!M:M))</f>
        <v>347534000</v>
      </c>
      <c r="AP96" s="65">
        <f t="shared" si="81"/>
        <v>2.4549153208242125E-3</v>
      </c>
      <c r="AQ96" s="65" t="str">
        <f t="shared" si="82"/>
        <v/>
      </c>
      <c r="AR96" s="47">
        <f t="shared" si="108"/>
        <v>0.1129711329294726</v>
      </c>
      <c r="AS96" s="46">
        <f>_xlfn.XLOOKUP($D96, MASTER_VL!$D:$D, MASTER_VL!G:G)</f>
        <v>3559400000</v>
      </c>
      <c r="AT96" s="46">
        <f>IF(AND(EXCL_YRS_NEG_INC=1,_xlfn.XLOOKUP($D96,MASTER_VL!$D:$D,MASTER_VL!P:P)&lt;0),"Negative",_xlfn.XLOOKUP($D96,MASTER_VL!$D:$D,MASTER_VL!P:P))</f>
        <v>298632000</v>
      </c>
      <c r="AU96" s="65">
        <f t="shared" si="83"/>
        <v>2.5316086584785714E-3</v>
      </c>
      <c r="AV96" s="65" t="str">
        <f t="shared" si="84"/>
        <v/>
      </c>
      <c r="AW96" s="47">
        <f t="shared" si="109"/>
        <v>8.3899533629263362E-2</v>
      </c>
      <c r="AX96" s="46">
        <f t="shared" si="85"/>
        <v>3559369000</v>
      </c>
      <c r="AY96" s="46">
        <f>_xlfn.XLOOKUP($D96, MASTER_YH!$D:$D, MASTER_YH!J:J)</f>
        <v>3872037000</v>
      </c>
      <c r="AZ96" s="49">
        <f t="shared" si="86"/>
        <v>0.91924973857429559</v>
      </c>
      <c r="BA96" s="46">
        <f t="shared" si="110"/>
        <v>3076308000</v>
      </c>
      <c r="BB96" s="46">
        <f>_xlfn.XLOOKUP($D96, 'MASTER_S&amp;P'!$D:$D, 'MASTER_S&amp;P'!J:J)</f>
        <v>3324911000</v>
      </c>
      <c r="BC96" s="49">
        <f t="shared" si="111"/>
        <v>0.92523017909351557</v>
      </c>
      <c r="BD96" s="51">
        <f t="shared" si="87"/>
        <v>3598474000</v>
      </c>
      <c r="BE96" s="65">
        <f t="shared" si="88"/>
        <v>2.3237103914202513E-3</v>
      </c>
      <c r="BF96" s="65" t="str">
        <f t="shared" si="89"/>
        <v/>
      </c>
      <c r="BG96" s="50">
        <f t="shared" si="112"/>
        <v>0.92223995883390564</v>
      </c>
      <c r="BH96" s="44">
        <f t="shared" si="66"/>
        <v>0</v>
      </c>
      <c r="BK96" s="46">
        <f>_xlfn.XLOOKUP($D96,MASTER_YH!$D:$D,MASTER_YH!H:H)</f>
        <v>3076308000</v>
      </c>
      <c r="BL96" s="46">
        <f>IF(AND(EXCL_YRS_NEG_INC=1,_xlfn.XLOOKUP($D96,MASTER_YH!$D:$D,MASTER_YH!N:N)&lt;0), "Negative", _xlfn.XLOOKUP($D96,MASTER_YH!$D:$D,MASTER_YH!N:N))</f>
        <v>347534000</v>
      </c>
      <c r="BM96" s="65">
        <f t="shared" si="90"/>
        <v>2.2244698835739425E-3</v>
      </c>
      <c r="BN96" s="65" t="str">
        <f t="shared" si="91"/>
        <v/>
      </c>
      <c r="BO96" s="47">
        <f t="shared" si="113"/>
        <v>0.1129711329294726</v>
      </c>
      <c r="BP96" s="46">
        <f>_xlfn.XLOOKUP($D96, 'MASTER_S&amp;P'!$D:$D, 'MASTER_S&amp;P'!H:H)</f>
        <v>2848354000</v>
      </c>
      <c r="BQ96" s="46">
        <f>IF(AND(EXCL_YRS_NEG_INC=1,_xlfn.XLOOKUP($D96,'MASTER_S&amp;P'!$D:$D,'MASTER_S&amp;P'!N:N)&lt;0),"Negative",_xlfn.XLOOKUP($D96,'MASTER_S&amp;P'!$D:$D,'MASTER_S&amp;P'!N:N))</f>
        <v>366703000</v>
      </c>
      <c r="BR96" s="65">
        <f t="shared" si="92"/>
        <v>2.1578637865266627E-3</v>
      </c>
      <c r="BS96" s="65" t="str">
        <f t="shared" si="93"/>
        <v/>
      </c>
      <c r="BT96" s="47">
        <f t="shared" si="114"/>
        <v>0.12874207349226957</v>
      </c>
      <c r="BU96" s="46">
        <f>_xlfn.XLOOKUP($D96, MASTER_VL!$D:$D, MASTER_VL!H:H)</f>
        <v>3076300000</v>
      </c>
      <c r="BV96" s="46">
        <f>IF(AND(EXCL_YRS_NEG_INC=1,_xlfn.XLOOKUP($D96,MASTER_VL!$D:$D,MASTER_VL!Q:Q)&lt;0),"Negative",_xlfn.XLOOKUP($D96,MASTER_VL!$D:$D,MASTER_VL!Q:Q))</f>
        <v>260482600.00000003</v>
      </c>
      <c r="BW96" s="65">
        <f t="shared" si="94"/>
        <v>2.3102626640574167E-3</v>
      </c>
      <c r="BX96" s="65" t="str">
        <f t="shared" si="95"/>
        <v/>
      </c>
      <c r="BY96" s="47">
        <f t="shared" si="115"/>
        <v>8.4673991483275368E-2</v>
      </c>
      <c r="BZ96" s="46">
        <f t="shared" si="96"/>
        <v>3076308000</v>
      </c>
      <c r="CA96" s="46">
        <f>_xlfn.XLOOKUP($D96, MASTER_YH!$D:$D, MASTER_YH!K:K)</f>
        <v>3324911000</v>
      </c>
      <c r="CB96" s="49">
        <f t="shared" si="97"/>
        <v>0.92523017909351557</v>
      </c>
      <c r="CC96" s="46">
        <f t="shared" si="116"/>
        <v>2848354000</v>
      </c>
      <c r="CD96" s="46">
        <f>_xlfn.XLOOKUP($D96, 'MASTER_S&amp;P'!$D:$D, 'MASTER_S&amp;P'!K:K)</f>
        <v>2880460000</v>
      </c>
      <c r="CE96" s="49">
        <f t="shared" si="117"/>
        <v>0.98885386361900529</v>
      </c>
      <c r="CF96" s="51">
        <f t="shared" si="98"/>
        <v>3102685500</v>
      </c>
      <c r="CG96" s="65">
        <f t="shared" si="99"/>
        <v>2.0794410342915622E-3</v>
      </c>
      <c r="CH96" s="65" t="str">
        <f t="shared" si="100"/>
        <v/>
      </c>
      <c r="CI96" s="50">
        <f t="shared" si="118"/>
        <v>0.95704202135626049</v>
      </c>
      <c r="CJ96" s="44">
        <f t="shared" si="67"/>
        <v>0</v>
      </c>
    </row>
    <row r="97" spans="2:88" x14ac:dyDescent="0.3">
      <c r="B97" s="7" t="str">
        <f>MASTER_VL!B91</f>
        <v>Retail Store</v>
      </c>
      <c r="C97" s="7" t="str">
        <f>MASTER_VL!C91</f>
        <v>Nordstrom Inc</v>
      </c>
      <c r="D97" s="7" t="str">
        <f>MASTER_VL!D91</f>
        <v>JWN</v>
      </c>
      <c r="G97" s="46">
        <f>_xlfn.XLOOKUP($D97,MASTER_YH!$D:$D,MASTER_YH!F:F)</f>
        <v>15016000000</v>
      </c>
      <c r="H97" s="46">
        <f>IF(AND(EXCL_YRS_NEG_INC=1,_xlfn.XLOOKUP($D97,MASTER_YH!$D:$D,MASTER_YH!L:L)&lt;0), "Negative", _xlfn.XLOOKUP($D97,MASTER_YH!$D:$D,MASTER_YH!L:L))</f>
        <v>393000000</v>
      </c>
      <c r="I97" s="65">
        <f t="shared" si="68"/>
        <v>6.3776756610543321E-3</v>
      </c>
      <c r="J97" s="65" t="str">
        <f t="shared" si="69"/>
        <v/>
      </c>
      <c r="K97" s="47">
        <f t="shared" si="101"/>
        <v>2.6172083111347895E-2</v>
      </c>
      <c r="L97" s="46">
        <f>_xlfn.XLOOKUP($D97, 'MASTER_S&amp;P'!$D:$D, 'MASTER_S&amp;P'!F:F)</f>
        <v>14693000000</v>
      </c>
      <c r="M97" s="46">
        <f>IF(AND(EXCL_YRS_NEG_INC=1,_xlfn.XLOOKUP($D97,'MASTER_S&amp;P'!$D:$D,'MASTER_S&amp;P'!L:L)&lt;0),"Negative",_xlfn.XLOOKUP($D97,'MASTER_S&amp;P'!$D:$D,'MASTER_S&amp;P'!L:L))</f>
        <v>147000000</v>
      </c>
      <c r="N97" s="65">
        <f t="shared" si="70"/>
        <v>5.843154715634246E-3</v>
      </c>
      <c r="O97" s="65" t="str">
        <f t="shared" si="71"/>
        <v/>
      </c>
      <c r="P97" s="47">
        <f t="shared" si="102"/>
        <v>1.0004764173415913E-2</v>
      </c>
      <c r="Q97" s="46">
        <f>_xlfn.XLOOKUP($D97, MASTER_VL!$D:$D, MASTER_VL!F:F)</f>
        <v>14557000000</v>
      </c>
      <c r="R97" s="46">
        <f>IF(AND(EXCL_YRS_NEG_INC=1,_xlfn.XLOOKUP($D97,MASTER_VL!$D:$D,MASTER_VL!O:O)&lt;0),"Negative",_xlfn.XLOOKUP($D97,MASTER_VL!$D:$D,MASTER_VL!O:O))</f>
        <v>3584840000</v>
      </c>
      <c r="S97" s="65">
        <f t="shared" si="72"/>
        <v>8.0207877292192611E-3</v>
      </c>
      <c r="T97" s="65" t="str">
        <f t="shared" si="73"/>
        <v/>
      </c>
      <c r="U97" s="47">
        <f t="shared" si="103"/>
        <v>0.24626227931579309</v>
      </c>
      <c r="V97" s="46">
        <f t="shared" si="74"/>
        <v>15016000000</v>
      </c>
      <c r="W97" s="46">
        <f>_xlfn.XLOOKUP($D97, MASTER_YH!$D:$D, MASTER_YH!I:I)</f>
        <v>8966000000</v>
      </c>
      <c r="X97" s="49">
        <f t="shared" si="75"/>
        <v>1.6747713584653134</v>
      </c>
      <c r="Y97" s="46">
        <f t="shared" si="104"/>
        <v>14693000000</v>
      </c>
      <c r="Z97" s="46">
        <f>_xlfn.XLOOKUP($D97, 'MASTER_S&amp;P'!$D:$D, 'MASTER_S&amp;P'!I:I)</f>
        <v>8444000000</v>
      </c>
      <c r="AA97" s="49">
        <f t="shared" si="105"/>
        <v>1.7400521080056846</v>
      </c>
      <c r="AB97" s="51">
        <f t="shared" si="76"/>
        <v>8705000000</v>
      </c>
      <c r="AC97" s="65">
        <f t="shared" si="77"/>
        <v>5.4467720011731006E-3</v>
      </c>
      <c r="AD97" s="65" t="str">
        <f t="shared" si="78"/>
        <v/>
      </c>
      <c r="AE97" s="50">
        <f t="shared" si="106"/>
        <v>1.707411733235499</v>
      </c>
      <c r="AF97" s="44">
        <f t="shared" si="65"/>
        <v>0</v>
      </c>
      <c r="AI97" s="46">
        <f>_xlfn.XLOOKUP($D97,MASTER_YH!$D:$D,MASTER_YH!G:G)</f>
        <v>14693000000</v>
      </c>
      <c r="AJ97" s="46">
        <f>IF(AND(EXCL_YRS_NEG_INC=1,_xlfn.XLOOKUP($D97,MASTER_YH!$D:$D,MASTER_YH!M:M)&lt;0), "Negative", _xlfn.XLOOKUP($D97,MASTER_YH!$D:$D,MASTER_YH!M:M))</f>
        <v>147000000</v>
      </c>
      <c r="AK97" s="65">
        <f t="shared" si="79"/>
        <v>5.7813252592303745E-3</v>
      </c>
      <c r="AL97" s="65" t="str">
        <f t="shared" si="80"/>
        <v/>
      </c>
      <c r="AM97" s="47">
        <f t="shared" si="107"/>
        <v>1.0004764173415913E-2</v>
      </c>
      <c r="AN97" s="46">
        <f>_xlfn.XLOOKUP($D97, 'MASTER_S&amp;P'!$D:$D, 'MASTER_S&amp;P'!G:G)</f>
        <v>15530000000</v>
      </c>
      <c r="AO97" s="46">
        <f>IF(AND(EXCL_YRS_NEG_INC=1,_xlfn.XLOOKUP($D97,'MASTER_S&amp;P'!$D:$D,'MASTER_S&amp;P'!M:M)&lt;0),"Negative",_xlfn.XLOOKUP($D97,'MASTER_S&amp;P'!$D:$D,'MASTER_S&amp;P'!M:M))</f>
        <v>337000000</v>
      </c>
      <c r="AP97" s="65">
        <f t="shared" si="81"/>
        <v>5.8632547365421277E-3</v>
      </c>
      <c r="AQ97" s="65" t="str">
        <f t="shared" si="82"/>
        <v/>
      </c>
      <c r="AR97" s="47">
        <f t="shared" si="108"/>
        <v>2.1699935608499678E-2</v>
      </c>
      <c r="AS97" s="46">
        <f>_xlfn.XLOOKUP($D97, MASTER_VL!$D:$D, MASTER_VL!G:G)</f>
        <v>14219000000</v>
      </c>
      <c r="AT97" s="46">
        <f>IF(AND(EXCL_YRS_NEG_INC=1,_xlfn.XLOOKUP($D97,MASTER_VL!$D:$D,MASTER_VL!P:P)&lt;0),"Negative",_xlfn.XLOOKUP($D97,MASTER_VL!$D:$D,MASTER_VL!P:P))</f>
        <v>344288000</v>
      </c>
      <c r="AU97" s="65">
        <f t="shared" si="83"/>
        <v>6.0464270730576581E-3</v>
      </c>
      <c r="AV97" s="65" t="str">
        <f t="shared" si="84"/>
        <v/>
      </c>
      <c r="AW97" s="47">
        <f t="shared" si="109"/>
        <v>2.4213235811238482E-2</v>
      </c>
      <c r="AX97" s="46">
        <f t="shared" si="85"/>
        <v>14693000000</v>
      </c>
      <c r="AY97" s="46">
        <f>_xlfn.XLOOKUP($D97, MASTER_YH!$D:$D, MASTER_YH!J:J)</f>
        <v>8444000000</v>
      </c>
      <c r="AZ97" s="49">
        <f t="shared" si="86"/>
        <v>1.7400521080056846</v>
      </c>
      <c r="BA97" s="46">
        <f t="shared" si="110"/>
        <v>15530000000</v>
      </c>
      <c r="BB97" s="46">
        <f>_xlfn.XLOOKUP($D97, 'MASTER_S&amp;P'!$D:$D, 'MASTER_S&amp;P'!J:J)</f>
        <v>8745000000</v>
      </c>
      <c r="BC97" s="49">
        <f t="shared" si="111"/>
        <v>1.7758719268153231</v>
      </c>
      <c r="BD97" s="51">
        <f t="shared" si="87"/>
        <v>8594500000</v>
      </c>
      <c r="BE97" s="65">
        <f t="shared" si="88"/>
        <v>5.5498883579710046E-3</v>
      </c>
      <c r="BF97" s="65" t="str">
        <f t="shared" si="89"/>
        <v/>
      </c>
      <c r="BG97" s="50">
        <f t="shared" si="112"/>
        <v>1.7579620174105037</v>
      </c>
      <c r="BH97" s="44">
        <f t="shared" si="66"/>
        <v>0</v>
      </c>
      <c r="BK97" s="46">
        <f>_xlfn.XLOOKUP($D97,MASTER_YH!$D:$D,MASTER_YH!H:H)</f>
        <v>15530000000</v>
      </c>
      <c r="BL97" s="46">
        <f>IF(AND(EXCL_YRS_NEG_INC=1,_xlfn.XLOOKUP($D97,MASTER_YH!$D:$D,MASTER_YH!N:N)&lt;0), "Negative", _xlfn.XLOOKUP($D97,MASTER_YH!$D:$D,MASTER_YH!N:N))</f>
        <v>337000000</v>
      </c>
      <c r="BM97" s="65">
        <f t="shared" si="90"/>
        <v>6.3141772714752145E-3</v>
      </c>
      <c r="BN97" s="65" t="str">
        <f t="shared" si="91"/>
        <v/>
      </c>
      <c r="BO97" s="47">
        <f t="shared" si="113"/>
        <v>2.1699935608499678E-2</v>
      </c>
      <c r="BP97" s="46">
        <f>_xlfn.XLOOKUP($D97, 'MASTER_S&amp;P'!$D:$D, 'MASTER_S&amp;P'!H:H)</f>
        <v>14789000000</v>
      </c>
      <c r="BQ97" s="46">
        <f>IF(AND(EXCL_YRS_NEG_INC=1,_xlfn.XLOOKUP($D97,'MASTER_S&amp;P'!$D:$D,'MASTER_S&amp;P'!N:N)&lt;0),"Negative",_xlfn.XLOOKUP($D97,'MASTER_S&amp;P'!$D:$D,'MASTER_S&amp;P'!N:N))</f>
        <v>246000000</v>
      </c>
      <c r="BR97" s="65">
        <f t="shared" si="92"/>
        <v>6.125115280920454E-3</v>
      </c>
      <c r="BS97" s="65" t="str">
        <f t="shared" si="93"/>
        <v/>
      </c>
      <c r="BT97" s="47">
        <f t="shared" si="114"/>
        <v>1.6633984718371762E-2</v>
      </c>
      <c r="BU97" s="46">
        <f>_xlfn.XLOOKUP($D97, MASTER_VL!$D:$D, MASTER_VL!H:H)</f>
        <v>15092000000</v>
      </c>
      <c r="BV97" s="46">
        <f>IF(AND(EXCL_YRS_NEG_INC=1,_xlfn.XLOOKUP($D97,MASTER_VL!$D:$D,MASTER_VL!Q:Q)&lt;0),"Negative",_xlfn.XLOOKUP($D97,MASTER_VL!$D:$D,MASTER_VL!Q:Q))</f>
        <v>270569000</v>
      </c>
      <c r="BW97" s="65">
        <f t="shared" si="94"/>
        <v>6.5577008312165917E-3</v>
      </c>
      <c r="BX97" s="65" t="str">
        <f t="shared" si="95"/>
        <v/>
      </c>
      <c r="BY97" s="47">
        <f t="shared" si="115"/>
        <v>1.7927975086138352E-2</v>
      </c>
      <c r="BZ97" s="46">
        <f t="shared" si="96"/>
        <v>15530000000</v>
      </c>
      <c r="CA97" s="46">
        <f>_xlfn.XLOOKUP($D97, MASTER_YH!$D:$D, MASTER_YH!K:K)</f>
        <v>8745000000</v>
      </c>
      <c r="CB97" s="49">
        <f t="shared" si="97"/>
        <v>1.7758719268153231</v>
      </c>
      <c r="CC97" s="46">
        <f t="shared" si="116"/>
        <v>14789000000</v>
      </c>
      <c r="CD97" s="46">
        <f>_xlfn.XLOOKUP($D97, 'MASTER_S&amp;P'!$D:$D, 'MASTER_S&amp;P'!K:K)</f>
        <v>8869000000</v>
      </c>
      <c r="CE97" s="49">
        <f t="shared" si="117"/>
        <v>1.6674935167437142</v>
      </c>
      <c r="CF97" s="51">
        <f t="shared" si="98"/>
        <v>8807000000</v>
      </c>
      <c r="CG97" s="65">
        <f t="shared" si="99"/>
        <v>5.902511610991765E-3</v>
      </c>
      <c r="CH97" s="65" t="str">
        <f t="shared" si="100"/>
        <v/>
      </c>
      <c r="CI97" s="50">
        <f t="shared" si="118"/>
        <v>1.7216827217795188</v>
      </c>
      <c r="CJ97" s="44">
        <f t="shared" si="67"/>
        <v>0</v>
      </c>
    </row>
    <row r="98" spans="2:88" x14ac:dyDescent="0.3">
      <c r="B98" s="7" t="str">
        <f>MASTER_VL!B92</f>
        <v>Retail Store</v>
      </c>
      <c r="C98" s="7" t="str">
        <f>MASTER_VL!C92</f>
        <v>Jiuzi Holdings Inc</v>
      </c>
      <c r="D98" s="7" t="str">
        <f>MASTER_VL!D92</f>
        <v>JZXN</v>
      </c>
      <c r="G98" s="46">
        <f>_xlfn.XLOOKUP($D98,MASTER_YH!$D:$D,MASTER_YH!F:F)</f>
        <v>1400139</v>
      </c>
      <c r="H98" s="46" t="str">
        <f>IF(AND(EXCL_YRS_NEG_INC=1,_xlfn.XLOOKUP($D98,MASTER_YH!$D:$D,MASTER_YH!L:L)&lt;0), "Negative", _xlfn.XLOOKUP($D98,MASTER_YH!$D:$D,MASTER_YH!L:L))</f>
        <v>Negative</v>
      </c>
      <c r="I98" s="65" t="str">
        <f t="shared" si="68"/>
        <v/>
      </c>
      <c r="J98" s="65" t="str">
        <f t="shared" si="69"/>
        <v/>
      </c>
      <c r="K98" s="47" t="str">
        <f t="shared" si="101"/>
        <v>n/a</v>
      </c>
      <c r="L98" s="46">
        <f>_xlfn.XLOOKUP($D98, 'MASTER_S&amp;P'!$D:$D, 'MASTER_S&amp;P'!F:F)</f>
        <v>1400139</v>
      </c>
      <c r="M98" s="46" t="str">
        <f>IF(AND(EXCL_YRS_NEG_INC=1,_xlfn.XLOOKUP($D98,'MASTER_S&amp;P'!$D:$D,'MASTER_S&amp;P'!L:L)&lt;0),"Negative",_xlfn.XLOOKUP($D98,'MASTER_S&amp;P'!$D:$D,'MASTER_S&amp;P'!L:L))</f>
        <v>Negative</v>
      </c>
      <c r="N98" s="65" t="str">
        <f t="shared" si="70"/>
        <v/>
      </c>
      <c r="O98" s="65" t="str">
        <f t="shared" si="71"/>
        <v/>
      </c>
      <c r="P98" s="47" t="str">
        <f t="shared" si="102"/>
        <v>n/a</v>
      </c>
      <c r="Q98" s="46" t="str">
        <f>_xlfn.XLOOKUP($D98, MASTER_VL!$D:$D, MASTER_VL!F:F)</f>
        <v>NA</v>
      </c>
      <c r="R98" s="46" t="str">
        <f>IF(AND(EXCL_YRS_NEG_INC=1,_xlfn.XLOOKUP($D98,MASTER_VL!$D:$D,MASTER_VL!O:O)&lt;0),"Negative",_xlfn.XLOOKUP($D98,MASTER_VL!$D:$D,MASTER_VL!O:O))</f>
        <v>NA</v>
      </c>
      <c r="S98" s="65" t="str">
        <f t="shared" si="72"/>
        <v/>
      </c>
      <c r="T98" s="65" t="str">
        <f t="shared" si="73"/>
        <v/>
      </c>
      <c r="U98" s="47" t="str">
        <f t="shared" si="103"/>
        <v>n/a</v>
      </c>
      <c r="V98" s="46">
        <f t="shared" si="74"/>
        <v>1400139</v>
      </c>
      <c r="W98" s="46">
        <f>_xlfn.XLOOKUP($D98, MASTER_YH!$D:$D, MASTER_YH!I:I)</f>
        <v>10616621</v>
      </c>
      <c r="X98" s="49">
        <f t="shared" si="75"/>
        <v>0.13188179176783271</v>
      </c>
      <c r="Y98" s="46">
        <f t="shared" si="104"/>
        <v>1400139</v>
      </c>
      <c r="Z98" s="46">
        <f>_xlfn.XLOOKUP($D98, 'MASTER_S&amp;P'!$D:$D, 'MASTER_S&amp;P'!I:I)</f>
        <v>10616621</v>
      </c>
      <c r="AA98" s="49">
        <f t="shared" si="105"/>
        <v>0.13188179176783271</v>
      </c>
      <c r="AB98" s="51">
        <f t="shared" si="76"/>
        <v>10616621</v>
      </c>
      <c r="AC98" s="65">
        <f t="shared" si="77"/>
        <v>6.642885009749152E-6</v>
      </c>
      <c r="AD98" s="65" t="str">
        <f t="shared" si="78"/>
        <v/>
      </c>
      <c r="AE98" s="50">
        <f t="shared" si="106"/>
        <v>0.13188179176783271</v>
      </c>
      <c r="AF98" s="44">
        <f t="shared" si="65"/>
        <v>0</v>
      </c>
      <c r="AI98" s="46">
        <f>_xlfn.XLOOKUP($D98,MASTER_YH!$D:$D,MASTER_YH!G:G)</f>
        <v>0</v>
      </c>
      <c r="AJ98" s="46" t="str">
        <f>IF(AND(EXCL_YRS_NEG_INC=1,_xlfn.XLOOKUP($D98,MASTER_YH!$D:$D,MASTER_YH!M:M)&lt;0), "Negative", _xlfn.XLOOKUP($D98,MASTER_YH!$D:$D,MASTER_YH!M:M))</f>
        <v>Negative</v>
      </c>
      <c r="AK98" s="65" t="str">
        <f t="shared" si="79"/>
        <v/>
      </c>
      <c r="AL98" s="65" t="str">
        <f t="shared" si="80"/>
        <v/>
      </c>
      <c r="AM98" s="47" t="str">
        <f t="shared" si="107"/>
        <v>n/a</v>
      </c>
      <c r="AN98" s="46" t="str">
        <f>_xlfn.XLOOKUP($D98, 'MASTER_S&amp;P'!$D:$D, 'MASTER_S&amp;P'!G:G)</f>
        <v>n/a</v>
      </c>
      <c r="AO98" s="46" t="str">
        <f>IF(AND(EXCL_YRS_NEG_INC=1,_xlfn.XLOOKUP($D98,'MASTER_S&amp;P'!$D:$D,'MASTER_S&amp;P'!M:M)&lt;0),"Negative",_xlfn.XLOOKUP($D98,'MASTER_S&amp;P'!$D:$D,'MASTER_S&amp;P'!M:M))</f>
        <v>Negative</v>
      </c>
      <c r="AP98" s="65" t="str">
        <f t="shared" si="81"/>
        <v/>
      </c>
      <c r="AQ98" s="65" t="str">
        <f t="shared" si="82"/>
        <v/>
      </c>
      <c r="AR98" s="47" t="str">
        <f t="shared" si="108"/>
        <v>n/a</v>
      </c>
      <c r="AS98" s="46" t="str">
        <f>_xlfn.XLOOKUP($D98, MASTER_VL!$D:$D, MASTER_VL!G:G)</f>
        <v>NA</v>
      </c>
      <c r="AT98" s="46" t="str">
        <f>IF(AND(EXCL_YRS_NEG_INC=1,_xlfn.XLOOKUP($D98,MASTER_VL!$D:$D,MASTER_VL!P:P)&lt;0),"Negative",_xlfn.XLOOKUP($D98,MASTER_VL!$D:$D,MASTER_VL!P:P))</f>
        <v>NA</v>
      </c>
      <c r="AU98" s="65" t="str">
        <f t="shared" si="83"/>
        <v/>
      </c>
      <c r="AV98" s="65" t="str">
        <f t="shared" si="84"/>
        <v/>
      </c>
      <c r="AW98" s="47" t="str">
        <f t="shared" si="109"/>
        <v>n/a</v>
      </c>
      <c r="AX98" s="46">
        <f t="shared" si="85"/>
        <v>0</v>
      </c>
      <c r="AY98" s="46">
        <f>_xlfn.XLOOKUP($D98, MASTER_YH!$D:$D, MASTER_YH!J:J)</f>
        <v>11390076</v>
      </c>
      <c r="AZ98" s="49">
        <f t="shared" si="86"/>
        <v>0</v>
      </c>
      <c r="BA98" s="46" t="str">
        <f t="shared" si="110"/>
        <v>n/a</v>
      </c>
      <c r="BB98" s="46">
        <f>_xlfn.XLOOKUP($D98, 'MASTER_S&amp;P'!$D:$D, 'MASTER_S&amp;P'!J:J)</f>
        <v>11390076</v>
      </c>
      <c r="BC98" s="49" t="str">
        <f t="shared" si="111"/>
        <v>n/a</v>
      </c>
      <c r="BD98" s="51">
        <f t="shared" si="87"/>
        <v>11390076</v>
      </c>
      <c r="BE98" s="65" t="str">
        <f t="shared" si="88"/>
        <v/>
      </c>
      <c r="BF98" s="65" t="str">
        <f t="shared" si="89"/>
        <v/>
      </c>
      <c r="BG98" s="50">
        <f t="shared" si="112"/>
        <v>0</v>
      </c>
      <c r="BH98" s="44">
        <f t="shared" si="66"/>
        <v>0</v>
      </c>
      <c r="BK98" s="46">
        <f>_xlfn.XLOOKUP($D98,MASTER_YH!$D:$D,MASTER_YH!H:H)</f>
        <v>0</v>
      </c>
      <c r="BL98" s="46" t="str">
        <f>IF(AND(EXCL_YRS_NEG_INC=1,_xlfn.XLOOKUP($D98,MASTER_YH!$D:$D,MASTER_YH!N:N)&lt;0), "Negative", _xlfn.XLOOKUP($D98,MASTER_YH!$D:$D,MASTER_YH!N:N))</f>
        <v>Negative</v>
      </c>
      <c r="BM98" s="65" t="str">
        <f t="shared" si="90"/>
        <v/>
      </c>
      <c r="BN98" s="65" t="str">
        <f t="shared" si="91"/>
        <v/>
      </c>
      <c r="BO98" s="47" t="str">
        <f t="shared" si="113"/>
        <v>n/a</v>
      </c>
      <c r="BP98" s="46" t="str">
        <f>_xlfn.XLOOKUP($D98, 'MASTER_S&amp;P'!$D:$D, 'MASTER_S&amp;P'!H:H)</f>
        <v>n/a</v>
      </c>
      <c r="BQ98" s="46" t="str">
        <f>IF(AND(EXCL_YRS_NEG_INC=1,_xlfn.XLOOKUP($D98,'MASTER_S&amp;P'!$D:$D,'MASTER_S&amp;P'!N:N)&lt;0),"Negative",_xlfn.XLOOKUP($D98,'MASTER_S&amp;P'!$D:$D,'MASTER_S&amp;P'!N:N))</f>
        <v>Negative</v>
      </c>
      <c r="BR98" s="65" t="str">
        <f t="shared" si="92"/>
        <v/>
      </c>
      <c r="BS98" s="65" t="str">
        <f t="shared" si="93"/>
        <v/>
      </c>
      <c r="BT98" s="47" t="str">
        <f t="shared" si="114"/>
        <v>n/a</v>
      </c>
      <c r="BU98" s="46" t="str">
        <f>_xlfn.XLOOKUP($D98, MASTER_VL!$D:$D, MASTER_VL!H:H)</f>
        <v>NA</v>
      </c>
      <c r="BV98" s="46" t="str">
        <f>IF(AND(EXCL_YRS_NEG_INC=1,_xlfn.XLOOKUP($D98,MASTER_VL!$D:$D,MASTER_VL!Q:Q)&lt;0),"Negative",_xlfn.XLOOKUP($D98,MASTER_VL!$D:$D,MASTER_VL!Q:Q))</f>
        <v>NA</v>
      </c>
      <c r="BW98" s="65" t="str">
        <f t="shared" si="94"/>
        <v/>
      </c>
      <c r="BX98" s="65" t="str">
        <f t="shared" si="95"/>
        <v/>
      </c>
      <c r="BY98" s="47" t="str">
        <f t="shared" si="115"/>
        <v>n/a</v>
      </c>
      <c r="BZ98" s="46">
        <f t="shared" si="96"/>
        <v>0</v>
      </c>
      <c r="CA98" s="46">
        <f>_xlfn.XLOOKUP($D98, MASTER_YH!$D:$D, MASTER_YH!K:K)</f>
        <v>15326174</v>
      </c>
      <c r="CB98" s="49">
        <f t="shared" si="97"/>
        <v>0</v>
      </c>
      <c r="CC98" s="46" t="str">
        <f t="shared" si="116"/>
        <v>n/a</v>
      </c>
      <c r="CD98" s="46">
        <f>_xlfn.XLOOKUP($D98, 'MASTER_S&amp;P'!$D:$D, 'MASTER_S&amp;P'!K:K)</f>
        <v>15326174</v>
      </c>
      <c r="CE98" s="49" t="str">
        <f t="shared" si="117"/>
        <v>n/a</v>
      </c>
      <c r="CF98" s="51">
        <f t="shared" si="98"/>
        <v>15326174</v>
      </c>
      <c r="CG98" s="65" t="str">
        <f t="shared" si="99"/>
        <v/>
      </c>
      <c r="CH98" s="65" t="str">
        <f t="shared" si="100"/>
        <v/>
      </c>
      <c r="CI98" s="50">
        <f t="shared" si="118"/>
        <v>0</v>
      </c>
      <c r="CJ98" s="44">
        <f t="shared" si="67"/>
        <v>0</v>
      </c>
    </row>
    <row r="99" spans="2:88" x14ac:dyDescent="0.3">
      <c r="B99" s="7" t="str">
        <f>MASTER_VL!B93</f>
        <v>Retail Store</v>
      </c>
      <c r="C99" s="7" t="str">
        <f>MASTER_VL!C93</f>
        <v>Kohls  Corporation</v>
      </c>
      <c r="D99" s="7" t="str">
        <f>MASTER_VL!D93</f>
        <v>KSS</v>
      </c>
      <c r="G99" s="46">
        <f>_xlfn.XLOOKUP($D99,MASTER_YH!$D:$D,MASTER_YH!F:F)</f>
        <v>15385000000</v>
      </c>
      <c r="H99" s="46">
        <f>IF(AND(EXCL_YRS_NEG_INC=1,_xlfn.XLOOKUP($D99,MASTER_YH!$D:$D,MASTER_YH!L:L)&lt;0), "Negative", _xlfn.XLOOKUP($D99,MASTER_YH!$D:$D,MASTER_YH!L:L))</f>
        <v>114000000</v>
      </c>
      <c r="I99" s="65">
        <f t="shared" si="68"/>
        <v>1.0098780162202517E-2</v>
      </c>
      <c r="J99" s="65" t="str">
        <f t="shared" si="69"/>
        <v/>
      </c>
      <c r="K99" s="47">
        <f t="shared" si="101"/>
        <v>7.4098147546311343E-3</v>
      </c>
      <c r="L99" s="46">
        <f>_xlfn.XLOOKUP($D99, 'MASTER_S&amp;P'!$D:$D, 'MASTER_S&amp;P'!F:F)</f>
        <v>17476000000</v>
      </c>
      <c r="M99" s="46">
        <f>IF(AND(EXCL_YRS_NEG_INC=1,_xlfn.XLOOKUP($D99,'MASTER_S&amp;P'!$D:$D,'MASTER_S&amp;P'!L:L)&lt;0),"Negative",_xlfn.XLOOKUP($D99,'MASTER_S&amp;P'!$D:$D,'MASTER_S&amp;P'!L:L))</f>
        <v>373000000</v>
      </c>
      <c r="N99" s="65">
        <f t="shared" si="70"/>
        <v>9.252388811062889E-3</v>
      </c>
      <c r="O99" s="65" t="str">
        <f t="shared" si="71"/>
        <v/>
      </c>
      <c r="P99" s="47">
        <f t="shared" si="102"/>
        <v>2.134355687800412E-2</v>
      </c>
      <c r="Q99" s="46">
        <f>_xlfn.XLOOKUP($D99, MASTER_VL!$D:$D, MASTER_VL!F:F)</f>
        <v>16221000000</v>
      </c>
      <c r="R99" s="46">
        <f>IF(AND(EXCL_YRS_NEG_INC=1,_xlfn.XLOOKUP($D99,MASTER_VL!$D:$D,MASTER_VL!O:O)&lt;0),"Negative",_xlfn.XLOOKUP($D99,MASTER_VL!$D:$D,MASTER_VL!O:O))</f>
        <v>166500000</v>
      </c>
      <c r="S99" s="65">
        <f t="shared" si="72"/>
        <v>1.2700578754687913E-2</v>
      </c>
      <c r="T99" s="65" t="str">
        <f t="shared" si="73"/>
        <v/>
      </c>
      <c r="U99" s="47">
        <f t="shared" si="103"/>
        <v>1.0264471980765674E-2</v>
      </c>
      <c r="V99" s="46">
        <f t="shared" si="74"/>
        <v>15385000000</v>
      </c>
      <c r="W99" s="46">
        <f>_xlfn.XLOOKUP($D99, MASTER_YH!$D:$D, MASTER_YH!I:I)</f>
        <v>13559000000</v>
      </c>
      <c r="X99" s="49">
        <f t="shared" si="75"/>
        <v>1.1346706984290877</v>
      </c>
      <c r="Y99" s="46">
        <f t="shared" si="104"/>
        <v>17476000000</v>
      </c>
      <c r="Z99" s="46">
        <f>_xlfn.XLOOKUP($D99, 'MASTER_S&amp;P'!$D:$D, 'MASTER_S&amp;P'!I:I)</f>
        <v>14009000000</v>
      </c>
      <c r="AA99" s="49">
        <f t="shared" si="105"/>
        <v>1.2474837604397173</v>
      </c>
      <c r="AB99" s="51">
        <f t="shared" si="76"/>
        <v>13784000000</v>
      </c>
      <c r="AC99" s="65">
        <f t="shared" si="77"/>
        <v>8.6247335168489394E-3</v>
      </c>
      <c r="AD99" s="65" t="str">
        <f t="shared" si="78"/>
        <v/>
      </c>
      <c r="AE99" s="50">
        <f t="shared" si="106"/>
        <v>1.1910772294344025</v>
      </c>
      <c r="AF99" s="44">
        <f t="shared" si="65"/>
        <v>0</v>
      </c>
      <c r="AI99" s="46">
        <f>_xlfn.XLOOKUP($D99,MASTER_YH!$D:$D,MASTER_YH!G:G)</f>
        <v>16586000000</v>
      </c>
      <c r="AJ99" s="46">
        <f>IF(AND(EXCL_YRS_NEG_INC=1,_xlfn.XLOOKUP($D99,MASTER_YH!$D:$D,MASTER_YH!M:M)&lt;0), "Negative", _xlfn.XLOOKUP($D99,MASTER_YH!$D:$D,MASTER_YH!M:M))</f>
        <v>373000000</v>
      </c>
      <c r="AK99" s="65">
        <f t="shared" si="79"/>
        <v>9.5365464192342791E-3</v>
      </c>
      <c r="AL99" s="65" t="str">
        <f t="shared" si="80"/>
        <v/>
      </c>
      <c r="AM99" s="47">
        <f t="shared" si="107"/>
        <v>2.2488846014711201E-2</v>
      </c>
      <c r="AN99" s="46">
        <f>_xlfn.XLOOKUP($D99, 'MASTER_S&amp;P'!$D:$D, 'MASTER_S&amp;P'!G:G)</f>
        <v>18098000000</v>
      </c>
      <c r="AO99" s="46" t="str">
        <f>IF(AND(EXCL_YRS_NEG_INC=1,_xlfn.XLOOKUP($D99,'MASTER_S&amp;P'!$D:$D,'MASTER_S&amp;P'!M:M)&lt;0),"Negative",_xlfn.XLOOKUP($D99,'MASTER_S&amp;P'!$D:$D,'MASTER_S&amp;P'!M:M))</f>
        <v>Negative</v>
      </c>
      <c r="AP99" s="65" t="str">
        <f t="shared" si="81"/>
        <v/>
      </c>
      <c r="AQ99" s="65" t="str">
        <f t="shared" si="82"/>
        <v/>
      </c>
      <c r="AR99" s="47" t="str">
        <f t="shared" si="108"/>
        <v>n/a</v>
      </c>
      <c r="AS99" s="46">
        <f>_xlfn.XLOOKUP($D99, MASTER_VL!$D:$D, MASTER_VL!G:G)</f>
        <v>17476000000</v>
      </c>
      <c r="AT99" s="46">
        <f>IF(AND(EXCL_YRS_NEG_INC=1,_xlfn.XLOOKUP($D99,MASTER_VL!$D:$D,MASTER_VL!P:P)&lt;0),"Negative",_xlfn.XLOOKUP($D99,MASTER_VL!$D:$D,MASTER_VL!P:P))</f>
        <v>316350000</v>
      </c>
      <c r="AU99" s="65">
        <f t="shared" si="83"/>
        <v>9.9738433433868654E-3</v>
      </c>
      <c r="AV99" s="65" t="str">
        <f t="shared" si="84"/>
        <v/>
      </c>
      <c r="AW99" s="47">
        <f t="shared" si="109"/>
        <v>1.8101968413824675E-2</v>
      </c>
      <c r="AX99" s="46">
        <f t="shared" si="85"/>
        <v>16586000000</v>
      </c>
      <c r="AY99" s="46">
        <f>_xlfn.XLOOKUP($D99, MASTER_YH!$D:$D, MASTER_YH!J:J)</f>
        <v>14009000000</v>
      </c>
      <c r="AZ99" s="49">
        <f t="shared" si="86"/>
        <v>1.1839531729602399</v>
      </c>
      <c r="BA99" s="46">
        <f t="shared" si="110"/>
        <v>18098000000</v>
      </c>
      <c r="BB99" s="46">
        <f>_xlfn.XLOOKUP($D99, 'MASTER_S&amp;P'!$D:$D, 'MASTER_S&amp;P'!J:J)</f>
        <v>14345000000</v>
      </c>
      <c r="BC99" s="49">
        <f t="shared" si="111"/>
        <v>1.2616242593238063</v>
      </c>
      <c r="BD99" s="51">
        <f t="shared" si="87"/>
        <v>14177000000</v>
      </c>
      <c r="BE99" s="65">
        <f t="shared" si="88"/>
        <v>9.1547812264768085E-3</v>
      </c>
      <c r="BF99" s="65" t="str">
        <f t="shared" si="89"/>
        <v/>
      </c>
      <c r="BG99" s="50">
        <f t="shared" si="112"/>
        <v>1.222788716142023</v>
      </c>
      <c r="BH99" s="44">
        <f t="shared" si="66"/>
        <v>0</v>
      </c>
      <c r="BK99" s="46">
        <f>_xlfn.XLOOKUP($D99,MASTER_YH!$D:$D,MASTER_YH!H:H)</f>
        <v>17161000000</v>
      </c>
      <c r="BL99" s="46" t="str">
        <f>IF(AND(EXCL_YRS_NEG_INC=1,_xlfn.XLOOKUP($D99,MASTER_YH!$D:$D,MASTER_YH!N:N)&lt;0), "Negative", _xlfn.XLOOKUP($D99,MASTER_YH!$D:$D,MASTER_YH!N:N))</f>
        <v>Negative</v>
      </c>
      <c r="BM99" s="65" t="str">
        <f t="shared" si="90"/>
        <v/>
      </c>
      <c r="BN99" s="65" t="str">
        <f t="shared" si="91"/>
        <v/>
      </c>
      <c r="BO99" s="47" t="str">
        <f t="shared" si="113"/>
        <v>n/a</v>
      </c>
      <c r="BP99" s="46">
        <f>_xlfn.XLOOKUP($D99, 'MASTER_S&amp;P'!$D:$D, 'MASTER_S&amp;P'!H:H)</f>
        <v>19433000000</v>
      </c>
      <c r="BQ99" s="46">
        <f>IF(AND(EXCL_YRS_NEG_INC=1,_xlfn.XLOOKUP($D99,'MASTER_S&amp;P'!$D:$D,'MASTER_S&amp;P'!N:N)&lt;0),"Negative",_xlfn.XLOOKUP($D99,'MASTER_S&amp;P'!$D:$D,'MASTER_S&amp;P'!N:N))</f>
        <v>1219000000</v>
      </c>
      <c r="BR99" s="65">
        <f t="shared" si="92"/>
        <v>1.022324651662203E-2</v>
      </c>
      <c r="BS99" s="65" t="str">
        <f t="shared" si="93"/>
        <v/>
      </c>
      <c r="BT99" s="47">
        <f t="shared" si="114"/>
        <v>6.2728348685226157E-2</v>
      </c>
      <c r="BU99" s="46">
        <f>_xlfn.XLOOKUP($D99, MASTER_VL!$D:$D, MASTER_VL!H:H)</f>
        <v>18098000000</v>
      </c>
      <c r="BV99" s="46" t="str">
        <f>IF(AND(EXCL_YRS_NEG_INC=1,_xlfn.XLOOKUP($D99,MASTER_VL!$D:$D,MASTER_VL!Q:Q)&lt;0),"Negative",_xlfn.XLOOKUP($D99,MASTER_VL!$D:$D,MASTER_VL!Q:Q))</f>
        <v>Negative</v>
      </c>
      <c r="BW99" s="65" t="str">
        <f t="shared" si="94"/>
        <v/>
      </c>
      <c r="BX99" s="65" t="str">
        <f t="shared" si="95"/>
        <v/>
      </c>
      <c r="BY99" s="47" t="str">
        <f t="shared" si="115"/>
        <v>n/a</v>
      </c>
      <c r="BZ99" s="46">
        <f t="shared" si="96"/>
        <v>17161000000</v>
      </c>
      <c r="CA99" s="46">
        <f>_xlfn.XLOOKUP($D99, MASTER_YH!$D:$D, MASTER_YH!K:K)</f>
        <v>14345000000</v>
      </c>
      <c r="CB99" s="49">
        <f t="shared" si="97"/>
        <v>1.1963053328685953</v>
      </c>
      <c r="CC99" s="46">
        <f t="shared" si="116"/>
        <v>19433000000</v>
      </c>
      <c r="CD99" s="46">
        <f>_xlfn.XLOOKUP($D99, 'MASTER_S&amp;P'!$D:$D, 'MASTER_S&amp;P'!K:K)</f>
        <v>15054000000</v>
      </c>
      <c r="CE99" s="49">
        <f t="shared" si="117"/>
        <v>1.2908861432177494</v>
      </c>
      <c r="CF99" s="51">
        <f t="shared" si="98"/>
        <v>14699500000</v>
      </c>
      <c r="CG99" s="65">
        <f t="shared" si="99"/>
        <v>9.851705396363512E-3</v>
      </c>
      <c r="CH99" s="65" t="str">
        <f t="shared" si="100"/>
        <v/>
      </c>
      <c r="CI99" s="50">
        <f t="shared" si="118"/>
        <v>1.2435957380431724</v>
      </c>
      <c r="CJ99" s="44">
        <f t="shared" si="67"/>
        <v>0</v>
      </c>
    </row>
    <row r="100" spans="2:88" x14ac:dyDescent="0.3">
      <c r="B100" s="7" t="str">
        <f>MASTER_VL!B94</f>
        <v>Retail Store</v>
      </c>
      <c r="C100" s="7" t="str">
        <f>MASTER_VL!C94</f>
        <v>Macys Inc</v>
      </c>
      <c r="D100" s="7" t="str">
        <f>MASTER_VL!D94</f>
        <v>M</v>
      </c>
      <c r="G100" s="46">
        <f>_xlfn.XLOOKUP($D100,MASTER_YH!$D:$D,MASTER_YH!F:F)</f>
        <v>22293000000</v>
      </c>
      <c r="H100" s="46">
        <f>IF(AND(EXCL_YRS_NEG_INC=1,_xlfn.XLOOKUP($D100,MASTER_YH!$D:$D,MASTER_YH!L:L)&lt;0), "Negative", _xlfn.XLOOKUP($D100,MASTER_YH!$D:$D,MASTER_YH!L:L))</f>
        <v>763000000</v>
      </c>
      <c r="I100" s="65">
        <f t="shared" si="68"/>
        <v>1.1959698735330374E-2</v>
      </c>
      <c r="J100" s="65" t="str">
        <f t="shared" si="69"/>
        <v/>
      </c>
      <c r="K100" s="47">
        <f t="shared" si="101"/>
        <v>3.4225990221145648E-2</v>
      </c>
      <c r="L100" s="46">
        <f>_xlfn.XLOOKUP($D100, 'MASTER_S&amp;P'!$D:$D, 'MASTER_S&amp;P'!F:F)</f>
        <v>23866000000</v>
      </c>
      <c r="M100" s="46">
        <f>IF(AND(EXCL_YRS_NEG_INC=1,_xlfn.XLOOKUP($D100,'MASTER_S&amp;P'!$D:$D,'MASTER_S&amp;P'!L:L)&lt;0),"Negative",_xlfn.XLOOKUP($D100,'MASTER_S&amp;P'!$D:$D,'MASTER_S&amp;P'!L:L))</f>
        <v>43000000</v>
      </c>
      <c r="N100" s="65">
        <f t="shared" si="70"/>
        <v>1.0957341479381209E-2</v>
      </c>
      <c r="O100" s="65" t="str">
        <f t="shared" si="71"/>
        <v/>
      </c>
      <c r="P100" s="47">
        <f t="shared" si="102"/>
        <v>1.8017263052040561E-3</v>
      </c>
      <c r="Q100" s="46">
        <f>_xlfn.XLOOKUP($D100, MASTER_VL!$D:$D, MASTER_VL!F:F)</f>
        <v>23006000000</v>
      </c>
      <c r="R100" s="46">
        <f>IF(AND(EXCL_YRS_NEG_INC=1,_xlfn.XLOOKUP($D100,MASTER_VL!$D:$D,MASTER_VL!O:O)&lt;0),"Negative",_xlfn.XLOOKUP($D100,MASTER_VL!$D:$D,MASTER_VL!O:O))</f>
        <v>733101600</v>
      </c>
      <c r="S100" s="65">
        <f t="shared" si="72"/>
        <v>1.5040934967464125E-2</v>
      </c>
      <c r="T100" s="65" t="str">
        <f t="shared" si="73"/>
        <v/>
      </c>
      <c r="U100" s="47">
        <f t="shared" si="103"/>
        <v>3.1865669825262975E-2</v>
      </c>
      <c r="V100" s="46">
        <f t="shared" si="74"/>
        <v>22293000000</v>
      </c>
      <c r="W100" s="46">
        <f>_xlfn.XLOOKUP($D100, MASTER_YH!$D:$D, MASTER_YH!I:I)</f>
        <v>16402000000</v>
      </c>
      <c r="X100" s="49">
        <f t="shared" si="75"/>
        <v>1.3591635166443117</v>
      </c>
      <c r="Y100" s="46">
        <f t="shared" si="104"/>
        <v>23866000000</v>
      </c>
      <c r="Z100" s="46">
        <f>_xlfn.XLOOKUP($D100, 'MASTER_S&amp;P'!$D:$D, 'MASTER_S&amp;P'!I:I)</f>
        <v>16246000000</v>
      </c>
      <c r="AA100" s="49">
        <f t="shared" si="105"/>
        <v>1.4690385325618613</v>
      </c>
      <c r="AB100" s="51">
        <f t="shared" si="76"/>
        <v>16324000000</v>
      </c>
      <c r="AC100" s="65">
        <f t="shared" si="77"/>
        <v>1.0214027127759873E-2</v>
      </c>
      <c r="AD100" s="65" t="str">
        <f t="shared" si="78"/>
        <v/>
      </c>
      <c r="AE100" s="50">
        <f t="shared" si="106"/>
        <v>1.4141010246030865</v>
      </c>
      <c r="AF100" s="44">
        <f t="shared" si="65"/>
        <v>0</v>
      </c>
      <c r="AI100" s="46">
        <f>_xlfn.XLOOKUP($D100,MASTER_YH!$D:$D,MASTER_YH!G:G)</f>
        <v>23092000000</v>
      </c>
      <c r="AJ100" s="46">
        <f>IF(AND(EXCL_YRS_NEG_INC=1,_xlfn.XLOOKUP($D100,MASTER_YH!$D:$D,MASTER_YH!M:M)&lt;0), "Negative", _xlfn.XLOOKUP($D100,MASTER_YH!$D:$D,MASTER_YH!M:M))</f>
        <v>43000000</v>
      </c>
      <c r="AK100" s="65">
        <f t="shared" si="79"/>
        <v>1.1136845772507776E-2</v>
      </c>
      <c r="AL100" s="65" t="str">
        <f t="shared" si="80"/>
        <v/>
      </c>
      <c r="AM100" s="47">
        <f t="shared" si="107"/>
        <v>1.8621167503897454E-3</v>
      </c>
      <c r="AN100" s="46">
        <f>_xlfn.XLOOKUP($D100, 'MASTER_S&amp;P'!$D:$D, 'MASTER_S&amp;P'!G:G)</f>
        <v>25449000000</v>
      </c>
      <c r="AO100" s="46">
        <f>IF(AND(EXCL_YRS_NEG_INC=1,_xlfn.XLOOKUP($D100,'MASTER_S&amp;P'!$D:$D,'MASTER_S&amp;P'!M:M)&lt;0),"Negative",_xlfn.XLOOKUP($D100,'MASTER_S&amp;P'!$D:$D,'MASTER_S&amp;P'!M:M))</f>
        <v>1477000000</v>
      </c>
      <c r="AP100" s="65">
        <f t="shared" si="81"/>
        <v>1.1294670477420613E-2</v>
      </c>
      <c r="AQ100" s="65" t="str">
        <f t="shared" si="82"/>
        <v/>
      </c>
      <c r="AR100" s="47">
        <f t="shared" si="108"/>
        <v>5.8037643915281545E-2</v>
      </c>
      <c r="AS100" s="46">
        <f>_xlfn.XLOOKUP($D100, MASTER_VL!$D:$D, MASTER_VL!G:G)</f>
        <v>23092000000</v>
      </c>
      <c r="AT100" s="46">
        <f>IF(AND(EXCL_YRS_NEG_INC=1,_xlfn.XLOOKUP($D100,MASTER_VL!$D:$D,MASTER_VL!P:P)&lt;0),"Negative",_xlfn.XLOOKUP($D100,MASTER_VL!$D:$D,MASTER_VL!P:P))</f>
        <v>959794500</v>
      </c>
      <c r="AU100" s="65">
        <f t="shared" si="83"/>
        <v>1.1647524186577763E-2</v>
      </c>
      <c r="AV100" s="65" t="str">
        <f t="shared" si="84"/>
        <v/>
      </c>
      <c r="AW100" s="47">
        <f t="shared" si="109"/>
        <v>4.1563939892603499E-2</v>
      </c>
      <c r="AX100" s="46">
        <f t="shared" si="85"/>
        <v>23092000000</v>
      </c>
      <c r="AY100" s="46">
        <f>_xlfn.XLOOKUP($D100, MASTER_YH!$D:$D, MASTER_YH!J:J)</f>
        <v>16246000000</v>
      </c>
      <c r="AZ100" s="49">
        <f t="shared" si="86"/>
        <v>1.4213960359473101</v>
      </c>
      <c r="BA100" s="46">
        <f t="shared" si="110"/>
        <v>25449000000</v>
      </c>
      <c r="BB100" s="46">
        <f>_xlfn.XLOOKUP($D100, 'MASTER_S&amp;P'!$D:$D, 'MASTER_S&amp;P'!J:J)</f>
        <v>16866000000</v>
      </c>
      <c r="BC100" s="49">
        <f t="shared" si="111"/>
        <v>1.508893632159374</v>
      </c>
      <c r="BD100" s="51">
        <f t="shared" si="87"/>
        <v>16556000000</v>
      </c>
      <c r="BE100" s="65">
        <f t="shared" si="88"/>
        <v>1.0691017703713765E-2</v>
      </c>
      <c r="BF100" s="65" t="str">
        <f t="shared" si="89"/>
        <v/>
      </c>
      <c r="BG100" s="50">
        <f t="shared" si="112"/>
        <v>1.4651448340533419</v>
      </c>
      <c r="BH100" s="44">
        <f t="shared" si="66"/>
        <v>0</v>
      </c>
      <c r="BK100" s="46">
        <f>_xlfn.XLOOKUP($D100,MASTER_YH!$D:$D,MASTER_YH!H:H)</f>
        <v>24442000000</v>
      </c>
      <c r="BL100" s="46">
        <f>IF(AND(EXCL_YRS_NEG_INC=1,_xlfn.XLOOKUP($D100,MASTER_YH!$D:$D,MASTER_YH!N:N)&lt;0), "Negative", _xlfn.XLOOKUP($D100,MASTER_YH!$D:$D,MASTER_YH!N:N))</f>
        <v>1477000000</v>
      </c>
      <c r="BM100" s="65">
        <f t="shared" si="90"/>
        <v>1.2351611903369478E-2</v>
      </c>
      <c r="BN100" s="65" t="str">
        <f t="shared" si="91"/>
        <v/>
      </c>
      <c r="BO100" s="47">
        <f t="shared" si="113"/>
        <v>6.0428770149742246E-2</v>
      </c>
      <c r="BP100" s="46">
        <f>_xlfn.XLOOKUP($D100, 'MASTER_S&amp;P'!$D:$D, 'MASTER_S&amp;P'!H:H)</f>
        <v>25399000000</v>
      </c>
      <c r="BQ100" s="46">
        <f>IF(AND(EXCL_YRS_NEG_INC=1,_xlfn.XLOOKUP($D100,'MASTER_S&amp;P'!$D:$D,'MASTER_S&amp;P'!N:N)&lt;0),"Negative",_xlfn.XLOOKUP($D100,'MASTER_S&amp;P'!$D:$D,'MASTER_S&amp;P'!N:N))</f>
        <v>1866000000</v>
      </c>
      <c r="BR100" s="65">
        <f t="shared" si="92"/>
        <v>1.1981774277245099E-2</v>
      </c>
      <c r="BS100" s="65" t="str">
        <f t="shared" si="93"/>
        <v/>
      </c>
      <c r="BT100" s="47">
        <f t="shared" si="114"/>
        <v>7.3467459348793257E-2</v>
      </c>
      <c r="BU100" s="46">
        <f>_xlfn.XLOOKUP($D100, MASTER_VL!$D:$D, MASTER_VL!H:H)</f>
        <v>24442000000</v>
      </c>
      <c r="BV100" s="46">
        <f>IF(AND(EXCL_YRS_NEG_INC=1,_xlfn.XLOOKUP($D100,MASTER_VL!$D:$D,MASTER_VL!Q:Q)&lt;0),"Negative",_xlfn.XLOOKUP($D100,MASTER_VL!$D:$D,MASTER_VL!Q:Q))</f>
        <v>1215424000</v>
      </c>
      <c r="BW100" s="65">
        <f t="shared" si="94"/>
        <v>1.2827985684137556E-2</v>
      </c>
      <c r="BX100" s="65" t="str">
        <f t="shared" si="95"/>
        <v/>
      </c>
      <c r="BY100" s="47">
        <f t="shared" si="115"/>
        <v>4.9726863595450456E-2</v>
      </c>
      <c r="BZ100" s="46">
        <f t="shared" si="96"/>
        <v>24442000000</v>
      </c>
      <c r="CA100" s="46">
        <f>_xlfn.XLOOKUP($D100, MASTER_YH!$D:$D, MASTER_YH!K:K)</f>
        <v>16866000000</v>
      </c>
      <c r="CB100" s="49">
        <f t="shared" si="97"/>
        <v>1.4491877149294439</v>
      </c>
      <c r="CC100" s="46">
        <f t="shared" si="116"/>
        <v>25399000000</v>
      </c>
      <c r="CD100" s="46">
        <f>_xlfn.XLOOKUP($D100, 'MASTER_S&amp;P'!$D:$D, 'MASTER_S&amp;P'!K:K)</f>
        <v>17590000000</v>
      </c>
      <c r="CE100" s="49">
        <f t="shared" si="117"/>
        <v>1.4439454235361</v>
      </c>
      <c r="CF100" s="51">
        <f t="shared" si="98"/>
        <v>17228000000</v>
      </c>
      <c r="CG100" s="65">
        <f t="shared" si="99"/>
        <v>1.1546323383009665E-2</v>
      </c>
      <c r="CH100" s="65" t="str">
        <f t="shared" si="100"/>
        <v/>
      </c>
      <c r="CI100" s="50">
        <f t="shared" si="118"/>
        <v>1.4465665692327718</v>
      </c>
      <c r="CJ100" s="44">
        <f t="shared" si="67"/>
        <v>0</v>
      </c>
    </row>
    <row r="101" spans="2:88" x14ac:dyDescent="0.3">
      <c r="B101" s="7" t="str">
        <f>MASTER_VL!B95</f>
        <v>Retail Store</v>
      </c>
      <c r="C101" s="7" t="str">
        <f>MASTER_VL!C95</f>
        <v>MINISO Holding Group Ltd</v>
      </c>
      <c r="D101" s="7" t="str">
        <f>MASTER_VL!D95</f>
        <v>MNSO</v>
      </c>
      <c r="G101" s="46">
        <f>_xlfn.XLOOKUP($D101,MASTER_YH!$D:$D,MASTER_YH!F:F)</f>
        <v>16310396000</v>
      </c>
      <c r="H101" s="46">
        <f>IF(AND(EXCL_YRS_NEG_INC=1,_xlfn.XLOOKUP($D101,MASTER_YH!$D:$D,MASTER_YH!L:L)&lt;0), "Negative", _xlfn.XLOOKUP($D101,MASTER_YH!$D:$D,MASTER_YH!L:L))</f>
        <v>3347532000</v>
      </c>
      <c r="I101" s="65">
        <f t="shared" si="68"/>
        <v>1.3275623127029191E-2</v>
      </c>
      <c r="J101" s="65" t="str">
        <f t="shared" si="69"/>
        <v/>
      </c>
      <c r="K101" s="47">
        <f t="shared" si="101"/>
        <v>0.20523916157523092</v>
      </c>
      <c r="L101" s="46">
        <f>_xlfn.XLOOKUP($D101, 'MASTER_S&amp;P'!$D:$D, 'MASTER_S&amp;P'!F:F)</f>
        <v>16994025000</v>
      </c>
      <c r="M101" s="46">
        <f>IF(AND(EXCL_YRS_NEG_INC=1,_xlfn.XLOOKUP($D101,'MASTER_S&amp;P'!$D:$D,'MASTER_S&amp;P'!L:L)&lt;0),"Negative",_xlfn.XLOOKUP($D101,'MASTER_S&amp;P'!$D:$D,'MASTER_S&amp;P'!L:L))</f>
        <v>3347532000</v>
      </c>
      <c r="N101" s="65">
        <f t="shared" si="70"/>
        <v>1.2162976607822645E-2</v>
      </c>
      <c r="O101" s="65" t="str">
        <f t="shared" si="71"/>
        <v/>
      </c>
      <c r="P101" s="47">
        <f t="shared" si="102"/>
        <v>0.19698288074779224</v>
      </c>
      <c r="Q101" s="46" t="str">
        <f>_xlfn.XLOOKUP($D101, MASTER_VL!$D:$D, MASTER_VL!F:F)</f>
        <v>NA</v>
      </c>
      <c r="R101" s="46" t="str">
        <f>IF(AND(EXCL_YRS_NEG_INC=1,_xlfn.XLOOKUP($D101,MASTER_VL!$D:$D,MASTER_VL!O:O)&lt;0),"Negative",_xlfn.XLOOKUP($D101,MASTER_VL!$D:$D,MASTER_VL!O:O))</f>
        <v>NA</v>
      </c>
      <c r="S101" s="65" t="str">
        <f t="shared" si="72"/>
        <v/>
      </c>
      <c r="T101" s="65" t="str">
        <f t="shared" si="73"/>
        <v/>
      </c>
      <c r="U101" s="47" t="str">
        <f t="shared" si="103"/>
        <v>n/a</v>
      </c>
      <c r="V101" s="46">
        <f t="shared" si="74"/>
        <v>16310396000</v>
      </c>
      <c r="W101" s="46">
        <f>_xlfn.XLOOKUP($D101, MASTER_YH!$D:$D, MASTER_YH!I:I)</f>
        <v>18120128000</v>
      </c>
      <c r="X101" s="49">
        <f t="shared" si="75"/>
        <v>0.90012587107552444</v>
      </c>
      <c r="Y101" s="46">
        <f t="shared" si="104"/>
        <v>16994025000</v>
      </c>
      <c r="Z101" s="46">
        <f>_xlfn.XLOOKUP($D101, 'MASTER_S&amp;P'!$D:$D, 'MASTER_S&amp;P'!I:I)</f>
        <v>18120128000</v>
      </c>
      <c r="AA101" s="49">
        <f t="shared" si="105"/>
        <v>0.93785347432424315</v>
      </c>
      <c r="AB101" s="51">
        <f t="shared" si="76"/>
        <v>18120128000</v>
      </c>
      <c r="AC101" s="65">
        <f t="shared" si="77"/>
        <v>1.1337875456412721E-2</v>
      </c>
      <c r="AD101" s="65" t="str">
        <f t="shared" si="78"/>
        <v/>
      </c>
      <c r="AE101" s="50">
        <f t="shared" si="106"/>
        <v>0.91898967269988385</v>
      </c>
      <c r="AF101" s="44">
        <f t="shared" si="65"/>
        <v>0</v>
      </c>
      <c r="AI101" s="46">
        <f>_xlfn.XLOOKUP($D101,MASTER_YH!$D:$D,MASTER_YH!G:G)</f>
        <v>11044810000</v>
      </c>
      <c r="AJ101" s="46">
        <f>IF(AND(EXCL_YRS_NEG_INC=1,_xlfn.XLOOKUP($D101,MASTER_YH!$D:$D,MASTER_YH!M:M)&lt;0), "Negative", _xlfn.XLOOKUP($D101,MASTER_YH!$D:$D,MASTER_YH!M:M))</f>
        <v>2333614000</v>
      </c>
      <c r="AK101" s="65">
        <f t="shared" si="79"/>
        <v>9.3949552420290738E-3</v>
      </c>
      <c r="AL101" s="65" t="str">
        <f t="shared" si="80"/>
        <v/>
      </c>
      <c r="AM101" s="47">
        <f t="shared" si="107"/>
        <v>0.2112860248388157</v>
      </c>
      <c r="AN101" s="46">
        <f>_xlfn.XLOOKUP($D101, 'MASTER_S&amp;P'!$D:$D, 'MASTER_S&amp;P'!G:G)</f>
        <v>13838797000</v>
      </c>
      <c r="AO101" s="46">
        <f>IF(AND(EXCL_YRS_NEG_INC=1,_xlfn.XLOOKUP($D101,'MASTER_S&amp;P'!$D:$D,'MASTER_S&amp;P'!M:M)&lt;0),"Negative",_xlfn.XLOOKUP($D101,'MASTER_S&amp;P'!$D:$D,'MASTER_S&amp;P'!M:M))</f>
        <v>2980947000</v>
      </c>
      <c r="AP101" s="65">
        <f t="shared" si="81"/>
        <v>9.5280949181124827E-3</v>
      </c>
      <c r="AQ101" s="65" t="str">
        <f t="shared" si="82"/>
        <v/>
      </c>
      <c r="AR101" s="47">
        <f t="shared" si="108"/>
        <v>0.21540506736243042</v>
      </c>
      <c r="AS101" s="46" t="str">
        <f>_xlfn.XLOOKUP($D101, MASTER_VL!$D:$D, MASTER_VL!G:G)</f>
        <v>NA</v>
      </c>
      <c r="AT101" s="46" t="str">
        <f>IF(AND(EXCL_YRS_NEG_INC=1,_xlfn.XLOOKUP($D101,MASTER_VL!$D:$D,MASTER_VL!P:P)&lt;0),"Negative",_xlfn.XLOOKUP($D101,MASTER_VL!$D:$D,MASTER_VL!P:P))</f>
        <v>NA</v>
      </c>
      <c r="AU101" s="65" t="str">
        <f t="shared" si="83"/>
        <v/>
      </c>
      <c r="AV101" s="65" t="str">
        <f t="shared" si="84"/>
        <v/>
      </c>
      <c r="AW101" s="47" t="str">
        <f t="shared" si="109"/>
        <v>n/a</v>
      </c>
      <c r="AX101" s="46">
        <f t="shared" si="85"/>
        <v>11044810000</v>
      </c>
      <c r="AY101" s="46">
        <f>_xlfn.XLOOKUP($D101, MASTER_YH!$D:$D, MASTER_YH!J:J)</f>
        <v>13447713000</v>
      </c>
      <c r="AZ101" s="49">
        <f t="shared" si="86"/>
        <v>0.82131511878636909</v>
      </c>
      <c r="BA101" s="46">
        <f t="shared" si="110"/>
        <v>13838797000</v>
      </c>
      <c r="BB101" s="46">
        <f>_xlfn.XLOOKUP($D101, 'MASTER_S&amp;P'!$D:$D, 'MASTER_S&amp;P'!J:J)</f>
        <v>14485309000</v>
      </c>
      <c r="BC101" s="49">
        <f t="shared" si="111"/>
        <v>0.95536774534806268</v>
      </c>
      <c r="BD101" s="51">
        <f t="shared" si="87"/>
        <v>13966511000</v>
      </c>
      <c r="BE101" s="65">
        <f t="shared" si="88"/>
        <v>9.0188582000551472E-3</v>
      </c>
      <c r="BF101" s="65" t="str">
        <f t="shared" si="89"/>
        <v/>
      </c>
      <c r="BG101" s="50">
        <f t="shared" si="112"/>
        <v>0.88834143206721583</v>
      </c>
      <c r="BH101" s="44">
        <f t="shared" si="66"/>
        <v>0</v>
      </c>
      <c r="BK101" s="46">
        <f>_xlfn.XLOOKUP($D101,MASTER_YH!$D:$D,MASTER_YH!H:H)</f>
        <v>9683056000</v>
      </c>
      <c r="BL101" s="46">
        <f>IF(AND(EXCL_YRS_NEG_INC=1,_xlfn.XLOOKUP($D101,MASTER_YH!$D:$D,MASTER_YH!N:N)&lt;0), "Negative", _xlfn.XLOOKUP($D101,MASTER_YH!$D:$D,MASTER_YH!N:N))</f>
        <v>906813000</v>
      </c>
      <c r="BM101" s="65">
        <f t="shared" si="90"/>
        <v>8.0884761407064628E-3</v>
      </c>
      <c r="BN101" s="65" t="str">
        <f t="shared" si="91"/>
        <v/>
      </c>
      <c r="BO101" s="47">
        <f t="shared" si="113"/>
        <v>9.3649463557785889E-2</v>
      </c>
      <c r="BP101" s="46">
        <f>_xlfn.XLOOKUP($D101, 'MASTER_S&amp;P'!$D:$D, 'MASTER_S&amp;P'!H:H)</f>
        <v>10085649000</v>
      </c>
      <c r="BQ101" s="46">
        <f>IF(AND(EXCL_YRS_NEG_INC=1,_xlfn.XLOOKUP($D101,'MASTER_S&amp;P'!$D:$D,'MASTER_S&amp;P'!N:N)&lt;0),"Negative",_xlfn.XLOOKUP($D101,'MASTER_S&amp;P'!$D:$D,'MASTER_S&amp;P'!N:N))</f>
        <v>906813000</v>
      </c>
      <c r="BR101" s="65">
        <f t="shared" si="92"/>
        <v>7.846287279993756E-3</v>
      </c>
      <c r="BS101" s="65" t="str">
        <f t="shared" si="93"/>
        <v/>
      </c>
      <c r="BT101" s="47">
        <f t="shared" si="114"/>
        <v>8.991121939698675E-2</v>
      </c>
      <c r="BU101" s="46" t="str">
        <f>_xlfn.XLOOKUP($D101, MASTER_VL!$D:$D, MASTER_VL!H:H)</f>
        <v>NA</v>
      </c>
      <c r="BV101" s="46" t="str">
        <f>IF(AND(EXCL_YRS_NEG_INC=1,_xlfn.XLOOKUP($D101,MASTER_VL!$D:$D,MASTER_VL!Q:Q)&lt;0),"Negative",_xlfn.XLOOKUP($D101,MASTER_VL!$D:$D,MASTER_VL!Q:Q))</f>
        <v>NA</v>
      </c>
      <c r="BW101" s="65" t="str">
        <f t="shared" si="94"/>
        <v/>
      </c>
      <c r="BX101" s="65" t="str">
        <f t="shared" si="95"/>
        <v/>
      </c>
      <c r="BY101" s="47" t="str">
        <f t="shared" si="115"/>
        <v>n/a</v>
      </c>
      <c r="BZ101" s="46">
        <f t="shared" si="96"/>
        <v>9683056000</v>
      </c>
      <c r="CA101" s="46">
        <f>_xlfn.XLOOKUP($D101, MASTER_YH!$D:$D, MASTER_YH!K:K)</f>
        <v>11281788000</v>
      </c>
      <c r="CB101" s="49">
        <f t="shared" si="97"/>
        <v>0.85829090211587034</v>
      </c>
      <c r="CC101" s="46">
        <f t="shared" si="116"/>
        <v>10085649000</v>
      </c>
      <c r="CD101" s="46">
        <f>_xlfn.XLOOKUP($D101, 'MASTER_S&amp;P'!$D:$D, 'MASTER_S&amp;P'!K:K)</f>
        <v>11281788000</v>
      </c>
      <c r="CE101" s="49">
        <f t="shared" si="117"/>
        <v>0.89397611442441571</v>
      </c>
      <c r="CF101" s="51">
        <f t="shared" si="98"/>
        <v>11281788000</v>
      </c>
      <c r="CG101" s="65">
        <f t="shared" si="99"/>
        <v>7.561131448024022E-3</v>
      </c>
      <c r="CH101" s="65" t="str">
        <f t="shared" si="100"/>
        <v/>
      </c>
      <c r="CI101" s="50">
        <f t="shared" si="118"/>
        <v>0.87613350827014302</v>
      </c>
      <c r="CJ101" s="44">
        <f t="shared" si="67"/>
        <v>0</v>
      </c>
    </row>
    <row r="102" spans="2:88" x14ac:dyDescent="0.3">
      <c r="B102" s="7" t="str">
        <f>MASTER_VL!B96</f>
        <v>Retail Store</v>
      </c>
      <c r="C102" s="7" t="str">
        <f>MASTER_VL!C96</f>
        <v>Maison Solutions Inc</v>
      </c>
      <c r="D102" s="7" t="str">
        <f>MASTER_VL!D96</f>
        <v>MSS</v>
      </c>
      <c r="G102" s="46" t="str">
        <f>_xlfn.XLOOKUP($D102,MASTER_YH!$D:$D,MASTER_YH!F:F)</f>
        <v>n/a</v>
      </c>
      <c r="H102" s="46" t="str">
        <f>IF(AND(EXCL_YRS_NEG_INC=1,_xlfn.XLOOKUP($D102,MASTER_YH!$D:$D,MASTER_YH!L:L)&lt;0), "Negative", _xlfn.XLOOKUP($D102,MASTER_YH!$D:$D,MASTER_YH!L:L))</f>
        <v>n/a</v>
      </c>
      <c r="I102" s="65" t="str">
        <f t="shared" si="68"/>
        <v/>
      </c>
      <c r="J102" s="65" t="str">
        <f t="shared" si="69"/>
        <v/>
      </c>
      <c r="K102" s="47" t="str">
        <f t="shared" si="101"/>
        <v>n/a</v>
      </c>
      <c r="L102" s="46">
        <f>_xlfn.XLOOKUP($D102, 'MASTER_S&amp;P'!$D:$D, 'MASTER_S&amp;P'!F:F)</f>
        <v>58043161</v>
      </c>
      <c r="M102" s="46" t="str">
        <f>IF(AND(EXCL_YRS_NEG_INC=1,_xlfn.XLOOKUP($D102,'MASTER_S&amp;P'!$D:$D,'MASTER_S&amp;P'!L:L)&lt;0),"Negative",_xlfn.XLOOKUP($D102,'MASTER_S&amp;P'!$D:$D,'MASTER_S&amp;P'!L:L))</f>
        <v>Negative</v>
      </c>
      <c r="N102" s="65" t="str">
        <f t="shared" si="70"/>
        <v/>
      </c>
      <c r="O102" s="65" t="str">
        <f t="shared" si="71"/>
        <v/>
      </c>
      <c r="P102" s="47" t="str">
        <f t="shared" si="102"/>
        <v>n/a</v>
      </c>
      <c r="Q102" s="46" t="str">
        <f>_xlfn.XLOOKUP($D102, MASTER_VL!$D:$D, MASTER_VL!F:F)</f>
        <v>NA</v>
      </c>
      <c r="R102" s="46" t="str">
        <f>IF(AND(EXCL_YRS_NEG_INC=1,_xlfn.XLOOKUP($D102,MASTER_VL!$D:$D,MASTER_VL!O:O)&lt;0),"Negative",_xlfn.XLOOKUP($D102,MASTER_VL!$D:$D,MASTER_VL!O:O))</f>
        <v>NA</v>
      </c>
      <c r="S102" s="65" t="str">
        <f t="shared" si="72"/>
        <v/>
      </c>
      <c r="T102" s="65" t="str">
        <f t="shared" si="73"/>
        <v/>
      </c>
      <c r="U102" s="47" t="str">
        <f t="shared" si="103"/>
        <v>n/a</v>
      </c>
      <c r="V102" s="46" t="str">
        <f t="shared" si="74"/>
        <v>n/a</v>
      </c>
      <c r="W102" s="46" t="str">
        <f>_xlfn.XLOOKUP($D102, MASTER_YH!$D:$D, MASTER_YH!I:I)</f>
        <v>n/a</v>
      </c>
      <c r="X102" s="49" t="str">
        <f t="shared" si="75"/>
        <v>n/a</v>
      </c>
      <c r="Y102" s="46">
        <f t="shared" si="104"/>
        <v>58043161</v>
      </c>
      <c r="Z102" s="46">
        <f>_xlfn.XLOOKUP($D102, 'MASTER_S&amp;P'!$D:$D, 'MASTER_S&amp;P'!I:I)</f>
        <v>82397143</v>
      </c>
      <c r="AA102" s="49">
        <f t="shared" si="105"/>
        <v>0.704431717978377</v>
      </c>
      <c r="AB102" s="51">
        <f t="shared" si="76"/>
        <v>82397143</v>
      </c>
      <c r="AC102" s="65">
        <f t="shared" si="77"/>
        <v>5.1556398790241944E-5</v>
      </c>
      <c r="AD102" s="65" t="str">
        <f t="shared" si="78"/>
        <v/>
      </c>
      <c r="AE102" s="50">
        <f t="shared" si="106"/>
        <v>0.704431717978377</v>
      </c>
      <c r="AF102" s="44">
        <f t="shared" si="65"/>
        <v>0</v>
      </c>
      <c r="AI102" s="46">
        <f>_xlfn.XLOOKUP($D102,MASTER_YH!$D:$D,MASTER_YH!G:G)</f>
        <v>58043161</v>
      </c>
      <c r="AJ102" s="46" t="str">
        <f>IF(AND(EXCL_YRS_NEG_INC=1,_xlfn.XLOOKUP($D102,MASTER_YH!$D:$D,MASTER_YH!M:M)&lt;0), "Negative", _xlfn.XLOOKUP($D102,MASTER_YH!$D:$D,MASTER_YH!M:M))</f>
        <v>Negative</v>
      </c>
      <c r="AK102" s="65" t="str">
        <f t="shared" si="79"/>
        <v/>
      </c>
      <c r="AL102" s="65" t="str">
        <f t="shared" si="80"/>
        <v/>
      </c>
      <c r="AM102" s="47" t="str">
        <f t="shared" si="107"/>
        <v>n/a</v>
      </c>
      <c r="AN102" s="46">
        <f>_xlfn.XLOOKUP($D102, 'MASTER_S&amp;P'!$D:$D, 'MASTER_S&amp;P'!G:G)</f>
        <v>55399112</v>
      </c>
      <c r="AO102" s="46">
        <f>IF(AND(EXCL_YRS_NEG_INC=1,_xlfn.XLOOKUP($D102,'MASTER_S&amp;P'!$D:$D,'MASTER_S&amp;P'!M:M)&lt;0),"Negative",_xlfn.XLOOKUP($D102,'MASTER_S&amp;P'!$D:$D,'MASTER_S&amp;P'!M:M))</f>
        <v>1975787</v>
      </c>
      <c r="AP102" s="65">
        <f t="shared" si="81"/>
        <v>3.9902866354788885E-5</v>
      </c>
      <c r="AQ102" s="65" t="str">
        <f t="shared" si="82"/>
        <v/>
      </c>
      <c r="AR102" s="47">
        <f t="shared" si="108"/>
        <v>3.5664596934333534E-2</v>
      </c>
      <c r="AS102" s="46" t="str">
        <f>_xlfn.XLOOKUP($D102, MASTER_VL!$D:$D, MASTER_VL!G:G)</f>
        <v>NA</v>
      </c>
      <c r="AT102" s="46" t="str">
        <f>IF(AND(EXCL_YRS_NEG_INC=1,_xlfn.XLOOKUP($D102,MASTER_VL!$D:$D,MASTER_VL!P:P)&lt;0),"Negative",_xlfn.XLOOKUP($D102,MASTER_VL!$D:$D,MASTER_VL!P:P))</f>
        <v>NA</v>
      </c>
      <c r="AU102" s="65" t="str">
        <f t="shared" si="83"/>
        <v/>
      </c>
      <c r="AV102" s="65" t="str">
        <f t="shared" si="84"/>
        <v/>
      </c>
      <c r="AW102" s="47" t="str">
        <f t="shared" si="109"/>
        <v>n/a</v>
      </c>
      <c r="AX102" s="46">
        <f t="shared" si="85"/>
        <v>58043161</v>
      </c>
      <c r="AY102" s="46">
        <f>_xlfn.XLOOKUP($D102, MASTER_YH!$D:$D, MASTER_YH!J:J)</f>
        <v>82397143</v>
      </c>
      <c r="AZ102" s="49">
        <f t="shared" si="86"/>
        <v>0.704431717978377</v>
      </c>
      <c r="BA102" s="46">
        <f t="shared" si="110"/>
        <v>55399112</v>
      </c>
      <c r="BB102" s="46">
        <f>_xlfn.XLOOKUP($D102, 'MASTER_S&amp;P'!$D:$D, 'MASTER_S&amp;P'!J:J)</f>
        <v>34584022</v>
      </c>
      <c r="BC102" s="49">
        <f t="shared" si="111"/>
        <v>1.6018701352896434</v>
      </c>
      <c r="BD102" s="51">
        <f t="shared" si="87"/>
        <v>58490582.5</v>
      </c>
      <c r="BE102" s="65">
        <f t="shared" si="88"/>
        <v>3.7770225477653447E-5</v>
      </c>
      <c r="BF102" s="65" t="str">
        <f t="shared" si="89"/>
        <v/>
      </c>
      <c r="BG102" s="50">
        <f t="shared" si="112"/>
        <v>1.1531509266340101</v>
      </c>
      <c r="BH102" s="44">
        <f t="shared" si="66"/>
        <v>0</v>
      </c>
      <c r="BK102" s="46">
        <f>_xlfn.XLOOKUP($D102,MASTER_YH!$D:$D,MASTER_YH!H:H)</f>
        <v>55399112</v>
      </c>
      <c r="BL102" s="46">
        <f>IF(AND(EXCL_YRS_NEG_INC=1,_xlfn.XLOOKUP($D102,MASTER_YH!$D:$D,MASTER_YH!N:N)&lt;0), "Negative", _xlfn.XLOOKUP($D102,MASTER_YH!$D:$D,MASTER_YH!N:N))</f>
        <v>1975787</v>
      </c>
      <c r="BM102" s="65">
        <f t="shared" si="90"/>
        <v>2.1753626191301465E-5</v>
      </c>
      <c r="BN102" s="65" t="str">
        <f t="shared" si="91"/>
        <v/>
      </c>
      <c r="BO102" s="47">
        <f t="shared" si="113"/>
        <v>3.5664596934333534E-2</v>
      </c>
      <c r="BP102" s="46">
        <f>_xlfn.XLOOKUP($D102, 'MASTER_S&amp;P'!$D:$D, 'MASTER_S&amp;P'!H:H)</f>
        <v>41984221</v>
      </c>
      <c r="BQ102" s="46" t="str">
        <f>IF(AND(EXCL_YRS_NEG_INC=1,_xlfn.XLOOKUP($D102,'MASTER_S&amp;P'!$D:$D,'MASTER_S&amp;P'!N:N)&lt;0),"Negative",_xlfn.XLOOKUP($D102,'MASTER_S&amp;P'!$D:$D,'MASTER_S&amp;P'!N:N))</f>
        <v>Negative</v>
      </c>
      <c r="BR102" s="65" t="str">
        <f t="shared" si="92"/>
        <v/>
      </c>
      <c r="BS102" s="65" t="str">
        <f t="shared" si="93"/>
        <v/>
      </c>
      <c r="BT102" s="47" t="str">
        <f t="shared" si="114"/>
        <v>n/a</v>
      </c>
      <c r="BU102" s="46" t="str">
        <f>_xlfn.XLOOKUP($D102, MASTER_VL!$D:$D, MASTER_VL!H:H)</f>
        <v>NA</v>
      </c>
      <c r="BV102" s="46" t="str">
        <f>IF(AND(EXCL_YRS_NEG_INC=1,_xlfn.XLOOKUP($D102,MASTER_VL!$D:$D,MASTER_VL!Q:Q)&lt;0),"Negative",_xlfn.XLOOKUP($D102,MASTER_VL!$D:$D,MASTER_VL!Q:Q))</f>
        <v>NA</v>
      </c>
      <c r="BW102" s="65" t="str">
        <f t="shared" si="94"/>
        <v/>
      </c>
      <c r="BX102" s="65" t="str">
        <f t="shared" si="95"/>
        <v/>
      </c>
      <c r="BY102" s="47" t="str">
        <f t="shared" si="115"/>
        <v>n/a</v>
      </c>
      <c r="BZ102" s="46">
        <f t="shared" si="96"/>
        <v>55399112</v>
      </c>
      <c r="CA102" s="46">
        <f>_xlfn.XLOOKUP($D102, MASTER_YH!$D:$D, MASTER_YH!K:K)</f>
        <v>34584022</v>
      </c>
      <c r="CB102" s="49">
        <f t="shared" si="97"/>
        <v>1.6018701352896434</v>
      </c>
      <c r="CC102" s="46">
        <f t="shared" si="116"/>
        <v>41984221</v>
      </c>
      <c r="CD102" s="46">
        <f>_xlfn.XLOOKUP($D102, 'MASTER_S&amp;P'!$D:$D, 'MASTER_S&amp;P'!K:K)</f>
        <v>26099794</v>
      </c>
      <c r="CE102" s="49">
        <f t="shared" si="117"/>
        <v>1.6086035391696962</v>
      </c>
      <c r="CF102" s="51">
        <f t="shared" si="98"/>
        <v>30341908</v>
      </c>
      <c r="CG102" s="65">
        <f t="shared" si="99"/>
        <v>2.0335354180724867E-5</v>
      </c>
      <c r="CH102" s="65" t="str">
        <f t="shared" si="100"/>
        <v/>
      </c>
      <c r="CI102" s="50">
        <f t="shared" si="118"/>
        <v>1.6052368372296697</v>
      </c>
      <c r="CJ102" s="44">
        <f t="shared" si="67"/>
        <v>0</v>
      </c>
    </row>
    <row r="103" spans="2:88" x14ac:dyDescent="0.3">
      <c r="B103" s="7" t="str">
        <f>MASTER_VL!B97</f>
        <v>Retail Store</v>
      </c>
      <c r="C103" s="7" t="str">
        <f>MASTER_VL!C97</f>
        <v>ODP Corp.</v>
      </c>
      <c r="D103" s="7" t="str">
        <f>MASTER_VL!D97</f>
        <v>ODP</v>
      </c>
      <c r="G103" s="46">
        <f>_xlfn.XLOOKUP($D103,MASTER_YH!$D:$D,MASTER_YH!F:F)</f>
        <v>6990000000</v>
      </c>
      <c r="H103" s="46">
        <f>IF(AND(EXCL_YRS_NEG_INC=1,_xlfn.XLOOKUP($D103,MASTER_YH!$D:$D,MASTER_YH!L:L)&lt;0), "Negative", _xlfn.XLOOKUP($D103,MASTER_YH!$D:$D,MASTER_YH!L:L))</f>
        <v>146000000</v>
      </c>
      <c r="I103" s="65">
        <f t="shared" si="68"/>
        <v>2.5855045844756733E-3</v>
      </c>
      <c r="J103" s="65">
        <f t="shared" si="69"/>
        <v>6.5696501734539914E-3</v>
      </c>
      <c r="K103" s="47">
        <f t="shared" si="101"/>
        <v>2.088698140200286E-2</v>
      </c>
      <c r="L103" s="46">
        <f>_xlfn.XLOOKUP($D103, 'MASTER_S&amp;P'!$D:$D, 'MASTER_S&amp;P'!F:F)</f>
        <v>6990000000</v>
      </c>
      <c r="M103" s="46">
        <f>IF(AND(EXCL_YRS_NEG_INC=1,_xlfn.XLOOKUP($D103,'MASTER_S&amp;P'!$D:$D,'MASTER_S&amp;P'!L:L)&lt;0),"Negative",_xlfn.XLOOKUP($D103,'MASTER_S&amp;P'!$D:$D,'MASTER_S&amp;P'!L:L))</f>
        <v>146000000</v>
      </c>
      <c r="N103" s="65">
        <f t="shared" si="70"/>
        <v>2.3688102230296671E-3</v>
      </c>
      <c r="O103" s="65">
        <f t="shared" si="71"/>
        <v>6.0648941814674742E-3</v>
      </c>
      <c r="P103" s="47">
        <f t="shared" si="102"/>
        <v>2.088698140200286E-2</v>
      </c>
      <c r="Q103" s="46">
        <f>_xlfn.XLOOKUP($D103, MASTER_VL!$D:$D, MASTER_VL!F:F)</f>
        <v>6990000000</v>
      </c>
      <c r="R103" s="46">
        <f>IF(AND(EXCL_YRS_NEG_INC=1,_xlfn.XLOOKUP($D103,MASTER_VL!$D:$D,MASTER_VL!O:O)&lt;0),"Negative",_xlfn.XLOOKUP($D103,MASTER_VL!$D:$D,MASTER_VL!O:O))</f>
        <v>98373000</v>
      </c>
      <c r="S103" s="65">
        <f t="shared" si="72"/>
        <v>3.2516208956249017E-3</v>
      </c>
      <c r="T103" s="65">
        <f t="shared" si="73"/>
        <v>7.4843808030999985E-3</v>
      </c>
      <c r="U103" s="47">
        <f t="shared" si="103"/>
        <v>1.4073390557939915E-2</v>
      </c>
      <c r="V103" s="46">
        <f t="shared" si="74"/>
        <v>6990000000</v>
      </c>
      <c r="W103" s="46">
        <f>_xlfn.XLOOKUP($D103, MASTER_YH!$D:$D, MASTER_YH!I:I)</f>
        <v>3529000000</v>
      </c>
      <c r="X103" s="49">
        <f t="shared" si="75"/>
        <v>1.9807310852932842</v>
      </c>
      <c r="Y103" s="46">
        <f t="shared" si="104"/>
        <v>6990000000</v>
      </c>
      <c r="Z103" s="46">
        <f>_xlfn.XLOOKUP($D103, 'MASTER_S&amp;P'!$D:$D, 'MASTER_S&amp;P'!I:I)</f>
        <v>3529000000</v>
      </c>
      <c r="AA103" s="105">
        <f t="shared" si="105"/>
        <v>1.9807310852932842</v>
      </c>
      <c r="AB103" s="51">
        <f t="shared" si="76"/>
        <v>3529000000</v>
      </c>
      <c r="AC103" s="65">
        <f t="shared" si="77"/>
        <v>2.2081169893325529E-3</v>
      </c>
      <c r="AD103" s="65">
        <f t="shared" si="78"/>
        <v>5.981190664829268E-3</v>
      </c>
      <c r="AE103" s="50">
        <f t="shared" si="106"/>
        <v>1.9807310852932842</v>
      </c>
      <c r="AF103" s="113">
        <v>1</v>
      </c>
      <c r="AI103" s="46">
        <f>_xlfn.XLOOKUP($D103,MASTER_YH!$D:$D,MASTER_YH!G:G)</f>
        <v>7823000000</v>
      </c>
      <c r="AJ103" s="46">
        <f>IF(AND(EXCL_YRS_NEG_INC=1,_xlfn.XLOOKUP($D103,MASTER_YH!$D:$D,MASTER_YH!M:M)&lt;0), "Negative", _xlfn.XLOOKUP($D103,MASTER_YH!$D:$D,MASTER_YH!M:M))</f>
        <v>329000000</v>
      </c>
      <c r="AK103" s="65">
        <f t="shared" si="79"/>
        <v>2.6143604188724008E-3</v>
      </c>
      <c r="AL103" s="65">
        <f t="shared" si="80"/>
        <v>5.7845021853037528E-3</v>
      </c>
      <c r="AM103" s="47">
        <f t="shared" si="107"/>
        <v>4.2055477438322893E-2</v>
      </c>
      <c r="AN103" s="46">
        <f>_xlfn.XLOOKUP($D103, 'MASTER_S&amp;P'!$D:$D, 'MASTER_S&amp;P'!G:G)</f>
        <v>7831000000</v>
      </c>
      <c r="AO103" s="46">
        <f>IF(AND(EXCL_YRS_NEG_INC=1,_xlfn.XLOOKUP($D103,'MASTER_S&amp;P'!$D:$D,'MASTER_S&amp;P'!M:M)&lt;0),"Negative",_xlfn.XLOOKUP($D103,'MASTER_S&amp;P'!$D:$D,'MASTER_S&amp;P'!M:M))</f>
        <v>200000000</v>
      </c>
      <c r="AP103" s="65">
        <f t="shared" si="81"/>
        <v>2.6514095681623106E-3</v>
      </c>
      <c r="AQ103" s="65">
        <f t="shared" si="82"/>
        <v>5.7799663137811669E-3</v>
      </c>
      <c r="AR103" s="47">
        <f t="shared" si="108"/>
        <v>2.5539522410930916E-2</v>
      </c>
      <c r="AS103" s="46">
        <f>_xlfn.XLOOKUP($D103, MASTER_VL!$D:$D, MASTER_VL!G:G)</f>
        <v>7831000000</v>
      </c>
      <c r="AT103" s="46">
        <f>IF(AND(EXCL_YRS_NEG_INC=1,_xlfn.XLOOKUP($D103,MASTER_VL!$D:$D,MASTER_VL!P:P)&lt;0),"Negative",_xlfn.XLOOKUP($D103,MASTER_VL!$D:$D,MASTER_VL!P:P))</f>
        <v>206976000</v>
      </c>
      <c r="AU103" s="65">
        <f t="shared" si="83"/>
        <v>2.7342415288194298E-3</v>
      </c>
      <c r="AV103" s="65">
        <f t="shared" si="84"/>
        <v>5.7799663137811669E-3</v>
      </c>
      <c r="AW103" s="47">
        <f t="shared" si="109"/>
        <v>2.6430340952624184E-2</v>
      </c>
      <c r="AX103" s="46">
        <f t="shared" si="85"/>
        <v>7823000000</v>
      </c>
      <c r="AY103" s="46">
        <f>_xlfn.XLOOKUP($D103, MASTER_YH!$D:$D, MASTER_YH!J:J)</f>
        <v>3887000000</v>
      </c>
      <c r="AZ103" s="49">
        <f t="shared" si="86"/>
        <v>2.0126061229740158</v>
      </c>
      <c r="BA103" s="46">
        <f t="shared" si="110"/>
        <v>7831000000</v>
      </c>
      <c r="BB103" s="46">
        <f>_xlfn.XLOOKUP($D103, 'MASTER_S&amp;P'!$D:$D, 'MASTER_S&amp;P'!J:J)</f>
        <v>3886000000</v>
      </c>
      <c r="BC103" s="49">
        <f t="shared" si="111"/>
        <v>2.0151827071538859</v>
      </c>
      <c r="BD103" s="51">
        <f t="shared" si="87"/>
        <v>3886500000</v>
      </c>
      <c r="BE103" s="65">
        <f t="shared" si="88"/>
        <v>2.5097028452212818E-3</v>
      </c>
      <c r="BF103" s="65">
        <f t="shared" si="89"/>
        <v>5.6538127859912957E-3</v>
      </c>
      <c r="BG103" s="50">
        <f t="shared" si="112"/>
        <v>2.0138944150639508</v>
      </c>
      <c r="BH103" s="44">
        <f t="shared" si="66"/>
        <v>1</v>
      </c>
      <c r="BK103" s="46">
        <f>_xlfn.XLOOKUP($D103,MASTER_YH!$D:$D,MASTER_YH!H:H)</f>
        <v>8484000000</v>
      </c>
      <c r="BL103" s="46">
        <f>IF(AND(EXCL_YRS_NEG_INC=1,_xlfn.XLOOKUP($D103,MASTER_YH!$D:$D,MASTER_YH!N:N)&lt;0), "Negative", _xlfn.XLOOKUP($D103,MASTER_YH!$D:$D,MASTER_YH!N:N))</f>
        <v>305000000</v>
      </c>
      <c r="BM103" s="65">
        <f t="shared" si="90"/>
        <v>2.9746249005734833E-3</v>
      </c>
      <c r="BN103" s="65">
        <f t="shared" si="91"/>
        <v>5.8231789076105041E-3</v>
      </c>
      <c r="BO103" s="47">
        <f t="shared" si="113"/>
        <v>3.5950023573785947E-2</v>
      </c>
      <c r="BP103" s="46">
        <f>_xlfn.XLOOKUP($D103, 'MASTER_S&amp;P'!$D:$D, 'MASTER_S&amp;P'!H:H)</f>
        <v>8491000000</v>
      </c>
      <c r="BQ103" s="46">
        <f>IF(AND(EXCL_YRS_NEG_INC=1,_xlfn.XLOOKUP($D103,'MASTER_S&amp;P'!$D:$D,'MASTER_S&amp;P'!N:N)&lt;0),"Negative",_xlfn.XLOOKUP($D103,'MASTER_S&amp;P'!$D:$D,'MASTER_S&amp;P'!N:N))</f>
        <v>242000000</v>
      </c>
      <c r="BR103" s="65">
        <f t="shared" si="92"/>
        <v>2.8855573181036636E-3</v>
      </c>
      <c r="BS103" s="65">
        <f t="shared" si="93"/>
        <v>5.8231789076105041E-3</v>
      </c>
      <c r="BT103" s="47">
        <f t="shared" si="114"/>
        <v>2.8500765516429161E-2</v>
      </c>
      <c r="BU103" s="46">
        <f>_xlfn.XLOOKUP($D103, MASTER_VL!$D:$D, MASTER_VL!H:H)</f>
        <v>8491000000</v>
      </c>
      <c r="BV103" s="46">
        <f>IF(AND(EXCL_YRS_NEG_INC=1,_xlfn.XLOOKUP($D103,MASTER_VL!$D:$D,MASTER_VL!Q:Q)&lt;0),"Negative",_xlfn.XLOOKUP($D103,MASTER_VL!$D:$D,MASTER_VL!Q:Q))</f>
        <v>185301900</v>
      </c>
      <c r="BW103" s="65">
        <f t="shared" si="94"/>
        <v>3.0893494661879913E-3</v>
      </c>
      <c r="BX103" s="65">
        <f t="shared" si="95"/>
        <v>5.8231789076105041E-3</v>
      </c>
      <c r="BY103" s="47">
        <f t="shared" si="115"/>
        <v>2.1823330585325641E-2</v>
      </c>
      <c r="BZ103" s="46">
        <f t="shared" si="96"/>
        <v>8484000000</v>
      </c>
      <c r="CA103" s="46">
        <f>_xlfn.XLOOKUP($D103, MASTER_YH!$D:$D, MASTER_YH!K:K)</f>
        <v>4149000000</v>
      </c>
      <c r="CB103" s="49">
        <f t="shared" si="97"/>
        <v>2.0448300795372378</v>
      </c>
      <c r="CC103" s="46">
        <f t="shared" si="116"/>
        <v>8491000000</v>
      </c>
      <c r="CD103" s="46">
        <f>_xlfn.XLOOKUP($D103, 'MASTER_S&amp;P'!$D:$D, 'MASTER_S&amp;P'!K:K)</f>
        <v>4149000000</v>
      </c>
      <c r="CE103" s="49">
        <f t="shared" si="117"/>
        <v>2.0465172330682093</v>
      </c>
      <c r="CF103" s="51">
        <f t="shared" si="98"/>
        <v>4149000000</v>
      </c>
      <c r="CG103" s="65">
        <f t="shared" si="99"/>
        <v>2.780688165550679E-3</v>
      </c>
      <c r="CH103" s="65">
        <f t="shared" si="100"/>
        <v>5.7280942563140789E-3</v>
      </c>
      <c r="CI103" s="50">
        <f t="shared" si="118"/>
        <v>2.0456736563027236</v>
      </c>
      <c r="CJ103" s="44">
        <f t="shared" si="67"/>
        <v>1</v>
      </c>
    </row>
    <row r="104" spans="2:88" x14ac:dyDescent="0.3">
      <c r="B104" s="7" t="str">
        <f>MASTER_VL!B98</f>
        <v>Retail Store</v>
      </c>
      <c r="C104" s="7" t="str">
        <f>MASTER_VL!C98</f>
        <v>Ollie's Bargain Outlet</v>
      </c>
      <c r="D104" s="7" t="str">
        <f>MASTER_VL!D98</f>
        <v>OLLI</v>
      </c>
      <c r="G104" s="46">
        <f>_xlfn.XLOOKUP($D104,MASTER_YH!$D:$D,MASTER_YH!F:F)</f>
        <v>2271705000</v>
      </c>
      <c r="H104" s="46">
        <f>IF(AND(EXCL_YRS_NEG_INC=1,_xlfn.XLOOKUP($D104,MASTER_YH!$D:$D,MASTER_YH!L:L)&lt;0), "Negative", _xlfn.XLOOKUP($D104,MASTER_YH!$D:$D,MASTER_YH!L:L))</f>
        <v>265814000</v>
      </c>
      <c r="I104" s="65">
        <f t="shared" si="68"/>
        <v>1.778766710897892E-3</v>
      </c>
      <c r="J104" s="65" t="str">
        <f t="shared" si="69"/>
        <v/>
      </c>
      <c r="K104" s="47">
        <f t="shared" si="101"/>
        <v>0.11701079145399601</v>
      </c>
      <c r="L104" s="46">
        <f>_xlfn.XLOOKUP($D104, 'MASTER_S&amp;P'!$D:$D, 'MASTER_S&amp;P'!F:F)</f>
        <v>2102662000</v>
      </c>
      <c r="M104" s="46">
        <f>IF(AND(EXCL_YRS_NEG_INC=1,_xlfn.XLOOKUP($D104,'MASTER_S&amp;P'!$D:$D,'MASTER_S&amp;P'!L:L)&lt;0),"Negative",_xlfn.XLOOKUP($D104,'MASTER_S&amp;P'!$D:$D,'MASTER_S&amp;P'!L:L))</f>
        <v>242485000</v>
      </c>
      <c r="N104" s="65">
        <f t="shared" si="70"/>
        <v>1.6296860560447511E-3</v>
      </c>
      <c r="O104" s="65" t="str">
        <f t="shared" si="71"/>
        <v/>
      </c>
      <c r="P104" s="47">
        <f t="shared" si="102"/>
        <v>0.11532286216234469</v>
      </c>
      <c r="Q104" s="46">
        <f>_xlfn.XLOOKUP($D104, MASTER_VL!$D:$D, MASTER_VL!F:F)</f>
        <v>2271700000</v>
      </c>
      <c r="R104" s="46">
        <f>IF(AND(EXCL_YRS_NEG_INC=1,_xlfn.XLOOKUP($D104,MASTER_VL!$D:$D,MASTER_VL!O:O)&lt;0),"Negative",_xlfn.XLOOKUP($D104,MASTER_VL!$D:$D,MASTER_VL!O:O))</f>
        <v>202803700</v>
      </c>
      <c r="S104" s="65">
        <f t="shared" si="72"/>
        <v>2.2370391606830213E-3</v>
      </c>
      <c r="T104" s="65" t="str">
        <f t="shared" si="73"/>
        <v/>
      </c>
      <c r="U104" s="47">
        <f t="shared" si="103"/>
        <v>8.9273979838887171E-2</v>
      </c>
      <c r="V104" s="46">
        <f t="shared" si="74"/>
        <v>2271705000</v>
      </c>
      <c r="W104" s="46">
        <f>_xlfn.XLOOKUP($D104, MASTER_YH!$D:$D, MASTER_YH!I:I)</f>
        <v>2561145000</v>
      </c>
      <c r="X104" s="49">
        <f t="shared" si="75"/>
        <v>0.88698804636207629</v>
      </c>
      <c r="Y104" s="46">
        <f t="shared" si="104"/>
        <v>2102662000</v>
      </c>
      <c r="Z104" s="46">
        <f>_xlfn.XLOOKUP($D104, 'MASTER_S&amp;P'!$D:$D, 'MASTER_S&amp;P'!I:I)</f>
        <v>2294594000</v>
      </c>
      <c r="AA104" s="49">
        <f t="shared" si="105"/>
        <v>0.91635470152889797</v>
      </c>
      <c r="AB104" s="51">
        <f t="shared" si="76"/>
        <v>2427869500</v>
      </c>
      <c r="AC104" s="65">
        <f t="shared" si="77"/>
        <v>1.5191328679037489E-3</v>
      </c>
      <c r="AD104" s="65" t="str">
        <f t="shared" si="78"/>
        <v/>
      </c>
      <c r="AE104" s="50">
        <f t="shared" si="106"/>
        <v>0.90167137394548713</v>
      </c>
      <c r="AF104" s="44">
        <f t="shared" si="65"/>
        <v>0</v>
      </c>
      <c r="AI104" s="46">
        <f>_xlfn.XLOOKUP($D104,MASTER_YH!$D:$D,MASTER_YH!G:G)</f>
        <v>2102662000</v>
      </c>
      <c r="AJ104" s="46">
        <f>IF(AND(EXCL_YRS_NEG_INC=1,_xlfn.XLOOKUP($D104,MASTER_YH!$D:$D,MASTER_YH!M:M)&lt;0), "Negative", _xlfn.XLOOKUP($D104,MASTER_YH!$D:$D,MASTER_YH!M:M))</f>
        <v>242485000</v>
      </c>
      <c r="AK104" s="65">
        <f t="shared" si="79"/>
        <v>1.4592691889563228E-3</v>
      </c>
      <c r="AL104" s="65" t="str">
        <f t="shared" si="80"/>
        <v/>
      </c>
      <c r="AM104" s="47">
        <f t="shared" si="107"/>
        <v>0.11532286216234469</v>
      </c>
      <c r="AN104" s="46">
        <f>_xlfn.XLOOKUP($D104, 'MASTER_S&amp;P'!$D:$D, 'MASTER_S&amp;P'!G:G)</f>
        <v>1827009000</v>
      </c>
      <c r="AO104" s="46">
        <f>IF(AND(EXCL_YRS_NEG_INC=1,_xlfn.XLOOKUP($D104,'MASTER_S&amp;P'!$D:$D,'MASTER_S&amp;P'!M:M)&lt;0),"Negative",_xlfn.XLOOKUP($D104,'MASTER_S&amp;P'!$D:$D,'MASTER_S&amp;P'!M:M))</f>
        <v>133883000</v>
      </c>
      <c r="AP104" s="65">
        <f t="shared" si="81"/>
        <v>1.479949077484901E-3</v>
      </c>
      <c r="AQ104" s="65" t="str">
        <f t="shared" si="82"/>
        <v/>
      </c>
      <c r="AR104" s="47">
        <f t="shared" si="108"/>
        <v>7.327987984733518E-2</v>
      </c>
      <c r="AS104" s="46">
        <f>_xlfn.XLOOKUP($D104, MASTER_VL!$D:$D, MASTER_VL!G:G)</f>
        <v>2102600000</v>
      </c>
      <c r="AT104" s="46">
        <f>IF(AND(EXCL_YRS_NEG_INC=1,_xlfn.XLOOKUP($D104,MASTER_VL!$D:$D,MASTER_VL!P:P)&lt;0),"Negative",_xlfn.XLOOKUP($D104,MASTER_VL!$D:$D,MASTER_VL!P:P))</f>
        <v>179200400</v>
      </c>
      <c r="AU104" s="65">
        <f t="shared" si="83"/>
        <v>1.5261837615687087E-3</v>
      </c>
      <c r="AV104" s="65" t="str">
        <f t="shared" si="84"/>
        <v/>
      </c>
      <c r="AW104" s="47">
        <f t="shared" si="109"/>
        <v>8.5228003424331775E-2</v>
      </c>
      <c r="AX104" s="46">
        <f t="shared" si="85"/>
        <v>2102662000</v>
      </c>
      <c r="AY104" s="46">
        <f>_xlfn.XLOOKUP($D104, MASTER_YH!$D:$D, MASTER_YH!J:J)</f>
        <v>2294594000</v>
      </c>
      <c r="AZ104" s="49">
        <f t="shared" si="86"/>
        <v>0.91635470152889797</v>
      </c>
      <c r="BA104" s="46">
        <f t="shared" si="110"/>
        <v>1827009000</v>
      </c>
      <c r="BB104" s="46">
        <f>_xlfn.XLOOKUP($D104, 'MASTER_S&amp;P'!$D:$D, 'MASTER_S&amp;P'!J:J)</f>
        <v>2044096000</v>
      </c>
      <c r="BC104" s="49">
        <f t="shared" si="111"/>
        <v>0.89379804079651837</v>
      </c>
      <c r="BD104" s="51">
        <f t="shared" si="87"/>
        <v>2169345000</v>
      </c>
      <c r="BE104" s="65">
        <f t="shared" si="88"/>
        <v>1.4008520053432553E-3</v>
      </c>
      <c r="BF104" s="65" t="str">
        <f t="shared" si="89"/>
        <v/>
      </c>
      <c r="BG104" s="50">
        <f t="shared" si="112"/>
        <v>0.90507637116270812</v>
      </c>
      <c r="BH104" s="44">
        <f t="shared" si="66"/>
        <v>0</v>
      </c>
      <c r="BK104" s="46">
        <f>_xlfn.XLOOKUP($D104,MASTER_YH!$D:$D,MASTER_YH!H:H)</f>
        <v>1827009000</v>
      </c>
      <c r="BL104" s="46">
        <f>IF(AND(EXCL_YRS_NEG_INC=1,_xlfn.XLOOKUP($D104,MASTER_YH!$D:$D,MASTER_YH!N:N)&lt;0), "Negative", _xlfn.XLOOKUP($D104,MASTER_YH!$D:$D,MASTER_YH!N:N))</f>
        <v>133883000</v>
      </c>
      <c r="BM104" s="65">
        <f t="shared" si="90"/>
        <v>1.4397313569747485E-3</v>
      </c>
      <c r="BN104" s="65" t="str">
        <f t="shared" si="91"/>
        <v/>
      </c>
      <c r="BO104" s="47">
        <f t="shared" si="113"/>
        <v>7.327987984733518E-2</v>
      </c>
      <c r="BP104" s="46">
        <f>_xlfn.XLOOKUP($D104, 'MASTER_S&amp;P'!$D:$D, 'MASTER_S&amp;P'!H:H)</f>
        <v>1752995000</v>
      </c>
      <c r="BQ104" s="46">
        <f>IF(AND(EXCL_YRS_NEG_INC=1,_xlfn.XLOOKUP($D104,'MASTER_S&amp;P'!$D:$D,'MASTER_S&amp;P'!N:N)&lt;0),"Negative",_xlfn.XLOOKUP($D104,'MASTER_S&amp;P'!$D:$D,'MASTER_S&amp;P'!N:N))</f>
        <v>204383000</v>
      </c>
      <c r="BR104" s="65">
        <f t="shared" si="92"/>
        <v>1.3966222606490197E-3</v>
      </c>
      <c r="BS104" s="65" t="str">
        <f t="shared" si="93"/>
        <v/>
      </c>
      <c r="BT104" s="47">
        <f t="shared" si="114"/>
        <v>0.11659074897532509</v>
      </c>
      <c r="BU104" s="46">
        <f>_xlfn.XLOOKUP($D104, MASTER_VL!$D:$D, MASTER_VL!H:H)</f>
        <v>1827000000</v>
      </c>
      <c r="BV104" s="46">
        <f>IF(AND(EXCL_YRS_NEG_INC=1,_xlfn.XLOOKUP($D104,MASTER_VL!$D:$D,MASTER_VL!Q:Q)&lt;0),"Negative",_xlfn.XLOOKUP($D104,MASTER_VL!$D:$D,MASTER_VL!Q:Q))</f>
        <v>101696400</v>
      </c>
      <c r="BW104" s="65">
        <f t="shared" si="94"/>
        <v>1.4952585444526286E-3</v>
      </c>
      <c r="BX104" s="65" t="str">
        <f t="shared" si="95"/>
        <v/>
      </c>
      <c r="BY104" s="47">
        <f t="shared" si="115"/>
        <v>5.5663054187192119E-2</v>
      </c>
      <c r="BZ104" s="46">
        <f t="shared" si="96"/>
        <v>1827009000</v>
      </c>
      <c r="CA104" s="46">
        <f>_xlfn.XLOOKUP($D104, MASTER_YH!$D:$D, MASTER_YH!K:K)</f>
        <v>2044096000</v>
      </c>
      <c r="CB104" s="49">
        <f t="shared" si="97"/>
        <v>0.89379804079651837</v>
      </c>
      <c r="CC104" s="46">
        <f t="shared" si="116"/>
        <v>1752995000</v>
      </c>
      <c r="CD104" s="46">
        <f>_xlfn.XLOOKUP($D104, 'MASTER_S&amp;P'!$D:$D, 'MASTER_S&amp;P'!K:K)</f>
        <v>1972172000</v>
      </c>
      <c r="CE104" s="49">
        <f t="shared" si="117"/>
        <v>0.88886516997503262</v>
      </c>
      <c r="CF104" s="51">
        <f t="shared" si="98"/>
        <v>2008134000</v>
      </c>
      <c r="CG104" s="65">
        <f t="shared" si="99"/>
        <v>1.3458651358495897E-3</v>
      </c>
      <c r="CH104" s="65" t="str">
        <f t="shared" si="100"/>
        <v/>
      </c>
      <c r="CI104" s="50">
        <f t="shared" si="118"/>
        <v>0.89133160538577549</v>
      </c>
      <c r="CJ104" s="44">
        <f t="shared" si="67"/>
        <v>0</v>
      </c>
    </row>
    <row r="105" spans="2:88" x14ac:dyDescent="0.3">
      <c r="B105" s="7" t="str">
        <f>MASTER_VL!B99</f>
        <v>Retail Store</v>
      </c>
      <c r="C105" s="7" t="str">
        <f>MASTER_VL!C99</f>
        <v>PriceSmart</v>
      </c>
      <c r="D105" s="7" t="str">
        <f>MASTER_VL!D99</f>
        <v>PSMT</v>
      </c>
      <c r="G105" s="46">
        <f>_xlfn.XLOOKUP($D105,MASTER_YH!$D:$D,MASTER_YH!F:F)</f>
        <v>4897797000</v>
      </c>
      <c r="H105" s="46">
        <f>IF(AND(EXCL_YRS_NEG_INC=1,_xlfn.XLOOKUP($D105,MASTER_YH!$D:$D,MASTER_YH!L:L)&lt;0), "Negative", _xlfn.XLOOKUP($D105,MASTER_YH!$D:$D,MASTER_YH!L:L))</f>
        <v>201427000</v>
      </c>
      <c r="I105" s="65">
        <f t="shared" si="68"/>
        <v>1.4819168631316061E-3</v>
      </c>
      <c r="J105" s="65">
        <f t="shared" si="69"/>
        <v>3.7654837030162503E-3</v>
      </c>
      <c r="K105" s="47">
        <f t="shared" si="101"/>
        <v>4.1126040952697715E-2</v>
      </c>
      <c r="L105" s="46">
        <f>_xlfn.XLOOKUP($D105, 'MASTER_S&amp;P'!$D:$D, 'MASTER_S&amp;P'!F:F)</f>
        <v>4913898000</v>
      </c>
      <c r="M105" s="46">
        <f>IF(AND(EXCL_YRS_NEG_INC=1,_xlfn.XLOOKUP($D105,'MASTER_S&amp;P'!$D:$D,'MASTER_S&amp;P'!L:L)&lt;0),"Negative",_xlfn.XLOOKUP($D105,'MASTER_S&amp;P'!$D:$D,'MASTER_S&amp;P'!L:L))</f>
        <v>201493000</v>
      </c>
      <c r="N105" s="65">
        <f t="shared" si="70"/>
        <v>1.357715563973015E-3</v>
      </c>
      <c r="O105" s="65">
        <f t="shared" si="71"/>
        <v>3.4761759907875238E-3</v>
      </c>
      <c r="P105" s="47">
        <f t="shared" si="102"/>
        <v>4.1004717639641683E-2</v>
      </c>
      <c r="Q105" s="46">
        <f>_xlfn.XLOOKUP($D105, MASTER_VL!$D:$D, MASTER_VL!F:F)</f>
        <v>4913900000</v>
      </c>
      <c r="R105" s="46">
        <f>IF(AND(EXCL_YRS_NEG_INC=1,_xlfn.XLOOKUP($D105,MASTER_VL!$D:$D,MASTER_VL!O:O)&lt;0),"Negative",_xlfn.XLOOKUP($D105,MASTER_VL!$D:$D,MASTER_VL!O:O))</f>
        <v>140024800</v>
      </c>
      <c r="S105" s="65">
        <f t="shared" si="72"/>
        <v>1.8637104210414042E-3</v>
      </c>
      <c r="T105" s="65">
        <f t="shared" si="73"/>
        <v>4.2897739144645928E-3</v>
      </c>
      <c r="U105" s="47">
        <f t="shared" si="103"/>
        <v>2.8495655182238139E-2</v>
      </c>
      <c r="V105" s="46">
        <f t="shared" si="74"/>
        <v>4897797000</v>
      </c>
      <c r="W105" s="46">
        <f>_xlfn.XLOOKUP($D105, MASTER_YH!$D:$D, MASTER_YH!I:I)</f>
        <v>2022694000</v>
      </c>
      <c r="X105" s="49">
        <f t="shared" si="75"/>
        <v>2.4214226175585631</v>
      </c>
      <c r="Y105" s="46">
        <f t="shared" si="104"/>
        <v>4913898000</v>
      </c>
      <c r="Z105" s="46">
        <f>_xlfn.XLOOKUP($D105, 'MASTER_S&amp;P'!$D:$D, 'MASTER_S&amp;P'!I:I)</f>
        <v>2022694000</v>
      </c>
      <c r="AA105" s="49">
        <f t="shared" si="105"/>
        <v>2.4293827934428043</v>
      </c>
      <c r="AB105" s="51">
        <f t="shared" si="76"/>
        <v>2022694000</v>
      </c>
      <c r="AC105" s="65">
        <f t="shared" si="77"/>
        <v>1.2656120673338108E-3</v>
      </c>
      <c r="AD105" s="65">
        <f t="shared" si="78"/>
        <v>3.4282001900272515E-3</v>
      </c>
      <c r="AE105" s="50">
        <f t="shared" si="106"/>
        <v>2.4254027055006837</v>
      </c>
      <c r="AF105" s="44">
        <f t="shared" si="65"/>
        <v>1</v>
      </c>
      <c r="AI105" s="46">
        <f>_xlfn.XLOOKUP($D105,MASTER_YH!$D:$D,MASTER_YH!G:G)</f>
        <v>4398495000</v>
      </c>
      <c r="AJ105" s="46">
        <f>IF(AND(EXCL_YRS_NEG_INC=1,_xlfn.XLOOKUP($D105,MASTER_YH!$D:$D,MASTER_YH!M:M)&lt;0), "Negative", _xlfn.XLOOKUP($D105,MASTER_YH!$D:$D,MASTER_YH!M:M))</f>
        <v>169211000</v>
      </c>
      <c r="AK105" s="65">
        <f t="shared" si="79"/>
        <v>1.3491270219924967E-3</v>
      </c>
      <c r="AL105" s="65">
        <f t="shared" si="80"/>
        <v>2.9850621018558316E-3</v>
      </c>
      <c r="AM105" s="47">
        <f t="shared" si="107"/>
        <v>3.8470204012963527E-2</v>
      </c>
      <c r="AN105" s="46">
        <f>_xlfn.XLOOKUP($D105, 'MASTER_S&amp;P'!$D:$D, 'MASTER_S&amp;P'!G:G)</f>
        <v>4411842000</v>
      </c>
      <c r="AO105" s="46">
        <f>IF(AND(EXCL_YRS_NEG_INC=1,_xlfn.XLOOKUP($D105,'MASTER_S&amp;P'!$D:$D,'MASTER_S&amp;P'!M:M)&lt;0),"Negative",_xlfn.XLOOKUP($D105,'MASTER_S&amp;P'!$D:$D,'MASTER_S&amp;P'!M:M))</f>
        <v>169156000</v>
      </c>
      <c r="AP105" s="65">
        <f t="shared" si="81"/>
        <v>1.368246041729802E-3</v>
      </c>
      <c r="AQ105" s="65">
        <f t="shared" si="82"/>
        <v>2.9827213890775812E-3</v>
      </c>
      <c r="AR105" s="47">
        <f t="shared" si="108"/>
        <v>3.8341354926128363E-2</v>
      </c>
      <c r="AS105" s="46">
        <f>_xlfn.XLOOKUP($D105, MASTER_VL!$D:$D, MASTER_VL!G:G)</f>
        <v>4411800000</v>
      </c>
      <c r="AT105" s="46">
        <f>IF(AND(EXCL_YRS_NEG_INC=1,_xlfn.XLOOKUP($D105,MASTER_VL!$D:$D,MASTER_VL!P:P)&lt;0),"Negative",_xlfn.XLOOKUP($D105,MASTER_VL!$D:$D,MASTER_VL!P:P))</f>
        <v>125778799.99999999</v>
      </c>
      <c r="AU105" s="65">
        <f t="shared" si="83"/>
        <v>1.4109910418454853E-3</v>
      </c>
      <c r="AV105" s="65">
        <f t="shared" si="84"/>
        <v>2.9827213890775812E-3</v>
      </c>
      <c r="AW105" s="47">
        <f t="shared" si="109"/>
        <v>2.8509633256267281E-2</v>
      </c>
      <c r="AX105" s="46">
        <f t="shared" si="85"/>
        <v>4398495000</v>
      </c>
      <c r="AY105" s="46">
        <f>_xlfn.XLOOKUP($D105, MASTER_YH!$D:$D, MASTER_YH!J:J)</f>
        <v>2005608000</v>
      </c>
      <c r="AZ105" s="49">
        <f t="shared" si="86"/>
        <v>2.1930980530592219</v>
      </c>
      <c r="BA105" s="46">
        <f t="shared" si="110"/>
        <v>4411842000</v>
      </c>
      <c r="BB105" s="46">
        <f>_xlfn.XLOOKUP($D105, 'MASTER_S&amp;P'!$D:$D, 'MASTER_S&amp;P'!J:J)</f>
        <v>2005608000</v>
      </c>
      <c r="BC105" s="49">
        <f t="shared" si="111"/>
        <v>2.1997528928883412</v>
      </c>
      <c r="BD105" s="51">
        <f t="shared" si="87"/>
        <v>2005608000</v>
      </c>
      <c r="BE105" s="65">
        <f t="shared" si="88"/>
        <v>1.2951190284313818E-3</v>
      </c>
      <c r="BF105" s="65">
        <f t="shared" si="89"/>
        <v>2.9176205207992875E-3</v>
      </c>
      <c r="BG105" s="50">
        <f t="shared" si="112"/>
        <v>2.1964254729737815</v>
      </c>
      <c r="BH105" s="44">
        <f t="shared" si="66"/>
        <v>1</v>
      </c>
      <c r="BK105" s="46">
        <f>_xlfn.XLOOKUP($D105,MASTER_YH!$D:$D,MASTER_YH!H:H)</f>
        <v>4050921000</v>
      </c>
      <c r="BL105" s="46">
        <f>IF(AND(EXCL_YRS_NEG_INC=1,_xlfn.XLOOKUP($D105,MASTER_YH!$D:$D,MASTER_YH!N:N)&lt;0), "Negative", _xlfn.XLOOKUP($D105,MASTER_YH!$D:$D,MASTER_YH!N:N))</f>
        <v>156421000</v>
      </c>
      <c r="BM105" s="65">
        <f t="shared" si="90"/>
        <v>1.2965320969383193E-3</v>
      </c>
      <c r="BN105" s="65">
        <f t="shared" si="91"/>
        <v>2.5381144219143977E-3</v>
      </c>
      <c r="BO105" s="47">
        <f t="shared" si="113"/>
        <v>3.8613688097101868E-2</v>
      </c>
      <c r="BP105" s="46">
        <f>_xlfn.XLOOKUP($D105, 'MASTER_S&amp;P'!$D:$D, 'MASTER_S&amp;P'!H:H)</f>
        <v>4066093000</v>
      </c>
      <c r="BQ105" s="46">
        <f>IF(AND(EXCL_YRS_NEG_INC=1,_xlfn.XLOOKUP($D105,'MASTER_S&amp;P'!$D:$D,'MASTER_S&amp;P'!N:N)&lt;0),"Negative",_xlfn.XLOOKUP($D105,'MASTER_S&amp;P'!$D:$D,'MASTER_S&amp;P'!N:N))</f>
        <v>156411000</v>
      </c>
      <c r="BR105" s="65">
        <f t="shared" si="92"/>
        <v>1.2577107385053422E-3</v>
      </c>
      <c r="BS105" s="65">
        <f t="shared" si="93"/>
        <v>2.5381144219143977E-3</v>
      </c>
      <c r="BT105" s="47">
        <f t="shared" si="114"/>
        <v>3.8467147701737273E-2</v>
      </c>
      <c r="BU105" s="46">
        <f>_xlfn.XLOOKUP($D105, MASTER_VL!$D:$D, MASTER_VL!H:H)</f>
        <v>4066100000</v>
      </c>
      <c r="BV105" s="46">
        <f>IF(AND(EXCL_YRS_NEG_INC=1,_xlfn.XLOOKUP($D105,MASTER_VL!$D:$D,MASTER_VL!Q:Q)&lt;0),"Negative",_xlfn.XLOOKUP($D105,MASTER_VL!$D:$D,MASTER_VL!Q:Q))</f>
        <v>104442000</v>
      </c>
      <c r="BW105" s="65">
        <f t="shared" si="94"/>
        <v>1.3465364123052214E-3</v>
      </c>
      <c r="BX105" s="65">
        <f t="shared" si="95"/>
        <v>2.5381144219143977E-3</v>
      </c>
      <c r="BY105" s="47">
        <f t="shared" si="115"/>
        <v>2.5686038218440274E-2</v>
      </c>
      <c r="BZ105" s="46">
        <f t="shared" si="96"/>
        <v>4050921000</v>
      </c>
      <c r="CA105" s="46">
        <f>_xlfn.XLOOKUP($D105, MASTER_YH!$D:$D, MASTER_YH!K:K)</f>
        <v>1808400000</v>
      </c>
      <c r="CB105" s="49">
        <f t="shared" si="97"/>
        <v>2.2400580623755806</v>
      </c>
      <c r="CC105" s="46">
        <f t="shared" si="116"/>
        <v>4066093000</v>
      </c>
      <c r="CD105" s="46">
        <f>_xlfn.XLOOKUP($D105, 'MASTER_S&amp;P'!$D:$D, 'MASTER_S&amp;P'!K:K)</f>
        <v>1808400000</v>
      </c>
      <c r="CE105" s="49">
        <f t="shared" si="117"/>
        <v>2.2484477991594778</v>
      </c>
      <c r="CF105" s="51">
        <f t="shared" si="98"/>
        <v>1808400000</v>
      </c>
      <c r="CG105" s="65">
        <f t="shared" si="99"/>
        <v>1.2120020435241862E-3</v>
      </c>
      <c r="CH105" s="65">
        <f t="shared" si="100"/>
        <v>2.4966704394115162E-3</v>
      </c>
      <c r="CI105" s="50">
        <f t="shared" si="118"/>
        <v>2.2442529307675292</v>
      </c>
      <c r="CJ105" s="44">
        <f t="shared" si="67"/>
        <v>1</v>
      </c>
    </row>
    <row r="106" spans="2:88" x14ac:dyDescent="0.3">
      <c r="B106" s="7" t="str">
        <f>MASTER_VL!B100</f>
        <v>Retail Store</v>
      </c>
      <c r="C106" s="7" t="str">
        <f>MASTER_VL!C100</f>
        <v>Ross Stores Inc</v>
      </c>
      <c r="D106" s="7" t="str">
        <f>MASTER_VL!D100</f>
        <v>ROST</v>
      </c>
      <c r="G106" s="46">
        <f>_xlfn.XLOOKUP($D106,MASTER_YH!$D:$D,MASTER_YH!F:F)</f>
        <v>21129219000</v>
      </c>
      <c r="H106" s="46">
        <f>IF(AND(EXCL_YRS_NEG_INC=1,_xlfn.XLOOKUP($D106,MASTER_YH!$D:$D,MASTER_YH!L:L)&lt;0), "Negative", _xlfn.XLOOKUP($D106,MASTER_YH!$D:$D,MASTER_YH!L:L))</f>
        <v>2757154000</v>
      </c>
      <c r="I106" s="65">
        <f t="shared" si="68"/>
        <v>1.0698611730962567E-2</v>
      </c>
      <c r="J106" s="65" t="str">
        <f t="shared" si="69"/>
        <v/>
      </c>
      <c r="K106" s="47">
        <f t="shared" si="101"/>
        <v>0.13049010472180728</v>
      </c>
      <c r="L106" s="46">
        <f>_xlfn.XLOOKUP($D106, 'MASTER_S&amp;P'!$D:$D, 'MASTER_S&amp;P'!F:F)</f>
        <v>20376941000</v>
      </c>
      <c r="M106" s="46">
        <f>IF(AND(EXCL_YRS_NEG_INC=1,_xlfn.XLOOKUP($D106,'MASTER_S&amp;P'!$D:$D,'MASTER_S&amp;P'!L:L)&lt;0),"Negative",_xlfn.XLOOKUP($D106,'MASTER_S&amp;P'!$D:$D,'MASTER_S&amp;P'!L:L))</f>
        <v>2471781000</v>
      </c>
      <c r="N106" s="65">
        <f t="shared" si="70"/>
        <v>9.8019477484967109E-3</v>
      </c>
      <c r="O106" s="65" t="str">
        <f t="shared" si="71"/>
        <v/>
      </c>
      <c r="P106" s="47">
        <f t="shared" si="102"/>
        <v>0.12130284913716931</v>
      </c>
      <c r="Q106" s="46">
        <f>_xlfn.XLOOKUP($D106, MASTER_VL!$D:$D, MASTER_VL!F:F)</f>
        <v>21129000000</v>
      </c>
      <c r="R106" s="46">
        <f>IF(AND(EXCL_YRS_NEG_INC=1,_xlfn.XLOOKUP($D106,MASTER_VL!$D:$D,MASTER_VL!O:O)&lt;0),"Negative",_xlfn.XLOOKUP($D106,MASTER_VL!$D:$D,MASTER_VL!O:O))</f>
        <v>2078079200</v>
      </c>
      <c r="S106" s="65">
        <f t="shared" si="72"/>
        <v>1.3454947891972262E-2</v>
      </c>
      <c r="T106" s="65" t="str">
        <f t="shared" si="73"/>
        <v/>
      </c>
      <c r="U106" s="47">
        <f t="shared" si="103"/>
        <v>9.8351990155710167E-2</v>
      </c>
      <c r="V106" s="46">
        <f t="shared" si="74"/>
        <v>21129219000</v>
      </c>
      <c r="W106" s="46">
        <f>_xlfn.XLOOKUP($D106, MASTER_YH!$D:$D, MASTER_YH!I:I)</f>
        <v>14905332000</v>
      </c>
      <c r="X106" s="49">
        <f t="shared" si="75"/>
        <v>1.4175611116880857</v>
      </c>
      <c r="Y106" s="46">
        <f t="shared" si="104"/>
        <v>20376941000</v>
      </c>
      <c r="Z106" s="46">
        <f>_xlfn.XLOOKUP($D106, 'MASTER_S&amp;P'!$D:$D, 'MASTER_S&amp;P'!I:I)</f>
        <v>14300109000</v>
      </c>
      <c r="AA106" s="49">
        <f t="shared" si="105"/>
        <v>1.4249500475835535</v>
      </c>
      <c r="AB106" s="51">
        <f t="shared" si="76"/>
        <v>14602720500</v>
      </c>
      <c r="AC106" s="65">
        <f t="shared" si="77"/>
        <v>9.1370119655779965E-3</v>
      </c>
      <c r="AD106" s="65" t="str">
        <f t="shared" si="78"/>
        <v/>
      </c>
      <c r="AE106" s="50">
        <f t="shared" si="106"/>
        <v>1.4212555796358197</v>
      </c>
      <c r="AF106" s="44">
        <f t="shared" si="65"/>
        <v>0</v>
      </c>
      <c r="AI106" s="46">
        <f>_xlfn.XLOOKUP($D106,MASTER_YH!$D:$D,MASTER_YH!G:G)</f>
        <v>20376941000</v>
      </c>
      <c r="AJ106" s="46">
        <f>IF(AND(EXCL_YRS_NEG_INC=1,_xlfn.XLOOKUP($D106,MASTER_YH!$D:$D,MASTER_YH!M:M)&lt;0), "Negative", _xlfn.XLOOKUP($D106,MASTER_YH!$D:$D,MASTER_YH!M:M))</f>
        <v>2471781000</v>
      </c>
      <c r="AK106" s="65">
        <f t="shared" si="79"/>
        <v>9.3221547386629425E-3</v>
      </c>
      <c r="AL106" s="65" t="str">
        <f t="shared" si="80"/>
        <v/>
      </c>
      <c r="AM106" s="47">
        <f t="shared" si="107"/>
        <v>0.12130284913716931</v>
      </c>
      <c r="AN106" s="46">
        <f>_xlfn.XLOOKUP($D106, 'MASTER_S&amp;P'!$D:$D, 'MASTER_S&amp;P'!G:G)</f>
        <v>18695829000</v>
      </c>
      <c r="AO106" s="46">
        <f>IF(AND(EXCL_YRS_NEG_INC=1,_xlfn.XLOOKUP($D106,'MASTER_S&amp;P'!$D:$D,'MASTER_S&amp;P'!M:M)&lt;0),"Negative",_xlfn.XLOOKUP($D106,'MASTER_S&amp;P'!$D:$D,'MASTER_S&amp;P'!M:M))</f>
        <v>1987489000</v>
      </c>
      <c r="AP106" s="65">
        <f t="shared" si="81"/>
        <v>9.4542627296358671E-3</v>
      </c>
      <c r="AQ106" s="65" t="str">
        <f t="shared" si="82"/>
        <v/>
      </c>
      <c r="AR106" s="47">
        <f t="shared" si="108"/>
        <v>0.10630654570064799</v>
      </c>
      <c r="AS106" s="46">
        <f>_xlfn.XLOOKUP($D106, MASTER_VL!$D:$D, MASTER_VL!G:G)</f>
        <v>20377000000</v>
      </c>
      <c r="AT106" s="46">
        <f>IF(AND(EXCL_YRS_NEG_INC=1,_xlfn.XLOOKUP($D106,MASTER_VL!$D:$D,MASTER_VL!P:P)&lt;0),"Negative",_xlfn.XLOOKUP($D106,MASTER_VL!$D:$D,MASTER_VL!P:P))</f>
        <v>1863545199.9999998</v>
      </c>
      <c r="AU106" s="65">
        <f t="shared" si="83"/>
        <v>9.7496207640439727E-3</v>
      </c>
      <c r="AV106" s="65" t="str">
        <f t="shared" si="84"/>
        <v/>
      </c>
      <c r="AW106" s="47">
        <f t="shared" si="109"/>
        <v>9.1453364086960781E-2</v>
      </c>
      <c r="AX106" s="46">
        <f t="shared" si="85"/>
        <v>20376941000</v>
      </c>
      <c r="AY106" s="46">
        <f>_xlfn.XLOOKUP($D106, MASTER_YH!$D:$D, MASTER_YH!J:J)</f>
        <v>14300109000</v>
      </c>
      <c r="AZ106" s="49">
        <f t="shared" si="86"/>
        <v>1.4249500475835535</v>
      </c>
      <c r="BA106" s="46">
        <f t="shared" si="110"/>
        <v>18695829000</v>
      </c>
      <c r="BB106" s="46">
        <f>_xlfn.XLOOKUP($D106, 'MASTER_S&amp;P'!$D:$D, 'MASTER_S&amp;P'!J:J)</f>
        <v>13416463000</v>
      </c>
      <c r="BC106" s="49">
        <f t="shared" si="111"/>
        <v>1.3934990913775114</v>
      </c>
      <c r="BD106" s="51">
        <f t="shared" si="87"/>
        <v>13858286000</v>
      </c>
      <c r="BE106" s="65">
        <f t="shared" si="88"/>
        <v>8.9489720324431379E-3</v>
      </c>
      <c r="BF106" s="65" t="str">
        <f t="shared" si="89"/>
        <v/>
      </c>
      <c r="BG106" s="50">
        <f t="shared" si="112"/>
        <v>1.4092245694805325</v>
      </c>
      <c r="BH106" s="44">
        <f t="shared" si="66"/>
        <v>0</v>
      </c>
      <c r="BK106" s="46">
        <f>_xlfn.XLOOKUP($D106,MASTER_YH!$D:$D,MASTER_YH!H:H)</f>
        <v>18695829000</v>
      </c>
      <c r="BL106" s="46">
        <f>IF(AND(EXCL_YRS_NEG_INC=1,_xlfn.XLOOKUP($D106,MASTER_YH!$D:$D,MASTER_YH!N:N)&lt;0), "Negative", _xlfn.XLOOKUP($D106,MASTER_YH!$D:$D,MASTER_YH!N:N))</f>
        <v>1987489000</v>
      </c>
      <c r="BM106" s="65">
        <f t="shared" si="90"/>
        <v>9.6991552259845359E-3</v>
      </c>
      <c r="BN106" s="65" t="str">
        <f t="shared" si="91"/>
        <v/>
      </c>
      <c r="BO106" s="47">
        <f t="shared" si="113"/>
        <v>0.10630654570064799</v>
      </c>
      <c r="BP106" s="46">
        <f>_xlfn.XLOOKUP($D106, 'MASTER_S&amp;P'!$D:$D, 'MASTER_S&amp;P'!H:H)</f>
        <v>18916244000</v>
      </c>
      <c r="BQ106" s="46">
        <f>IF(AND(EXCL_YRS_NEG_INC=1,_xlfn.XLOOKUP($D106,'MASTER_S&amp;P'!$D:$D,'MASTER_S&amp;P'!N:N)&lt;0),"Negative",_xlfn.XLOOKUP($D106,'MASTER_S&amp;P'!$D:$D,'MASTER_S&amp;P'!N:N))</f>
        <v>2258540000</v>
      </c>
      <c r="BR106" s="65">
        <f t="shared" si="92"/>
        <v>9.4087386736954014E-3</v>
      </c>
      <c r="BS106" s="65" t="str">
        <f t="shared" si="93"/>
        <v/>
      </c>
      <c r="BT106" s="47">
        <f t="shared" si="114"/>
        <v>0.11939685277901892</v>
      </c>
      <c r="BU106" s="46">
        <f>_xlfn.XLOOKUP($D106, MASTER_VL!$D:$D, MASTER_VL!H:H)</f>
        <v>18696000000</v>
      </c>
      <c r="BV106" s="46">
        <f>IF(AND(EXCL_YRS_NEG_INC=1,_xlfn.XLOOKUP($D106,MASTER_VL!$D:$D,MASTER_VL!Q:Q)&lt;0),"Negative",_xlfn.XLOOKUP($D106,MASTER_VL!$D:$D,MASTER_VL!Q:Q))</f>
        <v>1501245000</v>
      </c>
      <c r="BW106" s="65">
        <f t="shared" si="94"/>
        <v>1.0073229742040068E-2</v>
      </c>
      <c r="BX106" s="65" t="str">
        <f t="shared" si="95"/>
        <v/>
      </c>
      <c r="BY106" s="47">
        <f t="shared" si="115"/>
        <v>8.0297657252888316E-2</v>
      </c>
      <c r="BZ106" s="46">
        <f t="shared" si="96"/>
        <v>18695829000</v>
      </c>
      <c r="CA106" s="46">
        <f>_xlfn.XLOOKUP($D106, MASTER_YH!$D:$D, MASTER_YH!K:K)</f>
        <v>13416463000</v>
      </c>
      <c r="CB106" s="49">
        <f t="shared" si="97"/>
        <v>1.3934990913775114</v>
      </c>
      <c r="CC106" s="46">
        <f t="shared" si="116"/>
        <v>18916244000</v>
      </c>
      <c r="CD106" s="46">
        <f>_xlfn.XLOOKUP($D106, 'MASTER_S&amp;P'!$D:$D, 'MASTER_S&amp;P'!K:K)</f>
        <v>13640256000</v>
      </c>
      <c r="CE106" s="49">
        <f t="shared" si="117"/>
        <v>1.3867953797934585</v>
      </c>
      <c r="CF106" s="51">
        <f t="shared" si="98"/>
        <v>13528359500</v>
      </c>
      <c r="CG106" s="65">
        <f t="shared" si="99"/>
        <v>9.0667990265040025E-3</v>
      </c>
      <c r="CH106" s="65" t="str">
        <f t="shared" si="100"/>
        <v/>
      </c>
      <c r="CI106" s="50">
        <f t="shared" si="118"/>
        <v>1.3901472355854849</v>
      </c>
      <c r="CJ106" s="44">
        <f t="shared" si="67"/>
        <v>0</v>
      </c>
    </row>
    <row r="107" spans="2:88" x14ac:dyDescent="0.3">
      <c r="B107" s="7" t="str">
        <f>MASTER_VL!B101</f>
        <v>Retail Store</v>
      </c>
      <c r="C107" s="7" t="str">
        <f>MASTER_VL!C101</f>
        <v>Savers Value Village Inc</v>
      </c>
      <c r="D107" s="7" t="str">
        <f>MASTER_VL!D101</f>
        <v>SVV</v>
      </c>
      <c r="G107" s="46">
        <f>_xlfn.XLOOKUP($D107,MASTER_YH!$D:$D,MASTER_YH!F:F)</f>
        <v>1537617000</v>
      </c>
      <c r="H107" s="46">
        <f>IF(AND(EXCL_YRS_NEG_INC=1,_xlfn.XLOOKUP($D107,MASTER_YH!$D:$D,MASTER_YH!L:L)&lt;0), "Negative", _xlfn.XLOOKUP($D107,MASTER_YH!$D:$D,MASTER_YH!L:L))</f>
        <v>49434000</v>
      </c>
      <c r="I107" s="65">
        <f t="shared" si="68"/>
        <v>1.381398687023508E-3</v>
      </c>
      <c r="J107" s="65" t="str">
        <f t="shared" si="69"/>
        <v/>
      </c>
      <c r="K107" s="47">
        <f t="shared" si="101"/>
        <v>3.2149748604496438E-2</v>
      </c>
      <c r="L107" s="46">
        <f>_xlfn.XLOOKUP($D107, 'MASTER_S&amp;P'!$D:$D, 'MASTER_S&amp;P'!F:F)</f>
        <v>1537617000</v>
      </c>
      <c r="M107" s="46">
        <f>IF(AND(EXCL_YRS_NEG_INC=1,_xlfn.XLOOKUP($D107,'MASTER_S&amp;P'!$D:$D,'MASTER_S&amp;P'!L:L)&lt;0),"Negative",_xlfn.XLOOKUP($D107,'MASTER_S&amp;P'!$D:$D,'MASTER_S&amp;P'!L:L))</f>
        <v>49434000</v>
      </c>
      <c r="N107" s="65">
        <f t="shared" si="70"/>
        <v>1.2656219414767136E-3</v>
      </c>
      <c r="O107" s="65" t="str">
        <f t="shared" si="71"/>
        <v/>
      </c>
      <c r="P107" s="47">
        <f t="shared" si="102"/>
        <v>3.2149748604496438E-2</v>
      </c>
      <c r="Q107" s="46">
        <f>_xlfn.XLOOKUP($D107, MASTER_VL!$D:$D, MASTER_VL!F:F)</f>
        <v>1537600000</v>
      </c>
      <c r="R107" s="46">
        <f>IF(AND(EXCL_YRS_NEG_INC=1,_xlfn.XLOOKUP($D107,MASTER_VL!$D:$D,MASTER_VL!O:O)&lt;0),"Negative",_xlfn.XLOOKUP($D107,MASTER_VL!$D:$D,MASTER_VL!O:O))</f>
        <v>27057200.000000004</v>
      </c>
      <c r="S107" s="65">
        <f t="shared" si="72"/>
        <v>1.7372952509482216E-3</v>
      </c>
      <c r="T107" s="65" t="str">
        <f t="shared" si="73"/>
        <v/>
      </c>
      <c r="U107" s="47">
        <f t="shared" si="103"/>
        <v>1.7597034339229971E-2</v>
      </c>
      <c r="V107" s="46">
        <f t="shared" si="74"/>
        <v>1537617000</v>
      </c>
      <c r="W107" s="46">
        <f>_xlfn.XLOOKUP($D107, MASTER_YH!$D:$D, MASTER_YH!I:I)</f>
        <v>1885495000</v>
      </c>
      <c r="X107" s="49">
        <f t="shared" si="75"/>
        <v>0.81549778705326714</v>
      </c>
      <c r="Y107" s="46">
        <f t="shared" si="104"/>
        <v>1537617000</v>
      </c>
      <c r="Z107" s="46">
        <f>_xlfn.XLOOKUP($D107, 'MASTER_S&amp;P'!$D:$D, 'MASTER_S&amp;P'!I:I)</f>
        <v>1885495000</v>
      </c>
      <c r="AA107" s="49">
        <f t="shared" si="105"/>
        <v>0.81549778705326714</v>
      </c>
      <c r="AB107" s="51">
        <f t="shared" si="76"/>
        <v>1885495000</v>
      </c>
      <c r="AC107" s="65">
        <f t="shared" si="77"/>
        <v>1.1797658098049253E-3</v>
      </c>
      <c r="AD107" s="65" t="str">
        <f t="shared" si="78"/>
        <v/>
      </c>
      <c r="AE107" s="50">
        <f t="shared" si="106"/>
        <v>0.81549778705326714</v>
      </c>
      <c r="AF107" s="44">
        <f t="shared" si="65"/>
        <v>0</v>
      </c>
      <c r="AI107" s="46">
        <f>_xlfn.XLOOKUP($D107,MASTER_YH!$D:$D,MASTER_YH!G:G)</f>
        <v>1500249000</v>
      </c>
      <c r="AJ107" s="46">
        <f>IF(AND(EXCL_YRS_NEG_INC=1,_xlfn.XLOOKUP($D107,MASTER_YH!$D:$D,MASTER_YH!M:M)&lt;0), "Negative", _xlfn.XLOOKUP($D107,MASTER_YH!$D:$D,MASTER_YH!M:M))</f>
        <v>47079000</v>
      </c>
      <c r="AK107" s="65">
        <f t="shared" si="79"/>
        <v>1.2561609978140784E-3</v>
      </c>
      <c r="AL107" s="65" t="str">
        <f t="shared" si="80"/>
        <v/>
      </c>
      <c r="AM107" s="47">
        <f t="shared" si="107"/>
        <v>3.1380790788729074E-2</v>
      </c>
      <c r="AN107" s="46">
        <f>_xlfn.XLOOKUP($D107, 'MASTER_S&amp;P'!$D:$D, 'MASTER_S&amp;P'!G:G)</f>
        <v>1500249000</v>
      </c>
      <c r="AO107" s="46">
        <f>IF(AND(EXCL_YRS_NEG_INC=1,_xlfn.XLOOKUP($D107,'MASTER_S&amp;P'!$D:$D,'MASTER_S&amp;P'!M:M)&lt;0),"Negative",_xlfn.XLOOKUP($D107,'MASTER_S&amp;P'!$D:$D,'MASTER_S&amp;P'!M:M))</f>
        <v>47079000</v>
      </c>
      <c r="AP107" s="65">
        <f t="shared" si="81"/>
        <v>1.2739625587634478E-3</v>
      </c>
      <c r="AQ107" s="65" t="str">
        <f t="shared" si="82"/>
        <v/>
      </c>
      <c r="AR107" s="47">
        <f t="shared" si="108"/>
        <v>3.1380790788729074E-2</v>
      </c>
      <c r="AS107" s="46">
        <f>_xlfn.XLOOKUP($D107, MASTER_VL!$D:$D, MASTER_VL!G:G)</f>
        <v>1500200000</v>
      </c>
      <c r="AT107" s="46">
        <f>IF(AND(EXCL_YRS_NEG_INC=1,_xlfn.XLOOKUP($D107,MASTER_VL!$D:$D,MASTER_VL!P:P)&lt;0),"Negative",_xlfn.XLOOKUP($D107,MASTER_VL!$D:$D,MASTER_VL!P:P))</f>
        <v>54553000.000000007</v>
      </c>
      <c r="AU107" s="65">
        <f t="shared" si="83"/>
        <v>1.3137620743921387E-3</v>
      </c>
      <c r="AV107" s="65" t="str">
        <f t="shared" si="84"/>
        <v/>
      </c>
      <c r="AW107" s="47">
        <f t="shared" si="109"/>
        <v>3.6363818157578998E-2</v>
      </c>
      <c r="AX107" s="46">
        <f t="shared" si="85"/>
        <v>1500249000</v>
      </c>
      <c r="AY107" s="46">
        <f>_xlfn.XLOOKUP($D107, MASTER_YH!$D:$D, MASTER_YH!J:J)</f>
        <v>1867405000</v>
      </c>
      <c r="AZ107" s="49">
        <f t="shared" si="86"/>
        <v>0.80338705315665326</v>
      </c>
      <c r="BA107" s="46">
        <f t="shared" si="110"/>
        <v>1500249000</v>
      </c>
      <c r="BB107" s="46">
        <f>_xlfn.XLOOKUP($D107, 'MASTER_S&amp;P'!$D:$D, 'MASTER_S&amp;P'!J:J)</f>
        <v>1867405000</v>
      </c>
      <c r="BC107" s="49">
        <f t="shared" si="111"/>
        <v>0.80338705315665326</v>
      </c>
      <c r="BD107" s="51">
        <f t="shared" si="87"/>
        <v>1867405000</v>
      </c>
      <c r="BE107" s="65">
        <f t="shared" si="88"/>
        <v>1.2058746022592173E-3</v>
      </c>
      <c r="BF107" s="65" t="str">
        <f t="shared" si="89"/>
        <v/>
      </c>
      <c r="BG107" s="50">
        <f t="shared" si="112"/>
        <v>0.80338705315665326</v>
      </c>
      <c r="BH107" s="44">
        <f t="shared" si="66"/>
        <v>0</v>
      </c>
      <c r="BK107" s="46">
        <f>_xlfn.XLOOKUP($D107,MASTER_YH!$D:$D,MASTER_YH!H:H)</f>
        <v>1437229000</v>
      </c>
      <c r="BL107" s="46">
        <f>IF(AND(EXCL_YRS_NEG_INC=1,_xlfn.XLOOKUP($D107,MASTER_YH!$D:$D,MASTER_YH!N:N)&lt;0), "Negative", _xlfn.XLOOKUP($D107,MASTER_YH!$D:$D,MASTER_YH!N:N))</f>
        <v>124298000</v>
      </c>
      <c r="BM107" s="65">
        <f t="shared" si="90"/>
        <v>1.2244176969324904E-3</v>
      </c>
      <c r="BN107" s="65" t="str">
        <f t="shared" si="91"/>
        <v/>
      </c>
      <c r="BO107" s="47">
        <f t="shared" si="113"/>
        <v>8.6484478117265937E-2</v>
      </c>
      <c r="BP107" s="46">
        <f>_xlfn.XLOOKUP($D107, 'MASTER_S&amp;P'!$D:$D, 'MASTER_S&amp;P'!H:H)</f>
        <v>1437229000</v>
      </c>
      <c r="BQ107" s="46">
        <f>IF(AND(EXCL_YRS_NEG_INC=1,_xlfn.XLOOKUP($D107,'MASTER_S&amp;P'!$D:$D,'MASTER_S&amp;P'!N:N)&lt;0),"Negative",_xlfn.XLOOKUP($D107,'MASTER_S&amp;P'!$D:$D,'MASTER_S&amp;P'!N:N))</f>
        <v>124298000</v>
      </c>
      <c r="BR107" s="65">
        <f t="shared" si="92"/>
        <v>1.1877556209248512E-3</v>
      </c>
      <c r="BS107" s="65" t="str">
        <f t="shared" si="93"/>
        <v/>
      </c>
      <c r="BT107" s="47">
        <f t="shared" si="114"/>
        <v>8.6484478117265937E-2</v>
      </c>
      <c r="BU107" s="46" t="str">
        <f>_xlfn.XLOOKUP($D107, MASTER_VL!$D:$D, MASTER_VL!H:H)</f>
        <v>NA</v>
      </c>
      <c r="BV107" s="46" t="str">
        <f>IF(AND(EXCL_YRS_NEG_INC=1,_xlfn.XLOOKUP($D107,MASTER_VL!$D:$D,MASTER_VL!Q:Q)&lt;0),"Negative",_xlfn.XLOOKUP($D107,MASTER_VL!$D:$D,MASTER_VL!Q:Q))</f>
        <v>NA</v>
      </c>
      <c r="BW107" s="65" t="str">
        <f t="shared" si="94"/>
        <v/>
      </c>
      <c r="BX107" s="65" t="str">
        <f t="shared" si="95"/>
        <v/>
      </c>
      <c r="BY107" s="47" t="str">
        <f t="shared" si="115"/>
        <v>n/a</v>
      </c>
      <c r="BZ107" s="46">
        <f t="shared" si="96"/>
        <v>1437229000</v>
      </c>
      <c r="CA107" s="46">
        <f>_xlfn.XLOOKUP($D107, MASTER_YH!$D:$D, MASTER_YH!K:K)</f>
        <v>1707815000</v>
      </c>
      <c r="CB107" s="49">
        <f t="shared" si="97"/>
        <v>0.84156012214437748</v>
      </c>
      <c r="CC107" s="46">
        <f t="shared" si="116"/>
        <v>1437229000</v>
      </c>
      <c r="CD107" s="46">
        <f>_xlfn.XLOOKUP($D107, 'MASTER_S&amp;P'!$D:$D, 'MASTER_S&amp;P'!K:K)</f>
        <v>1707815000</v>
      </c>
      <c r="CE107" s="49">
        <f t="shared" si="117"/>
        <v>0.84156012214437748</v>
      </c>
      <c r="CF107" s="51">
        <f t="shared" si="98"/>
        <v>1707815000</v>
      </c>
      <c r="CG107" s="65">
        <f t="shared" si="99"/>
        <v>1.1445892888527194E-3</v>
      </c>
      <c r="CH107" s="65" t="str">
        <f t="shared" si="100"/>
        <v/>
      </c>
      <c r="CI107" s="50">
        <f t="shared" si="118"/>
        <v>0.84156012214437748</v>
      </c>
      <c r="CJ107" s="44">
        <f t="shared" si="67"/>
        <v>0</v>
      </c>
    </row>
    <row r="108" spans="2:88" x14ac:dyDescent="0.3">
      <c r="B108" s="7" t="str">
        <f>MASTER_VL!B102</f>
        <v>Retail Store</v>
      </c>
      <c r="C108" s="7" t="str">
        <f>MASTER_VL!C102</f>
        <v>Target Corp</v>
      </c>
      <c r="D108" s="7" t="str">
        <f>MASTER_VL!D102</f>
        <v>TGT</v>
      </c>
      <c r="G108" s="46">
        <f>_xlfn.XLOOKUP($D108,MASTER_YH!$D:$D,MASTER_YH!F:F)</f>
        <v>106566000000</v>
      </c>
      <c r="H108" s="46">
        <f>IF(AND(EXCL_YRS_NEG_INC=1,_xlfn.XLOOKUP($D108,MASTER_YH!$D:$D,MASTER_YH!L:L)&lt;0), "Negative", _xlfn.XLOOKUP($D108,MASTER_YH!$D:$D,MASTER_YH!L:L))</f>
        <v>5261000000</v>
      </c>
      <c r="I108" s="65">
        <f t="shared" si="68"/>
        <v>4.1440238894702545E-2</v>
      </c>
      <c r="J108" s="65" t="str">
        <f t="shared" si="69"/>
        <v/>
      </c>
      <c r="K108" s="47">
        <f t="shared" si="101"/>
        <v>4.9368466490250174E-2</v>
      </c>
      <c r="L108" s="46">
        <f>_xlfn.XLOOKUP($D108, 'MASTER_S&amp;P'!$D:$D, 'MASTER_S&amp;P'!F:F)</f>
        <v>107412000000</v>
      </c>
      <c r="M108" s="46">
        <f>IF(AND(EXCL_YRS_NEG_INC=1,_xlfn.XLOOKUP($D108,'MASTER_S&amp;P'!$D:$D,'MASTER_S&amp;P'!L:L)&lt;0),"Negative",_xlfn.XLOOKUP($D108,'MASTER_S&amp;P'!$D:$D,'MASTER_S&amp;P'!L:L))</f>
        <v>5297000000</v>
      </c>
      <c r="N108" s="65">
        <f t="shared" si="70"/>
        <v>3.7967080827462613E-2</v>
      </c>
      <c r="O108" s="65" t="str">
        <f t="shared" si="71"/>
        <v/>
      </c>
      <c r="P108" s="47">
        <f t="shared" si="102"/>
        <v>4.93147879194131E-2</v>
      </c>
      <c r="Q108" s="46">
        <f>_xlfn.XLOOKUP($D108, MASTER_VL!$D:$D, MASTER_VL!F:F)</f>
        <v>106566000000</v>
      </c>
      <c r="R108" s="46">
        <f>IF(AND(EXCL_YRS_NEG_INC=1,_xlfn.XLOOKUP($D108,MASTER_VL!$D:$D,MASTER_VL!O:O)&lt;0),"Negative",_xlfn.XLOOKUP($D108,MASTER_VL!$D:$D,MASTER_VL!O:O))</f>
        <v>4036350199.9999995</v>
      </c>
      <c r="S108" s="65">
        <f t="shared" si="72"/>
        <v>5.2116692238249794E-2</v>
      </c>
      <c r="T108" s="65" t="str">
        <f t="shared" si="73"/>
        <v/>
      </c>
      <c r="U108" s="47">
        <f t="shared" si="103"/>
        <v>3.7876529099337496E-2</v>
      </c>
      <c r="V108" s="46">
        <f t="shared" si="74"/>
        <v>106566000000</v>
      </c>
      <c r="W108" s="46">
        <f>_xlfn.XLOOKUP($D108, MASTER_YH!$D:$D, MASTER_YH!I:I)</f>
        <v>57769000000</v>
      </c>
      <c r="X108" s="49">
        <f t="shared" si="75"/>
        <v>1.8446917897142066</v>
      </c>
      <c r="Y108" s="46">
        <f t="shared" si="104"/>
        <v>107412000000</v>
      </c>
      <c r="Z108" s="46">
        <f>_xlfn.XLOOKUP($D108, 'MASTER_S&amp;P'!$D:$D, 'MASTER_S&amp;P'!I:I)</f>
        <v>55356000000</v>
      </c>
      <c r="AA108" s="49">
        <f t="shared" si="105"/>
        <v>1.9403858660307827</v>
      </c>
      <c r="AB108" s="51">
        <f t="shared" si="76"/>
        <v>56562500000</v>
      </c>
      <c r="AC108" s="65">
        <f t="shared" si="77"/>
        <v>3.5391503884704599E-2</v>
      </c>
      <c r="AD108" s="65" t="str">
        <f t="shared" si="78"/>
        <v/>
      </c>
      <c r="AE108" s="50">
        <f t="shared" si="106"/>
        <v>1.8925388278724946</v>
      </c>
      <c r="AF108" s="44">
        <f t="shared" si="65"/>
        <v>0</v>
      </c>
      <c r="AI108" s="46">
        <f>_xlfn.XLOOKUP($D108,MASTER_YH!$D:$D,MASTER_YH!G:G)</f>
        <v>107412000000</v>
      </c>
      <c r="AJ108" s="46">
        <f>IF(AND(EXCL_YRS_NEG_INC=1,_xlfn.XLOOKUP($D108,MASTER_YH!$D:$D,MASTER_YH!M:M)&lt;0), "Negative", _xlfn.XLOOKUP($D108,MASTER_YH!$D:$D,MASTER_YH!M:M))</f>
        <v>5297000000</v>
      </c>
      <c r="AK108" s="65">
        <f t="shared" si="79"/>
        <v>3.6556985499505999E-2</v>
      </c>
      <c r="AL108" s="65" t="str">
        <f t="shared" si="80"/>
        <v/>
      </c>
      <c r="AM108" s="47">
        <f t="shared" si="107"/>
        <v>4.93147879194131E-2</v>
      </c>
      <c r="AN108" s="46">
        <f>_xlfn.XLOOKUP($D108, 'MASTER_S&amp;P'!$D:$D, 'MASTER_S&amp;P'!G:G)</f>
        <v>109120000000</v>
      </c>
      <c r="AO108" s="46">
        <f>IF(AND(EXCL_YRS_NEG_INC=1,_xlfn.XLOOKUP($D108,'MASTER_S&amp;P'!$D:$D,'MASTER_S&amp;P'!M:M)&lt;0),"Negative",_xlfn.XLOOKUP($D108,'MASTER_S&amp;P'!$D:$D,'MASTER_S&amp;P'!M:M))</f>
        <v>3418000000</v>
      </c>
      <c r="AP108" s="65">
        <f t="shared" si="81"/>
        <v>3.7075049192477769E-2</v>
      </c>
      <c r="AQ108" s="65" t="str">
        <f t="shared" si="82"/>
        <v/>
      </c>
      <c r="AR108" s="47">
        <f t="shared" si="108"/>
        <v>3.1323313782991205E-2</v>
      </c>
      <c r="AS108" s="46">
        <f>_xlfn.XLOOKUP($D108, MASTER_VL!$D:$D, MASTER_VL!G:G)</f>
        <v>107412000000</v>
      </c>
      <c r="AT108" s="46">
        <f>IF(AND(EXCL_YRS_NEG_INC=1,_xlfn.XLOOKUP($D108,MASTER_VL!$D:$D,MASTER_VL!P:P)&lt;0),"Negative",_xlfn.XLOOKUP($D108,MASTER_VL!$D:$D,MASTER_VL!P:P))</f>
        <v>4127419200</v>
      </c>
      <c r="AU108" s="65">
        <f t="shared" si="83"/>
        <v>3.8233300657263943E-2</v>
      </c>
      <c r="AV108" s="65" t="str">
        <f t="shared" si="84"/>
        <v/>
      </c>
      <c r="AW108" s="47">
        <f t="shared" si="109"/>
        <v>3.84260529549771E-2</v>
      </c>
      <c r="AX108" s="46">
        <f t="shared" si="85"/>
        <v>107412000000</v>
      </c>
      <c r="AY108" s="46">
        <f>_xlfn.XLOOKUP($D108, MASTER_YH!$D:$D, MASTER_YH!J:J)</f>
        <v>55356000000</v>
      </c>
      <c r="AZ108" s="49">
        <f t="shared" si="86"/>
        <v>1.9403858660307827</v>
      </c>
      <c r="BA108" s="46">
        <f t="shared" si="110"/>
        <v>109120000000</v>
      </c>
      <c r="BB108" s="46">
        <f>_xlfn.XLOOKUP($D108, 'MASTER_S&amp;P'!$D:$D, 'MASTER_S&amp;P'!J:J)</f>
        <v>53335000000</v>
      </c>
      <c r="BC108" s="49">
        <f t="shared" si="111"/>
        <v>2.0459360644979845</v>
      </c>
      <c r="BD108" s="51">
        <f t="shared" si="87"/>
        <v>54345500000</v>
      </c>
      <c r="BE108" s="65">
        <f t="shared" si="88"/>
        <v>3.5093543284439262E-2</v>
      </c>
      <c r="BF108" s="65" t="str">
        <f t="shared" si="89"/>
        <v/>
      </c>
      <c r="BG108" s="50">
        <f t="shared" si="112"/>
        <v>1.9931609652643836</v>
      </c>
      <c r="BH108" s="44">
        <f t="shared" si="66"/>
        <v>0</v>
      </c>
      <c r="BK108" s="46">
        <f>_xlfn.XLOOKUP($D108,MASTER_YH!$D:$D,MASTER_YH!H:H)</f>
        <v>109120000000</v>
      </c>
      <c r="BL108" s="46">
        <f>IF(AND(EXCL_YRS_NEG_INC=1,_xlfn.XLOOKUP($D108,MASTER_YH!$D:$D,MASTER_YH!N:N)&lt;0), "Negative", _xlfn.XLOOKUP($D108,MASTER_YH!$D:$D,MASTER_YH!N:N))</f>
        <v>3418000000</v>
      </c>
      <c r="BM108" s="65">
        <f t="shared" si="90"/>
        <v>3.8409153964430759E-2</v>
      </c>
      <c r="BN108" s="65">
        <f t="shared" si="91"/>
        <v>7.5190446762453012E-2</v>
      </c>
      <c r="BO108" s="47">
        <f t="shared" si="113"/>
        <v>3.1323313782991205E-2</v>
      </c>
      <c r="BP108" s="46">
        <f>_xlfn.XLOOKUP($D108, 'MASTER_S&amp;P'!$D:$D, 'MASTER_S&amp;P'!H:H)</f>
        <v>106005000000</v>
      </c>
      <c r="BQ108" s="46">
        <f>IF(AND(EXCL_YRS_NEG_INC=1,_xlfn.XLOOKUP($D108,'MASTER_S&amp;P'!$D:$D,'MASTER_S&amp;P'!N:N)&lt;0),"Negative",_xlfn.XLOOKUP($D108,'MASTER_S&amp;P'!$D:$D,'MASTER_S&amp;P'!N:N))</f>
        <v>8907000000</v>
      </c>
      <c r="BR108" s="65">
        <f t="shared" si="92"/>
        <v>3.7259089468008572E-2</v>
      </c>
      <c r="BS108" s="65">
        <f t="shared" si="93"/>
        <v>7.5190446762453012E-2</v>
      </c>
      <c r="BT108" s="47">
        <f t="shared" si="114"/>
        <v>8.4024338474600252E-2</v>
      </c>
      <c r="BU108" s="46">
        <f>_xlfn.XLOOKUP($D108, MASTER_VL!$D:$D, MASTER_VL!H:H)</f>
        <v>109120000000</v>
      </c>
      <c r="BV108" s="46">
        <f>IF(AND(EXCL_YRS_NEG_INC=1,_xlfn.XLOOKUP($D108,MASTER_VL!$D:$D,MASTER_VL!Q:Q)&lt;0),"Negative",_xlfn.XLOOKUP($D108,MASTER_VL!$D:$D,MASTER_VL!Q:Q))</f>
        <v>2752893000</v>
      </c>
      <c r="BW108" s="65">
        <f t="shared" si="94"/>
        <v>3.9890508303709146E-2</v>
      </c>
      <c r="BX108" s="65">
        <f t="shared" si="95"/>
        <v>7.5190446762453012E-2</v>
      </c>
      <c r="BY108" s="47">
        <f t="shared" si="115"/>
        <v>2.5228125000000001E-2</v>
      </c>
      <c r="BZ108" s="46">
        <f t="shared" si="96"/>
        <v>109120000000</v>
      </c>
      <c r="CA108" s="46">
        <f>_xlfn.XLOOKUP($D108, MASTER_YH!$D:$D, MASTER_YH!K:K)</f>
        <v>53335000000</v>
      </c>
      <c r="CB108" s="49">
        <f t="shared" si="97"/>
        <v>2.0459360644979845</v>
      </c>
      <c r="CC108" s="46">
        <f t="shared" si="116"/>
        <v>106005000000</v>
      </c>
      <c r="CD108" s="46">
        <f>_xlfn.XLOOKUP($D108, 'MASTER_S&amp;P'!$D:$D, 'MASTER_S&amp;P'!K:K)</f>
        <v>53811000000</v>
      </c>
      <c r="CE108" s="49">
        <f t="shared" si="117"/>
        <v>1.9699503818921782</v>
      </c>
      <c r="CF108" s="51">
        <f t="shared" si="98"/>
        <v>53573000000</v>
      </c>
      <c r="CG108" s="65">
        <f t="shared" si="99"/>
        <v>3.5904990863592799E-2</v>
      </c>
      <c r="CH108" s="65">
        <f t="shared" si="100"/>
        <v>7.3962688260668638E-2</v>
      </c>
      <c r="CI108" s="50">
        <f t="shared" si="118"/>
        <v>2.0079432231950811</v>
      </c>
      <c r="CJ108" s="44">
        <f t="shared" si="67"/>
        <v>1</v>
      </c>
    </row>
    <row r="109" spans="2:88" x14ac:dyDescent="0.3">
      <c r="B109" s="7" t="str">
        <f>MASTER_VL!B103</f>
        <v>Retail Store</v>
      </c>
      <c r="C109" s="7" t="str">
        <f>MASTER_VL!C103</f>
        <v>TJX Companies Inc</v>
      </c>
      <c r="D109" s="7" t="str">
        <f>MASTER_VL!D103</f>
        <v>TJX</v>
      </c>
      <c r="G109" s="46">
        <f>_xlfn.XLOOKUP($D109,MASTER_YH!$D:$D,MASTER_YH!F:F)</f>
        <v>56360000000</v>
      </c>
      <c r="H109" s="46">
        <f>IF(AND(EXCL_YRS_NEG_INC=1,_xlfn.XLOOKUP($D109,MASTER_YH!$D:$D,MASTER_YH!L:L)&lt;0), "Negative", _xlfn.XLOOKUP($D109,MASTER_YH!$D:$D,MASTER_YH!L:L))</f>
        <v>6483000000</v>
      </c>
      <c r="I109" s="65">
        <f t="shared" si="68"/>
        <v>2.252737176635251E-2</v>
      </c>
      <c r="J109" s="65" t="str">
        <f t="shared" si="69"/>
        <v/>
      </c>
      <c r="K109" s="47">
        <f t="shared" si="101"/>
        <v>0.11502838892831796</v>
      </c>
      <c r="L109" s="46">
        <f>_xlfn.XLOOKUP($D109, 'MASTER_S&amp;P'!$D:$D, 'MASTER_S&amp;P'!F:F)</f>
        <v>54217000000</v>
      </c>
      <c r="M109" s="46">
        <f>IF(AND(EXCL_YRS_NEG_INC=1,_xlfn.XLOOKUP($D109,'MASTER_S&amp;P'!$D:$D,'MASTER_S&amp;P'!L:L)&lt;0),"Negative",_xlfn.XLOOKUP($D109,'MASTER_S&amp;P'!$D:$D,'MASTER_S&amp;P'!L:L))</f>
        <v>5967000000</v>
      </c>
      <c r="N109" s="65">
        <f t="shared" si="70"/>
        <v>2.0639324663563673E-2</v>
      </c>
      <c r="O109" s="65" t="str">
        <f t="shared" si="71"/>
        <v/>
      </c>
      <c r="P109" s="47">
        <f t="shared" si="102"/>
        <v>0.11005773096999097</v>
      </c>
      <c r="Q109" s="46">
        <f>_xlfn.XLOOKUP($D109, MASTER_VL!$D:$D, MASTER_VL!F:F)</f>
        <v>56360000000</v>
      </c>
      <c r="R109" s="46">
        <f>IF(AND(EXCL_YRS_NEG_INC=1,_xlfn.XLOOKUP($D109,MASTER_VL!$D:$D,MASTER_VL!O:O)&lt;0),"Negative",_xlfn.XLOOKUP($D109,MASTER_VL!$D:$D,MASTER_VL!O:O))</f>
        <v>4769496000</v>
      </c>
      <c r="S109" s="65">
        <f t="shared" si="72"/>
        <v>2.8331209775764941E-2</v>
      </c>
      <c r="T109" s="65" t="str">
        <f t="shared" si="73"/>
        <v/>
      </c>
      <c r="U109" s="47">
        <f t="shared" si="103"/>
        <v>8.4625550035486163E-2</v>
      </c>
      <c r="V109" s="46">
        <f t="shared" si="74"/>
        <v>56360000000</v>
      </c>
      <c r="W109" s="46">
        <f>_xlfn.XLOOKUP($D109, MASTER_YH!$D:$D, MASTER_YH!I:I)</f>
        <v>31749000000</v>
      </c>
      <c r="X109" s="49">
        <f t="shared" si="75"/>
        <v>1.775174021229015</v>
      </c>
      <c r="Y109" s="46">
        <f t="shared" si="104"/>
        <v>54217000000</v>
      </c>
      <c r="Z109" s="46">
        <f>_xlfn.XLOOKUP($D109, 'MASTER_S&amp;P'!$D:$D, 'MASTER_S&amp;P'!I:I)</f>
        <v>29747000000</v>
      </c>
      <c r="AA109" s="49">
        <f t="shared" si="105"/>
        <v>1.8226039600631996</v>
      </c>
      <c r="AB109" s="51">
        <f t="shared" si="76"/>
        <v>30748000000</v>
      </c>
      <c r="AC109" s="65">
        <f t="shared" si="77"/>
        <v>1.9239212578066687E-2</v>
      </c>
      <c r="AD109" s="65" t="str">
        <f t="shared" si="78"/>
        <v/>
      </c>
      <c r="AE109" s="50">
        <f t="shared" si="106"/>
        <v>1.7988889906461072</v>
      </c>
      <c r="AF109" s="44">
        <f t="shared" si="65"/>
        <v>0</v>
      </c>
      <c r="AI109" s="46">
        <f>_xlfn.XLOOKUP($D109,MASTER_YH!$D:$D,MASTER_YH!G:G)</f>
        <v>54217000000</v>
      </c>
      <c r="AJ109" s="46">
        <f>IF(AND(EXCL_YRS_NEG_INC=1,_xlfn.XLOOKUP($D109,MASTER_YH!$D:$D,MASTER_YH!M:M)&lt;0), "Negative", _xlfn.XLOOKUP($D109,MASTER_YH!$D:$D,MASTER_YH!M:M))</f>
        <v>5967000000</v>
      </c>
      <c r="AK109" s="65">
        <f t="shared" si="79"/>
        <v>1.9539930901172134E-2</v>
      </c>
      <c r="AL109" s="65" t="str">
        <f t="shared" si="80"/>
        <v/>
      </c>
      <c r="AM109" s="47">
        <f t="shared" si="107"/>
        <v>0.11005773096999097</v>
      </c>
      <c r="AN109" s="46">
        <f>_xlfn.XLOOKUP($D109, 'MASTER_S&amp;P'!$D:$D, 'MASTER_S&amp;P'!G:G)</f>
        <v>49936000000</v>
      </c>
      <c r="AO109" s="46">
        <f>IF(AND(EXCL_YRS_NEG_INC=1,_xlfn.XLOOKUP($D109,'MASTER_S&amp;P'!$D:$D,'MASTER_S&amp;P'!M:M)&lt;0),"Negative",_xlfn.XLOOKUP($D109,'MASTER_S&amp;P'!$D:$D,'MASTER_S&amp;P'!M:M))</f>
        <v>4636000000</v>
      </c>
      <c r="AP109" s="65">
        <f t="shared" si="81"/>
        <v>1.9816839093266127E-2</v>
      </c>
      <c r="AQ109" s="65" t="str">
        <f t="shared" si="82"/>
        <v/>
      </c>
      <c r="AR109" s="47">
        <f t="shared" si="108"/>
        <v>9.2838833707145144E-2</v>
      </c>
      <c r="AS109" s="46">
        <f>_xlfn.XLOOKUP($D109, MASTER_VL!$D:$D, MASTER_VL!G:G)</f>
        <v>54217000000</v>
      </c>
      <c r="AT109" s="46">
        <f>IF(AND(EXCL_YRS_NEG_INC=1,_xlfn.XLOOKUP($D109,MASTER_VL!$D:$D,MASTER_VL!P:P)&lt;0),"Negative",_xlfn.XLOOKUP($D109,MASTER_VL!$D:$D,MASTER_VL!P:P))</f>
        <v>4375696000</v>
      </c>
      <c r="AU109" s="65">
        <f t="shared" si="83"/>
        <v>2.0435931539726438E-2</v>
      </c>
      <c r="AV109" s="65" t="str">
        <f t="shared" si="84"/>
        <v/>
      </c>
      <c r="AW109" s="47">
        <f t="shared" si="109"/>
        <v>8.0707084493793463E-2</v>
      </c>
      <c r="AX109" s="46">
        <f t="shared" si="85"/>
        <v>54217000000</v>
      </c>
      <c r="AY109" s="46">
        <f>_xlfn.XLOOKUP($D109, MASTER_YH!$D:$D, MASTER_YH!J:J)</f>
        <v>29747000000</v>
      </c>
      <c r="AZ109" s="49">
        <f t="shared" si="86"/>
        <v>1.8226039600631996</v>
      </c>
      <c r="BA109" s="46">
        <f t="shared" si="110"/>
        <v>49936000000</v>
      </c>
      <c r="BB109" s="46">
        <f>_xlfn.XLOOKUP($D109, 'MASTER_S&amp;P'!$D:$D, 'MASTER_S&amp;P'!J:J)</f>
        <v>28349000000</v>
      </c>
      <c r="BC109" s="49">
        <f t="shared" si="111"/>
        <v>1.7614730678330806</v>
      </c>
      <c r="BD109" s="51">
        <f t="shared" si="87"/>
        <v>29048000000</v>
      </c>
      <c r="BE109" s="65">
        <f t="shared" si="88"/>
        <v>1.8757712144085371E-2</v>
      </c>
      <c r="BF109" s="65" t="str">
        <f t="shared" si="89"/>
        <v/>
      </c>
      <c r="BG109" s="50">
        <f t="shared" si="112"/>
        <v>1.7920385139481401</v>
      </c>
      <c r="BH109" s="44">
        <f t="shared" si="66"/>
        <v>0</v>
      </c>
      <c r="BK109" s="46">
        <f>_xlfn.XLOOKUP($D109,MASTER_YH!$D:$D,MASTER_YH!H:H)</f>
        <v>49936000000</v>
      </c>
      <c r="BL109" s="46">
        <f>IF(AND(EXCL_YRS_NEG_INC=1,_xlfn.XLOOKUP($D109,MASTER_YH!$D:$D,MASTER_YH!N:N)&lt;0), "Negative", _xlfn.XLOOKUP($D109,MASTER_YH!$D:$D,MASTER_YH!N:N))</f>
        <v>4636000000</v>
      </c>
      <c r="BM109" s="65">
        <f t="shared" si="90"/>
        <v>2.0364960303877994E-2</v>
      </c>
      <c r="BN109" s="65" t="str">
        <f t="shared" si="91"/>
        <v/>
      </c>
      <c r="BO109" s="47">
        <f t="shared" si="113"/>
        <v>9.2838833707145144E-2</v>
      </c>
      <c r="BP109" s="46">
        <f>_xlfn.XLOOKUP($D109, 'MASTER_S&amp;P'!$D:$D, 'MASTER_S&amp;P'!H:H)</f>
        <v>48550000000</v>
      </c>
      <c r="BQ109" s="46">
        <f>IF(AND(EXCL_YRS_NEG_INC=1,_xlfn.XLOOKUP($D109,'MASTER_S&amp;P'!$D:$D,'MASTER_S&amp;P'!N:N)&lt;0),"Negative",_xlfn.XLOOKUP($D109,'MASTER_S&amp;P'!$D:$D,'MASTER_S&amp;P'!N:N))</f>
        <v>4398000000</v>
      </c>
      <c r="BR109" s="65">
        <f t="shared" si="92"/>
        <v>1.9755183326279721E-2</v>
      </c>
      <c r="BS109" s="65" t="str">
        <f t="shared" si="93"/>
        <v/>
      </c>
      <c r="BT109" s="47">
        <f t="shared" si="114"/>
        <v>9.0587023686920704E-2</v>
      </c>
      <c r="BU109" s="46">
        <f>_xlfn.XLOOKUP($D109, MASTER_VL!$D:$D, MASTER_VL!H:H)</f>
        <v>49936000000</v>
      </c>
      <c r="BV109" s="46">
        <f>IF(AND(EXCL_YRS_NEG_INC=1,_xlfn.XLOOKUP($D109,MASTER_VL!$D:$D,MASTER_VL!Q:Q)&lt;0),"Negative",_xlfn.XLOOKUP($D109,MASTER_VL!$D:$D,MASTER_VL!Q:Q))</f>
        <v>3431538000</v>
      </c>
      <c r="BW109" s="65">
        <f t="shared" si="94"/>
        <v>2.1150390838050107E-2</v>
      </c>
      <c r="BX109" s="65" t="str">
        <f t="shared" si="95"/>
        <v/>
      </c>
      <c r="BY109" s="47">
        <f t="shared" si="115"/>
        <v>6.8718719961550781E-2</v>
      </c>
      <c r="BZ109" s="46">
        <f t="shared" si="96"/>
        <v>49936000000</v>
      </c>
      <c r="CA109" s="46">
        <f>_xlfn.XLOOKUP($D109, MASTER_YH!$D:$D, MASTER_YH!K:K)</f>
        <v>28349000000</v>
      </c>
      <c r="CB109" s="49">
        <f t="shared" si="97"/>
        <v>1.7614730678330806</v>
      </c>
      <c r="CC109" s="46">
        <f t="shared" si="116"/>
        <v>48550000000</v>
      </c>
      <c r="CD109" s="46">
        <f>_xlfn.XLOOKUP($D109, 'MASTER_S&amp;P'!$D:$D, 'MASTER_S&amp;P'!K:K)</f>
        <v>28461000000</v>
      </c>
      <c r="CE109" s="49">
        <f t="shared" si="117"/>
        <v>1.7058430835177962</v>
      </c>
      <c r="CF109" s="51">
        <f t="shared" si="98"/>
        <v>28405000000</v>
      </c>
      <c r="CG109" s="65">
        <f t="shared" si="99"/>
        <v>1.9037225197027486E-2</v>
      </c>
      <c r="CH109" s="65" t="str">
        <f t="shared" si="100"/>
        <v/>
      </c>
      <c r="CI109" s="50">
        <f t="shared" si="118"/>
        <v>1.7336580756754385</v>
      </c>
      <c r="CJ109" s="44">
        <f t="shared" si="67"/>
        <v>0</v>
      </c>
    </row>
    <row r="110" spans="2:88" x14ac:dyDescent="0.3">
      <c r="B110" s="7" t="str">
        <f>MASTER_VL!B104</f>
        <v>Retail Store</v>
      </c>
      <c r="C110" s="7" t="str">
        <f>MASTER_VL!C104</f>
        <v>Tokyo Lifestyle Co. Ltd. ADR</v>
      </c>
      <c r="D110" s="7" t="str">
        <f>MASTER_VL!D104</f>
        <v>TKLF</v>
      </c>
      <c r="G110" s="46" t="str">
        <f>_xlfn.XLOOKUP($D110,MASTER_YH!$D:$D,MASTER_YH!F:F)</f>
        <v>n/a</v>
      </c>
      <c r="H110" s="46" t="str">
        <f>IF(AND(EXCL_YRS_NEG_INC=1,_xlfn.XLOOKUP($D110,MASTER_YH!$D:$D,MASTER_YH!L:L)&lt;0), "Negative", _xlfn.XLOOKUP($D110,MASTER_YH!$D:$D,MASTER_YH!L:L))</f>
        <v>n/a</v>
      </c>
      <c r="I110" s="65" t="str">
        <f t="shared" si="68"/>
        <v/>
      </c>
      <c r="J110" s="65" t="str">
        <f t="shared" si="69"/>
        <v/>
      </c>
      <c r="K110" s="47" t="str">
        <f t="shared" si="101"/>
        <v>n/a</v>
      </c>
      <c r="L110" s="46">
        <f>_xlfn.XLOOKUP($D110, 'MASTER_S&amp;P'!$D:$D, 'MASTER_S&amp;P'!F:F)</f>
        <v>195681315</v>
      </c>
      <c r="M110" s="46">
        <f>IF(AND(EXCL_YRS_NEG_INC=1,_xlfn.XLOOKUP($D110,'MASTER_S&amp;P'!$D:$D,'MASTER_S&amp;P'!L:L)&lt;0),"Negative",_xlfn.XLOOKUP($D110,'MASTER_S&amp;P'!$D:$D,'MASTER_S&amp;P'!L:L))</f>
        <v>7935710</v>
      </c>
      <c r="N110" s="65">
        <f t="shared" si="70"/>
        <v>9.5314344539634211E-5</v>
      </c>
      <c r="O110" s="65" t="str">
        <f t="shared" si="71"/>
        <v/>
      </c>
      <c r="P110" s="47">
        <f t="shared" si="102"/>
        <v>4.0554255269594851E-2</v>
      </c>
      <c r="Q110" s="46" t="str">
        <f>_xlfn.XLOOKUP($D110, MASTER_VL!$D:$D, MASTER_VL!F:F)</f>
        <v>NA</v>
      </c>
      <c r="R110" s="46" t="str">
        <f>IF(AND(EXCL_YRS_NEG_INC=1,_xlfn.XLOOKUP($D110,MASTER_VL!$D:$D,MASTER_VL!O:O)&lt;0),"Negative",_xlfn.XLOOKUP($D110,MASTER_VL!$D:$D,MASTER_VL!O:O))</f>
        <v>NA</v>
      </c>
      <c r="S110" s="65" t="str">
        <f t="shared" si="72"/>
        <v/>
      </c>
      <c r="T110" s="65" t="str">
        <f t="shared" si="73"/>
        <v/>
      </c>
      <c r="U110" s="47" t="str">
        <f t="shared" si="103"/>
        <v>n/a</v>
      </c>
      <c r="V110" s="46" t="str">
        <f t="shared" si="74"/>
        <v>n/a</v>
      </c>
      <c r="W110" s="46" t="str">
        <f>_xlfn.XLOOKUP($D110, MASTER_YH!$D:$D, MASTER_YH!I:I)</f>
        <v>n/a</v>
      </c>
      <c r="X110" s="49" t="str">
        <f t="shared" si="75"/>
        <v>n/a</v>
      </c>
      <c r="Y110" s="46">
        <f t="shared" si="104"/>
        <v>195681315</v>
      </c>
      <c r="Z110" s="46">
        <f>_xlfn.XLOOKUP($D110, 'MASTER_S&amp;P'!$D:$D, 'MASTER_S&amp;P'!I:I)</f>
        <v>141997159</v>
      </c>
      <c r="AA110" s="49">
        <f t="shared" si="105"/>
        <v>1.3780650005821595</v>
      </c>
      <c r="AB110" s="51">
        <f t="shared" si="76"/>
        <v>141997159</v>
      </c>
      <c r="AC110" s="65">
        <f t="shared" si="77"/>
        <v>8.8848495104804702E-5</v>
      </c>
      <c r="AD110" s="65" t="str">
        <f t="shared" si="78"/>
        <v/>
      </c>
      <c r="AE110" s="50">
        <f t="shared" si="106"/>
        <v>1.3780650005821595</v>
      </c>
      <c r="AF110" s="44">
        <f t="shared" si="65"/>
        <v>0</v>
      </c>
      <c r="AI110" s="46">
        <f>_xlfn.XLOOKUP($D110,MASTER_YH!$D:$D,MASTER_YH!G:G)</f>
        <v>29616367025</v>
      </c>
      <c r="AJ110" s="46">
        <f>IF(AND(EXCL_YRS_NEG_INC=1,_xlfn.XLOOKUP($D110,MASTER_YH!$D:$D,MASTER_YH!M:M)&lt;0), "Negative", _xlfn.XLOOKUP($D110,MASTER_YH!$D:$D,MASTER_YH!M:M))</f>
        <v>1201069709</v>
      </c>
      <c r="AK110" s="65">
        <f t="shared" si="79"/>
        <v>7.2776775665733045E-3</v>
      </c>
      <c r="AL110" s="65" t="str">
        <f t="shared" si="80"/>
        <v/>
      </c>
      <c r="AM110" s="47">
        <f t="shared" si="107"/>
        <v>4.0554255286819739E-2</v>
      </c>
      <c r="AN110" s="46">
        <f>_xlfn.XLOOKUP($D110, 'MASTER_S&amp;P'!$D:$D, 'MASTER_S&amp;P'!G:G)</f>
        <v>169724346</v>
      </c>
      <c r="AO110" s="46" t="str">
        <f>IF(AND(EXCL_YRS_NEG_INC=1,_xlfn.XLOOKUP($D110,'MASTER_S&amp;P'!$D:$D,'MASTER_S&amp;P'!M:M)&lt;0),"Negative",_xlfn.XLOOKUP($D110,'MASTER_S&amp;P'!$D:$D,'MASTER_S&amp;P'!M:M))</f>
        <v>Negative</v>
      </c>
      <c r="AP110" s="65" t="str">
        <f t="shared" si="81"/>
        <v/>
      </c>
      <c r="AQ110" s="65" t="str">
        <f t="shared" si="82"/>
        <v/>
      </c>
      <c r="AR110" s="47" t="str">
        <f t="shared" si="108"/>
        <v>n/a</v>
      </c>
      <c r="AS110" s="46" t="str">
        <f>_xlfn.XLOOKUP($D110, MASTER_VL!$D:$D, MASTER_VL!G:G)</f>
        <v>NA</v>
      </c>
      <c r="AT110" s="46" t="str">
        <f>IF(AND(EXCL_YRS_NEG_INC=1,_xlfn.XLOOKUP($D110,MASTER_VL!$D:$D,MASTER_VL!P:P)&lt;0),"Negative",_xlfn.XLOOKUP($D110,MASTER_VL!$D:$D,MASTER_VL!P:P))</f>
        <v>NA</v>
      </c>
      <c r="AU110" s="65" t="str">
        <f t="shared" si="83"/>
        <v/>
      </c>
      <c r="AV110" s="65" t="str">
        <f t="shared" si="84"/>
        <v/>
      </c>
      <c r="AW110" s="47" t="str">
        <f t="shared" si="109"/>
        <v>n/a</v>
      </c>
      <c r="AX110" s="46">
        <f t="shared" si="85"/>
        <v>29616367025</v>
      </c>
      <c r="AY110" s="46">
        <f>_xlfn.XLOOKUP($D110, MASTER_YH!$D:$D, MASTER_YH!J:J)</f>
        <v>21491270015</v>
      </c>
      <c r="AZ110" s="49">
        <f t="shared" si="86"/>
        <v>1.3780650005480841</v>
      </c>
      <c r="BA110" s="46">
        <f t="shared" si="110"/>
        <v>169724346</v>
      </c>
      <c r="BB110" s="46">
        <f>_xlfn.XLOOKUP($D110, 'MASTER_S&amp;P'!$D:$D, 'MASTER_S&amp;P'!J:J)</f>
        <v>146675280</v>
      </c>
      <c r="BC110" s="49">
        <f t="shared" si="111"/>
        <v>1.1571434941184364</v>
      </c>
      <c r="BD110" s="51">
        <f t="shared" si="87"/>
        <v>10818972647.5</v>
      </c>
      <c r="BE110" s="65">
        <f t="shared" si="88"/>
        <v>6.9863389774352186E-3</v>
      </c>
      <c r="BF110" s="65" t="str">
        <f t="shared" si="89"/>
        <v/>
      </c>
      <c r="BG110" s="50">
        <f t="shared" si="112"/>
        <v>1.2676042473332603</v>
      </c>
      <c r="BH110" s="44">
        <f t="shared" si="66"/>
        <v>0</v>
      </c>
      <c r="BK110" s="46">
        <f>_xlfn.XLOOKUP($D110,MASTER_YH!$D:$D,MASTER_YH!H:H)</f>
        <v>22615137729.9328</v>
      </c>
      <c r="BL110" s="46" t="str">
        <f>IF(AND(EXCL_YRS_NEG_INC=1,_xlfn.XLOOKUP($D110,MASTER_YH!$D:$D,MASTER_YH!N:N)&lt;0), "Negative", _xlfn.XLOOKUP($D110,MASTER_YH!$D:$D,MASTER_YH!N:N))</f>
        <v>Negative</v>
      </c>
      <c r="BM110" s="65" t="str">
        <f t="shared" si="90"/>
        <v/>
      </c>
      <c r="BN110" s="65" t="str">
        <f t="shared" si="91"/>
        <v/>
      </c>
      <c r="BO110" s="47" t="str">
        <f t="shared" si="113"/>
        <v>n/a</v>
      </c>
      <c r="BP110" s="46">
        <f>_xlfn.XLOOKUP($D110, 'MASTER_S&amp;P'!$D:$D, 'MASTER_S&amp;P'!H:H)</f>
        <v>234752580</v>
      </c>
      <c r="BQ110" s="46">
        <f>IF(AND(EXCL_YRS_NEG_INC=1,_xlfn.XLOOKUP($D110,'MASTER_S&amp;P'!$D:$D,'MASTER_S&amp;P'!N:N)&lt;0),"Negative",_xlfn.XLOOKUP($D110,'MASTER_S&amp;P'!$D:$D,'MASTER_S&amp;P'!N:N))</f>
        <v>6158824</v>
      </c>
      <c r="BR110" s="65">
        <f t="shared" si="92"/>
        <v>6.8405609385784128E-3</v>
      </c>
      <c r="BS110" s="65" t="str">
        <f t="shared" si="93"/>
        <v/>
      </c>
      <c r="BT110" s="47">
        <f t="shared" si="114"/>
        <v>2.623538365371746E-2</v>
      </c>
      <c r="BU110" s="46" t="str">
        <f>_xlfn.XLOOKUP($D110, MASTER_VL!$D:$D, MASTER_VL!H:H)</f>
        <v>NA</v>
      </c>
      <c r="BV110" s="46" t="str">
        <f>IF(AND(EXCL_YRS_NEG_INC=1,_xlfn.XLOOKUP($D110,MASTER_VL!$D:$D,MASTER_VL!Q:Q)&lt;0),"Negative",_xlfn.XLOOKUP($D110,MASTER_VL!$D:$D,MASTER_VL!Q:Q))</f>
        <v>NA</v>
      </c>
      <c r="BW110" s="65" t="str">
        <f t="shared" si="94"/>
        <v/>
      </c>
      <c r="BX110" s="65" t="str">
        <f t="shared" si="95"/>
        <v/>
      </c>
      <c r="BY110" s="47" t="str">
        <f t="shared" si="115"/>
        <v>n/a</v>
      </c>
      <c r="BZ110" s="46">
        <f t="shared" si="96"/>
        <v>22615137729.9328</v>
      </c>
      <c r="CA110" s="46">
        <f>_xlfn.XLOOKUP($D110, MASTER_YH!$D:$D, MASTER_YH!K:K)</f>
        <v>19543935428</v>
      </c>
      <c r="CB110" s="49">
        <f t="shared" si="97"/>
        <v>1.1571434941159693</v>
      </c>
      <c r="CC110" s="46">
        <f t="shared" si="116"/>
        <v>234752580</v>
      </c>
      <c r="CD110" s="46">
        <f>_xlfn.XLOOKUP($D110, 'MASTER_S&amp;P'!$D:$D, 'MASTER_S&amp;P'!K:K)</f>
        <v>127472349</v>
      </c>
      <c r="CE110" s="49">
        <f t="shared" si="117"/>
        <v>1.8415960939105311</v>
      </c>
      <c r="CF110" s="51">
        <f t="shared" si="98"/>
        <v>9835703888.5</v>
      </c>
      <c r="CG110" s="65">
        <f t="shared" si="99"/>
        <v>6.5919559900247645E-3</v>
      </c>
      <c r="CH110" s="65" t="str">
        <f t="shared" si="100"/>
        <v/>
      </c>
      <c r="CI110" s="50">
        <f t="shared" si="118"/>
        <v>1.4993697940132502</v>
      </c>
      <c r="CJ110" s="44">
        <f t="shared" si="67"/>
        <v>0</v>
      </c>
    </row>
    <row r="111" spans="2:88" x14ac:dyDescent="0.3">
      <c r="B111" s="7" t="str">
        <f>MASTER_VL!B105</f>
        <v>Retail Store</v>
      </c>
      <c r="C111" s="7" t="str">
        <f>MASTER_VL!C105</f>
        <v>Upbound Group</v>
      </c>
      <c r="D111" s="7" t="str">
        <f>MASTER_VL!D105</f>
        <v>UPBD</v>
      </c>
      <c r="G111" s="46">
        <f>_xlfn.XLOOKUP($D111,MASTER_YH!$D:$D,MASTER_YH!F:F)</f>
        <v>4312140000</v>
      </c>
      <c r="H111" s="46">
        <f>IF(AND(EXCL_YRS_NEG_INC=1,_xlfn.XLOOKUP($D111,MASTER_YH!$D:$D,MASTER_YH!L:L)&lt;0), "Negative", _xlfn.XLOOKUP($D111,MASTER_YH!$D:$D,MASTER_YH!L:L))</f>
        <v>177541000</v>
      </c>
      <c r="I111" s="65">
        <f t="shared" si="68"/>
        <v>1.9412619009098844E-3</v>
      </c>
      <c r="J111" s="65" t="str">
        <f t="shared" si="69"/>
        <v/>
      </c>
      <c r="K111" s="47">
        <f t="shared" si="101"/>
        <v>4.1172364533619041E-2</v>
      </c>
      <c r="L111" s="46">
        <f>_xlfn.XLOOKUP($D111, 'MASTER_S&amp;P'!$D:$D, 'MASTER_S&amp;P'!F:F)</f>
        <v>4320564000</v>
      </c>
      <c r="M111" s="46">
        <f>IF(AND(EXCL_YRS_NEG_INC=1,_xlfn.XLOOKUP($D111,'MASTER_S&amp;P'!$D:$D,'MASTER_S&amp;P'!L:L)&lt;0),"Negative",_xlfn.XLOOKUP($D111,'MASTER_S&amp;P'!$D:$D,'MASTER_S&amp;P'!L:L))</f>
        <v>177541000</v>
      </c>
      <c r="N111" s="65">
        <f t="shared" si="70"/>
        <v>1.7785623216699444E-3</v>
      </c>
      <c r="O111" s="65" t="str">
        <f t="shared" si="71"/>
        <v/>
      </c>
      <c r="P111" s="47">
        <f t="shared" si="102"/>
        <v>4.1092088903208007E-2</v>
      </c>
      <c r="Q111" s="46">
        <f>_xlfn.XLOOKUP($D111, MASTER_VL!$D:$D, MASTER_VL!F:F)</f>
        <v>4320600000</v>
      </c>
      <c r="R111" s="46">
        <f>IF(AND(EXCL_YRS_NEG_INC=1,_xlfn.XLOOKUP($D111,MASTER_VL!$D:$D,MASTER_VL!O:O)&lt;0),"Negative",_xlfn.XLOOKUP($D111,MASTER_VL!$D:$D,MASTER_VL!O:O))</f>
        <v>209654200</v>
      </c>
      <c r="S111" s="65">
        <f t="shared" si="72"/>
        <v>2.4413987887626151E-3</v>
      </c>
      <c r="T111" s="65" t="str">
        <f t="shared" si="73"/>
        <v/>
      </c>
      <c r="U111" s="47">
        <f t="shared" si="103"/>
        <v>4.8524325325186315E-2</v>
      </c>
      <c r="V111" s="46">
        <f t="shared" si="74"/>
        <v>4312140000</v>
      </c>
      <c r="W111" s="46">
        <f>_xlfn.XLOOKUP($D111, MASTER_YH!$D:$D, MASTER_YH!I:I)</f>
        <v>2649662000</v>
      </c>
      <c r="X111" s="49">
        <f t="shared" si="75"/>
        <v>1.6274302156275027</v>
      </c>
      <c r="Y111" s="46">
        <f t="shared" si="104"/>
        <v>4320564000</v>
      </c>
      <c r="Z111" s="46">
        <f>_xlfn.XLOOKUP($D111, 'MASTER_S&amp;P'!$D:$D, 'MASTER_S&amp;P'!I:I)</f>
        <v>2649662000</v>
      </c>
      <c r="AA111" s="49">
        <f t="shared" si="105"/>
        <v>1.6306094890593592</v>
      </c>
      <c r="AB111" s="51">
        <f t="shared" si="76"/>
        <v>2649662000</v>
      </c>
      <c r="AC111" s="65">
        <f t="shared" si="77"/>
        <v>1.6579097982966479E-3</v>
      </c>
      <c r="AD111" s="65" t="str">
        <f t="shared" si="78"/>
        <v/>
      </c>
      <c r="AE111" s="50">
        <f t="shared" si="106"/>
        <v>1.6290198523434309</v>
      </c>
      <c r="AF111" s="44">
        <f t="shared" si="65"/>
        <v>0</v>
      </c>
      <c r="AI111" s="46">
        <f>_xlfn.XLOOKUP($D111,MASTER_YH!$D:$D,MASTER_YH!G:G)</f>
        <v>3986544000</v>
      </c>
      <c r="AJ111" s="46">
        <f>IF(AND(EXCL_YRS_NEG_INC=1,_xlfn.XLOOKUP($D111,MASTER_YH!$D:$D,MASTER_YH!M:M)&lt;0), "Negative", _xlfn.XLOOKUP($D111,MASTER_YH!$D:$D,MASTER_YH!M:M))</f>
        <v>52867000</v>
      </c>
      <c r="AK111" s="65">
        <f t="shared" si="79"/>
        <v>1.8306442492556072E-3</v>
      </c>
      <c r="AL111" s="65" t="str">
        <f t="shared" si="80"/>
        <v/>
      </c>
      <c r="AM111" s="47">
        <f t="shared" si="107"/>
        <v>1.3261361219141191E-2</v>
      </c>
      <c r="AN111" s="46">
        <f>_xlfn.XLOOKUP($D111, 'MASTER_S&amp;P'!$D:$D, 'MASTER_S&amp;P'!G:G)</f>
        <v>3992413000</v>
      </c>
      <c r="AO111" s="46">
        <f>IF(AND(EXCL_YRS_NEG_INC=1,_xlfn.XLOOKUP($D111,'MASTER_S&amp;P'!$D:$D,'MASTER_S&amp;P'!M:M)&lt;0),"Negative",_xlfn.XLOOKUP($D111,'MASTER_S&amp;P'!$D:$D,'MASTER_S&amp;P'!M:M))</f>
        <v>52867000</v>
      </c>
      <c r="AP111" s="65">
        <f t="shared" si="81"/>
        <v>1.8565870426049034E-3</v>
      </c>
      <c r="AQ111" s="65" t="str">
        <f t="shared" si="82"/>
        <v/>
      </c>
      <c r="AR111" s="47">
        <f t="shared" si="108"/>
        <v>1.3241866510303417E-2</v>
      </c>
      <c r="AS111" s="46">
        <f>_xlfn.XLOOKUP($D111, MASTER_VL!$D:$D, MASTER_VL!G:G)</f>
        <v>3992400000</v>
      </c>
      <c r="AT111" s="46">
        <f>IF(AND(EXCL_YRS_NEG_INC=1,_xlfn.XLOOKUP($D111,MASTER_VL!$D:$D,MASTER_VL!P:P)&lt;0),"Negative",_xlfn.XLOOKUP($D111,MASTER_VL!$D:$D,MASTER_VL!P:P))</f>
        <v>192942500</v>
      </c>
      <c r="AU111" s="65">
        <f t="shared" si="83"/>
        <v>1.9145881702753275E-3</v>
      </c>
      <c r="AV111" s="65" t="str">
        <f t="shared" si="84"/>
        <v/>
      </c>
      <c r="AW111" s="47">
        <f t="shared" si="109"/>
        <v>4.8327447149584209E-2</v>
      </c>
      <c r="AX111" s="46">
        <f t="shared" si="85"/>
        <v>3986544000</v>
      </c>
      <c r="AY111" s="46">
        <f>_xlfn.XLOOKUP($D111, MASTER_YH!$D:$D, MASTER_YH!J:J)</f>
        <v>2721430000</v>
      </c>
      <c r="AZ111" s="49">
        <f t="shared" si="86"/>
        <v>1.4648710420624451</v>
      </c>
      <c r="BA111" s="46">
        <f t="shared" si="110"/>
        <v>3992413000</v>
      </c>
      <c r="BB111" s="46">
        <f>_xlfn.XLOOKUP($D111, 'MASTER_S&amp;P'!$D:$D, 'MASTER_S&amp;P'!J:J)</f>
        <v>2721430000</v>
      </c>
      <c r="BC111" s="49">
        <f t="shared" si="111"/>
        <v>1.4670276288568878</v>
      </c>
      <c r="BD111" s="51">
        <f t="shared" si="87"/>
        <v>2721430000</v>
      </c>
      <c r="BE111" s="65">
        <f t="shared" si="88"/>
        <v>1.7573602506292432E-3</v>
      </c>
      <c r="BF111" s="65" t="str">
        <f t="shared" si="89"/>
        <v/>
      </c>
      <c r="BG111" s="50">
        <f t="shared" si="112"/>
        <v>1.4659493354596664</v>
      </c>
      <c r="BH111" s="44">
        <f t="shared" si="66"/>
        <v>0</v>
      </c>
      <c r="BK111" s="46">
        <f>_xlfn.XLOOKUP($D111,MASTER_YH!$D:$D,MASTER_YH!H:H)</f>
        <v>4240417000</v>
      </c>
      <c r="BL111" s="46">
        <f>IF(AND(EXCL_YRS_NEG_INC=1,_xlfn.XLOOKUP($D111,MASTER_YH!$D:$D,MASTER_YH!N:N)&lt;0), "Negative", _xlfn.XLOOKUP($D111,MASTER_YH!$D:$D,MASTER_YH!N:N))</f>
        <v>61471000</v>
      </c>
      <c r="BM111" s="65">
        <f t="shared" si="90"/>
        <v>1.9813762094716774E-3</v>
      </c>
      <c r="BN111" s="65" t="str">
        <f t="shared" si="91"/>
        <v/>
      </c>
      <c r="BO111" s="47">
        <f t="shared" si="113"/>
        <v>1.4496451646147065E-2</v>
      </c>
      <c r="BP111" s="46">
        <f>_xlfn.XLOOKUP($D111, 'MASTER_S&amp;P'!$D:$D, 'MASTER_S&amp;P'!H:H)</f>
        <v>4245392000</v>
      </c>
      <c r="BQ111" s="46">
        <f>IF(AND(EXCL_YRS_NEG_INC=1,_xlfn.XLOOKUP($D111,'MASTER_S&amp;P'!$D:$D,'MASTER_S&amp;P'!N:N)&lt;0),"Negative",_xlfn.XLOOKUP($D111,'MASTER_S&amp;P'!$D:$D,'MASTER_S&amp;P'!N:N))</f>
        <v>61471000</v>
      </c>
      <c r="BR111" s="65">
        <f t="shared" si="92"/>
        <v>1.9220489346590331E-3</v>
      </c>
      <c r="BS111" s="65" t="str">
        <f t="shared" si="93"/>
        <v/>
      </c>
      <c r="BT111" s="47">
        <f t="shared" si="114"/>
        <v>1.4479463851630191E-2</v>
      </c>
      <c r="BU111" s="46">
        <f>_xlfn.XLOOKUP($D111, MASTER_VL!$D:$D, MASTER_VL!H:H)</f>
        <v>4245399999.9999995</v>
      </c>
      <c r="BV111" s="46">
        <f>IF(AND(EXCL_YRS_NEG_INC=1,_xlfn.XLOOKUP($D111,MASTER_VL!$D:$D,MASTER_VL!Q:Q)&lt;0),"Negative",_xlfn.XLOOKUP($D111,MASTER_VL!$D:$D,MASTER_VL!Q:Q))</f>
        <v>205979000</v>
      </c>
      <c r="BW111" s="65">
        <f t="shared" si="94"/>
        <v>2.0577934158585178E-3</v>
      </c>
      <c r="BX111" s="65" t="str">
        <f t="shared" si="95"/>
        <v/>
      </c>
      <c r="BY111" s="47">
        <f t="shared" si="115"/>
        <v>4.8518160832901495E-2</v>
      </c>
      <c r="BZ111" s="46">
        <f t="shared" si="96"/>
        <v>4240417000</v>
      </c>
      <c r="CA111" s="46">
        <f>_xlfn.XLOOKUP($D111, MASTER_YH!$D:$D, MASTER_YH!K:K)</f>
        <v>2763619000</v>
      </c>
      <c r="CB111" s="49">
        <f t="shared" si="97"/>
        <v>1.5343710547655085</v>
      </c>
      <c r="CC111" s="46">
        <f t="shared" si="116"/>
        <v>4245392000</v>
      </c>
      <c r="CD111" s="46">
        <f>_xlfn.XLOOKUP($D111, 'MASTER_S&amp;P'!$D:$D, 'MASTER_S&amp;P'!K:K)</f>
        <v>2763619000</v>
      </c>
      <c r="CE111" s="49">
        <f t="shared" si="117"/>
        <v>1.5361712305495077</v>
      </c>
      <c r="CF111" s="51">
        <f t="shared" si="98"/>
        <v>2763619000</v>
      </c>
      <c r="CG111" s="65">
        <f t="shared" si="99"/>
        <v>1.8521963478888895E-3</v>
      </c>
      <c r="CH111" s="65" t="str">
        <f t="shared" si="100"/>
        <v/>
      </c>
      <c r="CI111" s="50">
        <f t="shared" si="118"/>
        <v>1.5352711426575081</v>
      </c>
      <c r="CJ111" s="44">
        <f t="shared" si="67"/>
        <v>0</v>
      </c>
    </row>
    <row r="112" spans="2:88" x14ac:dyDescent="0.3">
      <c r="B112" s="7" t="str">
        <f>MASTER_VL!B106</f>
        <v>Retail Store</v>
      </c>
      <c r="C112" s="7" t="str">
        <f>MASTER_VL!C106</f>
        <v>Walmart Inc.</v>
      </c>
      <c r="D112" s="7" t="str">
        <f>MASTER_VL!D106</f>
        <v>WMT</v>
      </c>
      <c r="G112" s="46">
        <f>_xlfn.XLOOKUP($D112,MASTER_YH!$D:$D,MASTER_YH!F:F)</f>
        <v>680985000000</v>
      </c>
      <c r="H112" s="46">
        <f>IF(AND(EXCL_YRS_NEG_INC=1,_xlfn.XLOOKUP($D112,MASTER_YH!$D:$D,MASTER_YH!L:L)&lt;0), "Negative", _xlfn.XLOOKUP($D112,MASTER_YH!$D:$D,MASTER_YH!L:L))</f>
        <v>26309000000</v>
      </c>
      <c r="I112" s="65">
        <f t="shared" si="68"/>
        <v>0.18800479368854833</v>
      </c>
      <c r="J112" s="65">
        <f t="shared" si="69"/>
        <v>0.47771167488246025</v>
      </c>
      <c r="K112" s="47">
        <f t="shared" si="101"/>
        <v>3.8633743768218098E-2</v>
      </c>
      <c r="L112" s="46">
        <f>_xlfn.XLOOKUP($D112, 'MASTER_S&amp;P'!$D:$D, 'MASTER_S&amp;P'!F:F)</f>
        <v>648125000000</v>
      </c>
      <c r="M112" s="46">
        <f>IF(AND(EXCL_YRS_NEG_INC=1,_xlfn.XLOOKUP($D112,'MASTER_S&amp;P'!$D:$D,'MASTER_S&amp;P'!L:L)&lt;0),"Negative",_xlfn.XLOOKUP($D112,'MASTER_S&amp;P'!$D:$D,'MASTER_S&amp;P'!L:L))</f>
        <v>21848000000</v>
      </c>
      <c r="N112" s="65">
        <f t="shared" si="70"/>
        <v>0.17224787762591837</v>
      </c>
      <c r="O112" s="65">
        <f t="shared" si="71"/>
        <v>0.44100837653741853</v>
      </c>
      <c r="P112" s="47">
        <f t="shared" si="102"/>
        <v>3.3709546769527483E-2</v>
      </c>
      <c r="Q112" s="46">
        <f>_xlfn.XLOOKUP($D112, MASTER_VL!$D:$D, MASTER_VL!F:F)</f>
        <v>680985000000</v>
      </c>
      <c r="R112" s="46">
        <f>IF(AND(EXCL_YRS_NEG_INC=1,_xlfn.XLOOKUP($D112,MASTER_VL!$D:$D,MASTER_VL!O:O)&lt;0),"Negative",_xlfn.XLOOKUP($D112,MASTER_VL!$D:$D,MASTER_VL!O:O))</f>
        <v>20140240000</v>
      </c>
      <c r="S112" s="65">
        <f t="shared" si="72"/>
        <v>0.23644139689634505</v>
      </c>
      <c r="T112" s="65">
        <f t="shared" si="73"/>
        <v>0.54422625170424876</v>
      </c>
      <c r="U112" s="47">
        <f t="shared" si="103"/>
        <v>2.957515951158983E-2</v>
      </c>
      <c r="V112" s="46">
        <f t="shared" si="74"/>
        <v>680985000000</v>
      </c>
      <c r="W112" s="46">
        <f>_xlfn.XLOOKUP($D112, MASTER_YH!$D:$D, MASTER_YH!I:I)</f>
        <v>260823000000</v>
      </c>
      <c r="X112" s="49">
        <f t="shared" si="75"/>
        <v>2.6109085471756708</v>
      </c>
      <c r="Y112" s="46">
        <f t="shared" si="104"/>
        <v>648125000000</v>
      </c>
      <c r="Z112" s="46">
        <f>_xlfn.XLOOKUP($D112, 'MASTER_S&amp;P'!$D:$D, 'MASTER_S&amp;P'!I:I)</f>
        <v>252399000000</v>
      </c>
      <c r="AA112" s="49">
        <f t="shared" si="105"/>
        <v>2.5678588266989966</v>
      </c>
      <c r="AB112" s="51">
        <f t="shared" si="76"/>
        <v>256611000000</v>
      </c>
      <c r="AC112" s="65">
        <f t="shared" si="77"/>
        <v>0.16056307983837226</v>
      </c>
      <c r="AD112" s="65">
        <f t="shared" si="78"/>
        <v>0.43492188089898082</v>
      </c>
      <c r="AE112" s="50">
        <f t="shared" si="106"/>
        <v>2.5893836869373335</v>
      </c>
      <c r="AF112" s="44">
        <f t="shared" si="65"/>
        <v>1</v>
      </c>
      <c r="AI112" s="46">
        <f>_xlfn.XLOOKUP($D112,MASTER_YH!$D:$D,MASTER_YH!G:G)</f>
        <v>648125000000</v>
      </c>
      <c r="AJ112" s="46">
        <f>IF(AND(EXCL_YRS_NEG_INC=1,_xlfn.XLOOKUP($D112,MASTER_YH!$D:$D,MASTER_YH!M:M)&lt;0), "Negative", _xlfn.XLOOKUP($D112,MASTER_YH!$D:$D,MASTER_YH!M:M))</f>
        <v>21848000000</v>
      </c>
      <c r="AK112" s="65">
        <f t="shared" si="79"/>
        <v>0.16668809547812766</v>
      </c>
      <c r="AL112" s="65">
        <f t="shared" si="80"/>
        <v>0.36881206034064051</v>
      </c>
      <c r="AM112" s="47">
        <f t="shared" si="107"/>
        <v>3.3709546769527483E-2</v>
      </c>
      <c r="AN112" s="46">
        <f>_xlfn.XLOOKUP($D112, 'MASTER_S&amp;P'!$D:$D, 'MASTER_S&amp;P'!G:G)</f>
        <v>611289000000</v>
      </c>
      <c r="AO112" s="46">
        <f>IF(AND(EXCL_YRS_NEG_INC=1,_xlfn.XLOOKUP($D112,'MASTER_S&amp;P'!$D:$D,'MASTER_S&amp;P'!M:M)&lt;0),"Negative",_xlfn.XLOOKUP($D112,'MASTER_S&amp;P'!$D:$D,'MASTER_S&amp;P'!M:M))</f>
        <v>17016000000</v>
      </c>
      <c r="AP112" s="65">
        <f t="shared" si="81"/>
        <v>0.16905029928508536</v>
      </c>
      <c r="AQ112" s="65">
        <f t="shared" si="82"/>
        <v>0.36852285928788003</v>
      </c>
      <c r="AR112" s="47">
        <f t="shared" si="108"/>
        <v>2.7836260753915088E-2</v>
      </c>
      <c r="AS112" s="46">
        <f>_xlfn.XLOOKUP($D112, MASTER_VL!$D:$D, MASTER_VL!G:G)</f>
        <v>648125000000</v>
      </c>
      <c r="AT112" s="46">
        <f>IF(AND(EXCL_YRS_NEG_INC=1,_xlfn.XLOOKUP($D112,MASTER_VL!$D:$D,MASTER_VL!P:P)&lt;0),"Negative",_xlfn.XLOOKUP($D112,MASTER_VL!$D:$D,MASTER_VL!P:P))</f>
        <v>17879880000</v>
      </c>
      <c r="AU112" s="65">
        <f t="shared" si="83"/>
        <v>0.17433155341783019</v>
      </c>
      <c r="AV112" s="65">
        <f t="shared" si="84"/>
        <v>0.36852285928788003</v>
      </c>
      <c r="AW112" s="47">
        <f t="shared" si="109"/>
        <v>2.7587085824493731E-2</v>
      </c>
      <c r="AX112" s="46">
        <f t="shared" si="85"/>
        <v>648125000000</v>
      </c>
      <c r="AY112" s="46">
        <f>_xlfn.XLOOKUP($D112, MASTER_YH!$D:$D, MASTER_YH!J:J)</f>
        <v>252399000000</v>
      </c>
      <c r="AZ112" s="49">
        <f t="shared" si="86"/>
        <v>2.5678588266989966</v>
      </c>
      <c r="BA112" s="46">
        <f t="shared" si="110"/>
        <v>611289000000</v>
      </c>
      <c r="BB112" s="46">
        <f>_xlfn.XLOOKUP($D112, 'MASTER_S&amp;P'!$D:$D, 'MASTER_S&amp;P'!J:J)</f>
        <v>243197000000</v>
      </c>
      <c r="BC112" s="49">
        <f t="shared" si="111"/>
        <v>2.5135548547062667</v>
      </c>
      <c r="BD112" s="51">
        <f t="shared" si="87"/>
        <v>247798000000</v>
      </c>
      <c r="BE112" s="65">
        <f t="shared" si="88"/>
        <v>0.16001526968741625</v>
      </c>
      <c r="BF112" s="65">
        <f t="shared" si="89"/>
        <v>0.36047948044334777</v>
      </c>
      <c r="BG112" s="50">
        <f t="shared" si="112"/>
        <v>2.5407068407026316</v>
      </c>
      <c r="BH112" s="44">
        <f t="shared" si="66"/>
        <v>1</v>
      </c>
      <c r="BK112" s="46">
        <f>_xlfn.XLOOKUP($D112,MASTER_YH!$D:$D,MASTER_YH!H:H)</f>
        <v>611289000000</v>
      </c>
      <c r="BL112" s="46">
        <f>IF(AND(EXCL_YRS_NEG_INC=1,_xlfn.XLOOKUP($D112,MASTER_YH!$D:$D,MASTER_YH!N:N)&lt;0), "Negative", _xlfn.XLOOKUP($D112,MASTER_YH!$D:$D,MASTER_YH!N:N))</f>
        <v>17016000000</v>
      </c>
      <c r="BM112" s="65">
        <f t="shared" si="90"/>
        <v>0.17495619487818662</v>
      </c>
      <c r="BN112" s="65">
        <f t="shared" si="91"/>
        <v>0.34249737624869364</v>
      </c>
      <c r="BO112" s="47">
        <f t="shared" si="113"/>
        <v>2.7836260753915088E-2</v>
      </c>
      <c r="BP112" s="46">
        <f>_xlfn.XLOOKUP($D112, 'MASTER_S&amp;P'!$D:$D, 'MASTER_S&amp;P'!H:H)</f>
        <v>572754000000</v>
      </c>
      <c r="BQ112" s="46">
        <f>IF(AND(EXCL_YRS_NEG_INC=1,_xlfn.XLOOKUP($D112,'MASTER_S&amp;P'!$D:$D,'MASTER_S&amp;P'!N:N)&lt;0),"Negative",_xlfn.XLOOKUP($D112,'MASTER_S&amp;P'!$D:$D,'MASTER_S&amp;P'!N:N))</f>
        <v>18696000000</v>
      </c>
      <c r="BR112" s="65">
        <f t="shared" si="92"/>
        <v>0.16971757628364903</v>
      </c>
      <c r="BS112" s="65">
        <f t="shared" si="93"/>
        <v>0.34249737624869364</v>
      </c>
      <c r="BT112" s="47">
        <f t="shared" si="114"/>
        <v>3.2642286217119391E-2</v>
      </c>
      <c r="BU112" s="46">
        <f>_xlfn.XLOOKUP($D112, MASTER_VL!$D:$D, MASTER_VL!H:H)</f>
        <v>611289000000</v>
      </c>
      <c r="BV112" s="46">
        <f>IF(AND(EXCL_YRS_NEG_INC=1,_xlfn.XLOOKUP($D112,MASTER_VL!$D:$D,MASTER_VL!Q:Q)&lt;0),"Negative",_xlfn.XLOOKUP($D112,MASTER_VL!$D:$D,MASTER_VL!Q:Q))</f>
        <v>16965900000</v>
      </c>
      <c r="BW112" s="65">
        <f t="shared" si="94"/>
        <v>0.18170386025781063</v>
      </c>
      <c r="BX112" s="65">
        <f t="shared" si="95"/>
        <v>0.34249737624869364</v>
      </c>
      <c r="BY112" s="47">
        <f t="shared" si="115"/>
        <v>2.7754302792950634E-2</v>
      </c>
      <c r="BZ112" s="46">
        <f t="shared" si="96"/>
        <v>611289000000</v>
      </c>
      <c r="CA112" s="46">
        <f>_xlfn.XLOOKUP($D112, MASTER_YH!$D:$D, MASTER_YH!K:K)</f>
        <v>243197000000</v>
      </c>
      <c r="CB112" s="49">
        <f t="shared" si="97"/>
        <v>2.5135548547062667</v>
      </c>
      <c r="CC112" s="46">
        <f t="shared" si="116"/>
        <v>572754000000</v>
      </c>
      <c r="CD112" s="46">
        <f>_xlfn.XLOOKUP($D112, 'MASTER_S&amp;P'!$D:$D, 'MASTER_S&amp;P'!K:K)</f>
        <v>244860000000</v>
      </c>
      <c r="CE112" s="49">
        <f t="shared" si="117"/>
        <v>2.3391080617495712</v>
      </c>
      <c r="CF112" s="51">
        <f t="shared" si="98"/>
        <v>244028500000</v>
      </c>
      <c r="CG112" s="65">
        <f t="shared" si="99"/>
        <v>0.1635495690544912</v>
      </c>
      <c r="CH112" s="65">
        <f t="shared" si="100"/>
        <v>0.33690485640562551</v>
      </c>
      <c r="CI112" s="50">
        <f t="shared" si="118"/>
        <v>2.426331458227919</v>
      </c>
      <c r="CJ112" s="44">
        <f t="shared" si="67"/>
        <v>1</v>
      </c>
    </row>
    <row r="113" spans="2:88" x14ac:dyDescent="0.3">
      <c r="B113" s="7" t="str">
        <f>MASTER_VL!B107</f>
        <v>Retail Store</v>
      </c>
      <c r="C113" s="7" t="str">
        <f>MASTER_VL!C107</f>
        <v>Petco Health &amp; Wellness Co Inc</v>
      </c>
      <c r="D113" s="7" t="str">
        <f>MASTER_VL!D107</f>
        <v>WOOF</v>
      </c>
      <c r="G113" s="46">
        <f>_xlfn.XLOOKUP($D113,MASTER_YH!$D:$D,MASTER_YH!F:F)</f>
        <v>6116462000</v>
      </c>
      <c r="H113" s="46" t="str">
        <f>IF(AND(EXCL_YRS_NEG_INC=1,_xlfn.XLOOKUP($D113,MASTER_YH!$D:$D,MASTER_YH!L:L)&lt;0), "Negative", _xlfn.XLOOKUP($D113,MASTER_YH!$D:$D,MASTER_YH!L:L))</f>
        <v>Negative</v>
      </c>
      <c r="I113" s="65" t="str">
        <f t="shared" si="68"/>
        <v/>
      </c>
      <c r="J113" s="65" t="str">
        <f t="shared" si="69"/>
        <v/>
      </c>
      <c r="K113" s="47" t="str">
        <f t="shared" si="101"/>
        <v>n/a</v>
      </c>
      <c r="L113" s="46">
        <f>_xlfn.XLOOKUP($D113, 'MASTER_S&amp;P'!$D:$D, 'MASTER_S&amp;P'!F:F)</f>
        <v>6255284000</v>
      </c>
      <c r="M113" s="46" t="str">
        <f>IF(AND(EXCL_YRS_NEG_INC=1,_xlfn.XLOOKUP($D113,'MASTER_S&amp;P'!$D:$D,'MASTER_S&amp;P'!L:L)&lt;0),"Negative",_xlfn.XLOOKUP($D113,'MASTER_S&amp;P'!$D:$D,'MASTER_S&amp;P'!L:L))</f>
        <v>Negative</v>
      </c>
      <c r="N113" s="65" t="str">
        <f t="shared" si="70"/>
        <v/>
      </c>
      <c r="O113" s="65" t="str">
        <f t="shared" si="71"/>
        <v/>
      </c>
      <c r="P113" s="47" t="str">
        <f t="shared" si="102"/>
        <v>n/a</v>
      </c>
      <c r="Q113" s="46" t="str">
        <f>_xlfn.XLOOKUP($D113, MASTER_VL!$D:$D, MASTER_VL!F:F)</f>
        <v>NA</v>
      </c>
      <c r="R113" s="46" t="str">
        <f>IF(AND(EXCL_YRS_NEG_INC=1,_xlfn.XLOOKUP($D113,MASTER_VL!$D:$D,MASTER_VL!O:O)&lt;0),"Negative",_xlfn.XLOOKUP($D113,MASTER_VL!$D:$D,MASTER_VL!O:O))</f>
        <v>NA</v>
      </c>
      <c r="S113" s="65" t="str">
        <f t="shared" si="72"/>
        <v/>
      </c>
      <c r="T113" s="65" t="str">
        <f t="shared" si="73"/>
        <v/>
      </c>
      <c r="U113" s="47" t="str">
        <f t="shared" si="103"/>
        <v>n/a</v>
      </c>
      <c r="V113" s="46">
        <f t="shared" si="74"/>
        <v>6116462000</v>
      </c>
      <c r="W113" s="46">
        <f>_xlfn.XLOOKUP($D113, MASTER_YH!$D:$D, MASTER_YH!I:I)</f>
        <v>5194430000</v>
      </c>
      <c r="X113" s="49">
        <f t="shared" si="75"/>
        <v>1.1775039802249718</v>
      </c>
      <c r="Y113" s="46">
        <f t="shared" si="104"/>
        <v>6255284000</v>
      </c>
      <c r="Z113" s="46">
        <f>_xlfn.XLOOKUP($D113, 'MASTER_S&amp;P'!$D:$D, 'MASTER_S&amp;P'!I:I)</f>
        <v>5363152000</v>
      </c>
      <c r="AA113" s="49">
        <f t="shared" si="105"/>
        <v>1.1663447166889918</v>
      </c>
      <c r="AB113" s="51">
        <f t="shared" si="76"/>
        <v>5278791000</v>
      </c>
      <c r="AC113" s="65">
        <f t="shared" si="77"/>
        <v>3.3029719722969045E-3</v>
      </c>
      <c r="AD113" s="65" t="str">
        <f t="shared" si="78"/>
        <v/>
      </c>
      <c r="AE113" s="50">
        <f t="shared" si="106"/>
        <v>1.1719243484569817</v>
      </c>
      <c r="AF113" s="44">
        <f t="shared" si="65"/>
        <v>0</v>
      </c>
      <c r="AI113" s="46">
        <f>_xlfn.XLOOKUP($D113,MASTER_YH!$D:$D,MASTER_YH!G:G)</f>
        <v>6255284000</v>
      </c>
      <c r="AJ113" s="46" t="str">
        <f>IF(AND(EXCL_YRS_NEG_INC=1,_xlfn.XLOOKUP($D113,MASTER_YH!$D:$D,MASTER_YH!M:M)&lt;0), "Negative", _xlfn.XLOOKUP($D113,MASTER_YH!$D:$D,MASTER_YH!M:M))</f>
        <v>Negative</v>
      </c>
      <c r="AK113" s="65" t="str">
        <f t="shared" si="79"/>
        <v/>
      </c>
      <c r="AL113" s="65" t="str">
        <f t="shared" si="80"/>
        <v/>
      </c>
      <c r="AM113" s="47" t="str">
        <f t="shared" si="107"/>
        <v>n/a</v>
      </c>
      <c r="AN113" s="46">
        <f>_xlfn.XLOOKUP($D113, 'MASTER_S&amp;P'!$D:$D, 'MASTER_S&amp;P'!G:G)</f>
        <v>6035967000</v>
      </c>
      <c r="AO113" s="46">
        <f>IF(AND(EXCL_YRS_NEG_INC=1,_xlfn.XLOOKUP($D113,'MASTER_S&amp;P'!$D:$D,'MASTER_S&amp;P'!M:M)&lt;0),"Negative",_xlfn.XLOOKUP($D113,'MASTER_S&amp;P'!$D:$D,'MASTER_S&amp;P'!M:M))</f>
        <v>125257000</v>
      </c>
      <c r="AP113" s="65">
        <f t="shared" si="81"/>
        <v>4.0850676201633906E-3</v>
      </c>
      <c r="AQ113" s="65" t="str">
        <f t="shared" si="82"/>
        <v/>
      </c>
      <c r="AR113" s="47">
        <f t="shared" si="108"/>
        <v>2.0751770180320733E-2</v>
      </c>
      <c r="AS113" s="46">
        <f>_xlfn.XLOOKUP($D113, MASTER_VL!$D:$D, MASTER_VL!G:G)</f>
        <v>6255300000</v>
      </c>
      <c r="AT113" s="46" t="str">
        <f>IF(AND(EXCL_YRS_NEG_INC=1,_xlfn.XLOOKUP($D113,MASTER_VL!$D:$D,MASTER_VL!P:P)&lt;0),"Negative",_xlfn.XLOOKUP($D113,MASTER_VL!$D:$D,MASTER_VL!P:P))</f>
        <v>Negative</v>
      </c>
      <c r="AU113" s="65" t="str">
        <f t="shared" si="83"/>
        <v/>
      </c>
      <c r="AV113" s="65" t="str">
        <f t="shared" si="84"/>
        <v/>
      </c>
      <c r="AW113" s="47" t="str">
        <f t="shared" si="109"/>
        <v>n/a</v>
      </c>
      <c r="AX113" s="46">
        <f t="shared" si="85"/>
        <v>6255284000</v>
      </c>
      <c r="AY113" s="46">
        <f>_xlfn.XLOOKUP($D113, MASTER_YH!$D:$D, MASTER_YH!J:J)</f>
        <v>5363152000</v>
      </c>
      <c r="AZ113" s="49">
        <f t="shared" si="86"/>
        <v>1.1663447166889918</v>
      </c>
      <c r="BA113" s="46">
        <f t="shared" si="110"/>
        <v>6035967000</v>
      </c>
      <c r="BB113" s="46">
        <f>_xlfn.XLOOKUP($D113, 'MASTER_S&amp;P'!$D:$D, 'MASTER_S&amp;P'!J:J)</f>
        <v>6612829000</v>
      </c>
      <c r="BC113" s="49">
        <f t="shared" si="111"/>
        <v>0.91276623061022744</v>
      </c>
      <c r="BD113" s="51">
        <f t="shared" si="87"/>
        <v>5987990500</v>
      </c>
      <c r="BE113" s="65">
        <f t="shared" si="88"/>
        <v>3.8667378862750562E-3</v>
      </c>
      <c r="BF113" s="65" t="str">
        <f t="shared" si="89"/>
        <v/>
      </c>
      <c r="BG113" s="50">
        <f t="shared" si="112"/>
        <v>1.0395554736496095</v>
      </c>
      <c r="BH113" s="44">
        <f t="shared" si="66"/>
        <v>0</v>
      </c>
      <c r="BK113" s="46">
        <f>_xlfn.XLOOKUP($D113,MASTER_YH!$D:$D,MASTER_YH!H:H)</f>
        <v>6035967000</v>
      </c>
      <c r="BL113" s="46">
        <f>IF(AND(EXCL_YRS_NEG_INC=1,_xlfn.XLOOKUP($D113,MASTER_YH!$D:$D,MASTER_YH!N:N)&lt;0), "Negative", _xlfn.XLOOKUP($D113,MASTER_YH!$D:$D,MASTER_YH!N:N))</f>
        <v>112281000</v>
      </c>
      <c r="BM113" s="65">
        <f t="shared" si="90"/>
        <v>4.6998822496615821E-3</v>
      </c>
      <c r="BN113" s="65" t="str">
        <f t="shared" si="91"/>
        <v/>
      </c>
      <c r="BO113" s="47">
        <f t="shared" si="113"/>
        <v>1.8601990368734622E-2</v>
      </c>
      <c r="BP113" s="46">
        <f>_xlfn.XLOOKUP($D113, 'MASTER_S&amp;P'!$D:$D, 'MASTER_S&amp;P'!H:H)</f>
        <v>5807149000</v>
      </c>
      <c r="BQ113" s="46">
        <f>IF(AND(EXCL_YRS_NEG_INC=1,_xlfn.XLOOKUP($D113,'MASTER_S&amp;P'!$D:$D,'MASTER_S&amp;P'!N:N)&lt;0),"Negative",_xlfn.XLOOKUP($D113,'MASTER_S&amp;P'!$D:$D,'MASTER_S&amp;P'!N:N))</f>
        <v>213278000</v>
      </c>
      <c r="BR113" s="65">
        <f t="shared" si="92"/>
        <v>4.5591562207126981E-3</v>
      </c>
      <c r="BS113" s="65" t="str">
        <f t="shared" si="93"/>
        <v/>
      </c>
      <c r="BT113" s="47">
        <f t="shared" si="114"/>
        <v>3.6726800018391126E-2</v>
      </c>
      <c r="BU113" s="46">
        <f>_xlfn.XLOOKUP($D113, MASTER_VL!$D:$D, MASTER_VL!H:H)</f>
        <v>6036000000</v>
      </c>
      <c r="BV113" s="46">
        <f>IF(AND(EXCL_YRS_NEG_INC=1,_xlfn.XLOOKUP($D113,MASTER_VL!$D:$D,MASTER_VL!Q:Q)&lt;0),"Negative",_xlfn.XLOOKUP($D113,MASTER_VL!$D:$D,MASTER_VL!Q:Q))</f>
        <v>103332800</v>
      </c>
      <c r="BW113" s="65">
        <f t="shared" si="94"/>
        <v>4.881146095542725E-3</v>
      </c>
      <c r="BX113" s="65" t="str">
        <f t="shared" si="95"/>
        <v/>
      </c>
      <c r="BY113" s="47">
        <f t="shared" si="115"/>
        <v>1.7119416832339297E-2</v>
      </c>
      <c r="BZ113" s="46">
        <f t="shared" si="96"/>
        <v>6035967000</v>
      </c>
      <c r="CA113" s="46">
        <f>_xlfn.XLOOKUP($D113, MASTER_YH!$D:$D, MASTER_YH!K:K)</f>
        <v>6612829000</v>
      </c>
      <c r="CB113" s="49">
        <f t="shared" si="97"/>
        <v>0.91276623061022744</v>
      </c>
      <c r="CC113" s="46">
        <f t="shared" si="116"/>
        <v>5807149000</v>
      </c>
      <c r="CD113" s="46">
        <f>_xlfn.XLOOKUP($D113, 'MASTER_S&amp;P'!$D:$D, 'MASTER_S&amp;P'!K:K)</f>
        <v>6497941000</v>
      </c>
      <c r="CE113" s="49">
        <f t="shared" si="117"/>
        <v>0.89369063215563205</v>
      </c>
      <c r="CF113" s="51">
        <f t="shared" si="98"/>
        <v>6555385000</v>
      </c>
      <c r="CG113" s="65">
        <f t="shared" si="99"/>
        <v>4.3934638443307878E-3</v>
      </c>
      <c r="CH113" s="65" t="str">
        <f t="shared" si="100"/>
        <v/>
      </c>
      <c r="CI113" s="50">
        <f t="shared" si="118"/>
        <v>0.90322843138292974</v>
      </c>
      <c r="CJ113" s="44">
        <f t="shared" si="67"/>
        <v>0</v>
      </c>
    </row>
    <row r="114" spans="2:88" x14ac:dyDescent="0.3">
      <c r="B114" s="7" t="str">
        <f>MASTER_VL!B108</f>
        <v>Retail Building Supply</v>
      </c>
      <c r="C114" s="7" t="str">
        <f>MASTER_VL!C108</f>
        <v>Fastenal Co</v>
      </c>
      <c r="D114" s="7" t="str">
        <f>MASTER_VL!D108</f>
        <v>FAST</v>
      </c>
      <c r="G114" s="46">
        <f>_xlfn.XLOOKUP($D114,MASTER_YH!$D:$D,MASTER_YH!F:F)</f>
        <v>7546000000</v>
      </c>
      <c r="H114" s="46">
        <f>IF(AND(EXCL_YRS_NEG_INC=1,_xlfn.XLOOKUP($D114,MASTER_YH!$D:$D,MASTER_YH!L:L)&lt;0), "Negative", _xlfn.XLOOKUP($D114,MASTER_YH!$D:$D,MASTER_YH!L:L))</f>
        <v>1508100000</v>
      </c>
      <c r="I114" s="65">
        <f t="shared" si="68"/>
        <v>3.4419667151790066E-3</v>
      </c>
      <c r="J114" s="65" t="str">
        <f t="shared" si="69"/>
        <v/>
      </c>
      <c r="K114" s="47">
        <f t="shared" si="101"/>
        <v>0.1998542274052478</v>
      </c>
      <c r="L114" s="46">
        <f>_xlfn.XLOOKUP($D114, 'MASTER_S&amp;P'!$D:$D, 'MASTER_S&amp;P'!F:F)</f>
        <v>7546000000</v>
      </c>
      <c r="M114" s="46">
        <f>IF(AND(EXCL_YRS_NEG_INC=1,_xlfn.XLOOKUP($D114,'MASTER_S&amp;P'!$D:$D,'MASTER_S&amp;P'!L:L)&lt;0),"Negative",_xlfn.XLOOKUP($D114,'MASTER_S&amp;P'!$D:$D,'MASTER_S&amp;P'!L:L))</f>
        <v>1508100000</v>
      </c>
      <c r="N114" s="65">
        <f t="shared" si="70"/>
        <v>3.1534911951808945E-3</v>
      </c>
      <c r="O114" s="65" t="str">
        <f t="shared" si="71"/>
        <v/>
      </c>
      <c r="P114" s="47">
        <f t="shared" si="102"/>
        <v>0.1998542274052478</v>
      </c>
      <c r="Q114" s="46">
        <f>_xlfn.XLOOKUP($D114, MASTER_VL!$D:$D, MASTER_VL!F:F)</f>
        <v>7546000000</v>
      </c>
      <c r="R114" s="46">
        <f>IF(AND(EXCL_YRS_NEG_INC=1,_xlfn.XLOOKUP($D114,MASTER_VL!$D:$D,MASTER_VL!O:O)&lt;0),"Negative",_xlfn.XLOOKUP($D114,MASTER_VL!$D:$D,MASTER_VL!O:O))</f>
        <v>1152373199.9999998</v>
      </c>
      <c r="S114" s="65">
        <f t="shared" si="72"/>
        <v>4.3287375935522213E-3</v>
      </c>
      <c r="T114" s="65" t="str">
        <f t="shared" si="73"/>
        <v/>
      </c>
      <c r="U114" s="47">
        <f t="shared" si="103"/>
        <v>0.15271311953352767</v>
      </c>
      <c r="V114" s="46">
        <f t="shared" si="74"/>
        <v>7546000000</v>
      </c>
      <c r="W114" s="46">
        <f>_xlfn.XLOOKUP($D114, MASTER_YH!$D:$D, MASTER_YH!I:I)</f>
        <v>4698000000</v>
      </c>
      <c r="X114" s="49">
        <f t="shared" si="75"/>
        <v>1.6062154108131119</v>
      </c>
      <c r="Y114" s="46">
        <f t="shared" si="104"/>
        <v>7546000000</v>
      </c>
      <c r="Z114" s="46">
        <f>_xlfn.XLOOKUP($D114, 'MASTER_S&amp;P'!$D:$D, 'MASTER_S&amp;P'!I:I)</f>
        <v>4698000000</v>
      </c>
      <c r="AA114" s="49">
        <f t="shared" si="105"/>
        <v>1.6062154108131119</v>
      </c>
      <c r="AB114" s="51">
        <f t="shared" si="76"/>
        <v>4698000000</v>
      </c>
      <c r="AC114" s="65">
        <f t="shared" si="77"/>
        <v>2.9395674740391991E-3</v>
      </c>
      <c r="AD114" s="65" t="str">
        <f t="shared" si="78"/>
        <v/>
      </c>
      <c r="AE114" s="50">
        <f t="shared" si="106"/>
        <v>1.6062154108131119</v>
      </c>
      <c r="AF114" s="44">
        <f t="shared" si="65"/>
        <v>0</v>
      </c>
      <c r="AI114" s="46">
        <f>_xlfn.XLOOKUP($D114,MASTER_YH!$D:$D,MASTER_YH!G:G)</f>
        <v>7346700000</v>
      </c>
      <c r="AJ114" s="46">
        <f>IF(AND(EXCL_YRS_NEG_INC=1,_xlfn.XLOOKUP($D114,MASTER_YH!$D:$D,MASTER_YH!M:M)&lt;0), "Negative", _xlfn.XLOOKUP($D114,MASTER_YH!$D:$D,MASTER_YH!M:M))</f>
        <v>1522000000</v>
      </c>
      <c r="AK114" s="65">
        <f t="shared" si="79"/>
        <v>3.0020916282994048E-3</v>
      </c>
      <c r="AL114" s="65" t="str">
        <f t="shared" si="80"/>
        <v/>
      </c>
      <c r="AM114" s="47">
        <f t="shared" si="107"/>
        <v>0.20716784406604324</v>
      </c>
      <c r="AN114" s="46">
        <f>_xlfn.XLOOKUP($D114, 'MASTER_S&amp;P'!$D:$D, 'MASTER_S&amp;P'!G:G)</f>
        <v>7346700000</v>
      </c>
      <c r="AO114" s="46">
        <f>IF(AND(EXCL_YRS_NEG_INC=1,_xlfn.XLOOKUP($D114,'MASTER_S&amp;P'!$D:$D,'MASTER_S&amp;P'!M:M)&lt;0),"Negative",_xlfn.XLOOKUP($D114,'MASTER_S&amp;P'!$D:$D,'MASTER_S&amp;P'!M:M))</f>
        <v>1522000000</v>
      </c>
      <c r="AP114" s="65">
        <f t="shared" si="81"/>
        <v>3.044635471954606E-3</v>
      </c>
      <c r="AQ114" s="65" t="str">
        <f t="shared" si="82"/>
        <v/>
      </c>
      <c r="AR114" s="47">
        <f t="shared" si="108"/>
        <v>0.20716784406604324</v>
      </c>
      <c r="AS114" s="46">
        <f>_xlfn.XLOOKUP($D114, MASTER_VL!$D:$D, MASTER_VL!G:G)</f>
        <v>7346700000</v>
      </c>
      <c r="AT114" s="46">
        <f>IF(AND(EXCL_YRS_NEG_INC=1,_xlfn.XLOOKUP($D114,MASTER_VL!$D:$D,MASTER_VL!P:P)&lt;0),"Negative",_xlfn.XLOOKUP($D114,MASTER_VL!$D:$D,MASTER_VL!P:P))</f>
        <v>1155399600</v>
      </c>
      <c r="AU114" s="65">
        <f t="shared" si="83"/>
        <v>3.1397520954504652E-3</v>
      </c>
      <c r="AV114" s="65" t="str">
        <f t="shared" si="84"/>
        <v/>
      </c>
      <c r="AW114" s="47">
        <f t="shared" si="109"/>
        <v>0.15726783453795581</v>
      </c>
      <c r="AX114" s="46">
        <f t="shared" si="85"/>
        <v>7346700000</v>
      </c>
      <c r="AY114" s="46">
        <f>_xlfn.XLOOKUP($D114, MASTER_YH!$D:$D, MASTER_YH!J:J)</f>
        <v>4462900000</v>
      </c>
      <c r="AZ114" s="49">
        <f t="shared" si="86"/>
        <v>1.6461717717179412</v>
      </c>
      <c r="BA114" s="46">
        <f t="shared" si="110"/>
        <v>7346700000</v>
      </c>
      <c r="BB114" s="46">
        <f>_xlfn.XLOOKUP($D114, 'MASTER_S&amp;P'!$D:$D, 'MASTER_S&amp;P'!J:J)</f>
        <v>4462900000</v>
      </c>
      <c r="BC114" s="49">
        <f t="shared" si="111"/>
        <v>1.6461717717179412</v>
      </c>
      <c r="BD114" s="51">
        <f t="shared" si="87"/>
        <v>4462900000</v>
      </c>
      <c r="BE114" s="65">
        <f t="shared" si="88"/>
        <v>2.8819124734177433E-3</v>
      </c>
      <c r="BF114" s="65" t="str">
        <f t="shared" si="89"/>
        <v/>
      </c>
      <c r="BG114" s="50">
        <f t="shared" si="112"/>
        <v>1.6461717717179412</v>
      </c>
      <c r="BH114" s="44">
        <f t="shared" si="66"/>
        <v>0</v>
      </c>
      <c r="BK114" s="46">
        <f>_xlfn.XLOOKUP($D114,MASTER_YH!$D:$D,MASTER_YH!H:H)</f>
        <v>6980600000</v>
      </c>
      <c r="BL114" s="46">
        <f>IF(AND(EXCL_YRS_NEG_INC=1,_xlfn.XLOOKUP($D114,MASTER_YH!$D:$D,MASTER_YH!N:N)&lt;0), "Negative", _xlfn.XLOOKUP($D114,MASTER_YH!$D:$D,MASTER_YH!N:N))</f>
        <v>1440000000</v>
      </c>
      <c r="BM114" s="65">
        <f t="shared" si="90"/>
        <v>3.2611180580256797E-3</v>
      </c>
      <c r="BN114" s="65" t="str">
        <f t="shared" si="91"/>
        <v/>
      </c>
      <c r="BO114" s="47">
        <f t="shared" si="113"/>
        <v>0.20628599260808528</v>
      </c>
      <c r="BP114" s="46">
        <f>_xlfn.XLOOKUP($D114, 'MASTER_S&amp;P'!$D:$D, 'MASTER_S&amp;P'!H:H)</f>
        <v>6980600000</v>
      </c>
      <c r="BQ114" s="46">
        <f>IF(AND(EXCL_YRS_NEG_INC=1,_xlfn.XLOOKUP($D114,'MASTER_S&amp;P'!$D:$D,'MASTER_S&amp;P'!N:N)&lt;0),"Negative",_xlfn.XLOOKUP($D114,'MASTER_S&amp;P'!$D:$D,'MASTER_S&amp;P'!N:N))</f>
        <v>1440000000</v>
      </c>
      <c r="BR114" s="65">
        <f t="shared" si="92"/>
        <v>3.1634721660945588E-3</v>
      </c>
      <c r="BS114" s="65" t="str">
        <f t="shared" si="93"/>
        <v/>
      </c>
      <c r="BT114" s="47">
        <f t="shared" si="114"/>
        <v>0.20628599260808528</v>
      </c>
      <c r="BU114" s="46">
        <f>_xlfn.XLOOKUP($D114, MASTER_VL!$D:$D, MASTER_VL!H:H)</f>
        <v>6980600000</v>
      </c>
      <c r="BV114" s="46">
        <f>IF(AND(EXCL_YRS_NEG_INC=1,_xlfn.XLOOKUP($D114,MASTER_VL!$D:$D,MASTER_VL!Q:Q)&lt;0),"Negative",_xlfn.XLOOKUP($D114,MASTER_VL!$D:$D,MASTER_VL!Q:Q))</f>
        <v>1078830900</v>
      </c>
      <c r="BW114" s="65">
        <f t="shared" si="94"/>
        <v>3.3868920178121709E-3</v>
      </c>
      <c r="BX114" s="65" t="str">
        <f t="shared" si="95"/>
        <v/>
      </c>
      <c r="BY114" s="47">
        <f t="shared" si="115"/>
        <v>0.15454701601581525</v>
      </c>
      <c r="BZ114" s="46">
        <f t="shared" si="96"/>
        <v>6980600000</v>
      </c>
      <c r="CA114" s="46">
        <f>_xlfn.XLOOKUP($D114, MASTER_YH!$D:$D, MASTER_YH!K:K)</f>
        <v>4548600000</v>
      </c>
      <c r="CB114" s="49">
        <f t="shared" si="97"/>
        <v>1.5346700083542189</v>
      </c>
      <c r="CC114" s="46">
        <f t="shared" si="116"/>
        <v>6980600000</v>
      </c>
      <c r="CD114" s="46">
        <f>_xlfn.XLOOKUP($D114, 'MASTER_S&amp;P'!$D:$D, 'MASTER_S&amp;P'!K:K)</f>
        <v>4548600000</v>
      </c>
      <c r="CE114" s="49">
        <f t="shared" si="117"/>
        <v>1.5346700083542189</v>
      </c>
      <c r="CF114" s="51">
        <f t="shared" si="98"/>
        <v>4548600000</v>
      </c>
      <c r="CG114" s="65">
        <f t="shared" si="99"/>
        <v>3.0485028175039333E-3</v>
      </c>
      <c r="CH114" s="65" t="str">
        <f t="shared" si="100"/>
        <v/>
      </c>
      <c r="CI114" s="50">
        <f t="shared" si="118"/>
        <v>1.5346700083542189</v>
      </c>
      <c r="CJ114" s="44">
        <f t="shared" si="67"/>
        <v>0</v>
      </c>
    </row>
    <row r="115" spans="2:88" x14ac:dyDescent="0.3">
      <c r="B115" s="7" t="str">
        <f>MASTER_VL!B109</f>
        <v>Retail Building Supply</v>
      </c>
      <c r="C115" s="7" t="str">
        <f>MASTER_VL!C109</f>
        <v>Ferguson Enterprises Inc.</v>
      </c>
      <c r="D115" s="7" t="str">
        <f>MASTER_VL!D109</f>
        <v>FERG</v>
      </c>
      <c r="G115" s="46">
        <f>_xlfn.XLOOKUP($D115,MASTER_YH!$D:$D,MASTER_YH!F:F)</f>
        <v>29635000000</v>
      </c>
      <c r="H115" s="46">
        <f>IF(AND(EXCL_YRS_NEG_INC=1,_xlfn.XLOOKUP($D115,MASTER_YH!$D:$D,MASTER_YH!L:L)&lt;0), "Negative", _xlfn.XLOOKUP($D115,MASTER_YH!$D:$D,MASTER_YH!L:L))</f>
        <v>2464000000</v>
      </c>
      <c r="I115" s="65">
        <f t="shared" si="68"/>
        <v>1.2141394721997977E-2</v>
      </c>
      <c r="J115" s="65" t="str">
        <f t="shared" si="69"/>
        <v/>
      </c>
      <c r="K115" s="47">
        <f t="shared" si="101"/>
        <v>8.3144929981440865E-2</v>
      </c>
      <c r="L115" s="46">
        <f>_xlfn.XLOOKUP($D115, 'MASTER_S&amp;P'!$D:$D, 'MASTER_S&amp;P'!F:F)</f>
        <v>29635000000</v>
      </c>
      <c r="M115" s="46">
        <f>IF(AND(EXCL_YRS_NEG_INC=1,_xlfn.XLOOKUP($D115,'MASTER_S&amp;P'!$D:$D,'MASTER_S&amp;P'!L:L)&lt;0),"Negative",_xlfn.XLOOKUP($D115,'MASTER_S&amp;P'!$D:$D,'MASTER_S&amp;P'!L:L))</f>
        <v>2464000000</v>
      </c>
      <c r="N115" s="65">
        <f t="shared" si="70"/>
        <v>1.1123809298965046E-2</v>
      </c>
      <c r="O115" s="65" t="str">
        <f t="shared" si="71"/>
        <v/>
      </c>
      <c r="P115" s="47">
        <f t="shared" si="102"/>
        <v>8.3144929981440865E-2</v>
      </c>
      <c r="Q115" s="46">
        <f>_xlfn.XLOOKUP($D115, MASTER_VL!$D:$D, MASTER_VL!F:F)</f>
        <v>29635000000</v>
      </c>
      <c r="R115" s="46">
        <f>IF(AND(EXCL_YRS_NEG_INC=1,_xlfn.XLOOKUP($D115,MASTER_VL!$D:$D,MASTER_VL!O:O)&lt;0),"Negative",_xlfn.XLOOKUP($D115,MASTER_VL!$D:$D,MASTER_VL!O:O))</f>
        <v>1721457000.0000002</v>
      </c>
      <c r="S115" s="65">
        <f t="shared" si="72"/>
        <v>1.5269442188239125E-2</v>
      </c>
      <c r="T115" s="65" t="str">
        <f t="shared" si="73"/>
        <v/>
      </c>
      <c r="U115" s="47">
        <f t="shared" si="103"/>
        <v>5.8088645183060575E-2</v>
      </c>
      <c r="V115" s="46">
        <f t="shared" si="74"/>
        <v>29635000000</v>
      </c>
      <c r="W115" s="46">
        <f>_xlfn.XLOOKUP($D115, MASTER_YH!$D:$D, MASTER_YH!I:I)</f>
        <v>16572000000</v>
      </c>
      <c r="X115" s="49">
        <f t="shared" si="75"/>
        <v>1.7882573014723631</v>
      </c>
      <c r="Y115" s="46">
        <f t="shared" si="104"/>
        <v>29635000000</v>
      </c>
      <c r="Z115" s="46">
        <f>_xlfn.XLOOKUP($D115, 'MASTER_S&amp;P'!$D:$D, 'MASTER_S&amp;P'!I:I)</f>
        <v>16572000000</v>
      </c>
      <c r="AA115" s="49">
        <f t="shared" si="105"/>
        <v>1.7882573014723631</v>
      </c>
      <c r="AB115" s="51">
        <f t="shared" si="76"/>
        <v>16572000000</v>
      </c>
      <c r="AC115" s="65">
        <f t="shared" si="77"/>
        <v>1.03692022519748E-2</v>
      </c>
      <c r="AD115" s="65" t="str">
        <f t="shared" si="78"/>
        <v/>
      </c>
      <c r="AE115" s="50">
        <f t="shared" si="106"/>
        <v>1.7882573014723631</v>
      </c>
      <c r="AF115" s="44">
        <f t="shared" si="65"/>
        <v>0</v>
      </c>
      <c r="AI115" s="46">
        <f>_xlfn.XLOOKUP($D115,MASTER_YH!$D:$D,MASTER_YH!G:G)</f>
        <v>29734000000</v>
      </c>
      <c r="AJ115" s="46">
        <f>IF(AND(EXCL_YRS_NEG_INC=1,_xlfn.XLOOKUP($D115,MASTER_YH!$D:$D,MASTER_YH!M:M)&lt;0), "Negative", _xlfn.XLOOKUP($D115,MASTER_YH!$D:$D,MASTER_YH!M:M))</f>
        <v>2464000000</v>
      </c>
      <c r="AK115" s="65">
        <f t="shared" si="79"/>
        <v>1.0758801116543208E-2</v>
      </c>
      <c r="AL115" s="65" t="str">
        <f t="shared" si="80"/>
        <v/>
      </c>
      <c r="AM115" s="47">
        <f t="shared" si="107"/>
        <v>8.2868097127867094E-2</v>
      </c>
      <c r="AN115" s="46">
        <f>_xlfn.XLOOKUP($D115, 'MASTER_S&amp;P'!$D:$D, 'MASTER_S&amp;P'!G:G)</f>
        <v>29734000000</v>
      </c>
      <c r="AO115" s="46">
        <f>IF(AND(EXCL_YRS_NEG_INC=1,_xlfn.XLOOKUP($D115,'MASTER_S&amp;P'!$D:$D,'MASTER_S&amp;P'!M:M)&lt;0),"Negative",_xlfn.XLOOKUP($D115,'MASTER_S&amp;P'!$D:$D,'MASTER_S&amp;P'!M:M))</f>
        <v>2464000000</v>
      </c>
      <c r="AP115" s="65">
        <f t="shared" si="81"/>
        <v>1.0911268399122088E-2</v>
      </c>
      <c r="AQ115" s="65" t="str">
        <f t="shared" si="82"/>
        <v/>
      </c>
      <c r="AR115" s="47">
        <f t="shared" si="108"/>
        <v>8.2868097127867094E-2</v>
      </c>
      <c r="AS115" s="46">
        <f>_xlfn.XLOOKUP($D115, MASTER_VL!$D:$D, MASTER_VL!G:G)</f>
        <v>29734000000</v>
      </c>
      <c r="AT115" s="46">
        <f>IF(AND(EXCL_YRS_NEG_INC=1,_xlfn.XLOOKUP($D115,MASTER_VL!$D:$D,MASTER_VL!P:P)&lt;0),"Negative",_xlfn.XLOOKUP($D115,MASTER_VL!$D:$D,MASTER_VL!P:P))</f>
        <v>1863033599.9999998</v>
      </c>
      <c r="AU115" s="65">
        <f t="shared" si="83"/>
        <v>1.1252144348884075E-2</v>
      </c>
      <c r="AV115" s="65" t="str">
        <f t="shared" si="84"/>
        <v/>
      </c>
      <c r="AW115" s="47">
        <f t="shared" si="109"/>
        <v>6.2656675859285652E-2</v>
      </c>
      <c r="AX115" s="46">
        <f t="shared" si="85"/>
        <v>29734000000</v>
      </c>
      <c r="AY115" s="46">
        <f>_xlfn.XLOOKUP($D115, MASTER_YH!$D:$D, MASTER_YH!J:J)</f>
        <v>15994000000</v>
      </c>
      <c r="AZ115" s="49">
        <f t="shared" si="86"/>
        <v>1.8590721520570215</v>
      </c>
      <c r="BA115" s="46">
        <f t="shared" si="110"/>
        <v>29734000000</v>
      </c>
      <c r="BB115" s="46">
        <f>_xlfn.XLOOKUP($D115, 'MASTER_S&amp;P'!$D:$D, 'MASTER_S&amp;P'!J:J)</f>
        <v>15994000000</v>
      </c>
      <c r="BC115" s="49">
        <f t="shared" si="111"/>
        <v>1.8590721520570215</v>
      </c>
      <c r="BD115" s="51">
        <f t="shared" si="87"/>
        <v>15994000000</v>
      </c>
      <c r="BE115" s="65">
        <f t="shared" si="88"/>
        <v>1.0328106858733869E-2</v>
      </c>
      <c r="BF115" s="65" t="str">
        <f t="shared" si="89"/>
        <v/>
      </c>
      <c r="BG115" s="50">
        <f t="shared" si="112"/>
        <v>1.8590721520570215</v>
      </c>
      <c r="BH115" s="44">
        <f t="shared" si="66"/>
        <v>0</v>
      </c>
      <c r="BK115" s="46">
        <f>_xlfn.XLOOKUP($D115,MASTER_YH!$D:$D,MASTER_YH!H:H)</f>
        <v>28566000000</v>
      </c>
      <c r="BL115" s="46">
        <f>IF(AND(EXCL_YRS_NEG_INC=1,_xlfn.XLOOKUP($D115,MASTER_YH!$D:$D,MASTER_YH!N:N)&lt;0), "Negative", _xlfn.XLOOKUP($D115,MASTER_YH!$D:$D,MASTER_YH!N:N))</f>
        <v>2708000000</v>
      </c>
      <c r="BM115" s="65">
        <f t="shared" si="90"/>
        <v>1.1228151498645774E-2</v>
      </c>
      <c r="BN115" s="65" t="str">
        <f t="shared" si="91"/>
        <v/>
      </c>
      <c r="BO115" s="47">
        <f t="shared" si="113"/>
        <v>9.4798011622208217E-2</v>
      </c>
      <c r="BP115" s="46">
        <f>_xlfn.XLOOKUP($D115, 'MASTER_S&amp;P'!$D:$D, 'MASTER_S&amp;P'!H:H)</f>
        <v>28566000000</v>
      </c>
      <c r="BQ115" s="46">
        <f>IF(AND(EXCL_YRS_NEG_INC=1,_xlfn.XLOOKUP($D115,'MASTER_S&amp;P'!$D:$D,'MASTER_S&amp;P'!N:N)&lt;0),"Negative",_xlfn.XLOOKUP($D115,'MASTER_S&amp;P'!$D:$D,'MASTER_S&amp;P'!N:N))</f>
        <v>2708000000</v>
      </c>
      <c r="BR115" s="65">
        <f t="shared" si="92"/>
        <v>1.0891953039002525E-2</v>
      </c>
      <c r="BS115" s="65" t="str">
        <f t="shared" si="93"/>
        <v/>
      </c>
      <c r="BT115" s="47">
        <f t="shared" si="114"/>
        <v>9.4798011622208217E-2</v>
      </c>
      <c r="BU115" s="46" t="str">
        <f>_xlfn.XLOOKUP($D115, MASTER_VL!$D:$D, MASTER_VL!H:H)</f>
        <v>N/A</v>
      </c>
      <c r="BV115" s="46" t="str">
        <f>IF(AND(EXCL_YRS_NEG_INC=1,_xlfn.XLOOKUP($D115,MASTER_VL!$D:$D,MASTER_VL!Q:Q)&lt;0),"Negative",_xlfn.XLOOKUP($D115,MASTER_VL!$D:$D,MASTER_VL!Q:Q))</f>
        <v>NA</v>
      </c>
      <c r="BW115" s="65" t="str">
        <f t="shared" si="94"/>
        <v/>
      </c>
      <c r="BX115" s="65" t="str">
        <f t="shared" si="95"/>
        <v/>
      </c>
      <c r="BY115" s="47" t="str">
        <f t="shared" si="115"/>
        <v>n/a</v>
      </c>
      <c r="BZ115" s="46">
        <f t="shared" si="96"/>
        <v>28566000000</v>
      </c>
      <c r="CA115" s="46">
        <f>_xlfn.XLOOKUP($D115, MASTER_YH!$D:$D, MASTER_YH!K:K)</f>
        <v>15661000000</v>
      </c>
      <c r="CB115" s="49">
        <f t="shared" si="97"/>
        <v>1.8240214545686737</v>
      </c>
      <c r="CC115" s="46">
        <f t="shared" si="116"/>
        <v>28566000000</v>
      </c>
      <c r="CD115" s="46">
        <f>_xlfn.XLOOKUP($D115, 'MASTER_S&amp;P'!$D:$D, 'MASTER_S&amp;P'!K:K)</f>
        <v>15661000000</v>
      </c>
      <c r="CE115" s="49">
        <f t="shared" si="117"/>
        <v>1.8240214545686737</v>
      </c>
      <c r="CF115" s="51">
        <f t="shared" si="98"/>
        <v>15661000000</v>
      </c>
      <c r="CG115" s="65">
        <f t="shared" si="99"/>
        <v>1.0496109269869653E-2</v>
      </c>
      <c r="CH115" s="65" t="str">
        <f t="shared" si="100"/>
        <v/>
      </c>
      <c r="CI115" s="50">
        <f t="shared" si="118"/>
        <v>1.8240214545686737</v>
      </c>
      <c r="CJ115" s="44">
        <f t="shared" si="67"/>
        <v>0</v>
      </c>
    </row>
    <row r="116" spans="2:88" x14ac:dyDescent="0.3">
      <c r="B116" s="7" t="str">
        <f>MASTER_VL!B110</f>
        <v>Retail Building Supply</v>
      </c>
      <c r="C116" s="7" t="str">
        <f>MASTER_VL!C110</f>
        <v>Floor &amp; Decor Hldgs.</v>
      </c>
      <c r="D116" s="7" t="str">
        <f>MASTER_VL!D110</f>
        <v>FND</v>
      </c>
      <c r="G116" s="46">
        <f>_xlfn.XLOOKUP($D116,MASTER_YH!$D:$D,MASTER_YH!F:F)</f>
        <v>4455770000</v>
      </c>
      <c r="H116" s="46">
        <f>IF(AND(EXCL_YRS_NEG_INC=1,_xlfn.XLOOKUP($D116,MASTER_YH!$D:$D,MASTER_YH!L:L)&lt;0), "Negative", _xlfn.XLOOKUP($D116,MASTER_YH!$D:$D,MASTER_YH!L:L))</f>
        <v>253403000</v>
      </c>
      <c r="I116" s="65">
        <f t="shared" si="68"/>
        <v>3.7002079973911957E-3</v>
      </c>
      <c r="J116" s="65" t="str">
        <f t="shared" si="69"/>
        <v/>
      </c>
      <c r="K116" s="47">
        <f t="shared" si="101"/>
        <v>5.6870754100862481E-2</v>
      </c>
      <c r="L116" s="46">
        <f>_xlfn.XLOOKUP($D116, 'MASTER_S&amp;P'!$D:$D, 'MASTER_S&amp;P'!F:F)</f>
        <v>4455770000</v>
      </c>
      <c r="M116" s="46">
        <f>IF(AND(EXCL_YRS_NEG_INC=1,_xlfn.XLOOKUP($D116,'MASTER_S&amp;P'!$D:$D,'MASTER_S&amp;P'!L:L)&lt;0),"Negative",_xlfn.XLOOKUP($D116,'MASTER_S&amp;P'!$D:$D,'MASTER_S&amp;P'!L:L))</f>
        <v>253403000</v>
      </c>
      <c r="N116" s="65">
        <f t="shared" si="70"/>
        <v>3.3900889536940854E-3</v>
      </c>
      <c r="O116" s="65" t="str">
        <f t="shared" si="71"/>
        <v/>
      </c>
      <c r="P116" s="47">
        <f t="shared" si="102"/>
        <v>5.6870754100862481E-2</v>
      </c>
      <c r="Q116" s="46">
        <f>_xlfn.XLOOKUP($D116, MASTER_VL!$D:$D, MASTER_VL!F:F)</f>
        <v>4455800000</v>
      </c>
      <c r="R116" s="46">
        <f>IF(AND(EXCL_YRS_NEG_INC=1,_xlfn.XLOOKUP($D116,MASTER_VL!$D:$D,MASTER_VL!O:O)&lt;0),"Negative",_xlfn.XLOOKUP($D116,MASTER_VL!$D:$D,MASTER_VL!O:O))</f>
        <v>203452000</v>
      </c>
      <c r="S116" s="65">
        <f t="shared" si="72"/>
        <v>4.6535108522793604E-3</v>
      </c>
      <c r="T116" s="65" t="str">
        <f t="shared" si="73"/>
        <v/>
      </c>
      <c r="U116" s="47">
        <f t="shared" si="103"/>
        <v>4.5660038601373493E-2</v>
      </c>
      <c r="V116" s="46">
        <f t="shared" si="74"/>
        <v>4455770000</v>
      </c>
      <c r="W116" s="46">
        <f>_xlfn.XLOOKUP($D116, MASTER_YH!$D:$D, MASTER_YH!I:I)</f>
        <v>5050478000</v>
      </c>
      <c r="X116" s="49">
        <f t="shared" si="75"/>
        <v>0.8822471853159245</v>
      </c>
      <c r="Y116" s="46">
        <f t="shared" si="104"/>
        <v>4455770000</v>
      </c>
      <c r="Z116" s="46">
        <f>_xlfn.XLOOKUP($D116, 'MASTER_S&amp;P'!$D:$D, 'MASTER_S&amp;P'!I:I)</f>
        <v>5050478000</v>
      </c>
      <c r="AA116" s="49">
        <f t="shared" si="105"/>
        <v>0.8822471853159245</v>
      </c>
      <c r="AB116" s="51">
        <f t="shared" si="76"/>
        <v>5050478000</v>
      </c>
      <c r="AC116" s="65">
        <f t="shared" si="77"/>
        <v>3.1601151249788305E-3</v>
      </c>
      <c r="AD116" s="65" t="str">
        <f t="shared" si="78"/>
        <v/>
      </c>
      <c r="AE116" s="50">
        <f t="shared" si="106"/>
        <v>0.8822471853159245</v>
      </c>
      <c r="AF116" s="44">
        <f t="shared" si="65"/>
        <v>0</v>
      </c>
      <c r="AI116" s="46">
        <f>_xlfn.XLOOKUP($D116,MASTER_YH!$D:$D,MASTER_YH!G:G)</f>
        <v>4413884000</v>
      </c>
      <c r="AJ116" s="46">
        <f>IF(AND(EXCL_YRS_NEG_INC=1,_xlfn.XLOOKUP($D116,MASTER_YH!$D:$D,MASTER_YH!M:M)&lt;0), "Negative", _xlfn.XLOOKUP($D116,MASTER_YH!$D:$D,MASTER_YH!M:M))</f>
        <v>311531000</v>
      </c>
      <c r="AK116" s="65">
        <f t="shared" si="79"/>
        <v>3.1363916559921557E-3</v>
      </c>
      <c r="AL116" s="65" t="str">
        <f t="shared" si="80"/>
        <v/>
      </c>
      <c r="AM116" s="47">
        <f t="shared" si="107"/>
        <v>7.0579788684976774E-2</v>
      </c>
      <c r="AN116" s="46">
        <f>_xlfn.XLOOKUP($D116, 'MASTER_S&amp;P'!$D:$D, 'MASTER_S&amp;P'!G:G)</f>
        <v>4413884000</v>
      </c>
      <c r="AO116" s="46">
        <f>IF(AND(EXCL_YRS_NEG_INC=1,_xlfn.XLOOKUP($D116,'MASTER_S&amp;P'!$D:$D,'MASTER_S&amp;P'!M:M)&lt;0),"Negative",_xlfn.XLOOKUP($D116,'MASTER_S&amp;P'!$D:$D,'MASTER_S&amp;P'!M:M))</f>
        <v>311531000</v>
      </c>
      <c r="AP116" s="65">
        <f t="shared" si="81"/>
        <v>3.1808387191651051E-3</v>
      </c>
      <c r="AQ116" s="65" t="str">
        <f t="shared" si="82"/>
        <v/>
      </c>
      <c r="AR116" s="47">
        <f t="shared" si="108"/>
        <v>7.0579788684976774E-2</v>
      </c>
      <c r="AS116" s="46">
        <f>_xlfn.XLOOKUP($D116, MASTER_VL!$D:$D, MASTER_VL!G:G)</f>
        <v>4413900000</v>
      </c>
      <c r="AT116" s="46">
        <f>IF(AND(EXCL_YRS_NEG_INC=1,_xlfn.XLOOKUP($D116,MASTER_VL!$D:$D,MASTER_VL!P:P)&lt;0),"Negative",_xlfn.XLOOKUP($D116,MASTER_VL!$D:$D,MASTER_VL!P:P))</f>
        <v>242363999.99999997</v>
      </c>
      <c r="AU116" s="65">
        <f t="shared" si="83"/>
        <v>3.2802104310297267E-3</v>
      </c>
      <c r="AV116" s="65" t="str">
        <f t="shared" si="84"/>
        <v/>
      </c>
      <c r="AW116" s="47">
        <f t="shared" si="109"/>
        <v>5.4909263916264522E-2</v>
      </c>
      <c r="AX116" s="46">
        <f t="shared" si="85"/>
        <v>4413884000</v>
      </c>
      <c r="AY116" s="46">
        <f>_xlfn.XLOOKUP($D116, MASTER_YH!$D:$D, MASTER_YH!J:J)</f>
        <v>4662550000</v>
      </c>
      <c r="AZ116" s="49">
        <f t="shared" si="86"/>
        <v>0.94666738158303931</v>
      </c>
      <c r="BA116" s="46">
        <f t="shared" si="110"/>
        <v>4413884000</v>
      </c>
      <c r="BB116" s="46">
        <f>_xlfn.XLOOKUP($D116, 'MASTER_S&amp;P'!$D:$D, 'MASTER_S&amp;P'!J:J)</f>
        <v>4662550000</v>
      </c>
      <c r="BC116" s="49">
        <f t="shared" si="111"/>
        <v>0.94666738158303931</v>
      </c>
      <c r="BD116" s="51">
        <f t="shared" si="87"/>
        <v>4662550000</v>
      </c>
      <c r="BE116" s="65">
        <f t="shared" si="88"/>
        <v>3.0108362282224338E-3</v>
      </c>
      <c r="BF116" s="65" t="str">
        <f t="shared" si="89"/>
        <v/>
      </c>
      <c r="BG116" s="50">
        <f t="shared" si="112"/>
        <v>0.94666738158303931</v>
      </c>
      <c r="BH116" s="44">
        <f t="shared" si="66"/>
        <v>0</v>
      </c>
      <c r="BK116" s="46">
        <f>_xlfn.XLOOKUP($D116,MASTER_YH!$D:$D,MASTER_YH!H:H)</f>
        <v>4264473000</v>
      </c>
      <c r="BL116" s="46">
        <f>IF(AND(EXCL_YRS_NEG_INC=1,_xlfn.XLOOKUP($D116,MASTER_YH!$D:$D,MASTER_YH!N:N)&lt;0), "Negative", _xlfn.XLOOKUP($D116,MASTER_YH!$D:$D,MASTER_YH!N:N))</f>
        <v>385622000</v>
      </c>
      <c r="BM116" s="65">
        <f t="shared" si="90"/>
        <v>3.119622270817345E-3</v>
      </c>
      <c r="BN116" s="65" t="str">
        <f t="shared" si="91"/>
        <v/>
      </c>
      <c r="BO116" s="47">
        <f t="shared" si="113"/>
        <v>9.0426648263454826E-2</v>
      </c>
      <c r="BP116" s="46">
        <f>_xlfn.XLOOKUP($D116, 'MASTER_S&amp;P'!$D:$D, 'MASTER_S&amp;P'!H:H)</f>
        <v>4264473000</v>
      </c>
      <c r="BQ116" s="46">
        <f>IF(AND(EXCL_YRS_NEG_INC=1,_xlfn.XLOOKUP($D116,'MASTER_S&amp;P'!$D:$D,'MASTER_S&amp;P'!N:N)&lt;0),"Negative",_xlfn.XLOOKUP($D116,'MASTER_S&amp;P'!$D:$D,'MASTER_S&amp;P'!N:N))</f>
        <v>385622000</v>
      </c>
      <c r="BR116" s="65">
        <f t="shared" si="92"/>
        <v>3.026213110614611E-3</v>
      </c>
      <c r="BS116" s="65" t="str">
        <f t="shared" si="93"/>
        <v/>
      </c>
      <c r="BT116" s="47">
        <f t="shared" si="114"/>
        <v>9.0426648263454826E-2</v>
      </c>
      <c r="BU116" s="46">
        <f>_xlfn.XLOOKUP($D116, MASTER_VL!$D:$D, MASTER_VL!H:H)</f>
        <v>4264500000</v>
      </c>
      <c r="BV116" s="46">
        <f>IF(AND(EXCL_YRS_NEG_INC=1,_xlfn.XLOOKUP($D116,MASTER_VL!$D:$D,MASTER_VL!Q:Q)&lt;0),"Negative",_xlfn.XLOOKUP($D116,MASTER_VL!$D:$D,MASTER_VL!Q:Q))</f>
        <v>295097000</v>
      </c>
      <c r="BW116" s="65">
        <f t="shared" si="94"/>
        <v>3.2399390575933401E-3</v>
      </c>
      <c r="BX116" s="65" t="str">
        <f t="shared" si="95"/>
        <v/>
      </c>
      <c r="BY116" s="47">
        <f t="shared" si="115"/>
        <v>6.9198499237894243E-2</v>
      </c>
      <c r="BZ116" s="46">
        <f t="shared" si="96"/>
        <v>4264473000</v>
      </c>
      <c r="CA116" s="46">
        <f>_xlfn.XLOOKUP($D116, MASTER_YH!$D:$D, MASTER_YH!K:K)</f>
        <v>4351242000</v>
      </c>
      <c r="CB116" s="49">
        <f t="shared" si="97"/>
        <v>0.98005879700554466</v>
      </c>
      <c r="CC116" s="46">
        <f t="shared" si="116"/>
        <v>4264473000</v>
      </c>
      <c r="CD116" s="46">
        <f>_xlfn.XLOOKUP($D116, 'MASTER_S&amp;P'!$D:$D, 'MASTER_S&amp;P'!K:K)</f>
        <v>4351242000</v>
      </c>
      <c r="CE116" s="49">
        <f t="shared" si="117"/>
        <v>0.98005879700554466</v>
      </c>
      <c r="CF116" s="51">
        <f t="shared" si="98"/>
        <v>4351242000</v>
      </c>
      <c r="CG116" s="65">
        <f t="shared" si="99"/>
        <v>2.916232136622576E-3</v>
      </c>
      <c r="CH116" s="65" t="str">
        <f t="shared" si="100"/>
        <v/>
      </c>
      <c r="CI116" s="50">
        <f t="shared" si="118"/>
        <v>0.98005879700554466</v>
      </c>
      <c r="CJ116" s="44">
        <f t="shared" si="67"/>
        <v>0</v>
      </c>
    </row>
    <row r="117" spans="2:88" x14ac:dyDescent="0.3">
      <c r="B117" s="7" t="str">
        <f>MASTER_VL!B111</f>
        <v>Retail Building Supply</v>
      </c>
      <c r="C117" s="7" t="str">
        <f>MASTER_VL!C111</f>
        <v>GrowGeneration Corp.</v>
      </c>
      <c r="D117" s="7" t="str">
        <f>MASTER_VL!D111</f>
        <v>GRWG</v>
      </c>
      <c r="G117" s="46">
        <f>_xlfn.XLOOKUP($D117,MASTER_YH!$D:$D,MASTER_YH!F:F)</f>
        <v>188866000</v>
      </c>
      <c r="H117" s="46" t="str">
        <f>IF(AND(EXCL_YRS_NEG_INC=1,_xlfn.XLOOKUP($D117,MASTER_YH!$D:$D,MASTER_YH!L:L)&lt;0), "Negative", _xlfn.XLOOKUP($D117,MASTER_YH!$D:$D,MASTER_YH!L:L))</f>
        <v>Negative</v>
      </c>
      <c r="I117" s="65" t="str">
        <f t="shared" si="68"/>
        <v/>
      </c>
      <c r="J117" s="65" t="str">
        <f t="shared" si="69"/>
        <v/>
      </c>
      <c r="K117" s="47" t="str">
        <f t="shared" si="101"/>
        <v>n/a</v>
      </c>
      <c r="L117" s="46">
        <f>_xlfn.XLOOKUP($D117, 'MASTER_S&amp;P'!$D:$D, 'MASTER_S&amp;P'!F:F)</f>
        <v>188866000</v>
      </c>
      <c r="M117" s="46" t="str">
        <f>IF(AND(EXCL_YRS_NEG_INC=1,_xlfn.XLOOKUP($D117,'MASTER_S&amp;P'!$D:$D,'MASTER_S&amp;P'!L:L)&lt;0),"Negative",_xlfn.XLOOKUP($D117,'MASTER_S&amp;P'!$D:$D,'MASTER_S&amp;P'!L:L))</f>
        <v>Negative</v>
      </c>
      <c r="N117" s="65" t="str">
        <f t="shared" si="70"/>
        <v/>
      </c>
      <c r="O117" s="65" t="str">
        <f t="shared" si="71"/>
        <v/>
      </c>
      <c r="P117" s="47" t="str">
        <f t="shared" si="102"/>
        <v>n/a</v>
      </c>
      <c r="Q117" s="46" t="str">
        <f>_xlfn.XLOOKUP($D117, MASTER_VL!$D:$D, MASTER_VL!F:F)</f>
        <v>NA</v>
      </c>
      <c r="R117" s="46" t="str">
        <f>IF(AND(EXCL_YRS_NEG_INC=1,_xlfn.XLOOKUP($D117,MASTER_VL!$D:$D,MASTER_VL!O:O)&lt;0),"Negative",_xlfn.XLOOKUP($D117,MASTER_VL!$D:$D,MASTER_VL!O:O))</f>
        <v>NA</v>
      </c>
      <c r="S117" s="65" t="str">
        <f t="shared" si="72"/>
        <v/>
      </c>
      <c r="T117" s="65" t="str">
        <f t="shared" si="73"/>
        <v/>
      </c>
      <c r="U117" s="47" t="str">
        <f t="shared" si="103"/>
        <v>n/a</v>
      </c>
      <c r="V117" s="46">
        <f t="shared" si="74"/>
        <v>188866000</v>
      </c>
      <c r="W117" s="46">
        <f>_xlfn.XLOOKUP($D117, MASTER_YH!$D:$D, MASTER_YH!I:I)</f>
        <v>174352000</v>
      </c>
      <c r="X117" s="49">
        <f t="shared" si="75"/>
        <v>1.0832453886390749</v>
      </c>
      <c r="Y117" s="46">
        <f t="shared" si="104"/>
        <v>188866000</v>
      </c>
      <c r="Z117" s="46">
        <f>_xlfn.XLOOKUP($D117, 'MASTER_S&amp;P'!$D:$D, 'MASTER_S&amp;P'!I:I)</f>
        <v>174352000</v>
      </c>
      <c r="AA117" s="49">
        <f t="shared" si="105"/>
        <v>1.0832453886390749</v>
      </c>
      <c r="AB117" s="51">
        <f t="shared" si="76"/>
        <v>174352000</v>
      </c>
      <c r="AC117" s="65">
        <f t="shared" si="77"/>
        <v>1.0909311797226105E-4</v>
      </c>
      <c r="AD117" s="65" t="str">
        <f t="shared" si="78"/>
        <v/>
      </c>
      <c r="AE117" s="50">
        <f t="shared" si="106"/>
        <v>1.0832453886390749</v>
      </c>
      <c r="AF117" s="44">
        <f t="shared" ref="AF117:AF180" si="119">IF(OR(AE117&lt;TOR_Low, AE117&gt;TOR_High), 0, 1)</f>
        <v>0</v>
      </c>
      <c r="AI117" s="46">
        <f>_xlfn.XLOOKUP($D117,MASTER_YH!$D:$D,MASTER_YH!G:G)</f>
        <v>225882000</v>
      </c>
      <c r="AJ117" s="46" t="str">
        <f>IF(AND(EXCL_YRS_NEG_INC=1,_xlfn.XLOOKUP($D117,MASTER_YH!$D:$D,MASTER_YH!M:M)&lt;0), "Negative", _xlfn.XLOOKUP($D117,MASTER_YH!$D:$D,MASTER_YH!M:M))</f>
        <v>Negative</v>
      </c>
      <c r="AK117" s="65" t="str">
        <f t="shared" si="79"/>
        <v/>
      </c>
      <c r="AL117" s="65" t="str">
        <f t="shared" si="80"/>
        <v/>
      </c>
      <c r="AM117" s="47" t="str">
        <f t="shared" si="107"/>
        <v>n/a</v>
      </c>
      <c r="AN117" s="46">
        <f>_xlfn.XLOOKUP($D117, 'MASTER_S&amp;P'!$D:$D, 'MASTER_S&amp;P'!G:G)</f>
        <v>225882000</v>
      </c>
      <c r="AO117" s="46" t="str">
        <f>IF(AND(EXCL_YRS_NEG_INC=1,_xlfn.XLOOKUP($D117,'MASTER_S&amp;P'!$D:$D,'MASTER_S&amp;P'!M:M)&lt;0),"Negative",_xlfn.XLOOKUP($D117,'MASTER_S&amp;P'!$D:$D,'MASTER_S&amp;P'!M:M))</f>
        <v>Negative</v>
      </c>
      <c r="AP117" s="65" t="str">
        <f t="shared" si="81"/>
        <v/>
      </c>
      <c r="AQ117" s="65" t="str">
        <f t="shared" si="82"/>
        <v/>
      </c>
      <c r="AR117" s="47" t="str">
        <f t="shared" si="108"/>
        <v>n/a</v>
      </c>
      <c r="AS117" s="46">
        <f>_xlfn.XLOOKUP($D117, MASTER_VL!$D:$D, MASTER_VL!G:G)</f>
        <v>225900000</v>
      </c>
      <c r="AT117" s="46" t="str">
        <f>IF(AND(EXCL_YRS_NEG_INC=1,_xlfn.XLOOKUP($D117,MASTER_VL!$D:$D,MASTER_VL!P:P)&lt;0),"Negative",_xlfn.XLOOKUP($D117,MASTER_VL!$D:$D,MASTER_VL!P:P))</f>
        <v>Negative</v>
      </c>
      <c r="AU117" s="65" t="str">
        <f t="shared" si="83"/>
        <v/>
      </c>
      <c r="AV117" s="65" t="str">
        <f t="shared" si="84"/>
        <v/>
      </c>
      <c r="AW117" s="47" t="str">
        <f t="shared" si="109"/>
        <v>n/a</v>
      </c>
      <c r="AX117" s="46">
        <f t="shared" si="85"/>
        <v>225882000</v>
      </c>
      <c r="AY117" s="46">
        <f>_xlfn.XLOOKUP($D117, MASTER_YH!$D:$D, MASTER_YH!J:J)</f>
        <v>239090000</v>
      </c>
      <c r="AZ117" s="49">
        <f t="shared" si="86"/>
        <v>0.94475720440001676</v>
      </c>
      <c r="BA117" s="46">
        <f t="shared" si="110"/>
        <v>225882000</v>
      </c>
      <c r="BB117" s="46">
        <f>_xlfn.XLOOKUP($D117, 'MASTER_S&amp;P'!$D:$D, 'MASTER_S&amp;P'!J:J)</f>
        <v>239090000</v>
      </c>
      <c r="BC117" s="49">
        <f t="shared" si="111"/>
        <v>0.94475720440001676</v>
      </c>
      <c r="BD117" s="51">
        <f t="shared" si="87"/>
        <v>239090000</v>
      </c>
      <c r="BE117" s="65">
        <f t="shared" si="88"/>
        <v>1.5439208883673131E-4</v>
      </c>
      <c r="BF117" s="65" t="str">
        <f t="shared" si="89"/>
        <v/>
      </c>
      <c r="BG117" s="50">
        <f t="shared" si="112"/>
        <v>0.94475720440001676</v>
      </c>
      <c r="BH117" s="44">
        <f t="shared" ref="BH117:BH180" si="120">IF(OR(BG117&lt;TOR_Low, BG117&gt;TOR_High), 0, 1)</f>
        <v>0</v>
      </c>
      <c r="BK117" s="46">
        <f>_xlfn.XLOOKUP($D117,MASTER_YH!$D:$D,MASTER_YH!H:H)</f>
        <v>278166000</v>
      </c>
      <c r="BL117" s="46" t="str">
        <f>IF(AND(EXCL_YRS_NEG_INC=1,_xlfn.XLOOKUP($D117,MASTER_YH!$D:$D,MASTER_YH!N:N)&lt;0), "Negative", _xlfn.XLOOKUP($D117,MASTER_YH!$D:$D,MASTER_YH!N:N))</f>
        <v>Negative</v>
      </c>
      <c r="BM117" s="65" t="str">
        <f t="shared" si="90"/>
        <v/>
      </c>
      <c r="BN117" s="65" t="str">
        <f t="shared" si="91"/>
        <v/>
      </c>
      <c r="BO117" s="47" t="str">
        <f t="shared" si="113"/>
        <v>n/a</v>
      </c>
      <c r="BP117" s="46">
        <f>_xlfn.XLOOKUP($D117, 'MASTER_S&amp;P'!$D:$D, 'MASTER_S&amp;P'!H:H)</f>
        <v>278166000</v>
      </c>
      <c r="BQ117" s="46" t="str">
        <f>IF(AND(EXCL_YRS_NEG_INC=1,_xlfn.XLOOKUP($D117,'MASTER_S&amp;P'!$D:$D,'MASTER_S&amp;P'!N:N)&lt;0),"Negative",_xlfn.XLOOKUP($D117,'MASTER_S&amp;P'!$D:$D,'MASTER_S&amp;P'!N:N))</f>
        <v>Negative</v>
      </c>
      <c r="BR117" s="65" t="str">
        <f t="shared" si="92"/>
        <v/>
      </c>
      <c r="BS117" s="65" t="str">
        <f t="shared" si="93"/>
        <v/>
      </c>
      <c r="BT117" s="47" t="str">
        <f t="shared" si="114"/>
        <v>n/a</v>
      </c>
      <c r="BU117" s="46">
        <f>_xlfn.XLOOKUP($D117, MASTER_VL!$D:$D, MASTER_VL!H:H)</f>
        <v>278200000</v>
      </c>
      <c r="BV117" s="46" t="str">
        <f>IF(AND(EXCL_YRS_NEG_INC=1,_xlfn.XLOOKUP($D117,MASTER_VL!$D:$D,MASTER_VL!Q:Q)&lt;0),"Negative",_xlfn.XLOOKUP($D117,MASTER_VL!$D:$D,MASTER_VL!Q:Q))</f>
        <v>Negative</v>
      </c>
      <c r="BW117" s="65" t="str">
        <f t="shared" si="94"/>
        <v/>
      </c>
      <c r="BX117" s="65" t="str">
        <f t="shared" si="95"/>
        <v/>
      </c>
      <c r="BY117" s="47" t="str">
        <f t="shared" si="115"/>
        <v>n/a</v>
      </c>
      <c r="BZ117" s="46">
        <f t="shared" si="96"/>
        <v>278166000</v>
      </c>
      <c r="CA117" s="46">
        <f>_xlfn.XLOOKUP($D117, MASTER_YH!$D:$D, MASTER_YH!K:K)</f>
        <v>293442000</v>
      </c>
      <c r="CB117" s="49">
        <f t="shared" si="97"/>
        <v>0.94794201239086429</v>
      </c>
      <c r="CC117" s="46">
        <f t="shared" si="116"/>
        <v>278166000</v>
      </c>
      <c r="CD117" s="46">
        <f>_xlfn.XLOOKUP($D117, 'MASTER_S&amp;P'!$D:$D, 'MASTER_S&amp;P'!K:K)</f>
        <v>293442000</v>
      </c>
      <c r="CE117" s="49">
        <f t="shared" si="117"/>
        <v>0.94794201239086429</v>
      </c>
      <c r="CF117" s="51">
        <f t="shared" si="98"/>
        <v>293442000</v>
      </c>
      <c r="CG117" s="65">
        <f t="shared" si="99"/>
        <v>1.9666683458074774E-4</v>
      </c>
      <c r="CH117" s="65" t="str">
        <f t="shared" si="100"/>
        <v/>
      </c>
      <c r="CI117" s="50">
        <f t="shared" si="118"/>
        <v>0.94794201239086429</v>
      </c>
      <c r="CJ117" s="44">
        <f t="shared" ref="CJ117:CJ180" si="121">IF(OR(CI117&lt;TOR_Low, CI117&gt;TOR_High), 0, 1)</f>
        <v>0</v>
      </c>
    </row>
    <row r="118" spans="2:88" x14ac:dyDescent="0.3">
      <c r="B118" s="7" t="str">
        <f>MASTER_VL!B112</f>
        <v>Retail Building Supply</v>
      </c>
      <c r="C118" s="7" t="str">
        <f>MASTER_VL!C112</f>
        <v>Green Thumb Inds Inc of Canada</v>
      </c>
      <c r="D118" s="7" t="str">
        <f>MASTER_VL!D112</f>
        <v>GTBIF</v>
      </c>
      <c r="G118" s="46">
        <f>_xlfn.XLOOKUP($D118,MASTER_YH!$D:$D,MASTER_YH!F:F)</f>
        <v>1137141000</v>
      </c>
      <c r="H118" s="46">
        <f>IF(AND(EXCL_YRS_NEG_INC=1,_xlfn.XLOOKUP($D118,MASTER_YH!$D:$D,MASTER_YH!L:L)&lt;0), "Negative", _xlfn.XLOOKUP($D118,MASTER_YH!$D:$D,MASTER_YH!L:L))</f>
        <v>200139000</v>
      </c>
      <c r="I118" s="65">
        <f t="shared" si="68"/>
        <v>1.8587294295465562E-3</v>
      </c>
      <c r="J118" s="65" t="str">
        <f t="shared" si="69"/>
        <v/>
      </c>
      <c r="K118" s="47">
        <f t="shared" si="101"/>
        <v>0.17600192060615175</v>
      </c>
      <c r="L118" s="46">
        <f>_xlfn.XLOOKUP($D118, 'MASTER_S&amp;P'!$D:$D, 'MASTER_S&amp;P'!F:F)</f>
        <v>1137141000</v>
      </c>
      <c r="M118" s="46">
        <f>IF(AND(EXCL_YRS_NEG_INC=1,_xlfn.XLOOKUP($D118,'MASTER_S&amp;P'!$D:$D,'MASTER_S&amp;P'!L:L)&lt;0),"Negative",_xlfn.XLOOKUP($D118,'MASTER_S&amp;P'!$D:$D,'MASTER_S&amp;P'!L:L))</f>
        <v>200139000</v>
      </c>
      <c r="N118" s="65">
        <f t="shared" si="70"/>
        <v>1.7029469995888189E-3</v>
      </c>
      <c r="O118" s="65" t="str">
        <f t="shared" si="71"/>
        <v/>
      </c>
      <c r="P118" s="47">
        <f t="shared" si="102"/>
        <v>0.17600192060615175</v>
      </c>
      <c r="Q118" s="46" t="str">
        <f>_xlfn.XLOOKUP($D118, MASTER_VL!$D:$D, MASTER_VL!F:F)</f>
        <v>NA</v>
      </c>
      <c r="R118" s="46" t="str">
        <f>IF(AND(EXCL_YRS_NEG_INC=1,_xlfn.XLOOKUP($D118,MASTER_VL!$D:$D,MASTER_VL!O:O)&lt;0),"Negative",_xlfn.XLOOKUP($D118,MASTER_VL!$D:$D,MASTER_VL!O:O))</f>
        <v>NA</v>
      </c>
      <c r="S118" s="65" t="str">
        <f t="shared" si="72"/>
        <v/>
      </c>
      <c r="T118" s="65" t="str">
        <f t="shared" si="73"/>
        <v/>
      </c>
      <c r="U118" s="47" t="str">
        <f t="shared" si="103"/>
        <v>n/a</v>
      </c>
      <c r="V118" s="46">
        <f t="shared" si="74"/>
        <v>1137141000</v>
      </c>
      <c r="W118" s="46">
        <f>_xlfn.XLOOKUP($D118, MASTER_YH!$D:$D, MASTER_YH!I:I)</f>
        <v>2537012000</v>
      </c>
      <c r="X118" s="49">
        <f t="shared" si="75"/>
        <v>0.44822058389948488</v>
      </c>
      <c r="Y118" s="46">
        <f t="shared" si="104"/>
        <v>1137141000</v>
      </c>
      <c r="Z118" s="46">
        <f>_xlfn.XLOOKUP($D118, 'MASTER_S&amp;P'!$D:$D, 'MASTER_S&amp;P'!I:I)</f>
        <v>2537012000</v>
      </c>
      <c r="AA118" s="49">
        <f t="shared" si="105"/>
        <v>0.44822058389948488</v>
      </c>
      <c r="AB118" s="51">
        <f t="shared" si="76"/>
        <v>2537012000</v>
      </c>
      <c r="AC118" s="65">
        <f t="shared" si="77"/>
        <v>1.587424000946602E-3</v>
      </c>
      <c r="AD118" s="65" t="str">
        <f t="shared" si="78"/>
        <v/>
      </c>
      <c r="AE118" s="50">
        <f t="shared" si="106"/>
        <v>0.44822058389948488</v>
      </c>
      <c r="AF118" s="44">
        <f t="shared" si="119"/>
        <v>0</v>
      </c>
      <c r="AI118" s="46">
        <f>_xlfn.XLOOKUP($D118,MASTER_YH!$D:$D,MASTER_YH!G:G)</f>
        <v>1054553000</v>
      </c>
      <c r="AJ118" s="46">
        <f>IF(AND(EXCL_YRS_NEG_INC=1,_xlfn.XLOOKUP($D118,MASTER_YH!$D:$D,MASTER_YH!M:M)&lt;0), "Negative", _xlfn.XLOOKUP($D118,MASTER_YH!$D:$D,MASTER_YH!M:M))</f>
        <v>156049000</v>
      </c>
      <c r="AK118" s="65">
        <f t="shared" si="79"/>
        <v>1.6750048788205722E-3</v>
      </c>
      <c r="AL118" s="65" t="str">
        <f t="shared" si="80"/>
        <v/>
      </c>
      <c r="AM118" s="47">
        <f t="shared" si="107"/>
        <v>0.14797644120305001</v>
      </c>
      <c r="AN118" s="46">
        <f>_xlfn.XLOOKUP($D118, 'MASTER_S&amp;P'!$D:$D, 'MASTER_S&amp;P'!G:G)</f>
        <v>1054553000</v>
      </c>
      <c r="AO118" s="46">
        <f>IF(AND(EXCL_YRS_NEG_INC=1,_xlfn.XLOOKUP($D118,'MASTER_S&amp;P'!$D:$D,'MASTER_S&amp;P'!M:M)&lt;0),"Negative",_xlfn.XLOOKUP($D118,'MASTER_S&amp;P'!$D:$D,'MASTER_S&amp;P'!M:M))</f>
        <v>156049000</v>
      </c>
      <c r="AP118" s="65">
        <f t="shared" si="81"/>
        <v>1.6987420442736495E-3</v>
      </c>
      <c r="AQ118" s="65" t="str">
        <f t="shared" si="82"/>
        <v/>
      </c>
      <c r="AR118" s="47">
        <f t="shared" si="108"/>
        <v>0.14797644120305001</v>
      </c>
      <c r="AS118" s="46" t="str">
        <f>_xlfn.XLOOKUP($D118, MASTER_VL!$D:$D, MASTER_VL!G:G)</f>
        <v>NA</v>
      </c>
      <c r="AT118" s="46" t="str">
        <f>IF(AND(EXCL_YRS_NEG_INC=1,_xlfn.XLOOKUP($D118,MASTER_VL!$D:$D,MASTER_VL!P:P)&lt;0),"Negative",_xlfn.XLOOKUP($D118,MASTER_VL!$D:$D,MASTER_VL!P:P))</f>
        <v>NA</v>
      </c>
      <c r="AU118" s="65" t="str">
        <f t="shared" si="83"/>
        <v/>
      </c>
      <c r="AV118" s="65" t="str">
        <f t="shared" si="84"/>
        <v/>
      </c>
      <c r="AW118" s="47" t="str">
        <f t="shared" si="109"/>
        <v>n/a</v>
      </c>
      <c r="AX118" s="46">
        <f t="shared" si="85"/>
        <v>1054553000</v>
      </c>
      <c r="AY118" s="46">
        <f>_xlfn.XLOOKUP($D118, MASTER_YH!$D:$D, MASTER_YH!J:J)</f>
        <v>2490057000</v>
      </c>
      <c r="AZ118" s="49">
        <f t="shared" si="86"/>
        <v>0.42350556633844127</v>
      </c>
      <c r="BA118" s="46">
        <f t="shared" si="110"/>
        <v>1054553000</v>
      </c>
      <c r="BB118" s="46">
        <f>_xlfn.XLOOKUP($D118, 'MASTER_S&amp;P'!$D:$D, 'MASTER_S&amp;P'!J:J)</f>
        <v>2490057000</v>
      </c>
      <c r="BC118" s="49">
        <f t="shared" si="111"/>
        <v>0.42350556633844127</v>
      </c>
      <c r="BD118" s="51">
        <f t="shared" si="87"/>
        <v>2490057000</v>
      </c>
      <c r="BE118" s="65">
        <f t="shared" si="88"/>
        <v>1.6079514055482233E-3</v>
      </c>
      <c r="BF118" s="65" t="str">
        <f t="shared" si="89"/>
        <v/>
      </c>
      <c r="BG118" s="50">
        <f t="shared" si="112"/>
        <v>0.42350556633844127</v>
      </c>
      <c r="BH118" s="44">
        <f t="shared" si="120"/>
        <v>0</v>
      </c>
      <c r="BK118" s="46">
        <f>_xlfn.XLOOKUP($D118,MASTER_YH!$D:$D,MASTER_YH!H:H)</f>
        <v>1017375000</v>
      </c>
      <c r="BL118" s="46">
        <f>IF(AND(EXCL_YRS_NEG_INC=1,_xlfn.XLOOKUP($D118,MASTER_YH!$D:$D,MASTER_YH!N:N)&lt;0), "Negative", _xlfn.XLOOKUP($D118,MASTER_YH!$D:$D,MASTER_YH!N:N))</f>
        <v>108432000</v>
      </c>
      <c r="BM118" s="65">
        <f t="shared" si="90"/>
        <v>1.7447175186895126E-3</v>
      </c>
      <c r="BN118" s="65" t="str">
        <f t="shared" si="91"/>
        <v/>
      </c>
      <c r="BO118" s="47">
        <f t="shared" si="113"/>
        <v>0.10658016955399927</v>
      </c>
      <c r="BP118" s="46">
        <f>_xlfn.XLOOKUP($D118, 'MASTER_S&amp;P'!$D:$D, 'MASTER_S&amp;P'!H:H)</f>
        <v>1017375000</v>
      </c>
      <c r="BQ118" s="46">
        <f>IF(AND(EXCL_YRS_NEG_INC=1,_xlfn.XLOOKUP($D118,'MASTER_S&amp;P'!$D:$D,'MASTER_S&amp;P'!N:N)&lt;0),"Negative",_xlfn.XLOOKUP($D118,'MASTER_S&amp;P'!$D:$D,'MASTER_S&amp;P'!N:N))</f>
        <v>108432000</v>
      </c>
      <c r="BR118" s="65">
        <f t="shared" si="92"/>
        <v>1.6924763868908586E-3</v>
      </c>
      <c r="BS118" s="65" t="str">
        <f t="shared" si="93"/>
        <v/>
      </c>
      <c r="BT118" s="47">
        <f t="shared" si="114"/>
        <v>0.10658016955399927</v>
      </c>
      <c r="BU118" s="46" t="str">
        <f>_xlfn.XLOOKUP($D118, MASTER_VL!$D:$D, MASTER_VL!H:H)</f>
        <v>NA</v>
      </c>
      <c r="BV118" s="46" t="str">
        <f>IF(AND(EXCL_YRS_NEG_INC=1,_xlfn.XLOOKUP($D118,MASTER_VL!$D:$D,MASTER_VL!Q:Q)&lt;0),"Negative",_xlfn.XLOOKUP($D118,MASTER_VL!$D:$D,MASTER_VL!Q:Q))</f>
        <v>NA</v>
      </c>
      <c r="BW118" s="65" t="str">
        <f t="shared" si="94"/>
        <v/>
      </c>
      <c r="BX118" s="65" t="str">
        <f t="shared" si="95"/>
        <v/>
      </c>
      <c r="BY118" s="47" t="str">
        <f t="shared" si="115"/>
        <v>n/a</v>
      </c>
      <c r="BZ118" s="46">
        <f t="shared" si="96"/>
        <v>1017375000</v>
      </c>
      <c r="CA118" s="46">
        <f>_xlfn.XLOOKUP($D118, MASTER_YH!$D:$D, MASTER_YH!K:K)</f>
        <v>2433528000</v>
      </c>
      <c r="CB118" s="49">
        <f t="shared" si="97"/>
        <v>0.41806586979890925</v>
      </c>
      <c r="CC118" s="46">
        <f t="shared" si="116"/>
        <v>1017375000</v>
      </c>
      <c r="CD118" s="46">
        <f>_xlfn.XLOOKUP($D118, 'MASTER_S&amp;P'!$D:$D, 'MASTER_S&amp;P'!K:K)</f>
        <v>2433528000</v>
      </c>
      <c r="CE118" s="49">
        <f t="shared" si="117"/>
        <v>0.41806586979890925</v>
      </c>
      <c r="CF118" s="51">
        <f t="shared" si="98"/>
        <v>2433528000</v>
      </c>
      <c r="CG118" s="65">
        <f t="shared" si="99"/>
        <v>1.6309671029491957E-3</v>
      </c>
      <c r="CH118" s="65" t="str">
        <f t="shared" si="100"/>
        <v/>
      </c>
      <c r="CI118" s="50">
        <f t="shared" si="118"/>
        <v>0.41806586979890925</v>
      </c>
      <c r="CJ118" s="44">
        <f t="shared" si="121"/>
        <v>0</v>
      </c>
    </row>
    <row r="119" spans="2:88" x14ac:dyDescent="0.3">
      <c r="B119" s="7" t="str">
        <f>MASTER_VL!B113</f>
        <v>Retail Building Supply</v>
      </c>
      <c r="C119" s="7" t="str">
        <f>MASTER_VL!C113</f>
        <v>Home Depot Inc</v>
      </c>
      <c r="D119" s="7" t="str">
        <f>MASTER_VL!D113</f>
        <v>HD</v>
      </c>
      <c r="G119" s="46">
        <f>_xlfn.XLOOKUP($D119,MASTER_YH!$D:$D,MASTER_YH!F:F)</f>
        <v>159514000000</v>
      </c>
      <c r="H119" s="46">
        <f>IF(AND(EXCL_YRS_NEG_INC=1,_xlfn.XLOOKUP($D119,MASTER_YH!$D:$D,MASTER_YH!L:L)&lt;0), "Negative", _xlfn.XLOOKUP($D119,MASTER_YH!$D:$D,MASTER_YH!L:L))</f>
        <v>19406000000</v>
      </c>
      <c r="I119" s="65">
        <f t="shared" si="68"/>
        <v>6.3245222585029834E-2</v>
      </c>
      <c r="J119" s="65" t="str">
        <f t="shared" si="69"/>
        <v/>
      </c>
      <c r="K119" s="47">
        <f t="shared" si="101"/>
        <v>0.12165703323846183</v>
      </c>
      <c r="L119" s="46">
        <f>_xlfn.XLOOKUP($D119, 'MASTER_S&amp;P'!$D:$D, 'MASTER_S&amp;P'!F:F)</f>
        <v>152669000000</v>
      </c>
      <c r="M119" s="46">
        <f>IF(AND(EXCL_YRS_NEG_INC=1,_xlfn.XLOOKUP($D119,'MASTER_S&amp;P'!$D:$D,'MASTER_S&amp;P'!L:L)&lt;0),"Negative",_xlfn.XLOOKUP($D119,'MASTER_S&amp;P'!$D:$D,'MASTER_S&amp;P'!L:L))</f>
        <v>19924000000</v>
      </c>
      <c r="N119" s="65">
        <f t="shared" si="70"/>
        <v>5.7944561659938935E-2</v>
      </c>
      <c r="O119" s="65" t="str">
        <f t="shared" si="71"/>
        <v/>
      </c>
      <c r="P119" s="47">
        <f t="shared" si="102"/>
        <v>0.13050455560722871</v>
      </c>
      <c r="Q119" s="46">
        <f>_xlfn.XLOOKUP($D119, MASTER_VL!$D:$D, MASTER_VL!F:F)</f>
        <v>159514000000</v>
      </c>
      <c r="R119" s="46" t="str">
        <f>IF(AND(EXCL_YRS_NEG_INC=1,_xlfn.XLOOKUP($D119,MASTER_VL!$D:$D,MASTER_VL!O:O)&lt;0),"Negative",_xlfn.XLOOKUP($D119,MASTER_VL!$D:$D,MASTER_VL!O:O))</f>
        <v>NA</v>
      </c>
      <c r="S119" s="65" t="str">
        <f t="shared" si="72"/>
        <v/>
      </c>
      <c r="T119" s="65" t="str">
        <f t="shared" si="73"/>
        <v/>
      </c>
      <c r="U119" s="47" t="str">
        <f t="shared" si="103"/>
        <v>n/a</v>
      </c>
      <c r="V119" s="46">
        <f t="shared" si="74"/>
        <v>159514000000</v>
      </c>
      <c r="W119" s="46">
        <f>_xlfn.XLOOKUP($D119, MASTER_YH!$D:$D, MASTER_YH!I:I)</f>
        <v>96119000000</v>
      </c>
      <c r="X119" s="49">
        <f t="shared" si="75"/>
        <v>1.65954701983999</v>
      </c>
      <c r="Y119" s="46">
        <f t="shared" si="104"/>
        <v>152669000000</v>
      </c>
      <c r="Z119" s="46">
        <f>_xlfn.XLOOKUP($D119, 'MASTER_S&amp;P'!$D:$D, 'MASTER_S&amp;P'!I:I)</f>
        <v>76530000000</v>
      </c>
      <c r="AA119" s="49">
        <f t="shared" si="105"/>
        <v>1.9948908924604729</v>
      </c>
      <c r="AB119" s="51">
        <f t="shared" si="76"/>
        <v>86324500000</v>
      </c>
      <c r="AC119" s="65">
        <f t="shared" si="77"/>
        <v>5.4013770202787748E-2</v>
      </c>
      <c r="AD119" s="65" t="str">
        <f t="shared" si="78"/>
        <v/>
      </c>
      <c r="AE119" s="50">
        <f t="shared" si="106"/>
        <v>1.8272189561502314</v>
      </c>
      <c r="AF119" s="44">
        <f t="shared" si="119"/>
        <v>0</v>
      </c>
      <c r="AI119" s="46">
        <f>_xlfn.XLOOKUP($D119,MASTER_YH!$D:$D,MASTER_YH!G:G)</f>
        <v>152669000000</v>
      </c>
      <c r="AJ119" s="46">
        <f>IF(AND(EXCL_YRS_NEG_INC=1,_xlfn.XLOOKUP($D119,MASTER_YH!$D:$D,MASTER_YH!M:M)&lt;0), "Negative", _xlfn.XLOOKUP($D119,MASTER_YH!$D:$D,MASTER_YH!M:M))</f>
        <v>19924000000</v>
      </c>
      <c r="AK119" s="65">
        <f t="shared" si="79"/>
        <v>5.1451406802650909E-2</v>
      </c>
      <c r="AL119" s="65">
        <f t="shared" si="80"/>
        <v>0.11384075926885907</v>
      </c>
      <c r="AM119" s="47">
        <f t="shared" si="107"/>
        <v>0.13050455560722871</v>
      </c>
      <c r="AN119" s="46">
        <f>_xlfn.XLOOKUP($D119, 'MASTER_S&amp;P'!$D:$D, 'MASTER_S&amp;P'!G:G)</f>
        <v>157403000000</v>
      </c>
      <c r="AO119" s="46">
        <f>IF(AND(EXCL_YRS_NEG_INC=1,_xlfn.XLOOKUP($D119,'MASTER_S&amp;P'!$D:$D,'MASTER_S&amp;P'!M:M)&lt;0),"Negative",_xlfn.XLOOKUP($D119,'MASTER_S&amp;P'!$D:$D,'MASTER_S&amp;P'!M:M))</f>
        <v>22477000000</v>
      </c>
      <c r="AP119" s="65">
        <f t="shared" si="81"/>
        <v>5.2180545309356681E-2</v>
      </c>
      <c r="AQ119" s="65">
        <f t="shared" si="82"/>
        <v>0.1137514919401356</v>
      </c>
      <c r="AR119" s="47">
        <f t="shared" si="108"/>
        <v>0.14279905719713093</v>
      </c>
      <c r="AS119" s="46">
        <f>_xlfn.XLOOKUP($D119, MASTER_VL!$D:$D, MASTER_VL!G:G)</f>
        <v>152669000000</v>
      </c>
      <c r="AT119" s="46">
        <f>IF(AND(EXCL_YRS_NEG_INC=1,_xlfn.XLOOKUP($D119,MASTER_VL!$D:$D,MASTER_VL!P:P)&lt;0),"Negative",_xlfn.XLOOKUP($D119,MASTER_VL!$D:$D,MASTER_VL!P:P))</f>
        <v>14989120000</v>
      </c>
      <c r="AU119" s="65">
        <f t="shared" si="83"/>
        <v>5.3810703444120964E-2</v>
      </c>
      <c r="AV119" s="65">
        <f t="shared" si="84"/>
        <v>0.1137514919401356</v>
      </c>
      <c r="AW119" s="47">
        <f t="shared" si="109"/>
        <v>9.8180508158172253E-2</v>
      </c>
      <c r="AX119" s="46">
        <f t="shared" si="85"/>
        <v>152669000000</v>
      </c>
      <c r="AY119" s="46">
        <f>_xlfn.XLOOKUP($D119, MASTER_YH!$D:$D, MASTER_YH!J:J)</f>
        <v>76530000000</v>
      </c>
      <c r="AZ119" s="49">
        <f t="shared" si="86"/>
        <v>1.9948908924604729</v>
      </c>
      <c r="BA119" s="46">
        <f t="shared" si="110"/>
        <v>157403000000</v>
      </c>
      <c r="BB119" s="46">
        <f>_xlfn.XLOOKUP($D119, 'MASTER_S&amp;P'!$D:$D, 'MASTER_S&amp;P'!J:J)</f>
        <v>76445000000</v>
      </c>
      <c r="BC119" s="49">
        <f t="shared" si="111"/>
        <v>2.059035908169272</v>
      </c>
      <c r="BD119" s="51">
        <f t="shared" si="87"/>
        <v>76487500000</v>
      </c>
      <c r="BE119" s="65">
        <f t="shared" si="88"/>
        <v>4.9391713977579521E-2</v>
      </c>
      <c r="BF119" s="65">
        <f t="shared" si="89"/>
        <v>0.11126875221111777</v>
      </c>
      <c r="BG119" s="50">
        <f t="shared" si="112"/>
        <v>2.0269634003148722</v>
      </c>
      <c r="BH119" s="44">
        <f t="shared" si="120"/>
        <v>1</v>
      </c>
      <c r="BK119" s="46">
        <f>_xlfn.XLOOKUP($D119,MASTER_YH!$D:$D,MASTER_YH!H:H)</f>
        <v>157403000000</v>
      </c>
      <c r="BL119" s="46">
        <f>IF(AND(EXCL_YRS_NEG_INC=1,_xlfn.XLOOKUP($D119,MASTER_YH!$D:$D,MASTER_YH!N:N)&lt;0), "Negative", _xlfn.XLOOKUP($D119,MASTER_YH!$D:$D,MASTER_YH!N:N))</f>
        <v>22477000000</v>
      </c>
      <c r="BM119" s="65">
        <f t="shared" si="90"/>
        <v>5.3169358866951025E-2</v>
      </c>
      <c r="BN119" s="65">
        <f t="shared" si="91"/>
        <v>0.10408528787125784</v>
      </c>
      <c r="BO119" s="47">
        <f t="shared" si="113"/>
        <v>0.14279905719713093</v>
      </c>
      <c r="BP119" s="46">
        <f>_xlfn.XLOOKUP($D119, 'MASTER_S&amp;P'!$D:$D, 'MASTER_S&amp;P'!H:H)</f>
        <v>151157000000</v>
      </c>
      <c r="BQ119" s="46">
        <f>IF(AND(EXCL_YRS_NEG_INC=1,_xlfn.XLOOKUP($D119,'MASTER_S&amp;P'!$D:$D,'MASTER_S&amp;P'!N:N)&lt;0),"Negative",_xlfn.XLOOKUP($D119,'MASTER_S&amp;P'!$D:$D,'MASTER_S&amp;P'!N:N))</f>
        <v>21737000000</v>
      </c>
      <c r="BR119" s="65">
        <f t="shared" si="92"/>
        <v>5.1577337548620567E-2</v>
      </c>
      <c r="BS119" s="65">
        <f t="shared" si="93"/>
        <v>0.10408528787125784</v>
      </c>
      <c r="BT119" s="47">
        <f t="shared" si="114"/>
        <v>0.14380412418875738</v>
      </c>
      <c r="BU119" s="46">
        <f>_xlfn.XLOOKUP($D119, MASTER_VL!$D:$D, MASTER_VL!H:H)</f>
        <v>157403000000</v>
      </c>
      <c r="BV119" s="46">
        <f>IF(AND(EXCL_YRS_NEG_INC=1,_xlfn.XLOOKUP($D119,MASTER_VL!$D:$D,MASTER_VL!Q:Q)&lt;0),"Negative",_xlfn.XLOOKUP($D119,MASTER_VL!$D:$D,MASTER_VL!Q:Q))</f>
        <v>16957040000.000002</v>
      </c>
      <c r="BW119" s="65">
        <f t="shared" si="94"/>
        <v>5.5219980980292731E-2</v>
      </c>
      <c r="BX119" s="65">
        <f t="shared" si="95"/>
        <v>0.10408528787125784</v>
      </c>
      <c r="BY119" s="47">
        <f t="shared" si="115"/>
        <v>0.10773009408969335</v>
      </c>
      <c r="BZ119" s="46">
        <f t="shared" si="96"/>
        <v>157403000000</v>
      </c>
      <c r="CA119" s="46">
        <f>_xlfn.XLOOKUP($D119, MASTER_YH!$D:$D, MASTER_YH!K:K)</f>
        <v>76445000000</v>
      </c>
      <c r="CB119" s="49">
        <f t="shared" si="97"/>
        <v>2.059035908169272</v>
      </c>
      <c r="CC119" s="46">
        <f t="shared" si="116"/>
        <v>151157000000</v>
      </c>
      <c r="CD119" s="46">
        <f>_xlfn.XLOOKUP($D119, 'MASTER_S&amp;P'!$D:$D, 'MASTER_S&amp;P'!K:K)</f>
        <v>71876000000</v>
      </c>
      <c r="CE119" s="49">
        <f t="shared" si="117"/>
        <v>2.1030246535700372</v>
      </c>
      <c r="CF119" s="51">
        <f t="shared" si="98"/>
        <v>74160500000</v>
      </c>
      <c r="CG119" s="65">
        <f t="shared" si="99"/>
        <v>4.9702874114562819E-2</v>
      </c>
      <c r="CH119" s="65">
        <f t="shared" si="100"/>
        <v>0.1023857156171078</v>
      </c>
      <c r="CI119" s="50">
        <f t="shared" si="118"/>
        <v>2.0810302808696548</v>
      </c>
      <c r="CJ119" s="44">
        <f t="shared" si="121"/>
        <v>1</v>
      </c>
    </row>
    <row r="120" spans="2:88" x14ac:dyDescent="0.3">
      <c r="B120" s="7" t="str">
        <f>MASTER_VL!B114</f>
        <v>Retail Building Supply</v>
      </c>
      <c r="C120" s="7" t="str">
        <f>MASTER_VL!C114</f>
        <v>Lowes Companies Inc</v>
      </c>
      <c r="D120" s="7" t="str">
        <f>MASTER_VL!D114</f>
        <v>LOW</v>
      </c>
      <c r="G120" s="46">
        <f>_xlfn.XLOOKUP($D120,MASTER_YH!$D:$D,MASTER_YH!F:F)</f>
        <v>82472000000</v>
      </c>
      <c r="H120" s="46">
        <f>IF(AND(EXCL_YRS_NEG_INC=1,_xlfn.XLOOKUP($D120,MASTER_YH!$D:$D,MASTER_YH!L:L)&lt;0), "Negative", _xlfn.XLOOKUP($D120,MASTER_YH!$D:$D,MASTER_YH!L:L))</f>
        <v>9153000000</v>
      </c>
      <c r="I120" s="65">
        <f t="shared" si="68"/>
        <v>3.1099685847014912E-2</v>
      </c>
      <c r="J120" s="65">
        <f t="shared" si="69"/>
        <v>7.9022894697608884E-2</v>
      </c>
      <c r="K120" s="47">
        <f t="shared" si="101"/>
        <v>0.11098312154428169</v>
      </c>
      <c r="L120" s="46">
        <f>_xlfn.XLOOKUP($D120, 'MASTER_S&amp;P'!$D:$D, 'MASTER_S&amp;P'!F:F)</f>
        <v>86377000000</v>
      </c>
      <c r="M120" s="46">
        <f>IF(AND(EXCL_YRS_NEG_INC=1,_xlfn.XLOOKUP($D120,'MASTER_S&amp;P'!$D:$D,'MASTER_S&amp;P'!L:L)&lt;0),"Negative",_xlfn.XLOOKUP($D120,'MASTER_S&amp;P'!$D:$D,'MASTER_S&amp;P'!L:L))</f>
        <v>10175000000</v>
      </c>
      <c r="N120" s="65">
        <f t="shared" si="70"/>
        <v>2.849318241775994E-2</v>
      </c>
      <c r="O120" s="65">
        <f t="shared" si="71"/>
        <v>7.295144818986174E-2</v>
      </c>
      <c r="P120" s="47">
        <f t="shared" si="102"/>
        <v>0.11779756185095569</v>
      </c>
      <c r="Q120" s="46">
        <f>_xlfn.XLOOKUP($D120, MASTER_VL!$D:$D, MASTER_VL!F:F)</f>
        <v>83674000000</v>
      </c>
      <c r="R120" s="46">
        <f>IF(AND(EXCL_YRS_NEG_INC=1,_xlfn.XLOOKUP($D120,MASTER_VL!$D:$D,MASTER_VL!O:O)&lt;0),"Negative",_xlfn.XLOOKUP($D120,MASTER_VL!$D:$D,MASTER_VL!O:O))</f>
        <v>6714400000</v>
      </c>
      <c r="S120" s="65">
        <f t="shared" si="72"/>
        <v>3.9112051455917722E-2</v>
      </c>
      <c r="T120" s="65">
        <f t="shared" si="73"/>
        <v>9.0025712247206097E-2</v>
      </c>
      <c r="U120" s="47">
        <f t="shared" si="103"/>
        <v>8.0244759423476822E-2</v>
      </c>
      <c r="V120" s="46">
        <f t="shared" si="74"/>
        <v>82472000000</v>
      </c>
      <c r="W120" s="46">
        <f>_xlfn.XLOOKUP($D120, MASTER_YH!$D:$D, MASTER_YH!I:I)</f>
        <v>43102000000</v>
      </c>
      <c r="X120" s="49">
        <f t="shared" si="75"/>
        <v>1.9134146907336087</v>
      </c>
      <c r="Y120" s="46">
        <f t="shared" si="104"/>
        <v>86377000000</v>
      </c>
      <c r="Z120" s="46">
        <f>_xlfn.XLOOKUP($D120, 'MASTER_S&amp;P'!$D:$D, 'MASTER_S&amp;P'!I:I)</f>
        <v>41795000000</v>
      </c>
      <c r="AA120" s="49">
        <f t="shared" si="105"/>
        <v>2.0666826175379831</v>
      </c>
      <c r="AB120" s="51">
        <f t="shared" si="76"/>
        <v>42448500000</v>
      </c>
      <c r="AC120" s="65">
        <f t="shared" si="77"/>
        <v>2.6560287339666439E-2</v>
      </c>
      <c r="AD120" s="65">
        <f t="shared" si="78"/>
        <v>7.1944622254464491E-2</v>
      </c>
      <c r="AE120" s="50">
        <f t="shared" si="106"/>
        <v>1.990048654135796</v>
      </c>
      <c r="AF120" s="113">
        <v>1</v>
      </c>
      <c r="AI120" s="46">
        <f>_xlfn.XLOOKUP($D120,MASTER_YH!$D:$D,MASTER_YH!G:G)</f>
        <v>85099000000</v>
      </c>
      <c r="AJ120" s="46">
        <f>IF(AND(EXCL_YRS_NEG_INC=1,_xlfn.XLOOKUP($D120,MASTER_YH!$D:$D,MASTER_YH!M:M)&lt;0), "Negative", _xlfn.XLOOKUP($D120,MASTER_YH!$D:$D,MASTER_YH!M:M))</f>
        <v>10175000000</v>
      </c>
      <c r="AK120" s="65">
        <f t="shared" si="79"/>
        <v>2.8757964607596408E-2</v>
      </c>
      <c r="AL120" s="65">
        <f t="shared" si="80"/>
        <v>6.3629524038341281E-2</v>
      </c>
      <c r="AM120" s="47">
        <f t="shared" si="107"/>
        <v>0.11956662240449359</v>
      </c>
      <c r="AN120" s="46">
        <f>_xlfn.XLOOKUP($D120, 'MASTER_S&amp;P'!$D:$D, 'MASTER_S&amp;P'!G:G)</f>
        <v>97059000000</v>
      </c>
      <c r="AO120" s="46">
        <f>IF(AND(EXCL_YRS_NEG_INC=1,_xlfn.XLOOKUP($D120,'MASTER_S&amp;P'!$D:$D,'MASTER_S&amp;P'!M:M)&lt;0),"Negative",_xlfn.XLOOKUP($D120,'MASTER_S&amp;P'!$D:$D,'MASTER_S&amp;P'!M:M))</f>
        <v>9036000000</v>
      </c>
      <c r="AP120" s="65">
        <f t="shared" si="81"/>
        <v>2.9165505249785416E-2</v>
      </c>
      <c r="AQ120" s="65">
        <f t="shared" si="82"/>
        <v>6.3579629451592845E-2</v>
      </c>
      <c r="AR120" s="47">
        <f t="shared" si="108"/>
        <v>9.309801254906809E-2</v>
      </c>
      <c r="AS120" s="46">
        <f>_xlfn.XLOOKUP($D120, MASTER_VL!$D:$D, MASTER_VL!G:G)</f>
        <v>86377000000</v>
      </c>
      <c r="AT120" s="46">
        <f>IF(AND(EXCL_YRS_NEG_INC=1,_xlfn.XLOOKUP($D120,MASTER_VL!$D:$D,MASTER_VL!P:P)&lt;0),"Negative",_xlfn.XLOOKUP($D120,MASTER_VL!$D:$D,MASTER_VL!P:P))</f>
        <v>7576800000</v>
      </c>
      <c r="AU120" s="65">
        <f t="shared" si="83"/>
        <v>3.0076656817013728E-2</v>
      </c>
      <c r="AV120" s="65">
        <f t="shared" si="84"/>
        <v>6.3579629451592845E-2</v>
      </c>
      <c r="AW120" s="47">
        <f t="shared" si="109"/>
        <v>8.7717795246419761E-2</v>
      </c>
      <c r="AX120" s="46">
        <f t="shared" si="85"/>
        <v>85099000000</v>
      </c>
      <c r="AY120" s="46">
        <f>_xlfn.XLOOKUP($D120, MASTER_YH!$D:$D, MASTER_YH!J:J)</f>
        <v>41795000000</v>
      </c>
      <c r="AZ120" s="49">
        <f t="shared" si="86"/>
        <v>2.0361047972245485</v>
      </c>
      <c r="BA120" s="46">
        <f t="shared" si="110"/>
        <v>97059000000</v>
      </c>
      <c r="BB120" s="46">
        <f>_xlfn.XLOOKUP($D120, 'MASTER_S&amp;P'!$D:$D, 'MASTER_S&amp;P'!J:J)</f>
        <v>43708000000</v>
      </c>
      <c r="BC120" s="49">
        <f t="shared" si="111"/>
        <v>2.2206232268692232</v>
      </c>
      <c r="BD120" s="51">
        <f t="shared" si="87"/>
        <v>42751500000</v>
      </c>
      <c r="BE120" s="65">
        <f t="shared" si="88"/>
        <v>2.7606731297434101E-2</v>
      </c>
      <c r="BF120" s="65">
        <f t="shared" si="89"/>
        <v>6.2191940645904255E-2</v>
      </c>
      <c r="BG120" s="50">
        <f t="shared" si="112"/>
        <v>2.1283640120468856</v>
      </c>
      <c r="BH120" s="44">
        <f t="shared" si="120"/>
        <v>1</v>
      </c>
      <c r="BK120" s="46">
        <f>_xlfn.XLOOKUP($D120,MASTER_YH!$D:$D,MASTER_YH!H:H)</f>
        <v>95570000000</v>
      </c>
      <c r="BL120" s="46">
        <f>IF(AND(EXCL_YRS_NEG_INC=1,_xlfn.XLOOKUP($D120,MASTER_YH!$D:$D,MASTER_YH!N:N)&lt;0), "Negative", _xlfn.XLOOKUP($D120,MASTER_YH!$D:$D,MASTER_YH!N:N))</f>
        <v>9036000000</v>
      </c>
      <c r="BM120" s="65">
        <f t="shared" si="90"/>
        <v>3.1670542385618956E-2</v>
      </c>
      <c r="BN120" s="65">
        <f t="shared" si="91"/>
        <v>6.1998820213252925E-2</v>
      </c>
      <c r="BO120" s="47">
        <f t="shared" si="113"/>
        <v>9.4548498482787485E-2</v>
      </c>
      <c r="BP120" s="46">
        <f>_xlfn.XLOOKUP($D120, 'MASTER_S&amp;P'!$D:$D, 'MASTER_S&amp;P'!H:H)</f>
        <v>96250000000</v>
      </c>
      <c r="BQ120" s="46">
        <f>IF(AND(EXCL_YRS_NEG_INC=1,_xlfn.XLOOKUP($D120,'MASTER_S&amp;P'!$D:$D,'MASTER_S&amp;P'!N:N)&lt;0),"Negative",_xlfn.XLOOKUP($D120,'MASTER_S&amp;P'!$D:$D,'MASTER_S&amp;P'!N:N))</f>
        <v>11208000000</v>
      </c>
      <c r="BR120" s="65">
        <f t="shared" si="92"/>
        <v>3.0722248486360865E-2</v>
      </c>
      <c r="BS120" s="65">
        <f t="shared" si="93"/>
        <v>6.1998820213252925E-2</v>
      </c>
      <c r="BT120" s="47">
        <f t="shared" si="114"/>
        <v>0.11644675324675324</v>
      </c>
      <c r="BU120" s="46">
        <f>_xlfn.XLOOKUP($D120, MASTER_VL!$D:$D, MASTER_VL!H:H)</f>
        <v>97059000000</v>
      </c>
      <c r="BV120" s="46">
        <f>IF(AND(EXCL_YRS_NEG_INC=1,_xlfn.XLOOKUP($D120,MASTER_VL!$D:$D,MASTER_VL!Q:Q)&lt;0),"Negative",_xlfn.XLOOKUP($D120,MASTER_VL!$D:$D,MASTER_VL!Q:Q))</f>
        <v>8251730000</v>
      </c>
      <c r="BW120" s="65">
        <f t="shared" si="94"/>
        <v>3.2892003692308588E-2</v>
      </c>
      <c r="BX120" s="65">
        <f t="shared" si="95"/>
        <v>6.1998820213252925E-2</v>
      </c>
      <c r="BY120" s="47">
        <f t="shared" si="115"/>
        <v>8.5017669664843032E-2</v>
      </c>
      <c r="BZ120" s="46">
        <f t="shared" si="96"/>
        <v>95570000000</v>
      </c>
      <c r="CA120" s="46">
        <f>_xlfn.XLOOKUP($D120, MASTER_YH!$D:$D, MASTER_YH!K:K)</f>
        <v>43708000000</v>
      </c>
      <c r="CB120" s="49">
        <f t="shared" si="97"/>
        <v>2.1865562368445137</v>
      </c>
      <c r="CC120" s="46">
        <f t="shared" si="116"/>
        <v>96250000000</v>
      </c>
      <c r="CD120" s="46">
        <f>_xlfn.XLOOKUP($D120, 'MASTER_S&amp;P'!$D:$D, 'MASTER_S&amp;P'!K:K)</f>
        <v>44640000000</v>
      </c>
      <c r="CE120" s="49">
        <f t="shared" si="117"/>
        <v>2.1561379928315412</v>
      </c>
      <c r="CF120" s="51">
        <f t="shared" si="98"/>
        <v>44174000000</v>
      </c>
      <c r="CG120" s="65">
        <f t="shared" si="99"/>
        <v>2.9605716805262885E-2</v>
      </c>
      <c r="CH120" s="65">
        <f t="shared" si="100"/>
        <v>6.0986463166646937E-2</v>
      </c>
      <c r="CI120" s="50">
        <f t="shared" si="118"/>
        <v>2.1713471148380274</v>
      </c>
      <c r="CJ120" s="44">
        <f t="shared" si="121"/>
        <v>1</v>
      </c>
    </row>
    <row r="121" spans="2:88" x14ac:dyDescent="0.3">
      <c r="B121" s="7" t="str">
        <f>MASTER_VL!B115</f>
        <v>Retail Building Supply</v>
      </c>
      <c r="C121" s="7" t="str">
        <f>MASTER_VL!C115</f>
        <v>Pool Corporation</v>
      </c>
      <c r="D121" s="7" t="str">
        <f>MASTER_VL!D115</f>
        <v>POOL</v>
      </c>
      <c r="G121" s="46">
        <f>_xlfn.XLOOKUP($D121,MASTER_YH!$D:$D,MASTER_YH!F:F)</f>
        <v>5310953000</v>
      </c>
      <c r="H121" s="46">
        <f>IF(AND(EXCL_YRS_NEG_INC=1,_xlfn.XLOOKUP($D121,MASTER_YH!$D:$D,MASTER_YH!L:L)&lt;0), "Negative", _xlfn.XLOOKUP($D121,MASTER_YH!$D:$D,MASTER_YH!L:L))</f>
        <v>566954000</v>
      </c>
      <c r="I121" s="65">
        <f t="shared" si="68"/>
        <v>2.4676835288630241E-3</v>
      </c>
      <c r="J121" s="65" t="str">
        <f t="shared" si="69"/>
        <v/>
      </c>
      <c r="K121" s="47">
        <f t="shared" si="101"/>
        <v>0.10675183907671561</v>
      </c>
      <c r="L121" s="46">
        <f>_xlfn.XLOOKUP($D121, 'MASTER_S&amp;P'!$D:$D, 'MASTER_S&amp;P'!F:F)</f>
        <v>5310953000</v>
      </c>
      <c r="M121" s="46">
        <f>IF(AND(EXCL_YRS_NEG_INC=1,_xlfn.XLOOKUP($D121,'MASTER_S&amp;P'!$D:$D,'MASTER_S&amp;P'!L:L)&lt;0),"Negative",_xlfn.XLOOKUP($D121,'MASTER_S&amp;P'!$D:$D,'MASTER_S&amp;P'!L:L))</f>
        <v>567161000</v>
      </c>
      <c r="N121" s="65">
        <f t="shared" si="70"/>
        <v>2.2608638969240456E-3</v>
      </c>
      <c r="O121" s="65" t="str">
        <f t="shared" si="71"/>
        <v/>
      </c>
      <c r="P121" s="47">
        <f t="shared" si="102"/>
        <v>0.10679081513242539</v>
      </c>
      <c r="Q121" s="46">
        <f>_xlfn.XLOOKUP($D121, MASTER_VL!$D:$D, MASTER_VL!F:F)</f>
        <v>5311000000</v>
      </c>
      <c r="R121" s="46">
        <f>IF(AND(EXCL_YRS_NEG_INC=1,_xlfn.XLOOKUP($D121,MASTER_VL!$D:$D,MASTER_VL!O:O)&lt;0),"Negative",_xlfn.XLOOKUP($D121,MASTER_VL!$D:$D,MASTER_VL!O:O))</f>
        <v>429513000</v>
      </c>
      <c r="S121" s="65">
        <f t="shared" si="72"/>
        <v>3.1034450197533195E-3</v>
      </c>
      <c r="T121" s="65" t="str">
        <f t="shared" si="73"/>
        <v/>
      </c>
      <c r="U121" s="47">
        <f t="shared" si="103"/>
        <v>8.0872340425531916E-2</v>
      </c>
      <c r="V121" s="46">
        <f t="shared" si="74"/>
        <v>5310953000</v>
      </c>
      <c r="W121" s="46">
        <f>_xlfn.XLOOKUP($D121, MASTER_YH!$D:$D, MASTER_YH!I:I)</f>
        <v>3368184000</v>
      </c>
      <c r="X121" s="49">
        <f t="shared" si="75"/>
        <v>1.5768001391847952</v>
      </c>
      <c r="Y121" s="46">
        <f t="shared" si="104"/>
        <v>5310953000</v>
      </c>
      <c r="Z121" s="46">
        <f>_xlfn.XLOOKUP($D121, 'MASTER_S&amp;P'!$D:$D, 'MASTER_S&amp;P'!I:I)</f>
        <v>3368184000</v>
      </c>
      <c r="AA121" s="49">
        <f t="shared" si="105"/>
        <v>1.5768001391847952</v>
      </c>
      <c r="AB121" s="51">
        <f t="shared" si="76"/>
        <v>3368184000</v>
      </c>
      <c r="AC121" s="65">
        <f t="shared" si="77"/>
        <v>2.1074934297529257E-3</v>
      </c>
      <c r="AD121" s="65" t="str">
        <f t="shared" si="78"/>
        <v/>
      </c>
      <c r="AE121" s="50">
        <f t="shared" si="106"/>
        <v>1.5768001391847952</v>
      </c>
      <c r="AF121" s="44">
        <f t="shared" si="119"/>
        <v>0</v>
      </c>
      <c r="AI121" s="46">
        <f>_xlfn.XLOOKUP($D121,MASTER_YH!$D:$D,MASTER_YH!G:G)</f>
        <v>5541595000</v>
      </c>
      <c r="AJ121" s="46">
        <f>IF(AND(EXCL_YRS_NEG_INC=1,_xlfn.XLOOKUP($D121,MASTER_YH!$D:$D,MASTER_YH!M:M)&lt;0), "Negative", _xlfn.XLOOKUP($D121,MASTER_YH!$D:$D,MASTER_YH!M:M))</f>
        <v>688136000</v>
      </c>
      <c r="AK121" s="65">
        <f t="shared" si="79"/>
        <v>2.3059836079771189E-3</v>
      </c>
      <c r="AL121" s="65" t="str">
        <f t="shared" si="80"/>
        <v/>
      </c>
      <c r="AM121" s="47">
        <f t="shared" si="107"/>
        <v>0.12417652318511187</v>
      </c>
      <c r="AN121" s="46">
        <f>_xlfn.XLOOKUP($D121, 'MASTER_S&amp;P'!$D:$D, 'MASTER_S&amp;P'!G:G)</f>
        <v>5541595000</v>
      </c>
      <c r="AO121" s="46">
        <f>IF(AND(EXCL_YRS_NEG_INC=1,_xlfn.XLOOKUP($D121,'MASTER_S&amp;P'!$D:$D,'MASTER_S&amp;P'!M:M)&lt;0),"Negative",_xlfn.XLOOKUP($D121,'MASTER_S&amp;P'!$D:$D,'MASTER_S&amp;P'!M:M))</f>
        <v>688313000</v>
      </c>
      <c r="AP121" s="65">
        <f t="shared" si="81"/>
        <v>2.3386626258873116E-3</v>
      </c>
      <c r="AQ121" s="65" t="str">
        <f t="shared" si="82"/>
        <v/>
      </c>
      <c r="AR121" s="47">
        <f t="shared" si="108"/>
        <v>0.12420846344779797</v>
      </c>
      <c r="AS121" s="46">
        <f>_xlfn.XLOOKUP($D121, MASTER_VL!$D:$D, MASTER_VL!G:G)</f>
        <v>5541600000</v>
      </c>
      <c r="AT121" s="46">
        <f>IF(AND(EXCL_YRS_NEG_INC=1,_xlfn.XLOOKUP($D121,MASTER_VL!$D:$D,MASTER_VL!P:P)&lt;0),"Negative",_xlfn.XLOOKUP($D121,MASTER_VL!$D:$D,MASTER_VL!P:P))</f>
        <v>512106000</v>
      </c>
      <c r="AU121" s="65">
        <f t="shared" si="83"/>
        <v>2.4117241449162397E-3</v>
      </c>
      <c r="AV121" s="65" t="str">
        <f t="shared" si="84"/>
        <v/>
      </c>
      <c r="AW121" s="47">
        <f t="shared" si="109"/>
        <v>9.2411216977046337E-2</v>
      </c>
      <c r="AX121" s="46">
        <f t="shared" si="85"/>
        <v>5541595000</v>
      </c>
      <c r="AY121" s="46">
        <f>_xlfn.XLOOKUP($D121, MASTER_YH!$D:$D, MASTER_YH!J:J)</f>
        <v>3428068000</v>
      </c>
      <c r="AZ121" s="49">
        <f t="shared" si="86"/>
        <v>1.6165359030217603</v>
      </c>
      <c r="BA121" s="46">
        <f t="shared" si="110"/>
        <v>5541595000</v>
      </c>
      <c r="BB121" s="46">
        <f>_xlfn.XLOOKUP($D121, 'MASTER_S&amp;P'!$D:$D, 'MASTER_S&amp;P'!J:J)</f>
        <v>3428068000</v>
      </c>
      <c r="BC121" s="49">
        <f t="shared" si="111"/>
        <v>1.6165359030217603</v>
      </c>
      <c r="BD121" s="51">
        <f t="shared" si="87"/>
        <v>3428068000</v>
      </c>
      <c r="BE121" s="65">
        <f t="shared" si="88"/>
        <v>2.2136709155312051E-3</v>
      </c>
      <c r="BF121" s="65" t="str">
        <f t="shared" si="89"/>
        <v/>
      </c>
      <c r="BG121" s="50">
        <f t="shared" si="112"/>
        <v>1.6165359030217603</v>
      </c>
      <c r="BH121" s="44">
        <f t="shared" si="120"/>
        <v>0</v>
      </c>
      <c r="BK121" s="46">
        <f>_xlfn.XLOOKUP($D121,MASTER_YH!$D:$D,MASTER_YH!H:H)</f>
        <v>6179727000</v>
      </c>
      <c r="BL121" s="46">
        <f>IF(AND(EXCL_YRS_NEG_INC=1,_xlfn.XLOOKUP($D121,MASTER_YH!$D:$D,MASTER_YH!N:N)&lt;0), "Negative", _xlfn.XLOOKUP($D121,MASTER_YH!$D:$D,MASTER_YH!N:N))</f>
        <v>984872000</v>
      </c>
      <c r="BM121" s="65">
        <f t="shared" si="90"/>
        <v>2.5562394990662853E-3</v>
      </c>
      <c r="BN121" s="65" t="str">
        <f t="shared" si="91"/>
        <v/>
      </c>
      <c r="BO121" s="47">
        <f t="shared" si="113"/>
        <v>0.15937144148924379</v>
      </c>
      <c r="BP121" s="46">
        <f>_xlfn.XLOOKUP($D121, 'MASTER_S&amp;P'!$D:$D, 'MASTER_S&amp;P'!H:H)</f>
        <v>6179727000</v>
      </c>
      <c r="BQ121" s="46">
        <f>IF(AND(EXCL_YRS_NEG_INC=1,_xlfn.XLOOKUP($D121,'MASTER_S&amp;P'!$D:$D,'MASTER_S&amp;P'!N:N)&lt;0),"Negative",_xlfn.XLOOKUP($D121,'MASTER_S&amp;P'!$D:$D,'MASTER_S&amp;P'!N:N))</f>
        <v>985225000</v>
      </c>
      <c r="BR121" s="65">
        <f t="shared" si="92"/>
        <v>2.4796994040943775E-3</v>
      </c>
      <c r="BS121" s="65" t="str">
        <f t="shared" si="93"/>
        <v/>
      </c>
      <c r="BT121" s="47">
        <f t="shared" si="114"/>
        <v>0.15942856375370626</v>
      </c>
      <c r="BU121" s="46">
        <f>_xlfn.XLOOKUP($D121, MASTER_VL!$D:$D, MASTER_VL!H:H)</f>
        <v>6179700000</v>
      </c>
      <c r="BV121" s="46">
        <f>IF(AND(EXCL_YRS_NEG_INC=1,_xlfn.XLOOKUP($D121,MASTER_VL!$D:$D,MASTER_VL!Q:Q)&lt;0),"Negative",_xlfn.XLOOKUP($D121,MASTER_VL!$D:$D,MASTER_VL!Q:Q))</f>
        <v>730609000</v>
      </c>
      <c r="BW121" s="65">
        <f t="shared" si="94"/>
        <v>2.654827884472623E-3</v>
      </c>
      <c r="BX121" s="65" t="str">
        <f t="shared" si="95"/>
        <v/>
      </c>
      <c r="BY121" s="47">
        <f t="shared" si="115"/>
        <v>0.11822726022298817</v>
      </c>
      <c r="BZ121" s="46">
        <f t="shared" si="96"/>
        <v>6179727000</v>
      </c>
      <c r="CA121" s="46">
        <f>_xlfn.XLOOKUP($D121, MASTER_YH!$D:$D, MASTER_YH!K:K)</f>
        <v>3565437000</v>
      </c>
      <c r="CB121" s="49">
        <f t="shared" si="97"/>
        <v>1.7332312981550368</v>
      </c>
      <c r="CC121" s="46">
        <f t="shared" si="116"/>
        <v>6179727000</v>
      </c>
      <c r="CD121" s="46">
        <f>_xlfn.XLOOKUP($D121, 'MASTER_S&amp;P'!$D:$D, 'MASTER_S&amp;P'!K:K)</f>
        <v>3565437000</v>
      </c>
      <c r="CE121" s="49">
        <f t="shared" si="117"/>
        <v>1.7332312981550368</v>
      </c>
      <c r="CF121" s="51">
        <f t="shared" si="98"/>
        <v>3565437000</v>
      </c>
      <c r="CG121" s="65">
        <f t="shared" si="99"/>
        <v>2.3895802532939302E-3</v>
      </c>
      <c r="CH121" s="65" t="str">
        <f t="shared" si="100"/>
        <v/>
      </c>
      <c r="CI121" s="50">
        <f t="shared" si="118"/>
        <v>1.7332312981550368</v>
      </c>
      <c r="CJ121" s="44">
        <f t="shared" si="121"/>
        <v>0</v>
      </c>
    </row>
    <row r="122" spans="2:88" x14ac:dyDescent="0.3">
      <c r="B122" s="7" t="str">
        <f>MASTER_VL!B116</f>
        <v>Retail Building Supply</v>
      </c>
      <c r="C122" s="7" t="str">
        <f>MASTER_VL!C116</f>
        <v>Sherwin Williams</v>
      </c>
      <c r="D122" s="7" t="str">
        <f>MASTER_VL!D116</f>
        <v>SHW</v>
      </c>
      <c r="G122" s="46">
        <f>_xlfn.XLOOKUP($D122,MASTER_YH!$D:$D,MASTER_YH!F:F)</f>
        <v>23098500000</v>
      </c>
      <c r="H122" s="46">
        <f>IF(AND(EXCL_YRS_NEG_INC=1,_xlfn.XLOOKUP($D122,MASTER_YH!$D:$D,MASTER_YH!L:L)&lt;0), "Negative", _xlfn.XLOOKUP($D122,MASTER_YH!$D:$D,MASTER_YH!L:L))</f>
        <v>3451800000</v>
      </c>
      <c r="I122" s="65">
        <f t="shared" si="68"/>
        <v>1.7314308768228905E-2</v>
      </c>
      <c r="J122" s="65" t="str">
        <f t="shared" si="69"/>
        <v/>
      </c>
      <c r="K122" s="47">
        <f t="shared" si="101"/>
        <v>0.14943827521267614</v>
      </c>
      <c r="L122" s="46">
        <f>_xlfn.XLOOKUP($D122, 'MASTER_S&amp;P'!$D:$D, 'MASTER_S&amp;P'!F:F)</f>
        <v>23098500000</v>
      </c>
      <c r="M122" s="46">
        <f>IF(AND(EXCL_YRS_NEG_INC=1,_xlfn.XLOOKUP($D122,'MASTER_S&amp;P'!$D:$D,'MASTER_S&amp;P'!L:L)&lt;0),"Negative",_xlfn.XLOOKUP($D122,'MASTER_S&amp;P'!$D:$D,'MASTER_S&amp;P'!L:L))</f>
        <v>3451800000</v>
      </c>
      <c r="N122" s="65">
        <f t="shared" si="70"/>
        <v>1.5863174972165179E-2</v>
      </c>
      <c r="O122" s="65" t="str">
        <f t="shared" si="71"/>
        <v/>
      </c>
      <c r="P122" s="47">
        <f t="shared" si="102"/>
        <v>0.14943827521267614</v>
      </c>
      <c r="Q122" s="46">
        <f>_xlfn.XLOOKUP($D122, MASTER_VL!$D:$D, MASTER_VL!F:F)</f>
        <v>23099000000</v>
      </c>
      <c r="R122" s="46">
        <f>IF(AND(EXCL_YRS_NEG_INC=1,_xlfn.XLOOKUP($D122,MASTER_VL!$D:$D,MASTER_VL!O:O)&lt;0),"Negative",_xlfn.XLOOKUP($D122,MASTER_VL!$D:$D,MASTER_VL!O:O))</f>
        <v>2843830000</v>
      </c>
      <c r="S122" s="65">
        <f t="shared" si="72"/>
        <v>2.1775079619706733E-2</v>
      </c>
      <c r="T122" s="65" t="str">
        <f t="shared" si="73"/>
        <v/>
      </c>
      <c r="U122" s="47">
        <f t="shared" si="103"/>
        <v>0.1231148534568596</v>
      </c>
      <c r="V122" s="46">
        <f t="shared" si="74"/>
        <v>23098500000</v>
      </c>
      <c r="W122" s="46">
        <f>_xlfn.XLOOKUP($D122, MASTER_YH!$D:$D, MASTER_YH!I:I)</f>
        <v>23632600000</v>
      </c>
      <c r="X122" s="49">
        <f t="shared" si="75"/>
        <v>0.97739986290124659</v>
      </c>
      <c r="Y122" s="46">
        <f t="shared" si="104"/>
        <v>23098500000</v>
      </c>
      <c r="Z122" s="46">
        <f>_xlfn.XLOOKUP($D122, 'MASTER_S&amp;P'!$D:$D, 'MASTER_S&amp;P'!I:I)</f>
        <v>23632600000</v>
      </c>
      <c r="AA122" s="49">
        <f t="shared" si="105"/>
        <v>0.97739986290124659</v>
      </c>
      <c r="AB122" s="51">
        <f t="shared" si="76"/>
        <v>23632600000</v>
      </c>
      <c r="AC122" s="65">
        <f t="shared" si="77"/>
        <v>1.4787063066619578E-2</v>
      </c>
      <c r="AD122" s="65" t="str">
        <f t="shared" si="78"/>
        <v/>
      </c>
      <c r="AE122" s="50">
        <f t="shared" si="106"/>
        <v>0.97739986290124659</v>
      </c>
      <c r="AF122" s="44">
        <f t="shared" si="119"/>
        <v>0</v>
      </c>
      <c r="AI122" s="46">
        <f>_xlfn.XLOOKUP($D122,MASTER_YH!$D:$D,MASTER_YH!G:G)</f>
        <v>23051900000</v>
      </c>
      <c r="AJ122" s="46">
        <f>IF(AND(EXCL_YRS_NEG_INC=1,_xlfn.XLOOKUP($D122,MASTER_YH!$D:$D,MASTER_YH!M:M)&lt;0), "Negative", _xlfn.XLOOKUP($D122,MASTER_YH!$D:$D,MASTER_YH!M:M))</f>
        <v>3109900000</v>
      </c>
      <c r="AK122" s="65">
        <f t="shared" si="79"/>
        <v>1.5440904360984083E-2</v>
      </c>
      <c r="AL122" s="65" t="str">
        <f t="shared" si="80"/>
        <v/>
      </c>
      <c r="AM122" s="47">
        <f t="shared" si="107"/>
        <v>0.1349086192461359</v>
      </c>
      <c r="AN122" s="46">
        <f>_xlfn.XLOOKUP($D122, 'MASTER_S&amp;P'!$D:$D, 'MASTER_S&amp;P'!G:G)</f>
        <v>23051900000</v>
      </c>
      <c r="AO122" s="46">
        <f>IF(AND(EXCL_YRS_NEG_INC=1,_xlfn.XLOOKUP($D122,'MASTER_S&amp;P'!$D:$D,'MASTER_S&amp;P'!M:M)&lt;0),"Negative",_xlfn.XLOOKUP($D122,'MASTER_S&amp;P'!$D:$D,'MASTER_S&amp;P'!M:M))</f>
        <v>3109900000</v>
      </c>
      <c r="AP122" s="65">
        <f t="shared" si="81"/>
        <v>1.5659723605152435E-2</v>
      </c>
      <c r="AQ122" s="65" t="str">
        <f t="shared" si="82"/>
        <v/>
      </c>
      <c r="AR122" s="47">
        <f t="shared" si="108"/>
        <v>0.1349086192461359</v>
      </c>
      <c r="AS122" s="46">
        <f>_xlfn.XLOOKUP($D122, MASTER_VL!$D:$D, MASTER_VL!G:G)</f>
        <v>23052000000</v>
      </c>
      <c r="AT122" s="46">
        <f>IF(AND(EXCL_YRS_NEG_INC=1,_xlfn.XLOOKUP($D122,MASTER_VL!$D:$D,MASTER_VL!P:P)&lt;0),"Negative",_xlfn.XLOOKUP($D122,MASTER_VL!$D:$D,MASTER_VL!P:P))</f>
        <v>2643390000</v>
      </c>
      <c r="AU122" s="65">
        <f t="shared" si="83"/>
        <v>1.6148944744405692E-2</v>
      </c>
      <c r="AV122" s="65" t="str">
        <f t="shared" si="84"/>
        <v/>
      </c>
      <c r="AW122" s="47">
        <f t="shared" si="109"/>
        <v>0.11467074440395628</v>
      </c>
      <c r="AX122" s="46">
        <f t="shared" si="85"/>
        <v>23051900000</v>
      </c>
      <c r="AY122" s="46">
        <f>_xlfn.XLOOKUP($D122, MASTER_YH!$D:$D, MASTER_YH!J:J)</f>
        <v>22954400000</v>
      </c>
      <c r="AZ122" s="49">
        <f t="shared" si="86"/>
        <v>1.0042475516676541</v>
      </c>
      <c r="BA122" s="46">
        <f t="shared" si="110"/>
        <v>23051900000</v>
      </c>
      <c r="BB122" s="46">
        <f>_xlfn.XLOOKUP($D122, 'MASTER_S&amp;P'!$D:$D, 'MASTER_S&amp;P'!J:J)</f>
        <v>22954400000</v>
      </c>
      <c r="BC122" s="49">
        <f t="shared" si="111"/>
        <v>1.0042475516676541</v>
      </c>
      <c r="BD122" s="51">
        <f t="shared" si="87"/>
        <v>22954400000</v>
      </c>
      <c r="BE122" s="65">
        <f t="shared" si="88"/>
        <v>1.4822777046274899E-2</v>
      </c>
      <c r="BF122" s="65" t="str">
        <f t="shared" si="89"/>
        <v/>
      </c>
      <c r="BG122" s="50">
        <f t="shared" si="112"/>
        <v>1.0042475516676541</v>
      </c>
      <c r="BH122" s="44">
        <f t="shared" si="120"/>
        <v>0</v>
      </c>
      <c r="BK122" s="46">
        <f>_xlfn.XLOOKUP($D122,MASTER_YH!$D:$D,MASTER_YH!H:H)</f>
        <v>22148900000</v>
      </c>
      <c r="BL122" s="46">
        <f>IF(AND(EXCL_YRS_NEG_INC=1,_xlfn.XLOOKUP($D122,MASTER_YH!$D:$D,MASTER_YH!N:N)&lt;0), "Negative", _xlfn.XLOOKUP($D122,MASTER_YH!$D:$D,MASTER_YH!N:N))</f>
        <v>2573100000</v>
      </c>
      <c r="BM122" s="65">
        <f t="shared" si="90"/>
        <v>1.6198764763450779E-2</v>
      </c>
      <c r="BN122" s="65" t="str">
        <f t="shared" si="91"/>
        <v/>
      </c>
      <c r="BO122" s="47">
        <f t="shared" si="113"/>
        <v>0.11617281219383356</v>
      </c>
      <c r="BP122" s="46">
        <f>_xlfn.XLOOKUP($D122, 'MASTER_S&amp;P'!$D:$D, 'MASTER_S&amp;P'!H:H)</f>
        <v>22148900000</v>
      </c>
      <c r="BQ122" s="46">
        <f>IF(AND(EXCL_YRS_NEG_INC=1,_xlfn.XLOOKUP($D122,'MASTER_S&amp;P'!$D:$D,'MASTER_S&amp;P'!N:N)&lt;0),"Negative",_xlfn.XLOOKUP($D122,'MASTER_S&amp;P'!$D:$D,'MASTER_S&amp;P'!N:N))</f>
        <v>2573100000</v>
      </c>
      <c r="BR122" s="65">
        <f t="shared" si="92"/>
        <v>1.5713733922688402E-2</v>
      </c>
      <c r="BS122" s="65" t="str">
        <f t="shared" si="93"/>
        <v/>
      </c>
      <c r="BT122" s="47">
        <f t="shared" si="114"/>
        <v>0.11617281219383356</v>
      </c>
      <c r="BU122" s="46">
        <f>_xlfn.XLOOKUP($D122, MASTER_VL!$D:$D, MASTER_VL!H:H)</f>
        <v>22149000000</v>
      </c>
      <c r="BV122" s="46">
        <f>IF(AND(EXCL_YRS_NEG_INC=1,_xlfn.XLOOKUP($D122,MASTER_VL!$D:$D,MASTER_VL!Q:Q)&lt;0),"Negative",_xlfn.XLOOKUP($D122,MASTER_VL!$D:$D,MASTER_VL!Q:Q))</f>
        <v>2260022400</v>
      </c>
      <c r="BW122" s="65">
        <f t="shared" si="94"/>
        <v>1.6823514543034823E-2</v>
      </c>
      <c r="BX122" s="65" t="str">
        <f t="shared" si="95"/>
        <v/>
      </c>
      <c r="BY122" s="47">
        <f t="shared" si="115"/>
        <v>0.10203722064201544</v>
      </c>
      <c r="BZ122" s="46">
        <f t="shared" si="96"/>
        <v>22148900000</v>
      </c>
      <c r="CA122" s="46">
        <f>_xlfn.XLOOKUP($D122, MASTER_YH!$D:$D, MASTER_YH!K:K)</f>
        <v>22594000000</v>
      </c>
      <c r="CB122" s="49">
        <f t="shared" si="97"/>
        <v>0.98030007966716826</v>
      </c>
      <c r="CC122" s="46">
        <f t="shared" si="116"/>
        <v>22148900000</v>
      </c>
      <c r="CD122" s="46">
        <f>_xlfn.XLOOKUP($D122, 'MASTER_S&amp;P'!$D:$D, 'MASTER_S&amp;P'!K:K)</f>
        <v>22594000000</v>
      </c>
      <c r="CE122" s="49">
        <f t="shared" si="117"/>
        <v>0.98030007966716826</v>
      </c>
      <c r="CF122" s="51">
        <f t="shared" si="98"/>
        <v>22594000000</v>
      </c>
      <c r="CG122" s="65">
        <f t="shared" si="99"/>
        <v>1.5142653268848408E-2</v>
      </c>
      <c r="CH122" s="65" t="str">
        <f t="shared" si="100"/>
        <v/>
      </c>
      <c r="CI122" s="50">
        <f t="shared" si="118"/>
        <v>0.98030007966716826</v>
      </c>
      <c r="CJ122" s="44">
        <f t="shared" si="121"/>
        <v>0</v>
      </c>
    </row>
    <row r="123" spans="2:88" x14ac:dyDescent="0.3">
      <c r="B123" s="7" t="str">
        <f>MASTER_VL!B117</f>
        <v>Retail Building Supply</v>
      </c>
      <c r="C123" s="7" t="str">
        <f>MASTER_VL!C117</f>
        <v>SiteOne Landscape</v>
      </c>
      <c r="D123" s="7" t="str">
        <f>MASTER_VL!D117</f>
        <v>SITE</v>
      </c>
      <c r="G123" s="46">
        <f>_xlfn.XLOOKUP($D123,MASTER_YH!$D:$D,MASTER_YH!F:F)</f>
        <v>4540600000</v>
      </c>
      <c r="H123" s="46">
        <f>IF(AND(EXCL_YRS_NEG_INC=1,_xlfn.XLOOKUP($D123,MASTER_YH!$D:$D,MASTER_YH!L:L)&lt;0), "Negative", _xlfn.XLOOKUP($D123,MASTER_YH!$D:$D,MASTER_YH!L:L))</f>
        <v>160400000</v>
      </c>
      <c r="I123" s="65">
        <f t="shared" si="68"/>
        <v>2.2498065962051283E-3</v>
      </c>
      <c r="J123" s="65" t="str">
        <f t="shared" si="69"/>
        <v/>
      </c>
      <c r="K123" s="47">
        <f t="shared" si="101"/>
        <v>3.5325727877373037E-2</v>
      </c>
      <c r="L123" s="46">
        <f>_xlfn.XLOOKUP($D123, 'MASTER_S&amp;P'!$D:$D, 'MASTER_S&amp;P'!F:F)</f>
        <v>4540600000</v>
      </c>
      <c r="M123" s="46">
        <f>IF(AND(EXCL_YRS_NEG_INC=1,_xlfn.XLOOKUP($D123,'MASTER_S&amp;P'!$D:$D,'MASTER_S&amp;P'!L:L)&lt;0),"Negative",_xlfn.XLOOKUP($D123,'MASTER_S&amp;P'!$D:$D,'MASTER_S&amp;P'!L:L))</f>
        <v>160400000</v>
      </c>
      <c r="N123" s="65">
        <f t="shared" si="70"/>
        <v>2.0612475015243702E-3</v>
      </c>
      <c r="O123" s="65" t="str">
        <f t="shared" si="71"/>
        <v/>
      </c>
      <c r="P123" s="47">
        <f t="shared" si="102"/>
        <v>3.5325727877373037E-2</v>
      </c>
      <c r="Q123" s="46">
        <f>_xlfn.XLOOKUP($D123, MASTER_VL!$D:$D, MASTER_VL!F:F)</f>
        <v>4540600000</v>
      </c>
      <c r="R123" s="46">
        <f>IF(AND(EXCL_YRS_NEG_INC=1,_xlfn.XLOOKUP($D123,MASTER_VL!$D:$D,MASTER_VL!O:O)&lt;0),"Negative",_xlfn.XLOOKUP($D123,MASTER_VL!$D:$D,MASTER_VL!O:O))</f>
        <v>121706100</v>
      </c>
      <c r="S123" s="65">
        <f t="shared" si="72"/>
        <v>2.8294353772414138E-3</v>
      </c>
      <c r="T123" s="65" t="str">
        <f t="shared" si="73"/>
        <v/>
      </c>
      <c r="U123" s="47">
        <f t="shared" si="103"/>
        <v>2.6803968638505923E-2</v>
      </c>
      <c r="V123" s="46">
        <f t="shared" si="74"/>
        <v>4540600000</v>
      </c>
      <c r="W123" s="46">
        <f>_xlfn.XLOOKUP($D123, MASTER_YH!$D:$D, MASTER_YH!I:I)</f>
        <v>3070800000</v>
      </c>
      <c r="X123" s="49">
        <f t="shared" si="75"/>
        <v>1.4786374886023186</v>
      </c>
      <c r="Y123" s="46">
        <f t="shared" si="104"/>
        <v>4540600000</v>
      </c>
      <c r="Z123" s="46">
        <f>_xlfn.XLOOKUP($D123, 'MASTER_S&amp;P'!$D:$D, 'MASTER_S&amp;P'!I:I)</f>
        <v>3070800000</v>
      </c>
      <c r="AA123" s="49">
        <f t="shared" si="105"/>
        <v>1.4786374886023186</v>
      </c>
      <c r="AB123" s="51">
        <f t="shared" si="76"/>
        <v>3070800000</v>
      </c>
      <c r="AC123" s="65">
        <f t="shared" si="77"/>
        <v>1.9214184332225568E-3</v>
      </c>
      <c r="AD123" s="65" t="str">
        <f t="shared" si="78"/>
        <v/>
      </c>
      <c r="AE123" s="50">
        <f t="shared" si="106"/>
        <v>1.4786374886023186</v>
      </c>
      <c r="AF123" s="44">
        <f t="shared" si="119"/>
        <v>0</v>
      </c>
      <c r="AI123" s="46">
        <f>_xlfn.XLOOKUP($D123,MASTER_YH!$D:$D,MASTER_YH!G:G)</f>
        <v>4301200000</v>
      </c>
      <c r="AJ123" s="46">
        <f>IF(AND(EXCL_YRS_NEG_INC=1,_xlfn.XLOOKUP($D123,MASTER_YH!$D:$D,MASTER_YH!M:M)&lt;0), "Negative", _xlfn.XLOOKUP($D123,MASTER_YH!$D:$D,MASTER_YH!M:M))</f>
        <v>223200000</v>
      </c>
      <c r="AK123" s="65">
        <f t="shared" si="79"/>
        <v>1.9029368812422834E-3</v>
      </c>
      <c r="AL123" s="65" t="str">
        <f t="shared" si="80"/>
        <v/>
      </c>
      <c r="AM123" s="47">
        <f t="shared" si="107"/>
        <v>5.1892495117641588E-2</v>
      </c>
      <c r="AN123" s="46">
        <f>_xlfn.XLOOKUP($D123, 'MASTER_S&amp;P'!$D:$D, 'MASTER_S&amp;P'!G:G)</f>
        <v>4301200000</v>
      </c>
      <c r="AO123" s="46">
        <f>IF(AND(EXCL_YRS_NEG_INC=1,_xlfn.XLOOKUP($D123,'MASTER_S&amp;P'!$D:$D,'MASTER_S&amp;P'!M:M)&lt;0),"Negative",_xlfn.XLOOKUP($D123,'MASTER_S&amp;P'!$D:$D,'MASTER_S&amp;P'!M:M))</f>
        <v>223200000</v>
      </c>
      <c r="AP123" s="65">
        <f t="shared" si="81"/>
        <v>1.9299041624531996E-3</v>
      </c>
      <c r="AQ123" s="65" t="str">
        <f t="shared" si="82"/>
        <v/>
      </c>
      <c r="AR123" s="47">
        <f t="shared" si="108"/>
        <v>5.1892495117641588E-2</v>
      </c>
      <c r="AS123" s="46">
        <f>_xlfn.XLOOKUP($D123, MASTER_VL!$D:$D, MASTER_VL!G:G)</f>
        <v>4301200000</v>
      </c>
      <c r="AT123" s="46">
        <f>IF(AND(EXCL_YRS_NEG_INC=1,_xlfn.XLOOKUP($D123,MASTER_VL!$D:$D,MASTER_VL!P:P)&lt;0),"Negative",_xlfn.XLOOKUP($D123,MASTER_VL!$D:$D,MASTER_VL!P:P))</f>
        <v>171304000</v>
      </c>
      <c r="AU123" s="65">
        <f t="shared" si="83"/>
        <v>1.9901957701987097E-3</v>
      </c>
      <c r="AV123" s="65" t="str">
        <f t="shared" si="84"/>
        <v/>
      </c>
      <c r="AW123" s="47">
        <f t="shared" si="109"/>
        <v>3.9827025016274525E-2</v>
      </c>
      <c r="AX123" s="46">
        <f t="shared" si="85"/>
        <v>4301200000</v>
      </c>
      <c r="AY123" s="46">
        <f>_xlfn.XLOOKUP($D123, MASTER_YH!$D:$D, MASTER_YH!J:J)</f>
        <v>2828900000</v>
      </c>
      <c r="AZ123" s="49">
        <f t="shared" si="86"/>
        <v>1.5204496447382374</v>
      </c>
      <c r="BA123" s="46">
        <f t="shared" si="110"/>
        <v>4301200000</v>
      </c>
      <c r="BB123" s="46">
        <f>_xlfn.XLOOKUP($D123, 'MASTER_S&amp;P'!$D:$D, 'MASTER_S&amp;P'!J:J)</f>
        <v>2828900000</v>
      </c>
      <c r="BC123" s="49">
        <f t="shared" si="111"/>
        <v>1.5204496447382374</v>
      </c>
      <c r="BD123" s="51">
        <f t="shared" si="87"/>
        <v>2828900000</v>
      </c>
      <c r="BE123" s="65">
        <f t="shared" si="88"/>
        <v>1.8267588778712169E-3</v>
      </c>
      <c r="BF123" s="65" t="str">
        <f t="shared" si="89"/>
        <v/>
      </c>
      <c r="BG123" s="50">
        <f t="shared" si="112"/>
        <v>1.5204496447382374</v>
      </c>
      <c r="BH123" s="44">
        <f t="shared" si="120"/>
        <v>0</v>
      </c>
      <c r="BK123" s="46">
        <f>_xlfn.XLOOKUP($D123,MASTER_YH!$D:$D,MASTER_YH!H:H)</f>
        <v>4014500000</v>
      </c>
      <c r="BL123" s="46">
        <f>IF(AND(EXCL_YRS_NEG_INC=1,_xlfn.XLOOKUP($D123,MASTER_YH!$D:$D,MASTER_YH!N:N)&lt;0), "Negative", _xlfn.XLOOKUP($D123,MASTER_YH!$D:$D,MASTER_YH!N:N))</f>
        <v>313100000</v>
      </c>
      <c r="BM123" s="65">
        <f t="shared" si="90"/>
        <v>1.8166792083786814E-3</v>
      </c>
      <c r="BN123" s="65" t="str">
        <f t="shared" si="91"/>
        <v/>
      </c>
      <c r="BO123" s="47">
        <f t="shared" si="113"/>
        <v>7.7992277992277995E-2</v>
      </c>
      <c r="BP123" s="46">
        <f>_xlfn.XLOOKUP($D123, 'MASTER_S&amp;P'!$D:$D, 'MASTER_S&amp;P'!H:H)</f>
        <v>4014500000</v>
      </c>
      <c r="BQ123" s="46">
        <f>IF(AND(EXCL_YRS_NEG_INC=1,_xlfn.XLOOKUP($D123,'MASTER_S&amp;P'!$D:$D,'MASTER_S&amp;P'!N:N)&lt;0),"Negative",_xlfn.XLOOKUP($D123,'MASTER_S&amp;P'!$D:$D,'MASTER_S&amp;P'!N:N))</f>
        <v>313100000</v>
      </c>
      <c r="BR123" s="65">
        <f t="shared" si="92"/>
        <v>1.7622833666769999E-3</v>
      </c>
      <c r="BS123" s="65" t="str">
        <f t="shared" si="93"/>
        <v/>
      </c>
      <c r="BT123" s="47">
        <f t="shared" si="114"/>
        <v>7.7992277992277995E-2</v>
      </c>
      <c r="BU123" s="46">
        <f>_xlfn.XLOOKUP($D123, MASTER_VL!$D:$D, MASTER_VL!H:H)</f>
        <v>4014500000</v>
      </c>
      <c r="BV123" s="46">
        <f>IF(AND(EXCL_YRS_NEG_INC=1,_xlfn.XLOOKUP($D123,MASTER_VL!$D:$D,MASTER_VL!Q:Q)&lt;0),"Negative",_xlfn.XLOOKUP($D123,MASTER_VL!$D:$D,MASTER_VL!Q:Q))</f>
        <v>240771200</v>
      </c>
      <c r="BW123" s="65">
        <f t="shared" si="94"/>
        <v>1.8867444233245966E-3</v>
      </c>
      <c r="BX123" s="65" t="str">
        <f t="shared" si="95"/>
        <v/>
      </c>
      <c r="BY123" s="47">
        <f t="shared" si="115"/>
        <v>5.9975389214098888E-2</v>
      </c>
      <c r="BZ123" s="46">
        <f t="shared" si="96"/>
        <v>4014500000</v>
      </c>
      <c r="CA123" s="46">
        <f>_xlfn.XLOOKUP($D123, MASTER_YH!$D:$D, MASTER_YH!K:K)</f>
        <v>2533900000</v>
      </c>
      <c r="CB123" s="49">
        <f t="shared" si="97"/>
        <v>1.584316666008919</v>
      </c>
      <c r="CC123" s="46">
        <f t="shared" si="116"/>
        <v>4014500000</v>
      </c>
      <c r="CD123" s="46">
        <f>_xlfn.XLOOKUP($D123, 'MASTER_S&amp;P'!$D:$D, 'MASTER_S&amp;P'!K:K)</f>
        <v>2533900000</v>
      </c>
      <c r="CE123" s="49">
        <f t="shared" si="117"/>
        <v>1.584316666008919</v>
      </c>
      <c r="CF123" s="51">
        <f t="shared" si="98"/>
        <v>2533900000</v>
      </c>
      <c r="CG123" s="65">
        <f t="shared" si="99"/>
        <v>1.6982371035644411E-3</v>
      </c>
      <c r="CH123" s="65" t="str">
        <f t="shared" si="100"/>
        <v/>
      </c>
      <c r="CI123" s="50">
        <f t="shared" si="118"/>
        <v>1.584316666008919</v>
      </c>
      <c r="CJ123" s="44">
        <f t="shared" si="121"/>
        <v>0</v>
      </c>
    </row>
    <row r="124" spans="2:88" x14ac:dyDescent="0.3">
      <c r="B124" s="7" t="str">
        <f>MASTER_VL!B118</f>
        <v>Retail Building Supply</v>
      </c>
      <c r="C124" s="7" t="str">
        <f>MASTER_VL!C118</f>
        <v>Tractor Supply Co</v>
      </c>
      <c r="D124" s="7" t="str">
        <f>MASTER_VL!D118</f>
        <v>TSCO</v>
      </c>
      <c r="G124" s="46">
        <f>_xlfn.XLOOKUP($D124,MASTER_YH!$D:$D,MASTER_YH!F:F)</f>
        <v>14883231000</v>
      </c>
      <c r="H124" s="46">
        <f>IF(AND(EXCL_YRS_NEG_INC=1,_xlfn.XLOOKUP($D124,MASTER_YH!$D:$D,MASTER_YH!L:L)&lt;0), "Negative", _xlfn.XLOOKUP($D124,MASTER_YH!$D:$D,MASTER_YH!L:L))</f>
        <v>1412940000</v>
      </c>
      <c r="I124" s="65">
        <f t="shared" si="68"/>
        <v>7.1839406122152019E-3</v>
      </c>
      <c r="J124" s="65" t="str">
        <f t="shared" si="69"/>
        <v/>
      </c>
      <c r="K124" s="47">
        <f t="shared" si="101"/>
        <v>9.4935031244223783E-2</v>
      </c>
      <c r="L124" s="46">
        <f>_xlfn.XLOOKUP($D124, 'MASTER_S&amp;P'!$D:$D, 'MASTER_S&amp;P'!F:F)</f>
        <v>14883231000</v>
      </c>
      <c r="M124" s="46">
        <f>IF(AND(EXCL_YRS_NEG_INC=1,_xlfn.XLOOKUP($D124,'MASTER_S&amp;P'!$D:$D,'MASTER_S&amp;P'!L:L)&lt;0),"Negative",_xlfn.XLOOKUP($D124,'MASTER_S&amp;P'!$D:$D,'MASTER_S&amp;P'!L:L))</f>
        <v>1412940000</v>
      </c>
      <c r="N124" s="65">
        <f t="shared" si="70"/>
        <v>6.5818455964193985E-3</v>
      </c>
      <c r="O124" s="65" t="str">
        <f t="shared" si="71"/>
        <v/>
      </c>
      <c r="P124" s="47">
        <f t="shared" si="102"/>
        <v>9.4935031244223783E-2</v>
      </c>
      <c r="Q124" s="46">
        <f>_xlfn.XLOOKUP($D124, MASTER_VL!$D:$D, MASTER_VL!F:F)</f>
        <v>14883000000</v>
      </c>
      <c r="R124" s="46">
        <f>IF(AND(EXCL_YRS_NEG_INC=1,_xlfn.XLOOKUP($D124,MASTER_VL!$D:$D,MASTER_VL!O:O)&lt;0),"Negative",_xlfn.XLOOKUP($D124,MASTER_VL!$D:$D,MASTER_VL!O:O))</f>
        <v>1288680000</v>
      </c>
      <c r="S124" s="65">
        <f t="shared" si="72"/>
        <v>9.034774700407068E-3</v>
      </c>
      <c r="T124" s="65" t="str">
        <f t="shared" si="73"/>
        <v/>
      </c>
      <c r="U124" s="47">
        <f t="shared" si="103"/>
        <v>8.65873815762951E-2</v>
      </c>
      <c r="V124" s="46">
        <f t="shared" si="74"/>
        <v>14883231000</v>
      </c>
      <c r="W124" s="46">
        <f>_xlfn.XLOOKUP($D124, MASTER_YH!$D:$D, MASTER_YH!I:I)</f>
        <v>9805485000</v>
      </c>
      <c r="X124" s="49">
        <f t="shared" si="75"/>
        <v>1.5178475108574436</v>
      </c>
      <c r="Y124" s="46">
        <f t="shared" si="104"/>
        <v>14883231000</v>
      </c>
      <c r="Z124" s="46">
        <f>_xlfn.XLOOKUP($D124, 'MASTER_S&amp;P'!$D:$D, 'MASTER_S&amp;P'!I:I)</f>
        <v>9805485000</v>
      </c>
      <c r="AA124" s="49">
        <f t="shared" si="105"/>
        <v>1.5178475108574436</v>
      </c>
      <c r="AB124" s="51">
        <f t="shared" si="76"/>
        <v>9805485000</v>
      </c>
      <c r="AC124" s="65">
        <f t="shared" si="77"/>
        <v>6.1353522292846435E-3</v>
      </c>
      <c r="AD124" s="65" t="str">
        <f t="shared" si="78"/>
        <v/>
      </c>
      <c r="AE124" s="50">
        <f t="shared" si="106"/>
        <v>1.5178475108574436</v>
      </c>
      <c r="AF124" s="44">
        <f t="shared" si="119"/>
        <v>0</v>
      </c>
      <c r="AI124" s="46">
        <f>_xlfn.XLOOKUP($D124,MASTER_YH!$D:$D,MASTER_YH!G:G)</f>
        <v>14555741000</v>
      </c>
      <c r="AJ124" s="46">
        <f>IF(AND(EXCL_YRS_NEG_INC=1,_xlfn.XLOOKUP($D124,MASTER_YH!$D:$D,MASTER_YH!M:M)&lt;0), "Negative", _xlfn.XLOOKUP($D124,MASTER_YH!$D:$D,MASTER_YH!M:M))</f>
        <v>1432402000</v>
      </c>
      <c r="AK124" s="65">
        <f t="shared" si="79"/>
        <v>6.1806608251699134E-3</v>
      </c>
      <c r="AL124" s="65" t="str">
        <f t="shared" si="80"/>
        <v/>
      </c>
      <c r="AM124" s="47">
        <f t="shared" si="107"/>
        <v>9.8408043946371399E-2</v>
      </c>
      <c r="AN124" s="46">
        <f>_xlfn.XLOOKUP($D124, 'MASTER_S&amp;P'!$D:$D, 'MASTER_S&amp;P'!G:G)</f>
        <v>14555741000</v>
      </c>
      <c r="AO124" s="46">
        <f>IF(AND(EXCL_YRS_NEG_INC=1,_xlfn.XLOOKUP($D124,'MASTER_S&amp;P'!$D:$D,'MASTER_S&amp;P'!M:M)&lt;0),"Negative",_xlfn.XLOOKUP($D124,'MASTER_S&amp;P'!$D:$D,'MASTER_S&amp;P'!M:M))</f>
        <v>1432402000</v>
      </c>
      <c r="AP124" s="65">
        <f t="shared" si="81"/>
        <v>6.2682494468339388E-3</v>
      </c>
      <c r="AQ124" s="65" t="str">
        <f t="shared" si="82"/>
        <v/>
      </c>
      <c r="AR124" s="47">
        <f t="shared" si="108"/>
        <v>9.8408043946371399E-2</v>
      </c>
      <c r="AS124" s="46">
        <f>_xlfn.XLOOKUP($D124, MASTER_VL!$D:$D, MASTER_VL!G:G)</f>
        <v>14556000000</v>
      </c>
      <c r="AT124" s="46">
        <f>IF(AND(EXCL_YRS_NEG_INC=1,_xlfn.XLOOKUP($D124,MASTER_VL!$D:$D,MASTER_VL!P:P)&lt;0),"Negative",_xlfn.XLOOKUP($D124,MASTER_VL!$D:$D,MASTER_VL!P:P))</f>
        <v>1090557600</v>
      </c>
      <c r="AU124" s="65">
        <f t="shared" si="83"/>
        <v>6.4640741122510672E-3</v>
      </c>
      <c r="AV124" s="65" t="str">
        <f t="shared" si="84"/>
        <v/>
      </c>
      <c r="AW124" s="47">
        <f t="shared" si="109"/>
        <v>7.4921516900247315E-2</v>
      </c>
      <c r="AX124" s="46">
        <f t="shared" si="85"/>
        <v>14555741000</v>
      </c>
      <c r="AY124" s="46">
        <f>_xlfn.XLOOKUP($D124, MASTER_YH!$D:$D, MASTER_YH!J:J)</f>
        <v>9188151000</v>
      </c>
      <c r="AZ124" s="49">
        <f t="shared" si="86"/>
        <v>1.5841860892360171</v>
      </c>
      <c r="BA124" s="46">
        <f t="shared" si="110"/>
        <v>14555741000</v>
      </c>
      <c r="BB124" s="46">
        <f>_xlfn.XLOOKUP($D124, 'MASTER_S&amp;P'!$D:$D, 'MASTER_S&amp;P'!J:J)</f>
        <v>9188151000</v>
      </c>
      <c r="BC124" s="49">
        <f t="shared" si="111"/>
        <v>1.5841860892360171</v>
      </c>
      <c r="BD124" s="51">
        <f t="shared" si="87"/>
        <v>9188151000</v>
      </c>
      <c r="BE124" s="65">
        <f t="shared" si="88"/>
        <v>5.933237799311146E-3</v>
      </c>
      <c r="BF124" s="65" t="str">
        <f t="shared" si="89"/>
        <v/>
      </c>
      <c r="BG124" s="50">
        <f t="shared" si="112"/>
        <v>1.5841860892360171</v>
      </c>
      <c r="BH124" s="44">
        <f t="shared" si="120"/>
        <v>0</v>
      </c>
      <c r="BK124" s="46">
        <f>_xlfn.XLOOKUP($D124,MASTER_YH!$D:$D,MASTER_YH!H:H)</f>
        <v>14204717000</v>
      </c>
      <c r="BL124" s="46">
        <f>IF(AND(EXCL_YRS_NEG_INC=1,_xlfn.XLOOKUP($D124,MASTER_YH!$D:$D,MASTER_YH!N:N)&lt;0), "Negative", _xlfn.XLOOKUP($D124,MASTER_YH!$D:$D,MASTER_YH!N:N))</f>
        <v>1404310000</v>
      </c>
      <c r="BM124" s="65">
        <f t="shared" si="90"/>
        <v>6.0868970015955327E-3</v>
      </c>
      <c r="BN124" s="65" t="str">
        <f t="shared" si="91"/>
        <v/>
      </c>
      <c r="BO124" s="47">
        <f t="shared" si="113"/>
        <v>9.8862230060620004E-2</v>
      </c>
      <c r="BP124" s="46">
        <f>_xlfn.XLOOKUP($D124, 'MASTER_S&amp;P'!$D:$D, 'MASTER_S&amp;P'!H:H)</f>
        <v>14204717000</v>
      </c>
      <c r="BQ124" s="46">
        <f>IF(AND(EXCL_YRS_NEG_INC=1,_xlfn.XLOOKUP($D124,'MASTER_S&amp;P'!$D:$D,'MASTER_S&amp;P'!N:N)&lt;0),"Negative",_xlfn.XLOOKUP($D124,'MASTER_S&amp;P'!$D:$D,'MASTER_S&amp;P'!N:N))</f>
        <v>1404310000</v>
      </c>
      <c r="BR124" s="65">
        <f t="shared" si="92"/>
        <v>5.9046403410766262E-3</v>
      </c>
      <c r="BS124" s="65" t="str">
        <f t="shared" si="93"/>
        <v/>
      </c>
      <c r="BT124" s="47">
        <f t="shared" si="114"/>
        <v>9.8862230060620004E-2</v>
      </c>
      <c r="BU124" s="46">
        <f>_xlfn.XLOOKUP($D124, MASTER_VL!$D:$D, MASTER_VL!H:H)</f>
        <v>14205000000</v>
      </c>
      <c r="BV124" s="46">
        <f>IF(AND(EXCL_YRS_NEG_INC=1,_xlfn.XLOOKUP($D124,MASTER_VL!$D:$D,MASTER_VL!Q:Q)&lt;0),"Negative",_xlfn.XLOOKUP($D124,MASTER_VL!$D:$D,MASTER_VL!Q:Q))</f>
        <v>1069444400</v>
      </c>
      <c r="BW124" s="65">
        <f t="shared" si="94"/>
        <v>6.321654874533956E-3</v>
      </c>
      <c r="BX124" s="65" t="str">
        <f t="shared" si="95"/>
        <v/>
      </c>
      <c r="BY124" s="47">
        <f t="shared" si="115"/>
        <v>7.5286476592749035E-2</v>
      </c>
      <c r="BZ124" s="46">
        <f t="shared" si="96"/>
        <v>14204717000</v>
      </c>
      <c r="CA124" s="46">
        <f>_xlfn.XLOOKUP($D124, MASTER_YH!$D:$D, MASTER_YH!K:K)</f>
        <v>8489990000</v>
      </c>
      <c r="CB124" s="49">
        <f t="shared" si="97"/>
        <v>1.6731135136790503</v>
      </c>
      <c r="CC124" s="46">
        <f t="shared" si="116"/>
        <v>14204717000</v>
      </c>
      <c r="CD124" s="46">
        <f>_xlfn.XLOOKUP($D124, 'MASTER_S&amp;P'!$D:$D, 'MASTER_S&amp;P'!K:K)</f>
        <v>8489990000</v>
      </c>
      <c r="CE124" s="49">
        <f t="shared" si="117"/>
        <v>1.6731135136790503</v>
      </c>
      <c r="CF124" s="51">
        <f t="shared" si="98"/>
        <v>8489990000</v>
      </c>
      <c r="CG124" s="65">
        <f t="shared" si="99"/>
        <v>5.6900493416832034E-3</v>
      </c>
      <c r="CH124" s="65" t="str">
        <f t="shared" si="100"/>
        <v/>
      </c>
      <c r="CI124" s="50">
        <f t="shared" si="118"/>
        <v>1.6731135136790503</v>
      </c>
      <c r="CJ124" s="44">
        <f t="shared" si="121"/>
        <v>0</v>
      </c>
    </row>
    <row r="125" spans="2:88" x14ac:dyDescent="0.3">
      <c r="B125" s="7" t="str">
        <f>MASTER_VL!B119</f>
        <v>Retail Building Supply</v>
      </c>
      <c r="C125" s="7" t="str">
        <f>MASTER_VL!C119</f>
        <v>Tile Shop Holdings Inc</v>
      </c>
      <c r="D125" s="7" t="str">
        <f>MASTER_VL!D119</f>
        <v>TTSH</v>
      </c>
      <c r="G125" s="46">
        <f>_xlfn.XLOOKUP($D125,MASTER_YH!$D:$D,MASTER_YH!F:F)</f>
        <v>347071000</v>
      </c>
      <c r="H125" s="46">
        <f>IF(AND(EXCL_YRS_NEG_INC=1,_xlfn.XLOOKUP($D125,MASTER_YH!$D:$D,MASTER_YH!L:L)&lt;0), "Negative", _xlfn.XLOOKUP($D125,MASTER_YH!$D:$D,MASTER_YH!L:L))</f>
        <v>3242000</v>
      </c>
      <c r="I125" s="65">
        <f t="shared" si="68"/>
        <v>2.341555743021192E-4</v>
      </c>
      <c r="J125" s="65" t="str">
        <f t="shared" si="69"/>
        <v/>
      </c>
      <c r="K125" s="47">
        <f t="shared" si="101"/>
        <v>9.3410282046036686E-3</v>
      </c>
      <c r="L125" s="46">
        <f>_xlfn.XLOOKUP($D125, 'MASTER_S&amp;P'!$D:$D, 'MASTER_S&amp;P'!F:F)</f>
        <v>347071000</v>
      </c>
      <c r="M125" s="46">
        <f>IF(AND(EXCL_YRS_NEG_INC=1,_xlfn.XLOOKUP($D125,'MASTER_S&amp;P'!$D:$D,'MASTER_S&amp;P'!L:L)&lt;0),"Negative",_xlfn.XLOOKUP($D125,'MASTER_S&amp;P'!$D:$D,'MASTER_S&amp;P'!L:L))</f>
        <v>3242000</v>
      </c>
      <c r="N125" s="65">
        <f t="shared" si="70"/>
        <v>2.1453070380021274E-4</v>
      </c>
      <c r="O125" s="65" t="str">
        <f t="shared" si="71"/>
        <v/>
      </c>
      <c r="P125" s="47">
        <f t="shared" si="102"/>
        <v>9.3410282046036686E-3</v>
      </c>
      <c r="Q125" s="46">
        <f>_xlfn.XLOOKUP($D125, MASTER_VL!$D:$D, MASTER_VL!F:F)</f>
        <v>347100000</v>
      </c>
      <c r="R125" s="46">
        <f>IF(AND(EXCL_YRS_NEG_INC=1,_xlfn.XLOOKUP($D125,MASTER_VL!$D:$D,MASTER_VL!O:O)&lt;0),"Negative",_xlfn.XLOOKUP($D125,MASTER_VL!$D:$D,MASTER_VL!O:O))</f>
        <v>2233000</v>
      </c>
      <c r="S125" s="65">
        <f t="shared" si="72"/>
        <v>2.944822309731951E-4</v>
      </c>
      <c r="T125" s="65" t="str">
        <f t="shared" si="73"/>
        <v/>
      </c>
      <c r="U125" s="47">
        <f t="shared" si="103"/>
        <v>6.433304523192164E-3</v>
      </c>
      <c r="V125" s="46">
        <f t="shared" si="74"/>
        <v>347071000</v>
      </c>
      <c r="W125" s="46">
        <f>_xlfn.XLOOKUP($D125, MASTER_YH!$D:$D, MASTER_YH!I:I)</f>
        <v>319603000</v>
      </c>
      <c r="X125" s="49">
        <f t="shared" si="75"/>
        <v>1.0859441244293702</v>
      </c>
      <c r="Y125" s="46">
        <f t="shared" si="104"/>
        <v>347071000</v>
      </c>
      <c r="Z125" s="46">
        <f>_xlfn.XLOOKUP($D125, 'MASTER_S&amp;P'!$D:$D, 'MASTER_S&amp;P'!I:I)</f>
        <v>319603000</v>
      </c>
      <c r="AA125" s="49">
        <f t="shared" si="105"/>
        <v>1.0859441244293702</v>
      </c>
      <c r="AB125" s="51">
        <f t="shared" si="76"/>
        <v>319603000</v>
      </c>
      <c r="AC125" s="65">
        <f t="shared" si="77"/>
        <v>1.9997756138896342E-4</v>
      </c>
      <c r="AD125" s="65" t="str">
        <f t="shared" si="78"/>
        <v/>
      </c>
      <c r="AE125" s="50">
        <f t="shared" si="106"/>
        <v>1.0859441244293702</v>
      </c>
      <c r="AF125" s="44">
        <f t="shared" si="119"/>
        <v>0</v>
      </c>
      <c r="AI125" s="46">
        <f>_xlfn.XLOOKUP($D125,MASTER_YH!$D:$D,MASTER_YH!G:G)</f>
        <v>377146000</v>
      </c>
      <c r="AJ125" s="46">
        <f>IF(AND(EXCL_YRS_NEG_INC=1,_xlfn.XLOOKUP($D125,MASTER_YH!$D:$D,MASTER_YH!M:M)&lt;0), "Negative", _xlfn.XLOOKUP($D125,MASTER_YH!$D:$D,MASTER_YH!M:M))</f>
        <v>13994000</v>
      </c>
      <c r="AK125" s="65">
        <f t="shared" si="79"/>
        <v>2.1301807347617673E-4</v>
      </c>
      <c r="AL125" s="65" t="str">
        <f t="shared" si="80"/>
        <v/>
      </c>
      <c r="AM125" s="47">
        <f t="shared" si="107"/>
        <v>3.7104993822021183E-2</v>
      </c>
      <c r="AN125" s="46">
        <f>_xlfn.XLOOKUP($D125, 'MASTER_S&amp;P'!$D:$D, 'MASTER_S&amp;P'!G:G)</f>
        <v>377146000</v>
      </c>
      <c r="AO125" s="46">
        <f>IF(AND(EXCL_YRS_NEG_INC=1,_xlfn.XLOOKUP($D125,'MASTER_S&amp;P'!$D:$D,'MASTER_S&amp;P'!M:M)&lt;0),"Negative",_xlfn.XLOOKUP($D125,'MASTER_S&amp;P'!$D:$D,'MASTER_S&amp;P'!M:M))</f>
        <v>13994000</v>
      </c>
      <c r="AP125" s="65">
        <f t="shared" si="81"/>
        <v>2.16036837969663E-4</v>
      </c>
      <c r="AQ125" s="65" t="str">
        <f t="shared" si="82"/>
        <v/>
      </c>
      <c r="AR125" s="47">
        <f t="shared" si="108"/>
        <v>3.7104993822021183E-2</v>
      </c>
      <c r="AS125" s="46">
        <f>_xlfn.XLOOKUP($D125, MASTER_VL!$D:$D, MASTER_VL!G:G)</f>
        <v>377100000</v>
      </c>
      <c r="AT125" s="46">
        <f>IF(AND(EXCL_YRS_NEG_INC=1,_xlfn.XLOOKUP($D125,MASTER_VL!$D:$D,MASTER_VL!P:P)&lt;0),"Negative",_xlfn.XLOOKUP($D125,MASTER_VL!$D:$D,MASTER_VL!P:P))</f>
        <v>10237300</v>
      </c>
      <c r="AU125" s="65">
        <f t="shared" si="83"/>
        <v>2.2278598569775029E-4</v>
      </c>
      <c r="AV125" s="65" t="str">
        <f t="shared" si="84"/>
        <v/>
      </c>
      <c r="AW125" s="47">
        <f t="shared" si="109"/>
        <v>2.7147440997083001E-2</v>
      </c>
      <c r="AX125" s="46">
        <f t="shared" si="85"/>
        <v>377146000</v>
      </c>
      <c r="AY125" s="46">
        <f>_xlfn.XLOOKUP($D125, MASTER_YH!$D:$D, MASTER_YH!J:J)</f>
        <v>316672000</v>
      </c>
      <c r="AZ125" s="49">
        <f t="shared" si="86"/>
        <v>1.1909673100242522</v>
      </c>
      <c r="BA125" s="46">
        <f t="shared" si="110"/>
        <v>377146000</v>
      </c>
      <c r="BB125" s="46">
        <f>_xlfn.XLOOKUP($D125, 'MASTER_S&amp;P'!$D:$D, 'MASTER_S&amp;P'!J:J)</f>
        <v>316672000</v>
      </c>
      <c r="BC125" s="49">
        <f t="shared" si="111"/>
        <v>1.1909673100242522</v>
      </c>
      <c r="BD125" s="51">
        <f t="shared" si="87"/>
        <v>316672000</v>
      </c>
      <c r="BE125" s="65">
        <f t="shared" si="88"/>
        <v>2.0449057491365338E-4</v>
      </c>
      <c r="BF125" s="65" t="str">
        <f t="shared" si="89"/>
        <v/>
      </c>
      <c r="BG125" s="50">
        <f t="shared" si="112"/>
        <v>1.1909673100242522</v>
      </c>
      <c r="BH125" s="44">
        <f t="shared" si="120"/>
        <v>0</v>
      </c>
      <c r="BK125" s="46">
        <f>_xlfn.XLOOKUP($D125,MASTER_YH!$D:$D,MASTER_YH!H:H)</f>
        <v>394702000</v>
      </c>
      <c r="BL125" s="46">
        <f>IF(AND(EXCL_YRS_NEG_INC=1,_xlfn.XLOOKUP($D125,MASTER_YH!$D:$D,MASTER_YH!N:N)&lt;0), "Negative", _xlfn.XLOOKUP($D125,MASTER_YH!$D:$D,MASTER_YH!N:N))</f>
        <v>21030000</v>
      </c>
      <c r="BM125" s="65">
        <f t="shared" si="90"/>
        <v>2.4793702876985374E-4</v>
      </c>
      <c r="BN125" s="65" t="str">
        <f t="shared" si="91"/>
        <v/>
      </c>
      <c r="BO125" s="47">
        <f t="shared" si="113"/>
        <v>5.3280702910043526E-2</v>
      </c>
      <c r="BP125" s="46">
        <f>_xlfn.XLOOKUP($D125, 'MASTER_S&amp;P'!$D:$D, 'MASTER_S&amp;P'!H:H)</f>
        <v>394702000</v>
      </c>
      <c r="BQ125" s="46">
        <f>IF(AND(EXCL_YRS_NEG_INC=1,_xlfn.XLOOKUP($D125,'MASTER_S&amp;P'!$D:$D,'MASTER_S&amp;P'!N:N)&lt;0),"Negative",_xlfn.XLOOKUP($D125,'MASTER_S&amp;P'!$D:$D,'MASTER_S&amp;P'!N:N))</f>
        <v>21030000</v>
      </c>
      <c r="BR125" s="65">
        <f t="shared" si="92"/>
        <v>2.4051318458935769E-4</v>
      </c>
      <c r="BS125" s="65" t="str">
        <f t="shared" si="93"/>
        <v/>
      </c>
      <c r="BT125" s="47">
        <f t="shared" si="114"/>
        <v>5.3280702910043526E-2</v>
      </c>
      <c r="BU125" s="46">
        <f>_xlfn.XLOOKUP($D125, MASTER_VL!$D:$D, MASTER_VL!H:H)</f>
        <v>394700000</v>
      </c>
      <c r="BV125" s="46">
        <f>IF(AND(EXCL_YRS_NEG_INC=1,_xlfn.XLOOKUP($D125,MASTER_VL!$D:$D,MASTER_VL!Q:Q)&lt;0),"Negative",_xlfn.XLOOKUP($D125,MASTER_VL!$D:$D,MASTER_VL!Q:Q))</f>
        <v>14201600</v>
      </c>
      <c r="BW125" s="65">
        <f t="shared" si="94"/>
        <v>2.5749940011956222E-4</v>
      </c>
      <c r="BX125" s="65" t="str">
        <f t="shared" si="95"/>
        <v/>
      </c>
      <c r="BY125" s="47">
        <f t="shared" si="115"/>
        <v>3.5980744869521158E-2</v>
      </c>
      <c r="BZ125" s="46">
        <f t="shared" si="96"/>
        <v>394702000</v>
      </c>
      <c r="CA125" s="46">
        <f>_xlfn.XLOOKUP($D125, MASTER_YH!$D:$D, MASTER_YH!K:K)</f>
        <v>345822000</v>
      </c>
      <c r="CB125" s="49">
        <f t="shared" si="97"/>
        <v>1.1413443910451042</v>
      </c>
      <c r="CC125" s="46">
        <f t="shared" si="116"/>
        <v>394702000</v>
      </c>
      <c r="CD125" s="46">
        <f>_xlfn.XLOOKUP($D125, 'MASTER_S&amp;P'!$D:$D, 'MASTER_S&amp;P'!K:K)</f>
        <v>345822000</v>
      </c>
      <c r="CE125" s="49">
        <f t="shared" si="117"/>
        <v>1.1413443910451042</v>
      </c>
      <c r="CF125" s="51">
        <f t="shared" si="98"/>
        <v>345822000</v>
      </c>
      <c r="CG125" s="65">
        <f t="shared" si="99"/>
        <v>2.3177226868813377E-4</v>
      </c>
      <c r="CH125" s="65" t="str">
        <f t="shared" si="100"/>
        <v/>
      </c>
      <c r="CI125" s="50">
        <f t="shared" si="118"/>
        <v>1.1413443910451042</v>
      </c>
      <c r="CJ125" s="44">
        <f t="shared" si="121"/>
        <v>0</v>
      </c>
    </row>
    <row r="126" spans="2:88" x14ac:dyDescent="0.3">
      <c r="B126" s="7" t="str">
        <f>MASTER_VL!B120</f>
        <v>Retail Building Supply</v>
      </c>
      <c r="C126" s="7" t="str">
        <f>MASTER_VL!C120</f>
        <v>Watsco Inc</v>
      </c>
      <c r="D126" s="7" t="str">
        <f>MASTER_VL!D120</f>
        <v>WSO</v>
      </c>
      <c r="G126" s="46">
        <f>_xlfn.XLOOKUP($D126,MASTER_YH!$D:$D,MASTER_YH!F:F)</f>
        <v>7618317000</v>
      </c>
      <c r="H126" s="46">
        <f>IF(AND(EXCL_YRS_NEG_INC=1,_xlfn.XLOOKUP($D126,MASTER_YH!$D:$D,MASTER_YH!L:L)&lt;0), "Negative", _xlfn.XLOOKUP($D126,MASTER_YH!$D:$D,MASTER_YH!L:L))</f>
        <v>802644000</v>
      </c>
      <c r="I126" s="65">
        <f t="shared" si="68"/>
        <v>3.2819006100210319E-3</v>
      </c>
      <c r="J126" s="65" t="str">
        <f t="shared" si="69"/>
        <v/>
      </c>
      <c r="K126" s="47">
        <f t="shared" si="101"/>
        <v>0.1053571280901018</v>
      </c>
      <c r="L126" s="46">
        <f>_xlfn.XLOOKUP($D126, 'MASTER_S&amp;P'!$D:$D, 'MASTER_S&amp;P'!F:F)</f>
        <v>7618317000</v>
      </c>
      <c r="M126" s="46">
        <f>IF(AND(EXCL_YRS_NEG_INC=1,_xlfn.XLOOKUP($D126,'MASTER_S&amp;P'!$D:$D,'MASTER_S&amp;P'!L:L)&lt;0),"Negative",_xlfn.XLOOKUP($D126,'MASTER_S&amp;P'!$D:$D,'MASTER_S&amp;P'!L:L))</f>
        <v>802644000</v>
      </c>
      <c r="N126" s="65">
        <f t="shared" si="70"/>
        <v>3.0068404297808231E-3</v>
      </c>
      <c r="O126" s="65" t="str">
        <f t="shared" si="71"/>
        <v/>
      </c>
      <c r="P126" s="47">
        <f t="shared" si="102"/>
        <v>0.1053571280901018</v>
      </c>
      <c r="Q126" s="46">
        <f>_xlfn.XLOOKUP($D126, MASTER_VL!$D:$D, MASTER_VL!F:F)</f>
        <v>7618300000</v>
      </c>
      <c r="R126" s="46">
        <f>IF(AND(EXCL_YRS_NEG_INC=1,_xlfn.XLOOKUP($D126,MASTER_VL!$D:$D,MASTER_VL!O:O)&lt;0),"Negative",_xlfn.XLOOKUP($D126,MASTER_VL!$D:$D,MASTER_VL!O:O))</f>
        <v>536655000</v>
      </c>
      <c r="S126" s="65">
        <f t="shared" si="72"/>
        <v>4.1274328674503679E-3</v>
      </c>
      <c r="T126" s="65" t="str">
        <f t="shared" si="73"/>
        <v/>
      </c>
      <c r="U126" s="47">
        <f t="shared" si="103"/>
        <v>7.0442880957693979E-2</v>
      </c>
      <c r="V126" s="46">
        <f t="shared" si="74"/>
        <v>7618317000</v>
      </c>
      <c r="W126" s="46">
        <f>_xlfn.XLOOKUP($D126, MASTER_YH!$D:$D, MASTER_YH!I:I)</f>
        <v>4479523000</v>
      </c>
      <c r="X126" s="49">
        <f t="shared" si="75"/>
        <v>1.7006982663109442</v>
      </c>
      <c r="Y126" s="46">
        <f t="shared" si="104"/>
        <v>7618317000</v>
      </c>
      <c r="Z126" s="46">
        <f>_xlfn.XLOOKUP($D126, 'MASTER_S&amp;P'!$D:$D, 'MASTER_S&amp;P'!I:I)</f>
        <v>4479523000</v>
      </c>
      <c r="AA126" s="49">
        <f t="shared" si="105"/>
        <v>1.7006982663109442</v>
      </c>
      <c r="AB126" s="51">
        <f t="shared" si="76"/>
        <v>4479523000</v>
      </c>
      <c r="AC126" s="65">
        <f t="shared" si="77"/>
        <v>2.8028650723734556E-3</v>
      </c>
      <c r="AD126" s="65" t="str">
        <f t="shared" si="78"/>
        <v/>
      </c>
      <c r="AE126" s="50">
        <f t="shared" si="106"/>
        <v>1.7006982663109442</v>
      </c>
      <c r="AF126" s="44">
        <f t="shared" si="119"/>
        <v>0</v>
      </c>
      <c r="AI126" s="46">
        <f>_xlfn.XLOOKUP($D126,MASTER_YH!$D:$D,MASTER_YH!G:G)</f>
        <v>7283767000</v>
      </c>
      <c r="AJ126" s="46">
        <f>IF(AND(EXCL_YRS_NEG_INC=1,_xlfn.XLOOKUP($D126,MASTER_YH!$D:$D,MASTER_YH!M:M)&lt;0), "Negative", _xlfn.XLOOKUP($D126,MASTER_YH!$D:$D,MASTER_YH!M:M))</f>
        <v>789890000</v>
      </c>
      <c r="AK126" s="65">
        <f t="shared" si="79"/>
        <v>2.5085361676499209E-3</v>
      </c>
      <c r="AL126" s="65" t="str">
        <f t="shared" si="80"/>
        <v/>
      </c>
      <c r="AM126" s="47">
        <f t="shared" si="107"/>
        <v>0.10844525916328734</v>
      </c>
      <c r="AN126" s="46">
        <f>_xlfn.XLOOKUP($D126, 'MASTER_S&amp;P'!$D:$D, 'MASTER_S&amp;P'!G:G)</f>
        <v>7283767000</v>
      </c>
      <c r="AO126" s="46">
        <f>IF(AND(EXCL_YRS_NEG_INC=1,_xlfn.XLOOKUP($D126,'MASTER_S&amp;P'!$D:$D,'MASTER_S&amp;P'!M:M)&lt;0),"Negative",_xlfn.XLOOKUP($D126,'MASTER_S&amp;P'!$D:$D,'MASTER_S&amp;P'!M:M))</f>
        <v>789890000</v>
      </c>
      <c r="AP126" s="65">
        <f t="shared" si="81"/>
        <v>2.5440856390630804E-3</v>
      </c>
      <c r="AQ126" s="65" t="str">
        <f t="shared" si="82"/>
        <v/>
      </c>
      <c r="AR126" s="47">
        <f t="shared" si="108"/>
        <v>0.10844525916328734</v>
      </c>
      <c r="AS126" s="46">
        <f>_xlfn.XLOOKUP($D126, MASTER_VL!$D:$D, MASTER_VL!G:G)</f>
        <v>7283800000</v>
      </c>
      <c r="AT126" s="46">
        <f>IF(AND(EXCL_YRS_NEG_INC=1,_xlfn.XLOOKUP($D126,MASTER_VL!$D:$D,MASTER_VL!P:P)&lt;0),"Negative",_xlfn.XLOOKUP($D126,MASTER_VL!$D:$D,MASTER_VL!P:P))</f>
        <v>534360300</v>
      </c>
      <c r="AU126" s="65">
        <f t="shared" si="83"/>
        <v>2.6235647222245975E-3</v>
      </c>
      <c r="AV126" s="65" t="str">
        <f t="shared" si="84"/>
        <v/>
      </c>
      <c r="AW126" s="47">
        <f t="shared" si="109"/>
        <v>7.3362846316483155E-2</v>
      </c>
      <c r="AX126" s="46">
        <f t="shared" si="85"/>
        <v>7283767000</v>
      </c>
      <c r="AY126" s="46">
        <f>_xlfn.XLOOKUP($D126, MASTER_YH!$D:$D, MASTER_YH!J:J)</f>
        <v>3729182000</v>
      </c>
      <c r="AZ126" s="49">
        <f t="shared" si="86"/>
        <v>1.9531808852450752</v>
      </c>
      <c r="BA126" s="46">
        <f t="shared" si="110"/>
        <v>7283767000</v>
      </c>
      <c r="BB126" s="46">
        <f>_xlfn.XLOOKUP($D126, 'MASTER_S&amp;P'!$D:$D, 'MASTER_S&amp;P'!J:J)</f>
        <v>3729182000</v>
      </c>
      <c r="BC126" s="49">
        <f t="shared" si="111"/>
        <v>1.9531808852450752</v>
      </c>
      <c r="BD126" s="51">
        <f t="shared" si="87"/>
        <v>3729182000</v>
      </c>
      <c r="BE126" s="65">
        <f t="shared" si="88"/>
        <v>2.4081149300779598E-3</v>
      </c>
      <c r="BF126" s="65" t="str">
        <f t="shared" si="89"/>
        <v/>
      </c>
      <c r="BG126" s="50">
        <f t="shared" si="112"/>
        <v>1.9531808852450752</v>
      </c>
      <c r="BH126" s="44">
        <f t="shared" si="120"/>
        <v>0</v>
      </c>
      <c r="BK126" s="46">
        <f>_xlfn.XLOOKUP($D126,MASTER_YH!$D:$D,MASTER_YH!H:H)</f>
        <v>7274344000</v>
      </c>
      <c r="BL126" s="46">
        <f>IF(AND(EXCL_YRS_NEG_INC=1,_xlfn.XLOOKUP($D126,MASTER_YH!$D:$D,MASTER_YH!N:N)&lt;0), "Negative", _xlfn.XLOOKUP($D126,MASTER_YH!$D:$D,MASTER_YH!N:N))</f>
        <v>829413000</v>
      </c>
      <c r="BM126" s="65">
        <f t="shared" si="90"/>
        <v>2.5008744813036954E-3</v>
      </c>
      <c r="BN126" s="65">
        <f t="shared" si="91"/>
        <v>4.8957566136494735E-3</v>
      </c>
      <c r="BO126" s="47">
        <f t="shared" si="113"/>
        <v>0.11401894108939582</v>
      </c>
      <c r="BP126" s="46">
        <f>_xlfn.XLOOKUP($D126, 'MASTER_S&amp;P'!$D:$D, 'MASTER_S&amp;P'!H:H)</f>
        <v>7274344000</v>
      </c>
      <c r="BQ126" s="46">
        <f>IF(AND(EXCL_YRS_NEG_INC=1,_xlfn.XLOOKUP($D126,'MASTER_S&amp;P'!$D:$D,'MASTER_S&amp;P'!N:N)&lt;0),"Negative",_xlfn.XLOOKUP($D126,'MASTER_S&amp;P'!$D:$D,'MASTER_S&amp;P'!N:N))</f>
        <v>829413000</v>
      </c>
      <c r="BR126" s="65">
        <f t="shared" si="92"/>
        <v>2.4259921510753563E-3</v>
      </c>
      <c r="BS126" s="65">
        <f t="shared" si="93"/>
        <v>4.8957566136494735E-3</v>
      </c>
      <c r="BT126" s="47">
        <f t="shared" si="114"/>
        <v>0.11401894108939582</v>
      </c>
      <c r="BU126" s="46">
        <f>_xlfn.XLOOKUP($D126, MASTER_VL!$D:$D, MASTER_VL!H:H)</f>
        <v>7274300000</v>
      </c>
      <c r="BV126" s="46">
        <f>IF(AND(EXCL_YRS_NEG_INC=1,_xlfn.XLOOKUP($D126,MASTER_VL!$D:$D,MASTER_VL!Q:Q)&lt;0),"Negative",_xlfn.XLOOKUP($D126,MASTER_VL!$D:$D,MASTER_VL!Q:Q))</f>
        <v>597137500</v>
      </c>
      <c r="BW126" s="65">
        <f t="shared" si="94"/>
        <v>2.5973275629909563E-3</v>
      </c>
      <c r="BX126" s="65">
        <f t="shared" si="95"/>
        <v>4.8957566136494735E-3</v>
      </c>
      <c r="BY126" s="47">
        <f t="shared" si="115"/>
        <v>8.2088654578447412E-2</v>
      </c>
      <c r="BZ126" s="46">
        <f t="shared" si="96"/>
        <v>7274344000</v>
      </c>
      <c r="CA126" s="46">
        <f>_xlfn.XLOOKUP($D126, MASTER_YH!$D:$D, MASTER_YH!K:K)</f>
        <v>3488214000</v>
      </c>
      <c r="CB126" s="49">
        <f t="shared" si="97"/>
        <v>2.085406457287311</v>
      </c>
      <c r="CC126" s="46">
        <f t="shared" si="116"/>
        <v>7274344000</v>
      </c>
      <c r="CD126" s="46">
        <f>_xlfn.XLOOKUP($D126, 'MASTER_S&amp;P'!$D:$D, 'MASTER_S&amp;P'!K:K)</f>
        <v>3488214000</v>
      </c>
      <c r="CE126" s="49">
        <f t="shared" si="117"/>
        <v>2.085406457287311</v>
      </c>
      <c r="CF126" s="51">
        <f t="shared" si="98"/>
        <v>3488214000</v>
      </c>
      <c r="CG126" s="65">
        <f t="shared" si="99"/>
        <v>2.3378248707419131E-3</v>
      </c>
      <c r="CH126" s="65">
        <f t="shared" si="100"/>
        <v>4.815815516556847E-3</v>
      </c>
      <c r="CI126" s="50">
        <f t="shared" si="118"/>
        <v>2.085406457287311</v>
      </c>
      <c r="CJ126" s="44">
        <f t="shared" si="121"/>
        <v>1</v>
      </c>
    </row>
    <row r="127" spans="2:88" x14ac:dyDescent="0.3">
      <c r="B127" s="7" t="str">
        <f>MASTER_VL!B121</f>
        <v>Retail Wholesale Food</v>
      </c>
      <c r="C127" s="7" t="str">
        <f>MASTER_VL!C121</f>
        <v>Albertsons Companies</v>
      </c>
      <c r="D127" s="7" t="str">
        <f>MASTER_VL!D121</f>
        <v>ACI</v>
      </c>
      <c r="G127" s="46">
        <f>_xlfn.XLOOKUP($D127,MASTER_YH!$D:$D,MASTER_YH!F:F)</f>
        <v>79187900000</v>
      </c>
      <c r="H127" s="46">
        <f>IF(AND(EXCL_YRS_NEG_INC=1,_xlfn.XLOOKUP($D127,MASTER_YH!$D:$D,MASTER_YH!L:L)&lt;0), "Negative", _xlfn.XLOOKUP($D127,MASTER_YH!$D:$D,MASTER_YH!L:L))</f>
        <v>1129700000</v>
      </c>
      <c r="I127" s="65">
        <f t="shared" si="68"/>
        <v>1.9406596666314942E-2</v>
      </c>
      <c r="J127" s="65">
        <f t="shared" si="69"/>
        <v>4.9311284118594138E-2</v>
      </c>
      <c r="K127" s="47">
        <f t="shared" si="101"/>
        <v>1.4266068427120811E-2</v>
      </c>
      <c r="L127" s="46">
        <f>_xlfn.XLOOKUP($D127, 'MASTER_S&amp;P'!$D:$D, 'MASTER_S&amp;P'!F:F)</f>
        <v>79237700000</v>
      </c>
      <c r="M127" s="46">
        <f>IF(AND(EXCL_YRS_NEG_INC=1,_xlfn.XLOOKUP($D127,'MASTER_S&amp;P'!$D:$D,'MASTER_S&amp;P'!L:L)&lt;0),"Negative",_xlfn.XLOOKUP($D127,'MASTER_S&amp;P'!$D:$D,'MASTER_S&amp;P'!L:L))</f>
        <v>1589000000</v>
      </c>
      <c r="N127" s="65">
        <f t="shared" si="70"/>
        <v>1.7780105613969692E-2</v>
      </c>
      <c r="O127" s="65">
        <f t="shared" si="71"/>
        <v>4.5522624833205738E-2</v>
      </c>
      <c r="P127" s="47">
        <f t="shared" si="102"/>
        <v>2.0053585603822421E-2</v>
      </c>
      <c r="Q127" s="46" t="str">
        <f>_xlfn.XLOOKUP($D127, MASTER_VL!$D:$D, MASTER_VL!F:F)</f>
        <v>NA</v>
      </c>
      <c r="R127" s="46" t="str">
        <f>IF(AND(EXCL_YRS_NEG_INC=1,_xlfn.XLOOKUP($D127,MASTER_VL!$D:$D,MASTER_VL!O:O)&lt;0),"Negative",_xlfn.XLOOKUP($D127,MASTER_VL!$D:$D,MASTER_VL!O:O))</f>
        <v>NA</v>
      </c>
      <c r="S127" s="65" t="str">
        <f t="shared" si="72"/>
        <v/>
      </c>
      <c r="T127" s="65" t="str">
        <f t="shared" si="73"/>
        <v/>
      </c>
      <c r="U127" s="47" t="str">
        <f t="shared" si="103"/>
        <v>n/a</v>
      </c>
      <c r="V127" s="46">
        <f t="shared" si="74"/>
        <v>79187900000</v>
      </c>
      <c r="W127" s="46">
        <f>_xlfn.XLOOKUP($D127, MASTER_YH!$D:$D, MASTER_YH!I:I)</f>
        <v>26755700000</v>
      </c>
      <c r="X127" s="49">
        <f t="shared" si="75"/>
        <v>2.9596646695844249</v>
      </c>
      <c r="Y127" s="46">
        <f t="shared" si="104"/>
        <v>79237700000</v>
      </c>
      <c r="Z127" s="46">
        <f>_xlfn.XLOOKUP($D127, 'MASTER_S&amp;P'!$D:$D, 'MASTER_S&amp;P'!I:I)</f>
        <v>26221100000</v>
      </c>
      <c r="AA127" s="49">
        <f t="shared" si="105"/>
        <v>3.0219060222492571</v>
      </c>
      <c r="AB127" s="51">
        <f t="shared" si="76"/>
        <v>26488400000</v>
      </c>
      <c r="AC127" s="65">
        <f t="shared" si="77"/>
        <v>1.6573954678446131E-2</v>
      </c>
      <c r="AD127" s="65">
        <f t="shared" si="78"/>
        <v>4.4894352736260579E-2</v>
      </c>
      <c r="AE127" s="50">
        <f t="shared" si="106"/>
        <v>2.9907853459168408</v>
      </c>
      <c r="AF127" s="44">
        <f t="shared" si="119"/>
        <v>1</v>
      </c>
      <c r="AI127" s="46">
        <f>_xlfn.XLOOKUP($D127,MASTER_YH!$D:$D,MASTER_YH!G:G)</f>
        <v>78056700000</v>
      </c>
      <c r="AJ127" s="46">
        <f>IF(AND(EXCL_YRS_NEG_INC=1,_xlfn.XLOOKUP($D127,MASTER_YH!$D:$D,MASTER_YH!M:M)&lt;0), "Negative", _xlfn.XLOOKUP($D127,MASTER_YH!$D:$D,MASTER_YH!M:M))</f>
        <v>1589000000</v>
      </c>
      <c r="AK127" s="65">
        <f t="shared" si="79"/>
        <v>1.7620547059363421E-2</v>
      </c>
      <c r="AL127" s="65">
        <f t="shared" si="80"/>
        <v>3.8987008920176751E-2</v>
      </c>
      <c r="AM127" s="47">
        <f t="shared" si="107"/>
        <v>2.0356996900970703E-2</v>
      </c>
      <c r="AN127" s="46">
        <f>_xlfn.XLOOKUP($D127, 'MASTER_S&amp;P'!$D:$D, 'MASTER_S&amp;P'!G:G)</f>
        <v>77649700000</v>
      </c>
      <c r="AO127" s="46">
        <f>IF(AND(EXCL_YRS_NEG_INC=1,_xlfn.XLOOKUP($D127,'MASTER_S&amp;P'!$D:$D,'MASTER_S&amp;P'!M:M)&lt;0),"Negative",_xlfn.XLOOKUP($D127,'MASTER_S&amp;P'!$D:$D,'MASTER_S&amp;P'!M:M))</f>
        <v>1935500000</v>
      </c>
      <c r="AP127" s="65">
        <f t="shared" si="81"/>
        <v>1.7870254893776628E-2</v>
      </c>
      <c r="AQ127" s="65">
        <f t="shared" si="82"/>
        <v>3.8956437566264726E-2</v>
      </c>
      <c r="AR127" s="47">
        <f t="shared" si="108"/>
        <v>2.4926046076159985E-2</v>
      </c>
      <c r="AS127" s="46">
        <f>_xlfn.XLOOKUP($D127, MASTER_VL!$D:$D, MASTER_VL!G:G)</f>
        <v>79238000000</v>
      </c>
      <c r="AT127" s="46">
        <f>IF(AND(EXCL_YRS_NEG_INC=1,_xlfn.XLOOKUP($D127,MASTER_VL!$D:$D,MASTER_VL!P:P)&lt;0),"Negative",_xlfn.XLOOKUP($D127,MASTER_VL!$D:$D,MASTER_VL!P:P))</f>
        <v>1659024000</v>
      </c>
      <c r="AU127" s="65">
        <f t="shared" si="83"/>
        <v>1.8428534636019522E-2</v>
      </c>
      <c r="AV127" s="65">
        <f t="shared" si="84"/>
        <v>3.8956437566264726E-2</v>
      </c>
      <c r="AW127" s="47">
        <f t="shared" si="109"/>
        <v>2.0937227088013328E-2</v>
      </c>
      <c r="AX127" s="46">
        <f t="shared" si="85"/>
        <v>78056700000</v>
      </c>
      <c r="AY127" s="46">
        <f>_xlfn.XLOOKUP($D127, MASTER_YH!$D:$D, MASTER_YH!J:J)</f>
        <v>26221100000</v>
      </c>
      <c r="AZ127" s="49">
        <f t="shared" si="86"/>
        <v>2.9768659590940119</v>
      </c>
      <c r="BA127" s="46">
        <f t="shared" si="110"/>
        <v>77649700000</v>
      </c>
      <c r="BB127" s="46">
        <f>_xlfn.XLOOKUP($D127, 'MASTER_S&amp;P'!$D:$D, 'MASTER_S&amp;P'!J:J)</f>
        <v>26168200000</v>
      </c>
      <c r="BC127" s="49">
        <f t="shared" si="111"/>
        <v>2.967330576806964</v>
      </c>
      <c r="BD127" s="51">
        <f t="shared" si="87"/>
        <v>26194650000</v>
      </c>
      <c r="BE127" s="65">
        <f t="shared" si="88"/>
        <v>1.6915164707211026E-2</v>
      </c>
      <c r="BF127" s="65">
        <f t="shared" si="89"/>
        <v>3.8106174474351447E-2</v>
      </c>
      <c r="BG127" s="50">
        <f t="shared" si="112"/>
        <v>2.9720982679504879</v>
      </c>
      <c r="BH127" s="44">
        <f t="shared" si="120"/>
        <v>1</v>
      </c>
      <c r="BK127" s="46">
        <f>_xlfn.XLOOKUP($D127,MASTER_YH!$D:$D,MASTER_YH!H:H)</f>
        <v>76354700000</v>
      </c>
      <c r="BL127" s="46">
        <f>IF(AND(EXCL_YRS_NEG_INC=1,_xlfn.XLOOKUP($D127,MASTER_YH!$D:$D,MASTER_YH!N:N)&lt;0), "Negative", _xlfn.XLOOKUP($D127,MASTER_YH!$D:$D,MASTER_YH!N:N))</f>
        <v>1935500000</v>
      </c>
      <c r="BM127" s="65">
        <f t="shared" si="90"/>
        <v>1.9462033671006879E-2</v>
      </c>
      <c r="BN127" s="65">
        <f t="shared" si="91"/>
        <v>3.8099225199911234E-2</v>
      </c>
      <c r="BO127" s="47">
        <f t="shared" si="113"/>
        <v>2.5348799746446517E-2</v>
      </c>
      <c r="BP127" s="46">
        <f>_xlfn.XLOOKUP($D127, 'MASTER_S&amp;P'!$D:$D, 'MASTER_S&amp;P'!H:H)</f>
        <v>71887000000</v>
      </c>
      <c r="BQ127" s="46">
        <f>IF(AND(EXCL_YRS_NEG_INC=1,_xlfn.XLOOKUP($D127,'MASTER_S&amp;P'!$D:$D,'MASTER_S&amp;P'!N:N)&lt;0),"Negative",_xlfn.XLOOKUP($D127,'MASTER_S&amp;P'!$D:$D,'MASTER_S&amp;P'!N:N))</f>
        <v>2099500000</v>
      </c>
      <c r="BR127" s="65">
        <f t="shared" si="92"/>
        <v>1.8879292536590698E-2</v>
      </c>
      <c r="BS127" s="65">
        <f t="shared" si="93"/>
        <v>3.8099225199911234E-2</v>
      </c>
      <c r="BT127" s="47">
        <f t="shared" si="114"/>
        <v>2.9205558724108672E-2</v>
      </c>
      <c r="BU127" s="46">
        <f>_xlfn.XLOOKUP($D127, MASTER_VL!$D:$D, MASTER_VL!H:H)</f>
        <v>77650000000</v>
      </c>
      <c r="BV127" s="46">
        <f>IF(AND(EXCL_YRS_NEG_INC=1,_xlfn.XLOOKUP($D127,MASTER_VL!$D:$D,MASTER_VL!Q:Q)&lt;0),"Negative",_xlfn.XLOOKUP($D127,MASTER_VL!$D:$D,MASTER_VL!Q:Q))</f>
        <v>1919787900</v>
      </c>
      <c r="BW127" s="65">
        <f t="shared" si="94"/>
        <v>2.0212640363787115E-2</v>
      </c>
      <c r="BX127" s="65">
        <f t="shared" si="95"/>
        <v>3.8099225199911234E-2</v>
      </c>
      <c r="BY127" s="47">
        <f t="shared" si="115"/>
        <v>2.4723604636188022E-2</v>
      </c>
      <c r="BZ127" s="46">
        <f t="shared" si="96"/>
        <v>76354700000</v>
      </c>
      <c r="CA127" s="46">
        <f>_xlfn.XLOOKUP($D127, MASTER_YH!$D:$D, MASTER_YH!K:K)</f>
        <v>26168200000</v>
      </c>
      <c r="CB127" s="49">
        <f t="shared" si="97"/>
        <v>2.9178430308542431</v>
      </c>
      <c r="CC127" s="46">
        <f t="shared" si="116"/>
        <v>71887000000</v>
      </c>
      <c r="CD127" s="46">
        <f>_xlfn.XLOOKUP($D127, 'MASTER_S&amp;P'!$D:$D, 'MASTER_S&amp;P'!K:K)</f>
        <v>28123000000</v>
      </c>
      <c r="CE127" s="49">
        <f t="shared" si="117"/>
        <v>2.5561639938840095</v>
      </c>
      <c r="CF127" s="51">
        <f t="shared" si="98"/>
        <v>27145600000</v>
      </c>
      <c r="CG127" s="65">
        <f t="shared" si="99"/>
        <v>1.8193166706862503E-2</v>
      </c>
      <c r="CH127" s="65">
        <f t="shared" si="100"/>
        <v>3.7477116279633516E-2</v>
      </c>
      <c r="CI127" s="50">
        <f t="shared" si="118"/>
        <v>2.7370035123691263</v>
      </c>
      <c r="CJ127" s="44">
        <f t="shared" si="121"/>
        <v>1</v>
      </c>
    </row>
    <row r="128" spans="2:88" x14ac:dyDescent="0.3">
      <c r="B128" s="7" t="str">
        <f>MASTER_VL!B122</f>
        <v>Retail Wholesale Food</v>
      </c>
      <c r="C128" s="7" t="str">
        <f>MASTER_VL!C122</f>
        <v>ARKO Corp</v>
      </c>
      <c r="D128" s="7" t="str">
        <f>MASTER_VL!D122</f>
        <v>ARKO</v>
      </c>
      <c r="G128" s="46">
        <f>_xlfn.XLOOKUP($D128,MASTER_YH!$D:$D,MASTER_YH!F:F)</f>
        <v>8626264000</v>
      </c>
      <c r="H128" s="46">
        <f>IF(AND(EXCL_YRS_NEG_INC=1,_xlfn.XLOOKUP($D128,MASTER_YH!$D:$D,MASTER_YH!L:L)&lt;0), "Negative", _xlfn.XLOOKUP($D128,MASTER_YH!$D:$D,MASTER_YH!L:L))</f>
        <v>26865000</v>
      </c>
      <c r="I128" s="65">
        <f t="shared" si="68"/>
        <v>2.6526573697417178E-3</v>
      </c>
      <c r="J128" s="65">
        <f t="shared" si="69"/>
        <v>6.7402823626289549E-3</v>
      </c>
      <c r="K128" s="47">
        <f t="shared" si="101"/>
        <v>3.1143262019340005E-3</v>
      </c>
      <c r="L128" s="46">
        <f>_xlfn.XLOOKUP($D128, 'MASTER_S&amp;P'!$D:$D, 'MASTER_S&amp;P'!F:F)</f>
        <v>8731962000</v>
      </c>
      <c r="M128" s="46">
        <f>IF(AND(EXCL_YRS_NEG_INC=1,_xlfn.XLOOKUP($D128,'MASTER_S&amp;P'!$D:$D,'MASTER_S&amp;P'!L:L)&lt;0),"Negative",_xlfn.XLOOKUP($D128,'MASTER_S&amp;P'!$D:$D,'MASTER_S&amp;P'!L:L))</f>
        <v>26989000</v>
      </c>
      <c r="N128" s="65">
        <f t="shared" si="70"/>
        <v>2.4303348496724705E-3</v>
      </c>
      <c r="O128" s="65">
        <f t="shared" si="71"/>
        <v>6.2224164458157157E-3</v>
      </c>
      <c r="P128" s="47">
        <f t="shared" si="102"/>
        <v>3.0908288423609721E-3</v>
      </c>
      <c r="Q128" s="46">
        <f>_xlfn.XLOOKUP($D128, MASTER_VL!$D:$D, MASTER_VL!F:F)</f>
        <v>8732000000</v>
      </c>
      <c r="R128" s="46">
        <f>IF(AND(EXCL_YRS_NEG_INC=1,_xlfn.XLOOKUP($D128,MASTER_VL!$D:$D,MASTER_VL!O:O)&lt;0),"Negative",_xlfn.XLOOKUP($D128,MASTER_VL!$D:$D,MASTER_VL!O:O))</f>
        <v>15050100</v>
      </c>
      <c r="S128" s="65">
        <f t="shared" si="72"/>
        <v>3.3360745845031074E-3</v>
      </c>
      <c r="T128" s="65">
        <f t="shared" si="73"/>
        <v>7.6787711050695486E-3</v>
      </c>
      <c r="U128" s="47">
        <f t="shared" si="103"/>
        <v>1.723557031607879E-3</v>
      </c>
      <c r="V128" s="46">
        <f t="shared" si="74"/>
        <v>8626264000</v>
      </c>
      <c r="W128" s="46">
        <f>_xlfn.XLOOKUP($D128, MASTER_YH!$D:$D, MASTER_YH!I:I)</f>
        <v>3620658000</v>
      </c>
      <c r="X128" s="49">
        <f t="shared" si="75"/>
        <v>2.3825127918737423</v>
      </c>
      <c r="Y128" s="46">
        <f t="shared" si="104"/>
        <v>8731962000</v>
      </c>
      <c r="Z128" s="46">
        <f>_xlfn.XLOOKUP($D128, 'MASTER_S&amp;P'!$D:$D, 'MASTER_S&amp;P'!I:I)</f>
        <v>3620658000</v>
      </c>
      <c r="AA128" s="49">
        <f t="shared" si="105"/>
        <v>2.4117058280566681</v>
      </c>
      <c r="AB128" s="51">
        <f t="shared" si="76"/>
        <v>3620658000</v>
      </c>
      <c r="AC128" s="65">
        <f t="shared" si="77"/>
        <v>2.2654679632651805E-3</v>
      </c>
      <c r="AD128" s="65">
        <f t="shared" si="78"/>
        <v>6.1365389147462193E-3</v>
      </c>
      <c r="AE128" s="50">
        <f t="shared" si="106"/>
        <v>2.397109309965205</v>
      </c>
      <c r="AF128" s="44">
        <f t="shared" si="119"/>
        <v>1</v>
      </c>
      <c r="AI128" s="46">
        <f>_xlfn.XLOOKUP($D128,MASTER_YH!$D:$D,MASTER_YH!G:G)</f>
        <v>9302373000</v>
      </c>
      <c r="AJ128" s="46">
        <f>IF(AND(EXCL_YRS_NEG_INC=1,_xlfn.XLOOKUP($D128,MASTER_YH!$D:$D,MASTER_YH!M:M)&lt;0), "Negative", _xlfn.XLOOKUP($D128,MASTER_YH!$D:$D,MASTER_YH!M:M))</f>
        <v>46771000</v>
      </c>
      <c r="AK128" s="65">
        <f t="shared" si="79"/>
        <v>2.4555170863442E-3</v>
      </c>
      <c r="AL128" s="65">
        <f t="shared" si="80"/>
        <v>5.4330473524132634E-3</v>
      </c>
      <c r="AM128" s="47">
        <f t="shared" si="107"/>
        <v>5.0278568704996028E-3</v>
      </c>
      <c r="AN128" s="46">
        <f>_xlfn.XLOOKUP($D128, 'MASTER_S&amp;P'!$D:$D, 'MASTER_S&amp;P'!G:G)</f>
        <v>9412731000</v>
      </c>
      <c r="AO128" s="46">
        <f>IF(AND(EXCL_YRS_NEG_INC=1,_xlfn.XLOOKUP($D128,'MASTER_S&amp;P'!$D:$D,'MASTER_S&amp;P'!M:M)&lt;0),"Negative",_xlfn.XLOOKUP($D128,'MASTER_S&amp;P'!$D:$D,'MASTER_S&amp;P'!M:M))</f>
        <v>46732000</v>
      </c>
      <c r="AP128" s="65">
        <f t="shared" si="81"/>
        <v>2.4903152031069717E-3</v>
      </c>
      <c r="AQ128" s="65">
        <f t="shared" si="82"/>
        <v>5.4287870714111609E-3</v>
      </c>
      <c r="AR128" s="47">
        <f t="shared" si="108"/>
        <v>4.9647652737553E-3</v>
      </c>
      <c r="AS128" s="46">
        <f>_xlfn.XLOOKUP($D128, MASTER_VL!$D:$D, MASTER_VL!G:G)</f>
        <v>9412700000</v>
      </c>
      <c r="AT128" s="46">
        <f>IF(AND(EXCL_YRS_NEG_INC=1,_xlfn.XLOOKUP($D128,MASTER_VL!$D:$D,MASTER_VL!P:P)&lt;0),"Negative",_xlfn.XLOOKUP($D128,MASTER_VL!$D:$D,MASTER_VL!P:P))</f>
        <v>27880800</v>
      </c>
      <c r="AU128" s="65">
        <f t="shared" si="83"/>
        <v>2.5681144587951649E-3</v>
      </c>
      <c r="AV128" s="65">
        <f t="shared" si="84"/>
        <v>5.4287870714111609E-3</v>
      </c>
      <c r="AW128" s="47">
        <f t="shared" si="109"/>
        <v>2.9620406472106835E-3</v>
      </c>
      <c r="AX128" s="46">
        <f t="shared" si="85"/>
        <v>9302373000</v>
      </c>
      <c r="AY128" s="46">
        <f>_xlfn.XLOOKUP($D128, MASTER_YH!$D:$D, MASTER_YH!J:J)</f>
        <v>3650364000</v>
      </c>
      <c r="AZ128" s="49">
        <f t="shared" si="86"/>
        <v>2.5483412065207744</v>
      </c>
      <c r="BA128" s="46">
        <f t="shared" si="110"/>
        <v>9412731000</v>
      </c>
      <c r="BB128" s="46">
        <f>_xlfn.XLOOKUP($D128, 'MASTER_S&amp;P'!$D:$D, 'MASTER_S&amp;P'!J:J)</f>
        <v>3650364000</v>
      </c>
      <c r="BC128" s="49">
        <f t="shared" si="111"/>
        <v>2.5785732600913223</v>
      </c>
      <c r="BD128" s="51">
        <f t="shared" si="87"/>
        <v>3650364000</v>
      </c>
      <c r="BE128" s="65">
        <f t="shared" si="88"/>
        <v>2.3572182984416159E-3</v>
      </c>
      <c r="BF128" s="65">
        <f t="shared" si="89"/>
        <v>5.3102983807339077E-3</v>
      </c>
      <c r="BG128" s="50">
        <f t="shared" si="112"/>
        <v>2.5634572333060484</v>
      </c>
      <c r="BH128" s="44">
        <f t="shared" si="120"/>
        <v>1</v>
      </c>
      <c r="BK128" s="46">
        <f>_xlfn.XLOOKUP($D128,MASTER_YH!$D:$D,MASTER_YH!H:H)</f>
        <v>9048732000</v>
      </c>
      <c r="BL128" s="46">
        <f>IF(AND(EXCL_YRS_NEG_INC=1,_xlfn.XLOOKUP($D128,MASTER_YH!$D:$D,MASTER_YH!N:N)&lt;0), "Negative", _xlfn.XLOOKUP($D128,MASTER_YH!$D:$D,MASTER_YH!N:N))</f>
        <v>107609000</v>
      </c>
      <c r="BM128" s="65">
        <f t="shared" si="90"/>
        <v>2.3337936219811487E-3</v>
      </c>
      <c r="BN128" s="65">
        <f t="shared" si="91"/>
        <v>4.5686761351377402E-3</v>
      </c>
      <c r="BO128" s="47">
        <f t="shared" si="113"/>
        <v>1.1892163454503902E-2</v>
      </c>
      <c r="BP128" s="46">
        <f>_xlfn.XLOOKUP($D128, 'MASTER_S&amp;P'!$D:$D, 'MASTER_S&amp;P'!H:H)</f>
        <v>9142799000</v>
      </c>
      <c r="BQ128" s="46">
        <f>IF(AND(EXCL_YRS_NEG_INC=1,_xlfn.XLOOKUP($D128,'MASTER_S&amp;P'!$D:$D,'MASTER_S&amp;P'!N:N)&lt;0),"Negative",_xlfn.XLOOKUP($D128,'MASTER_S&amp;P'!$D:$D,'MASTER_S&amp;P'!N:N))</f>
        <v>107535000</v>
      </c>
      <c r="BR128" s="65">
        <f t="shared" si="92"/>
        <v>2.2639141034397452E-3</v>
      </c>
      <c r="BS128" s="65">
        <f t="shared" si="93"/>
        <v>4.5686761351377402E-3</v>
      </c>
      <c r="BT128" s="47">
        <f t="shared" si="114"/>
        <v>1.1761715422159013E-2</v>
      </c>
      <c r="BU128" s="46">
        <f>_xlfn.XLOOKUP($D128, MASTER_VL!$D:$D, MASTER_VL!H:H)</f>
        <v>9142800000</v>
      </c>
      <c r="BV128" s="46">
        <f>IF(AND(EXCL_YRS_NEG_INC=1,_xlfn.XLOOKUP($D128,MASTER_VL!$D:$D,MASTER_VL!Q:Q)&lt;0),"Negative",_xlfn.XLOOKUP($D128,MASTER_VL!$D:$D,MASTER_VL!Q:Q))</f>
        <v>63637100</v>
      </c>
      <c r="BW128" s="65">
        <f t="shared" si="94"/>
        <v>2.4238027721984003E-3</v>
      </c>
      <c r="BX128" s="65">
        <f t="shared" si="95"/>
        <v>4.5686761351377402E-3</v>
      </c>
      <c r="BY128" s="47">
        <f t="shared" si="115"/>
        <v>6.9603513146957166E-3</v>
      </c>
      <c r="BZ128" s="46">
        <f t="shared" si="96"/>
        <v>9048732000</v>
      </c>
      <c r="CA128" s="46">
        <f>_xlfn.XLOOKUP($D128, MASTER_YH!$D:$D, MASTER_YH!K:K)</f>
        <v>3255170000</v>
      </c>
      <c r="CB128" s="49">
        <f t="shared" si="97"/>
        <v>2.7798032053625463</v>
      </c>
      <c r="CC128" s="46">
        <f t="shared" si="116"/>
        <v>9142799000</v>
      </c>
      <c r="CD128" s="46">
        <f>_xlfn.XLOOKUP($D128, 'MASTER_S&amp;P'!$D:$D, 'MASTER_S&amp;P'!K:K)</f>
        <v>3255170000</v>
      </c>
      <c r="CE128" s="49">
        <f t="shared" si="117"/>
        <v>2.8087009280621289</v>
      </c>
      <c r="CF128" s="51">
        <f t="shared" si="98"/>
        <v>3255170000</v>
      </c>
      <c r="CG128" s="65">
        <f t="shared" si="99"/>
        <v>2.1816371886853709E-3</v>
      </c>
      <c r="CH128" s="65">
        <f t="shared" si="100"/>
        <v>4.4940758207582306E-3</v>
      </c>
      <c r="CI128" s="50">
        <f t="shared" si="118"/>
        <v>2.7942520667123376</v>
      </c>
      <c r="CJ128" s="44">
        <f t="shared" si="121"/>
        <v>1</v>
      </c>
    </row>
    <row r="129" spans="2:88" x14ac:dyDescent="0.3">
      <c r="B129" s="7" t="str">
        <f>MASTER_VL!B123</f>
        <v>Retail Wholesale Food</v>
      </c>
      <c r="C129" s="7" t="str">
        <f>MASTER_VL!C123</f>
        <v>Chefs' Warehouse</v>
      </c>
      <c r="D129" s="7" t="str">
        <f>MASTER_VL!D123</f>
        <v>CHEF</v>
      </c>
      <c r="G129" s="46">
        <f>_xlfn.XLOOKUP($D129,MASTER_YH!$D:$D,MASTER_YH!F:F)</f>
        <v>3794212000</v>
      </c>
      <c r="H129" s="46">
        <f>IF(AND(EXCL_YRS_NEG_INC=1,_xlfn.XLOOKUP($D129,MASTER_YH!$D:$D,MASTER_YH!L:L)&lt;0), "Negative", _xlfn.XLOOKUP($D129,MASTER_YH!$D:$D,MASTER_YH!L:L))</f>
        <v>79532000</v>
      </c>
      <c r="I129" s="65">
        <f t="shared" si="68"/>
        <v>1.3617608675612564E-3</v>
      </c>
      <c r="J129" s="65">
        <f t="shared" si="69"/>
        <v>3.4601727544764445E-3</v>
      </c>
      <c r="K129" s="47">
        <f t="shared" si="101"/>
        <v>2.0961401207945155E-2</v>
      </c>
      <c r="L129" s="46">
        <f>_xlfn.XLOOKUP($D129, 'MASTER_S&amp;P'!$D:$D, 'MASTER_S&amp;P'!F:F)</f>
        <v>3794212000</v>
      </c>
      <c r="M129" s="46">
        <f>IF(AND(EXCL_YRS_NEG_INC=1,_xlfn.XLOOKUP($D129,'MASTER_S&amp;P'!$D:$D,'MASTER_S&amp;P'!L:L)&lt;0),"Negative",_xlfn.XLOOKUP($D129,'MASTER_S&amp;P'!$D:$D,'MASTER_S&amp;P'!L:L))</f>
        <v>79532000</v>
      </c>
      <c r="N129" s="65">
        <f t="shared" si="70"/>
        <v>1.2476299921374994E-3</v>
      </c>
      <c r="O129" s="65">
        <f t="shared" si="71"/>
        <v>3.1943225364256052E-3</v>
      </c>
      <c r="P129" s="47">
        <f t="shared" si="102"/>
        <v>2.0961401207945155E-2</v>
      </c>
      <c r="Q129" s="46">
        <f>_xlfn.XLOOKUP($D129, MASTER_VL!$D:$D, MASTER_VL!F:F)</f>
        <v>3794200000</v>
      </c>
      <c r="R129" s="46">
        <f>IF(AND(EXCL_YRS_NEG_INC=1,_xlfn.XLOOKUP($D129,MASTER_VL!$D:$D,MASTER_VL!O:O)&lt;0),"Negative",_xlfn.XLOOKUP($D129,MASTER_VL!$D:$D,MASTER_VL!O:O))</f>
        <v>53130000</v>
      </c>
      <c r="S129" s="65">
        <f t="shared" si="72"/>
        <v>1.7125980431028462E-3</v>
      </c>
      <c r="T129" s="65">
        <f t="shared" si="73"/>
        <v>3.9419527456204988E-3</v>
      </c>
      <c r="U129" s="47">
        <f t="shared" si="103"/>
        <v>1.4002951873912815E-2</v>
      </c>
      <c r="V129" s="46">
        <f t="shared" si="74"/>
        <v>3794212000</v>
      </c>
      <c r="W129" s="46">
        <f>_xlfn.XLOOKUP($D129, MASTER_YH!$D:$D, MASTER_YH!I:I)</f>
        <v>1858691000</v>
      </c>
      <c r="X129" s="49">
        <f t="shared" si="75"/>
        <v>2.0413355420562107</v>
      </c>
      <c r="Y129" s="46">
        <f t="shared" si="104"/>
        <v>3794212000</v>
      </c>
      <c r="Z129" s="46">
        <f>_xlfn.XLOOKUP($D129, 'MASTER_S&amp;P'!$D:$D, 'MASTER_S&amp;P'!I:I)</f>
        <v>1858691000</v>
      </c>
      <c r="AA129" s="49">
        <f t="shared" si="105"/>
        <v>2.0413355420562107</v>
      </c>
      <c r="AB129" s="51">
        <f t="shared" si="76"/>
        <v>1858691000</v>
      </c>
      <c r="AC129" s="65">
        <f t="shared" si="77"/>
        <v>1.1629943822667927E-3</v>
      </c>
      <c r="AD129" s="65">
        <f t="shared" si="78"/>
        <v>3.1502366840470888E-3</v>
      </c>
      <c r="AE129" s="50">
        <f t="shared" si="106"/>
        <v>2.0413355420562107</v>
      </c>
      <c r="AF129" s="44">
        <f t="shared" si="119"/>
        <v>1</v>
      </c>
      <c r="AI129" s="46">
        <f>_xlfn.XLOOKUP($D129,MASTER_YH!$D:$D,MASTER_YH!G:G)</f>
        <v>3433763000</v>
      </c>
      <c r="AJ129" s="46">
        <f>IF(AND(EXCL_YRS_NEG_INC=1,_xlfn.XLOOKUP($D129,MASTER_YH!$D:$D,MASTER_YH!M:M)&lt;0), "Negative", _xlfn.XLOOKUP($D129,MASTER_YH!$D:$D,MASTER_YH!M:M))</f>
        <v>55469000</v>
      </c>
      <c r="AK129" s="65">
        <f t="shared" si="79"/>
        <v>1.1471206763066044E-3</v>
      </c>
      <c r="AL129" s="65">
        <f t="shared" si="80"/>
        <v>2.5381053090471123E-3</v>
      </c>
      <c r="AM129" s="47">
        <f t="shared" si="107"/>
        <v>1.615399781522487E-2</v>
      </c>
      <c r="AN129" s="46">
        <f>_xlfn.XLOOKUP($D129, 'MASTER_S&amp;P'!$D:$D, 'MASTER_S&amp;P'!G:G)</f>
        <v>3433763000</v>
      </c>
      <c r="AO129" s="46">
        <f>IF(AND(EXCL_YRS_NEG_INC=1,_xlfn.XLOOKUP($D129,'MASTER_S&amp;P'!$D:$D,'MASTER_S&amp;P'!M:M)&lt;0),"Negative",_xlfn.XLOOKUP($D129,'MASTER_S&amp;P'!$D:$D,'MASTER_S&amp;P'!M:M))</f>
        <v>55469000</v>
      </c>
      <c r="AP129" s="65">
        <f t="shared" si="81"/>
        <v>1.1633769831582651E-3</v>
      </c>
      <c r="AQ129" s="65">
        <f t="shared" si="82"/>
        <v>2.536115073893968E-3</v>
      </c>
      <c r="AR129" s="47">
        <f t="shared" si="108"/>
        <v>1.615399781522487E-2</v>
      </c>
      <c r="AS129" s="46">
        <f>_xlfn.XLOOKUP($D129, MASTER_VL!$D:$D, MASTER_VL!G:G)</f>
        <v>3433800000</v>
      </c>
      <c r="AT129" s="46">
        <f>IF(AND(EXCL_YRS_NEG_INC=1,_xlfn.XLOOKUP($D129,MASTER_VL!$D:$D,MASTER_VL!P:P)&lt;0),"Negative",_xlfn.XLOOKUP($D129,MASTER_VL!$D:$D,MASTER_VL!P:P))</f>
        <v>34909600</v>
      </c>
      <c r="AU129" s="65">
        <f t="shared" si="83"/>
        <v>1.1997217250855389E-3</v>
      </c>
      <c r="AV129" s="65">
        <f t="shared" si="84"/>
        <v>2.536115073893968E-3</v>
      </c>
      <c r="AW129" s="47">
        <f t="shared" si="109"/>
        <v>1.0166462810880074E-2</v>
      </c>
      <c r="AX129" s="46">
        <f t="shared" si="85"/>
        <v>3433763000</v>
      </c>
      <c r="AY129" s="46">
        <f>_xlfn.XLOOKUP($D129, MASTER_YH!$D:$D, MASTER_YH!J:J)</f>
        <v>1705306000</v>
      </c>
      <c r="AZ129" s="49">
        <f t="shared" si="86"/>
        <v>2.0135758626311056</v>
      </c>
      <c r="BA129" s="46">
        <f t="shared" si="110"/>
        <v>3433763000</v>
      </c>
      <c r="BB129" s="46">
        <f>_xlfn.XLOOKUP($D129, 'MASTER_S&amp;P'!$D:$D, 'MASTER_S&amp;P'!J:J)</f>
        <v>1705306000</v>
      </c>
      <c r="BC129" s="49">
        <f t="shared" si="111"/>
        <v>2.0135758626311056</v>
      </c>
      <c r="BD129" s="51">
        <f t="shared" si="87"/>
        <v>1705306000</v>
      </c>
      <c r="BE129" s="65">
        <f t="shared" si="88"/>
        <v>1.1011993619382281E-3</v>
      </c>
      <c r="BF129" s="65">
        <f t="shared" si="89"/>
        <v>2.4807618337392701E-3</v>
      </c>
      <c r="BG129" s="50">
        <f t="shared" si="112"/>
        <v>2.0135758626311056</v>
      </c>
      <c r="BH129" s="44">
        <f t="shared" si="120"/>
        <v>1</v>
      </c>
      <c r="BK129" s="46">
        <f>_xlfn.XLOOKUP($D129,MASTER_YH!$D:$D,MASTER_YH!H:H)</f>
        <v>2613399000</v>
      </c>
      <c r="BL129" s="46">
        <f>IF(AND(EXCL_YRS_NEG_INC=1,_xlfn.XLOOKUP($D129,MASTER_YH!$D:$D,MASTER_YH!N:N)&lt;0), "Negative", _xlfn.XLOOKUP($D129,MASTER_YH!$D:$D,MASTER_YH!N:N))</f>
        <v>41889000</v>
      </c>
      <c r="BM129" s="65">
        <f t="shared" si="90"/>
        <v>1.0820895309558824E-3</v>
      </c>
      <c r="BN129" s="65" t="str">
        <f t="shared" si="91"/>
        <v/>
      </c>
      <c r="BO129" s="47">
        <f t="shared" si="113"/>
        <v>1.6028551323391493E-2</v>
      </c>
      <c r="BP129" s="46">
        <f>_xlfn.XLOOKUP($D129, 'MASTER_S&amp;P'!$D:$D, 'MASTER_S&amp;P'!H:H)</f>
        <v>2613399000</v>
      </c>
      <c r="BQ129" s="46">
        <f>IF(AND(EXCL_YRS_NEG_INC=1,_xlfn.XLOOKUP($D129,'MASTER_S&amp;P'!$D:$D,'MASTER_S&amp;P'!N:N)&lt;0),"Negative",_xlfn.XLOOKUP($D129,'MASTER_S&amp;P'!$D:$D,'MASTER_S&amp;P'!N:N))</f>
        <v>41889000</v>
      </c>
      <c r="BR129" s="65">
        <f t="shared" si="92"/>
        <v>1.0496891101433085E-3</v>
      </c>
      <c r="BS129" s="65" t="str">
        <f t="shared" si="93"/>
        <v/>
      </c>
      <c r="BT129" s="47">
        <f t="shared" si="114"/>
        <v>1.6028551323391493E-2</v>
      </c>
      <c r="BU129" s="46">
        <f>_xlfn.XLOOKUP($D129, MASTER_VL!$D:$D, MASTER_VL!H:H)</f>
        <v>2613400000</v>
      </c>
      <c r="BV129" s="46">
        <f>IF(AND(EXCL_YRS_NEG_INC=1,_xlfn.XLOOKUP($D129,MASTER_VL!$D:$D,MASTER_VL!Q:Q)&lt;0),"Negative",_xlfn.XLOOKUP($D129,MASTER_VL!$D:$D,MASTER_VL!Q:Q))</f>
        <v>28178000</v>
      </c>
      <c r="BW129" s="65">
        <f t="shared" si="94"/>
        <v>1.1238232807711907E-3</v>
      </c>
      <c r="BX129" s="65" t="str">
        <f t="shared" si="95"/>
        <v/>
      </c>
      <c r="BY129" s="47">
        <f t="shared" si="115"/>
        <v>1.0782122905027933E-2</v>
      </c>
      <c r="BZ129" s="46">
        <f t="shared" si="96"/>
        <v>2613399000</v>
      </c>
      <c r="CA129" s="46">
        <f>_xlfn.XLOOKUP($D129, MASTER_YH!$D:$D, MASTER_YH!K:K)</f>
        <v>1509296000</v>
      </c>
      <c r="CB129" s="49">
        <f t="shared" si="97"/>
        <v>1.7315350998081225</v>
      </c>
      <c r="CC129" s="46">
        <f t="shared" si="116"/>
        <v>2613399000</v>
      </c>
      <c r="CD129" s="46">
        <f>_xlfn.XLOOKUP($D129, 'MASTER_S&amp;P'!$D:$D, 'MASTER_S&amp;P'!K:K)</f>
        <v>1509296000</v>
      </c>
      <c r="CE129" s="49">
        <f t="shared" si="117"/>
        <v>1.7315350998081225</v>
      </c>
      <c r="CF129" s="51">
        <f t="shared" si="98"/>
        <v>1509296000</v>
      </c>
      <c r="CG129" s="65">
        <f t="shared" si="99"/>
        <v>1.0115404978339306E-3</v>
      </c>
      <c r="CH129" s="65" t="str">
        <f t="shared" si="100"/>
        <v/>
      </c>
      <c r="CI129" s="50">
        <f t="shared" si="118"/>
        <v>1.7315350998081225</v>
      </c>
      <c r="CJ129" s="44">
        <f t="shared" si="121"/>
        <v>0</v>
      </c>
    </row>
    <row r="130" spans="2:88" x14ac:dyDescent="0.3">
      <c r="B130" s="7" t="str">
        <f>MASTER_VL!B124</f>
        <v>Retail Wholesale Food</v>
      </c>
      <c r="C130" s="7" t="str">
        <f>MASTER_VL!C124</f>
        <v>AMCON Distributing Co</v>
      </c>
      <c r="D130" s="7" t="str">
        <f>MASTER_VL!D124</f>
        <v>DIT</v>
      </c>
      <c r="G130" s="46">
        <f>_xlfn.XLOOKUP($D130,MASTER_YH!$D:$D,MASTER_YH!F:F)</f>
        <v>2711550608</v>
      </c>
      <c r="H130" s="46">
        <f>IF(AND(EXCL_YRS_NEG_INC=1,_xlfn.XLOOKUP($D130,MASTER_YH!$D:$D,MASTER_YH!L:L)&lt;0), "Negative", _xlfn.XLOOKUP($D130,MASTER_YH!$D:$D,MASTER_YH!L:L))</f>
        <v>7462489</v>
      </c>
      <c r="I130" s="65">
        <f t="shared" si="68"/>
        <v>2.7408789036295324E-4</v>
      </c>
      <c r="J130" s="65">
        <f t="shared" si="69"/>
        <v>6.9644492888407648E-4</v>
      </c>
      <c r="K130" s="47">
        <f t="shared" si="101"/>
        <v>2.7521112746275544E-3</v>
      </c>
      <c r="L130" s="46">
        <f>_xlfn.XLOOKUP($D130, 'MASTER_S&amp;P'!$D:$D, 'MASTER_S&amp;P'!F:F)</f>
        <v>2141481108</v>
      </c>
      <c r="M130" s="46">
        <f>IF(AND(EXCL_YRS_NEG_INC=1,_xlfn.XLOOKUP($D130,'MASTER_S&amp;P'!$D:$D,'MASTER_S&amp;P'!L:L)&lt;0),"Negative",_xlfn.XLOOKUP($D130,'MASTER_S&amp;P'!$D:$D,'MASTER_S&amp;P'!L:L))</f>
        <v>7462489</v>
      </c>
      <c r="N130" s="65">
        <f t="shared" si="70"/>
        <v>2.5111624268578316E-4</v>
      </c>
      <c r="O130" s="65">
        <f t="shared" si="71"/>
        <v>6.4293602937473744E-4</v>
      </c>
      <c r="P130" s="47">
        <f t="shared" si="102"/>
        <v>3.4847325863030681E-3</v>
      </c>
      <c r="Q130" s="46">
        <f>_xlfn.XLOOKUP($D130, MASTER_VL!$D:$D, MASTER_VL!F:F)</f>
        <v>2711000000</v>
      </c>
      <c r="R130" s="46">
        <f>IF(AND(EXCL_YRS_NEG_INC=1,_xlfn.XLOOKUP($D130,MASTER_VL!$D:$D,MASTER_VL!O:O)&lt;0),"Negative",_xlfn.XLOOKUP($D130,MASTER_VL!$D:$D,MASTER_VL!O:O))</f>
        <v>4504500</v>
      </c>
      <c r="S130" s="65">
        <f t="shared" si="72"/>
        <v>3.4470250677302996E-4</v>
      </c>
      <c r="T130" s="65">
        <f t="shared" si="73"/>
        <v>7.9341500970909042E-4</v>
      </c>
      <c r="U130" s="47">
        <f t="shared" si="103"/>
        <v>1.6615639985245298E-3</v>
      </c>
      <c r="V130" s="46">
        <f t="shared" si="74"/>
        <v>2711550608</v>
      </c>
      <c r="W130" s="46">
        <f>_xlfn.XLOOKUP($D130, MASTER_YH!$D:$D, MASTER_YH!I:I)</f>
        <v>374107310</v>
      </c>
      <c r="X130" s="49">
        <f t="shared" si="75"/>
        <v>7.2480556661670148</v>
      </c>
      <c r="Y130" s="46">
        <f t="shared" si="104"/>
        <v>2141481108</v>
      </c>
      <c r="Z130" s="46">
        <f>_xlfn.XLOOKUP($D130, 'MASTER_S&amp;P'!$D:$D, 'MASTER_S&amp;P'!I:I)</f>
        <v>374107310</v>
      </c>
      <c r="AA130" s="49">
        <f t="shared" si="105"/>
        <v>5.7242428863525818</v>
      </c>
      <c r="AB130" s="51">
        <f t="shared" si="76"/>
        <v>374107310</v>
      </c>
      <c r="AC130" s="65">
        <f t="shared" si="77"/>
        <v>2.340812431409748E-4</v>
      </c>
      <c r="AD130" s="65">
        <f t="shared" si="78"/>
        <v>6.3406266653907308E-4</v>
      </c>
      <c r="AE130" s="50">
        <f t="shared" si="106"/>
        <v>6.4861492762597983</v>
      </c>
      <c r="AF130" s="44">
        <f t="shared" si="119"/>
        <v>1</v>
      </c>
      <c r="AI130" s="46">
        <f>_xlfn.XLOOKUP($D130,MASTER_YH!$D:$D,MASTER_YH!G:G)</f>
        <v>2540559599</v>
      </c>
      <c r="AJ130" s="46">
        <f>IF(AND(EXCL_YRS_NEG_INC=1,_xlfn.XLOOKUP($D130,MASTER_YH!$D:$D,MASTER_YH!M:M)&lt;0), "Negative", _xlfn.XLOOKUP($D130,MASTER_YH!$D:$D,MASTER_YH!M:M))</f>
        <v>17302393</v>
      </c>
      <c r="AK130" s="65">
        <f t="shared" si="79"/>
        <v>2.4447058163964015E-4</v>
      </c>
      <c r="AL130" s="65">
        <f t="shared" si="80"/>
        <v>5.40912646752398E-4</v>
      </c>
      <c r="AM130" s="47">
        <f t="shared" si="107"/>
        <v>6.8104653033176097E-3</v>
      </c>
      <c r="AN130" s="46">
        <f>_xlfn.XLOOKUP($D130, 'MASTER_S&amp;P'!$D:$D, 'MASTER_S&amp;P'!G:G)</f>
        <v>1975394999</v>
      </c>
      <c r="AO130" s="46">
        <f>IF(AND(EXCL_YRS_NEG_INC=1,_xlfn.XLOOKUP($D130,'MASTER_S&amp;P'!$D:$D,'MASTER_S&amp;P'!M:M)&lt;0),"Negative",_xlfn.XLOOKUP($D130,'MASTER_S&amp;P'!$D:$D,'MASTER_S&amp;P'!M:M))</f>
        <v>17302393</v>
      </c>
      <c r="AP130" s="65">
        <f t="shared" si="81"/>
        <v>2.4793507223197584E-4</v>
      </c>
      <c r="AQ130" s="65">
        <f t="shared" si="82"/>
        <v>5.4048849438940918E-4</v>
      </c>
      <c r="AR130" s="47">
        <f t="shared" si="108"/>
        <v>8.7589535301845732E-3</v>
      </c>
      <c r="AS130" s="46">
        <f>_xlfn.XLOOKUP($D130, MASTER_VL!$D:$D, MASTER_VL!G:G)</f>
        <v>2540000000</v>
      </c>
      <c r="AT130" s="46">
        <f>IF(AND(EXCL_YRS_NEG_INC=1,_xlfn.XLOOKUP($D130,MASTER_VL!$D:$D,MASTER_VL!P:P)&lt;0),"Negative",_xlfn.XLOOKUP($D130,MASTER_VL!$D:$D,MASTER_VL!P:P))</f>
        <v>11870600</v>
      </c>
      <c r="AU130" s="65">
        <f t="shared" si="83"/>
        <v>2.556807439664537E-4</v>
      </c>
      <c r="AV130" s="65">
        <f t="shared" si="84"/>
        <v>5.4048849438940918E-4</v>
      </c>
      <c r="AW130" s="47">
        <f t="shared" si="109"/>
        <v>4.6734645669291343E-3</v>
      </c>
      <c r="AX130" s="46">
        <f t="shared" si="85"/>
        <v>2540559599</v>
      </c>
      <c r="AY130" s="46">
        <f>_xlfn.XLOOKUP($D130, MASTER_YH!$D:$D, MASTER_YH!J:J)</f>
        <v>363429200</v>
      </c>
      <c r="AZ130" s="49">
        <f t="shared" si="86"/>
        <v>6.9905213972900357</v>
      </c>
      <c r="BA130" s="46">
        <f t="shared" si="110"/>
        <v>1975394999</v>
      </c>
      <c r="BB130" s="46">
        <f>_xlfn.XLOOKUP($D130, 'MASTER_S&amp;P'!$D:$D, 'MASTER_S&amp;P'!J:J)</f>
        <v>363429200</v>
      </c>
      <c r="BC130" s="49">
        <f t="shared" si="111"/>
        <v>5.4354328133237502</v>
      </c>
      <c r="BD130" s="51">
        <f t="shared" si="87"/>
        <v>363429200</v>
      </c>
      <c r="BE130" s="65">
        <f t="shared" si="88"/>
        <v>2.3468398231737923E-4</v>
      </c>
      <c r="BF130" s="65">
        <f t="shared" si="89"/>
        <v>5.2869179409818291E-4</v>
      </c>
      <c r="BG130" s="50">
        <f t="shared" si="112"/>
        <v>6.2129771053068925</v>
      </c>
      <c r="BH130" s="44">
        <f t="shared" si="120"/>
        <v>1</v>
      </c>
      <c r="BK130" s="46">
        <f>_xlfn.XLOOKUP($D130,MASTER_YH!$D:$D,MASTER_YH!H:H)</f>
        <v>2011265485</v>
      </c>
      <c r="BL130" s="46">
        <f>IF(AND(EXCL_YRS_NEG_INC=1,_xlfn.XLOOKUP($D130,MASTER_YH!$D:$D,MASTER_YH!N:N)&lt;0), "Negative", _xlfn.XLOOKUP($D130,MASTER_YH!$D:$D,MASTER_YH!N:N))</f>
        <v>21475504</v>
      </c>
      <c r="BM130" s="65">
        <f t="shared" si="90"/>
        <v>2.0728778437713433E-4</v>
      </c>
      <c r="BN130" s="65">
        <f t="shared" si="91"/>
        <v>4.057902741140669E-4</v>
      </c>
      <c r="BO130" s="47">
        <f t="shared" si="113"/>
        <v>1.0677607784832045E-2</v>
      </c>
      <c r="BP130" s="46">
        <f>_xlfn.XLOOKUP($D130, 'MASTER_S&amp;P'!$D:$D, 'MASTER_S&amp;P'!H:H)</f>
        <v>1543698385</v>
      </c>
      <c r="BQ130" s="46">
        <f>IF(AND(EXCL_YRS_NEG_INC=1,_xlfn.XLOOKUP($D130,'MASTER_S&amp;P'!$D:$D,'MASTER_S&amp;P'!N:N)&lt;0),"Negative",_xlfn.XLOOKUP($D130,'MASTER_S&amp;P'!$D:$D,'MASTER_S&amp;P'!N:N))</f>
        <v>23145637</v>
      </c>
      <c r="BR130" s="65">
        <f t="shared" si="92"/>
        <v>2.0108107850761876E-4</v>
      </c>
      <c r="BS130" s="65">
        <f t="shared" si="93"/>
        <v>4.057902741140669E-4</v>
      </c>
      <c r="BT130" s="47">
        <f t="shared" si="114"/>
        <v>1.4993626491356341E-2</v>
      </c>
      <c r="BU130" s="46">
        <f>_xlfn.XLOOKUP($D130, MASTER_VL!$D:$D, MASTER_VL!H:H)</f>
        <v>2010800000</v>
      </c>
      <c r="BV130" s="46">
        <f>IF(AND(EXCL_YRS_NEG_INC=1,_xlfn.XLOOKUP($D130,MASTER_VL!$D:$D,MASTER_VL!Q:Q)&lt;0),"Negative",_xlfn.XLOOKUP($D130,MASTER_VL!$D:$D,MASTER_VL!Q:Q))</f>
        <v>16582200</v>
      </c>
      <c r="BW130" s="65">
        <f t="shared" si="94"/>
        <v>2.1528240615794299E-4</v>
      </c>
      <c r="BX130" s="65">
        <f t="shared" si="95"/>
        <v>4.057902741140669E-4</v>
      </c>
      <c r="BY130" s="47">
        <f t="shared" si="115"/>
        <v>8.2465685299383338E-3</v>
      </c>
      <c r="BZ130" s="46">
        <f t="shared" si="96"/>
        <v>2011265485</v>
      </c>
      <c r="CA130" s="46">
        <f>_xlfn.XLOOKUP($D130, MASTER_YH!$D:$D, MASTER_YH!K:K)</f>
        <v>289124527</v>
      </c>
      <c r="CB130" s="49">
        <f t="shared" si="97"/>
        <v>6.956398704285645</v>
      </c>
      <c r="CC130" s="46">
        <f t="shared" si="116"/>
        <v>1543698385</v>
      </c>
      <c r="CD130" s="46">
        <f>_xlfn.XLOOKUP($D130, 'MASTER_S&amp;P'!$D:$D, 'MASTER_S&amp;P'!K:K)</f>
        <v>289124527</v>
      </c>
      <c r="CE130" s="49">
        <f t="shared" si="117"/>
        <v>5.3392162920857977</v>
      </c>
      <c r="CF130" s="51">
        <f t="shared" si="98"/>
        <v>289124527</v>
      </c>
      <c r="CG130" s="65">
        <f t="shared" si="99"/>
        <v>1.9377323465879435E-4</v>
      </c>
      <c r="CH130" s="65">
        <f t="shared" si="100"/>
        <v>3.9916426668311036E-4</v>
      </c>
      <c r="CI130" s="50">
        <f t="shared" si="118"/>
        <v>6.1478074981857214</v>
      </c>
      <c r="CJ130" s="44">
        <f t="shared" si="121"/>
        <v>1</v>
      </c>
    </row>
    <row r="131" spans="2:88" x14ac:dyDescent="0.3">
      <c r="B131" s="7" t="str">
        <f>MASTER_VL!B125</f>
        <v>Retail Wholesale Food</v>
      </c>
      <c r="C131" s="7" t="str">
        <f>MASTER_VL!C125</f>
        <v>Empire Company Limited (Class A)</v>
      </c>
      <c r="D131" s="7" t="str">
        <f>MASTER_VL!D125</f>
        <v>EMPA.TO</v>
      </c>
      <c r="G131" s="46" t="str">
        <f>_xlfn.XLOOKUP($D131,MASTER_YH!$D:$D,MASTER_YH!F:F)</f>
        <v>n/a</v>
      </c>
      <c r="H131" s="46" t="str">
        <f>IF(AND(EXCL_YRS_NEG_INC=1,_xlfn.XLOOKUP($D131,MASTER_YH!$D:$D,MASTER_YH!L:L)&lt;0), "Negative", _xlfn.XLOOKUP($D131,MASTER_YH!$D:$D,MASTER_YH!L:L))</f>
        <v>n/a</v>
      </c>
      <c r="I131" s="65" t="str">
        <f t="shared" si="68"/>
        <v/>
      </c>
      <c r="J131" s="65" t="str">
        <f t="shared" si="69"/>
        <v/>
      </c>
      <c r="K131" s="47" t="str">
        <f t="shared" si="101"/>
        <v>n/a</v>
      </c>
      <c r="L131" s="46">
        <f>_xlfn.XLOOKUP($D131, 'MASTER_S&amp;P'!$D:$D, 'MASTER_S&amp;P'!F:F)</f>
        <v>30799400000</v>
      </c>
      <c r="M131" s="46">
        <f>IF(AND(EXCL_YRS_NEG_INC=1,_xlfn.XLOOKUP($D131,'MASTER_S&amp;P'!$D:$D,'MASTER_S&amp;P'!L:L)&lt;0),"Negative",_xlfn.XLOOKUP($D131,'MASTER_S&amp;P'!$D:$D,'MASTER_S&amp;P'!L:L))</f>
        <v>1028400000</v>
      </c>
      <c r="N131" s="65">
        <f t="shared" si="70"/>
        <v>1.1270341254671301E-2</v>
      </c>
      <c r="O131" s="65" t="str">
        <f t="shared" si="71"/>
        <v/>
      </c>
      <c r="P131" s="47">
        <f t="shared" si="102"/>
        <v>3.3390260849237324E-2</v>
      </c>
      <c r="Q131" s="46" t="str">
        <f>_xlfn.XLOOKUP($D131, MASTER_VL!$D:$D, MASTER_VL!F:F)</f>
        <v>NA</v>
      </c>
      <c r="R131" s="46" t="str">
        <f>IF(AND(EXCL_YRS_NEG_INC=1,_xlfn.XLOOKUP($D131,MASTER_VL!$D:$D,MASTER_VL!O:O)&lt;0),"Negative",_xlfn.XLOOKUP($D131,MASTER_VL!$D:$D,MASTER_VL!O:O))</f>
        <v>NA</v>
      </c>
      <c r="S131" s="65" t="str">
        <f t="shared" si="72"/>
        <v/>
      </c>
      <c r="T131" s="65" t="str">
        <f t="shared" si="73"/>
        <v/>
      </c>
      <c r="U131" s="47" t="str">
        <f t="shared" si="103"/>
        <v>n/a</v>
      </c>
      <c r="V131" s="46" t="str">
        <f t="shared" si="74"/>
        <v>n/a</v>
      </c>
      <c r="W131" s="46" t="str">
        <f>_xlfn.XLOOKUP($D131, MASTER_YH!$D:$D, MASTER_YH!I:I)</f>
        <v>n/a</v>
      </c>
      <c r="X131" s="49" t="str">
        <f t="shared" si="75"/>
        <v>n/a</v>
      </c>
      <c r="Y131" s="46">
        <f t="shared" si="104"/>
        <v>30799400000</v>
      </c>
      <c r="Z131" s="46">
        <f>_xlfn.XLOOKUP($D131, 'MASTER_S&amp;P'!$D:$D, 'MASTER_S&amp;P'!I:I)</f>
        <v>16790300000</v>
      </c>
      <c r="AA131" s="49">
        <f t="shared" si="105"/>
        <v>1.8343567416901425</v>
      </c>
      <c r="AB131" s="51">
        <f t="shared" si="76"/>
        <v>16790300000</v>
      </c>
      <c r="AC131" s="65">
        <f t="shared" si="77"/>
        <v>1.0505793903652695E-2</v>
      </c>
      <c r="AD131" s="65" t="str">
        <f t="shared" si="78"/>
        <v/>
      </c>
      <c r="AE131" s="50">
        <f t="shared" si="106"/>
        <v>1.8343567416901425</v>
      </c>
      <c r="AF131" s="44">
        <f t="shared" si="119"/>
        <v>0</v>
      </c>
      <c r="AI131" s="46">
        <f>_xlfn.XLOOKUP($D131,MASTER_YH!$D:$D,MASTER_YH!G:G)</f>
        <v>30732600000</v>
      </c>
      <c r="AJ131" s="46">
        <f>IF(AND(EXCL_YRS_NEG_INC=1,_xlfn.XLOOKUP($D131,MASTER_YH!$D:$D,MASTER_YH!M:M)&lt;0), "Negative", _xlfn.XLOOKUP($D131,MASTER_YH!$D:$D,MASTER_YH!M:M))</f>
        <v>1028400000</v>
      </c>
      <c r="AK131" s="65">
        <f t="shared" si="79"/>
        <v>1.1191332635733985E-2</v>
      </c>
      <c r="AL131" s="65" t="str">
        <f t="shared" si="80"/>
        <v/>
      </c>
      <c r="AM131" s="47">
        <f t="shared" si="107"/>
        <v>3.3462837508053338E-2</v>
      </c>
      <c r="AN131" s="46">
        <f>_xlfn.XLOOKUP($D131, 'MASTER_S&amp;P'!$D:$D, 'MASTER_S&amp;P'!G:G)</f>
        <v>30581900000</v>
      </c>
      <c r="AO131" s="46">
        <f>IF(AND(EXCL_YRS_NEG_INC=1,_xlfn.XLOOKUP($D131,'MASTER_S&amp;P'!$D:$D,'MASTER_S&amp;P'!M:M)&lt;0),"Negative",_xlfn.XLOOKUP($D131,'MASTER_S&amp;P'!$D:$D,'MASTER_S&amp;P'!M:M))</f>
        <v>965400000</v>
      </c>
      <c r="AP131" s="65">
        <f t="shared" si="81"/>
        <v>1.134992949582307E-2</v>
      </c>
      <c r="AQ131" s="65" t="str">
        <f t="shared" si="82"/>
        <v/>
      </c>
      <c r="AR131" s="47">
        <f t="shared" si="108"/>
        <v>3.1567692000824016E-2</v>
      </c>
      <c r="AS131" s="46">
        <f>_xlfn.XLOOKUP($D131, MASTER_VL!$D:$D, MASTER_VL!G:G)</f>
        <v>30733000000</v>
      </c>
      <c r="AT131" s="46">
        <f>IF(AND(EXCL_YRS_NEG_INC=1,_xlfn.XLOOKUP($D131,MASTER_VL!$D:$D,MASTER_VL!P:P)&lt;0),"Negative",_xlfn.XLOOKUP($D131,MASTER_VL!$D:$D,MASTER_VL!P:P))</f>
        <v>706727600</v>
      </c>
      <c r="AU131" s="65">
        <f t="shared" si="83"/>
        <v>1.1704509536850342E-2</v>
      </c>
      <c r="AV131" s="65" t="str">
        <f t="shared" si="84"/>
        <v/>
      </c>
      <c r="AW131" s="47">
        <f t="shared" si="109"/>
        <v>2.2995724465558195E-2</v>
      </c>
      <c r="AX131" s="46">
        <f t="shared" si="85"/>
        <v>30732600000</v>
      </c>
      <c r="AY131" s="46">
        <f>_xlfn.XLOOKUP($D131, MASTER_YH!$D:$D, MASTER_YH!J:J)</f>
        <v>16790300000</v>
      </c>
      <c r="AZ131" s="49">
        <f t="shared" si="86"/>
        <v>1.8303782541110045</v>
      </c>
      <c r="BA131" s="46">
        <f t="shared" si="110"/>
        <v>30581900000</v>
      </c>
      <c r="BB131" s="46">
        <f>_xlfn.XLOOKUP($D131, 'MASTER_S&amp;P'!$D:$D, 'MASTER_S&amp;P'!J:J)</f>
        <v>16483700000</v>
      </c>
      <c r="BC131" s="49">
        <f t="shared" si="111"/>
        <v>1.8552812778684398</v>
      </c>
      <c r="BD131" s="51">
        <f t="shared" si="87"/>
        <v>16637000000</v>
      </c>
      <c r="BE131" s="65">
        <f t="shared" si="88"/>
        <v>1.0743323359306951E-2</v>
      </c>
      <c r="BF131" s="65" t="str">
        <f t="shared" si="89"/>
        <v/>
      </c>
      <c r="BG131" s="50">
        <f t="shared" si="112"/>
        <v>1.8428297659897221</v>
      </c>
      <c r="BH131" s="44">
        <f t="shared" si="120"/>
        <v>0</v>
      </c>
      <c r="BK131" s="46">
        <f>_xlfn.XLOOKUP($D131,MASTER_YH!$D:$D,MASTER_YH!H:H)</f>
        <v>30478100000</v>
      </c>
      <c r="BL131" s="46">
        <f>IF(AND(EXCL_YRS_NEG_INC=1,_xlfn.XLOOKUP($D131,MASTER_YH!$D:$D,MASTER_YH!N:N)&lt;0), "Negative", _xlfn.XLOOKUP($D131,MASTER_YH!$D:$D,MASTER_YH!N:N))</f>
        <v>965400000</v>
      </c>
      <c r="BM131" s="65">
        <f t="shared" si="90"/>
        <v>1.18573825287707E-2</v>
      </c>
      <c r="BN131" s="65" t="str">
        <f t="shared" si="91"/>
        <v/>
      </c>
      <c r="BO131" s="47">
        <f t="shared" si="113"/>
        <v>3.1675202850571391E-2</v>
      </c>
      <c r="BP131" s="46">
        <f>_xlfn.XLOOKUP($D131, 'MASTER_S&amp;P'!$D:$D, 'MASTER_S&amp;P'!H:H)</f>
        <v>30272200000</v>
      </c>
      <c r="BQ131" s="46">
        <f>IF(AND(EXCL_YRS_NEG_INC=1,_xlfn.XLOOKUP($D131,'MASTER_S&amp;P'!$D:$D,'MASTER_S&amp;P'!N:N)&lt;0),"Negative",_xlfn.XLOOKUP($D131,'MASTER_S&amp;P'!$D:$D,'MASTER_S&amp;P'!N:N))</f>
        <v>1081600000</v>
      </c>
      <c r="BR131" s="65">
        <f t="shared" si="92"/>
        <v>1.1502343345156702E-2</v>
      </c>
      <c r="BS131" s="65" t="str">
        <f t="shared" si="93"/>
        <v/>
      </c>
      <c r="BT131" s="47">
        <f t="shared" si="114"/>
        <v>3.5729150838062648E-2</v>
      </c>
      <c r="BU131" s="46">
        <f>_xlfn.XLOOKUP($D131, MASTER_VL!$D:$D, MASTER_VL!H:H)</f>
        <v>30478000000</v>
      </c>
      <c r="BV131" s="46">
        <f>IF(AND(EXCL_YRS_NEG_INC=1,_xlfn.XLOOKUP($D131,MASTER_VL!$D:$D,MASTER_VL!Q:Q)&lt;0),"Negative",_xlfn.XLOOKUP($D131,MASTER_VL!$D:$D,MASTER_VL!Q:Q))</f>
        <v>668659200</v>
      </c>
      <c r="BW131" s="65">
        <f t="shared" si="94"/>
        <v>1.2314694998546644E-2</v>
      </c>
      <c r="BX131" s="65" t="str">
        <f t="shared" si="95"/>
        <v/>
      </c>
      <c r="BY131" s="47">
        <f t="shared" si="115"/>
        <v>2.1939077367281318E-2</v>
      </c>
      <c r="BZ131" s="46">
        <f t="shared" si="96"/>
        <v>30478100000</v>
      </c>
      <c r="CA131" s="46">
        <f>_xlfn.XLOOKUP($D131, MASTER_YH!$D:$D, MASTER_YH!K:K)</f>
        <v>16483700000</v>
      </c>
      <c r="CB131" s="49">
        <f t="shared" si="97"/>
        <v>1.8489841479764859</v>
      </c>
      <c r="CC131" s="46">
        <f t="shared" si="116"/>
        <v>30272200000</v>
      </c>
      <c r="CD131" s="46">
        <f>_xlfn.XLOOKUP($D131, 'MASTER_S&amp;P'!$D:$D, 'MASTER_S&amp;P'!K:K)</f>
        <v>16593600000</v>
      </c>
      <c r="CE131" s="49">
        <f t="shared" si="117"/>
        <v>1.8243298621155144</v>
      </c>
      <c r="CF131" s="51">
        <f t="shared" si="98"/>
        <v>16538650000</v>
      </c>
      <c r="CG131" s="65">
        <f t="shared" si="99"/>
        <v>1.1084316300116833E-2</v>
      </c>
      <c r="CH131" s="65" t="str">
        <f t="shared" si="100"/>
        <v/>
      </c>
      <c r="CI131" s="50">
        <f t="shared" si="118"/>
        <v>1.8366570050460003</v>
      </c>
      <c r="CJ131" s="44">
        <f t="shared" si="121"/>
        <v>0</v>
      </c>
    </row>
    <row r="132" spans="2:88" x14ac:dyDescent="0.3">
      <c r="B132" s="7" t="str">
        <f>MASTER_VL!B126</f>
        <v>Retail Wholesale Food</v>
      </c>
      <c r="C132" s="7" t="str">
        <f>MASTER_VL!C126</f>
        <v>Farmmi Inc</v>
      </c>
      <c r="D132" s="7" t="str">
        <f>MASTER_VL!D126</f>
        <v>FAMI</v>
      </c>
      <c r="G132" s="46">
        <f>_xlfn.XLOOKUP($D132,MASTER_YH!$D:$D,MASTER_YH!F:F)</f>
        <v>64131332</v>
      </c>
      <c r="H132" s="46" t="str">
        <f>IF(AND(EXCL_YRS_NEG_INC=1,_xlfn.XLOOKUP($D132,MASTER_YH!$D:$D,MASTER_YH!L:L)&lt;0), "Negative", _xlfn.XLOOKUP($D132,MASTER_YH!$D:$D,MASTER_YH!L:L))</f>
        <v>Negative</v>
      </c>
      <c r="I132" s="65" t="str">
        <f t="shared" si="68"/>
        <v/>
      </c>
      <c r="J132" s="65" t="str">
        <f t="shared" si="69"/>
        <v/>
      </c>
      <c r="K132" s="47" t="str">
        <f t="shared" si="101"/>
        <v>n/a</v>
      </c>
      <c r="L132" s="46">
        <f>_xlfn.XLOOKUP($D132, 'MASTER_S&amp;P'!$D:$D, 'MASTER_S&amp;P'!F:F)</f>
        <v>64131332</v>
      </c>
      <c r="M132" s="46" t="str">
        <f>IF(AND(EXCL_YRS_NEG_INC=1,_xlfn.XLOOKUP($D132,'MASTER_S&amp;P'!$D:$D,'MASTER_S&amp;P'!L:L)&lt;0),"Negative",_xlfn.XLOOKUP($D132,'MASTER_S&amp;P'!$D:$D,'MASTER_S&amp;P'!L:L))</f>
        <v>Negative</v>
      </c>
      <c r="N132" s="65" t="str">
        <f t="shared" si="70"/>
        <v/>
      </c>
      <c r="O132" s="65" t="str">
        <f t="shared" si="71"/>
        <v/>
      </c>
      <c r="P132" s="47" t="str">
        <f t="shared" si="102"/>
        <v>n/a</v>
      </c>
      <c r="Q132" s="46" t="str">
        <f>_xlfn.XLOOKUP($D132, MASTER_VL!$D:$D, MASTER_VL!F:F)</f>
        <v>NA</v>
      </c>
      <c r="R132" s="46" t="str">
        <f>IF(AND(EXCL_YRS_NEG_INC=1,_xlfn.XLOOKUP($D132,MASTER_VL!$D:$D,MASTER_VL!O:O)&lt;0),"Negative",_xlfn.XLOOKUP($D132,MASTER_VL!$D:$D,MASTER_VL!O:O))</f>
        <v>NA</v>
      </c>
      <c r="S132" s="65" t="str">
        <f t="shared" si="72"/>
        <v/>
      </c>
      <c r="T132" s="65" t="str">
        <f t="shared" si="73"/>
        <v/>
      </c>
      <c r="U132" s="47" t="str">
        <f t="shared" si="103"/>
        <v>n/a</v>
      </c>
      <c r="V132" s="46">
        <f t="shared" si="74"/>
        <v>64131332</v>
      </c>
      <c r="W132" s="46">
        <f>_xlfn.XLOOKUP($D132, MASTER_YH!$D:$D, MASTER_YH!I:I)</f>
        <v>186733719</v>
      </c>
      <c r="X132" s="49">
        <f t="shared" si="75"/>
        <v>0.34343734138342741</v>
      </c>
      <c r="Y132" s="46">
        <f t="shared" si="104"/>
        <v>64131332</v>
      </c>
      <c r="Z132" s="46">
        <f>_xlfn.XLOOKUP($D132, 'MASTER_S&amp;P'!$D:$D, 'MASTER_S&amp;P'!I:I)</f>
        <v>186733719</v>
      </c>
      <c r="AA132" s="49">
        <f t="shared" si="105"/>
        <v>0.34343734138342741</v>
      </c>
      <c r="AB132" s="51">
        <f t="shared" si="76"/>
        <v>186733719</v>
      </c>
      <c r="AC132" s="65">
        <f t="shared" si="77"/>
        <v>1.1684043564895181E-4</v>
      </c>
      <c r="AD132" s="65" t="str">
        <f t="shared" si="78"/>
        <v/>
      </c>
      <c r="AE132" s="50">
        <f t="shared" si="106"/>
        <v>0.34343734138342741</v>
      </c>
      <c r="AF132" s="44">
        <f t="shared" si="119"/>
        <v>0</v>
      </c>
      <c r="AI132" s="46">
        <f>_xlfn.XLOOKUP($D132,MASTER_YH!$D:$D,MASTER_YH!G:G)</f>
        <v>110364887</v>
      </c>
      <c r="AJ132" s="46">
        <f>IF(AND(EXCL_YRS_NEG_INC=1,_xlfn.XLOOKUP($D132,MASTER_YH!$D:$D,MASTER_YH!M:M)&lt;0), "Negative", _xlfn.XLOOKUP($D132,MASTER_YH!$D:$D,MASTER_YH!M:M))</f>
        <v>2857306</v>
      </c>
      <c r="AK132" s="65">
        <f t="shared" si="79"/>
        <v>1.175840540470582E-4</v>
      </c>
      <c r="AL132" s="65" t="str">
        <f t="shared" si="80"/>
        <v/>
      </c>
      <c r="AM132" s="47">
        <f t="shared" si="107"/>
        <v>2.5889629189762137E-2</v>
      </c>
      <c r="AN132" s="46">
        <f>_xlfn.XLOOKUP($D132, 'MASTER_S&amp;P'!$D:$D, 'MASTER_S&amp;P'!G:G)</f>
        <v>110364887</v>
      </c>
      <c r="AO132" s="46">
        <f>IF(AND(EXCL_YRS_NEG_INC=1,_xlfn.XLOOKUP($D132,'MASTER_S&amp;P'!$D:$D,'MASTER_S&amp;P'!M:M)&lt;0),"Negative",_xlfn.XLOOKUP($D132,'MASTER_S&amp;P'!$D:$D,'MASTER_S&amp;P'!M:M))</f>
        <v>2857306</v>
      </c>
      <c r="AP132" s="65">
        <f t="shared" si="81"/>
        <v>1.192503848027775E-4</v>
      </c>
      <c r="AQ132" s="65" t="str">
        <f t="shared" si="82"/>
        <v/>
      </c>
      <c r="AR132" s="47">
        <f t="shared" si="108"/>
        <v>2.5889629189762137E-2</v>
      </c>
      <c r="AS132" s="46" t="str">
        <f>_xlfn.XLOOKUP($D132, MASTER_VL!$D:$D, MASTER_VL!G:G)</f>
        <v>NA</v>
      </c>
      <c r="AT132" s="46" t="str">
        <f>IF(AND(EXCL_YRS_NEG_INC=1,_xlfn.XLOOKUP($D132,MASTER_VL!$D:$D,MASTER_VL!P:P)&lt;0),"Negative",_xlfn.XLOOKUP($D132,MASTER_VL!$D:$D,MASTER_VL!P:P))</f>
        <v>NA</v>
      </c>
      <c r="AU132" s="65" t="str">
        <f t="shared" si="83"/>
        <v/>
      </c>
      <c r="AV132" s="65" t="str">
        <f t="shared" si="84"/>
        <v/>
      </c>
      <c r="AW132" s="47" t="str">
        <f t="shared" si="109"/>
        <v>n/a</v>
      </c>
      <c r="AX132" s="46">
        <f t="shared" si="85"/>
        <v>110364887</v>
      </c>
      <c r="AY132" s="46">
        <f>_xlfn.XLOOKUP($D132, MASTER_YH!$D:$D, MASTER_YH!J:J)</f>
        <v>174800086</v>
      </c>
      <c r="AZ132" s="49">
        <f t="shared" si="86"/>
        <v>0.63137776145030045</v>
      </c>
      <c r="BA132" s="46">
        <f t="shared" si="110"/>
        <v>110364887</v>
      </c>
      <c r="BB132" s="46">
        <f>_xlfn.XLOOKUP($D132, 'MASTER_S&amp;P'!$D:$D, 'MASTER_S&amp;P'!J:J)</f>
        <v>174800086</v>
      </c>
      <c r="BC132" s="49">
        <f t="shared" si="111"/>
        <v>0.63137776145030045</v>
      </c>
      <c r="BD132" s="51">
        <f t="shared" si="87"/>
        <v>174800086</v>
      </c>
      <c r="BE132" s="65">
        <f t="shared" si="88"/>
        <v>1.128769518021677E-4</v>
      </c>
      <c r="BF132" s="65" t="str">
        <f t="shared" si="89"/>
        <v/>
      </c>
      <c r="BG132" s="50">
        <f t="shared" si="112"/>
        <v>0.63137776145030045</v>
      </c>
      <c r="BH132" s="44">
        <f t="shared" si="120"/>
        <v>0</v>
      </c>
      <c r="BK132" s="46">
        <f>_xlfn.XLOOKUP($D132,MASTER_YH!$D:$D,MASTER_YH!H:H)</f>
        <v>99213379</v>
      </c>
      <c r="BL132" s="46">
        <f>IF(AND(EXCL_YRS_NEG_INC=1,_xlfn.XLOOKUP($D132,MASTER_YH!$D:$D,MASTER_YH!N:N)&lt;0), "Negative", _xlfn.XLOOKUP($D132,MASTER_YH!$D:$D,MASTER_YH!N:N))</f>
        <v>2105612</v>
      </c>
      <c r="BM132" s="65">
        <f t="shared" si="90"/>
        <v>1.1742409082206952E-4</v>
      </c>
      <c r="BN132" s="65" t="str">
        <f t="shared" si="91"/>
        <v/>
      </c>
      <c r="BO132" s="47">
        <f t="shared" si="113"/>
        <v>2.1223065086816567E-2</v>
      </c>
      <c r="BP132" s="46">
        <f>_xlfn.XLOOKUP($D132, 'MASTER_S&amp;P'!$D:$D, 'MASTER_S&amp;P'!H:H)</f>
        <v>99213379</v>
      </c>
      <c r="BQ132" s="46">
        <f>IF(AND(EXCL_YRS_NEG_INC=1,_xlfn.XLOOKUP($D132,'MASTER_S&amp;P'!$D:$D,'MASTER_S&amp;P'!N:N)&lt;0),"Negative",_xlfn.XLOOKUP($D132,'MASTER_S&amp;P'!$D:$D,'MASTER_S&amp;P'!N:N))</f>
        <v>2105612</v>
      </c>
      <c r="BR132" s="65">
        <f t="shared" si="92"/>
        <v>1.139081248623877E-4</v>
      </c>
      <c r="BS132" s="65" t="str">
        <f t="shared" si="93"/>
        <v/>
      </c>
      <c r="BT132" s="47">
        <f t="shared" si="114"/>
        <v>2.1223065086816567E-2</v>
      </c>
      <c r="BU132" s="46" t="str">
        <f>_xlfn.XLOOKUP($D132, MASTER_VL!$D:$D, MASTER_VL!H:H)</f>
        <v>NA</v>
      </c>
      <c r="BV132" s="46" t="str">
        <f>IF(AND(EXCL_YRS_NEG_INC=1,_xlfn.XLOOKUP($D132,MASTER_VL!$D:$D,MASTER_VL!Q:Q)&lt;0),"Negative",_xlfn.XLOOKUP($D132,MASTER_VL!$D:$D,MASTER_VL!Q:Q))</f>
        <v>NA</v>
      </c>
      <c r="BW132" s="65" t="str">
        <f t="shared" si="94"/>
        <v/>
      </c>
      <c r="BX132" s="65" t="str">
        <f t="shared" si="95"/>
        <v/>
      </c>
      <c r="BY132" s="47" t="str">
        <f t="shared" si="115"/>
        <v>n/a</v>
      </c>
      <c r="BZ132" s="46">
        <f t="shared" si="96"/>
        <v>99213379</v>
      </c>
      <c r="CA132" s="46">
        <f>_xlfn.XLOOKUP($D132, MASTER_YH!$D:$D, MASTER_YH!K:K)</f>
        <v>163782853</v>
      </c>
      <c r="CB132" s="49">
        <f t="shared" si="97"/>
        <v>0.60576169716618622</v>
      </c>
      <c r="CC132" s="46">
        <f t="shared" si="116"/>
        <v>99213379</v>
      </c>
      <c r="CD132" s="46">
        <f>_xlfn.XLOOKUP($D132, 'MASTER_S&amp;P'!$D:$D, 'MASTER_S&amp;P'!K:K)</f>
        <v>163782853</v>
      </c>
      <c r="CE132" s="49">
        <f t="shared" si="117"/>
        <v>0.60576169716618622</v>
      </c>
      <c r="CF132" s="51">
        <f t="shared" si="98"/>
        <v>163782853</v>
      </c>
      <c r="CG132" s="65">
        <f t="shared" si="99"/>
        <v>1.0976838781808305E-4</v>
      </c>
      <c r="CH132" s="65" t="str">
        <f t="shared" si="100"/>
        <v/>
      </c>
      <c r="CI132" s="50">
        <f t="shared" si="118"/>
        <v>0.60576169716618622</v>
      </c>
      <c r="CJ132" s="44">
        <f t="shared" si="121"/>
        <v>0</v>
      </c>
    </row>
    <row r="133" spans="2:88" x14ac:dyDescent="0.3">
      <c r="B133" s="7" t="str">
        <f>MASTER_VL!B127</f>
        <v>Retail Wholesale Food</v>
      </c>
      <c r="C133" s="7" t="str">
        <f>MASTER_VL!C127</f>
        <v>Grocery Outlet</v>
      </c>
      <c r="D133" s="7" t="str">
        <f>MASTER_VL!D127</f>
        <v>GO</v>
      </c>
      <c r="G133" s="46">
        <f>_xlfn.XLOOKUP($D133,MASTER_YH!$D:$D,MASTER_YH!F:F)</f>
        <v>4371501000</v>
      </c>
      <c r="H133" s="46">
        <f>IF(AND(EXCL_YRS_NEG_INC=1,_xlfn.XLOOKUP($D133,MASTER_YH!$D:$D,MASTER_YH!L:L)&lt;0), "Negative", _xlfn.XLOOKUP($D133,MASTER_YH!$D:$D,MASTER_YH!L:L))</f>
        <v>56171000</v>
      </c>
      <c r="I133" s="65">
        <f t="shared" si="68"/>
        <v>2.3252844278280438E-3</v>
      </c>
      <c r="J133" s="65" t="str">
        <f t="shared" si="69"/>
        <v/>
      </c>
      <c r="K133" s="47">
        <f t="shared" si="101"/>
        <v>1.2849362267102307E-2</v>
      </c>
      <c r="L133" s="46">
        <f>_xlfn.XLOOKUP($D133, 'MASTER_S&amp;P'!$D:$D, 'MASTER_S&amp;P'!F:F)</f>
        <v>4371501000</v>
      </c>
      <c r="M133" s="46">
        <f>IF(AND(EXCL_YRS_NEG_INC=1,_xlfn.XLOOKUP($D133,'MASTER_S&amp;P'!$D:$D,'MASTER_S&amp;P'!L:L)&lt;0),"Negative",_xlfn.XLOOKUP($D133,'MASTER_S&amp;P'!$D:$D,'MASTER_S&amp;P'!L:L))</f>
        <v>56171000</v>
      </c>
      <c r="N133" s="65">
        <f t="shared" si="70"/>
        <v>2.1303994420136699E-3</v>
      </c>
      <c r="O133" s="65" t="str">
        <f t="shared" si="71"/>
        <v/>
      </c>
      <c r="P133" s="47">
        <f t="shared" si="102"/>
        <v>1.2849362267102307E-2</v>
      </c>
      <c r="Q133" s="46">
        <f>_xlfn.XLOOKUP($D133, MASTER_VL!$D:$D, MASTER_VL!F:F)</f>
        <v>4371500000</v>
      </c>
      <c r="R133" s="46">
        <f>IF(AND(EXCL_YRS_NEG_INC=1,_xlfn.XLOOKUP($D133,MASTER_VL!$D:$D,MASTER_VL!O:O)&lt;0),"Negative",_xlfn.XLOOKUP($D133,MASTER_VL!$D:$D,MASTER_VL!O:O))</f>
        <v>76006700</v>
      </c>
      <c r="S133" s="65">
        <f t="shared" si="72"/>
        <v>2.9243589352714993E-3</v>
      </c>
      <c r="T133" s="65" t="str">
        <f t="shared" si="73"/>
        <v/>
      </c>
      <c r="U133" s="47">
        <f t="shared" si="103"/>
        <v>1.7386869495596476E-2</v>
      </c>
      <c r="V133" s="46">
        <f t="shared" si="74"/>
        <v>4371501000</v>
      </c>
      <c r="W133" s="46">
        <f>_xlfn.XLOOKUP($D133, MASTER_YH!$D:$D, MASTER_YH!I:I)</f>
        <v>3173821000</v>
      </c>
      <c r="X133" s="49">
        <f t="shared" si="75"/>
        <v>1.3773621763798274</v>
      </c>
      <c r="Y133" s="46">
        <f t="shared" si="104"/>
        <v>4371501000</v>
      </c>
      <c r="Z133" s="46">
        <f>_xlfn.XLOOKUP($D133, 'MASTER_S&amp;P'!$D:$D, 'MASTER_S&amp;P'!I:I)</f>
        <v>3173821000</v>
      </c>
      <c r="AA133" s="49">
        <f t="shared" si="105"/>
        <v>1.3773621763798274</v>
      </c>
      <c r="AB133" s="51">
        <f t="shared" si="76"/>
        <v>3173821000</v>
      </c>
      <c r="AC133" s="65">
        <f t="shared" si="77"/>
        <v>1.9858793060924997E-3</v>
      </c>
      <c r="AD133" s="65" t="str">
        <f t="shared" si="78"/>
        <v/>
      </c>
      <c r="AE133" s="50">
        <f t="shared" si="106"/>
        <v>1.3773621763798274</v>
      </c>
      <c r="AF133" s="44">
        <f t="shared" si="119"/>
        <v>0</v>
      </c>
      <c r="AI133" s="46">
        <f>_xlfn.XLOOKUP($D133,MASTER_YH!$D:$D,MASTER_YH!G:G)</f>
        <v>3969453000</v>
      </c>
      <c r="AJ133" s="46">
        <f>IF(AND(EXCL_YRS_NEG_INC=1,_xlfn.XLOOKUP($D133,MASTER_YH!$D:$D,MASTER_YH!M:M)&lt;0), "Negative", _xlfn.XLOOKUP($D133,MASTER_YH!$D:$D,MASTER_YH!M:M))</f>
        <v>104081000</v>
      </c>
      <c r="AK133" s="65">
        <f t="shared" si="79"/>
        <v>1.9975731632156483E-3</v>
      </c>
      <c r="AL133" s="65" t="str">
        <f t="shared" si="80"/>
        <v/>
      </c>
      <c r="AM133" s="47">
        <f t="shared" si="107"/>
        <v>2.6220489321828473E-2</v>
      </c>
      <c r="AN133" s="46">
        <f>_xlfn.XLOOKUP($D133, 'MASTER_S&amp;P'!$D:$D, 'MASTER_S&amp;P'!G:G)</f>
        <v>3969453000</v>
      </c>
      <c r="AO133" s="46">
        <f>IF(AND(EXCL_YRS_NEG_INC=1,_xlfn.XLOOKUP($D133,'MASTER_S&amp;P'!$D:$D,'MASTER_S&amp;P'!M:M)&lt;0),"Negative",_xlfn.XLOOKUP($D133,'MASTER_S&amp;P'!$D:$D,'MASTER_S&amp;P'!M:M))</f>
        <v>104081000</v>
      </c>
      <c r="AP133" s="65">
        <f t="shared" si="81"/>
        <v>2.0258815731071253E-3</v>
      </c>
      <c r="AQ133" s="65" t="str">
        <f t="shared" si="82"/>
        <v/>
      </c>
      <c r="AR133" s="47">
        <f t="shared" si="108"/>
        <v>2.6220489321828473E-2</v>
      </c>
      <c r="AS133" s="46">
        <f>_xlfn.XLOOKUP($D133, MASTER_VL!$D:$D, MASTER_VL!G:G)</f>
        <v>3969500000</v>
      </c>
      <c r="AT133" s="46">
        <f>IF(AND(EXCL_YRS_NEG_INC=1,_xlfn.XLOOKUP($D133,MASTER_VL!$D:$D,MASTER_VL!P:P)&lt;0),"Negative",_xlfn.XLOOKUP($D133,MASTER_VL!$D:$D,MASTER_VL!P:P))</f>
        <v>105619700</v>
      </c>
      <c r="AU133" s="65">
        <f t="shared" si="83"/>
        <v>2.0891715848709055E-3</v>
      </c>
      <c r="AV133" s="65" t="str">
        <f t="shared" si="84"/>
        <v/>
      </c>
      <c r="AW133" s="47">
        <f t="shared" si="109"/>
        <v>2.6607809547801991E-2</v>
      </c>
      <c r="AX133" s="46">
        <f t="shared" si="85"/>
        <v>3969453000</v>
      </c>
      <c r="AY133" s="46">
        <f>_xlfn.XLOOKUP($D133, MASTER_YH!$D:$D, MASTER_YH!J:J)</f>
        <v>2969586000</v>
      </c>
      <c r="AZ133" s="49">
        <f t="shared" si="86"/>
        <v>1.3367024898420183</v>
      </c>
      <c r="BA133" s="46">
        <f t="shared" si="110"/>
        <v>3969453000</v>
      </c>
      <c r="BB133" s="46">
        <f>_xlfn.XLOOKUP($D133, 'MASTER_S&amp;P'!$D:$D, 'MASTER_S&amp;P'!J:J)</f>
        <v>2969586000</v>
      </c>
      <c r="BC133" s="49">
        <f t="shared" si="111"/>
        <v>1.3367024898420183</v>
      </c>
      <c r="BD133" s="51">
        <f t="shared" si="87"/>
        <v>2969586000</v>
      </c>
      <c r="BE133" s="65">
        <f t="shared" si="88"/>
        <v>1.9176066983994046E-3</v>
      </c>
      <c r="BF133" s="65" t="str">
        <f t="shared" si="89"/>
        <v/>
      </c>
      <c r="BG133" s="50">
        <f t="shared" si="112"/>
        <v>1.3367024898420183</v>
      </c>
      <c r="BH133" s="44">
        <f t="shared" si="120"/>
        <v>0</v>
      </c>
      <c r="BK133" s="46">
        <f>_xlfn.XLOOKUP($D133,MASTER_YH!$D:$D,MASTER_YH!H:H)</f>
        <v>3578101000</v>
      </c>
      <c r="BL133" s="46">
        <f>IF(AND(EXCL_YRS_NEG_INC=1,_xlfn.XLOOKUP($D133,MASTER_YH!$D:$D,MASTER_YH!N:N)&lt;0), "Negative", _xlfn.XLOOKUP($D133,MASTER_YH!$D:$D,MASTER_YH!N:N))</f>
        <v>75749000</v>
      </c>
      <c r="BM133" s="65">
        <f t="shared" si="90"/>
        <v>1.987674613846596E-3</v>
      </c>
      <c r="BN133" s="65" t="str">
        <f t="shared" si="91"/>
        <v/>
      </c>
      <c r="BO133" s="47">
        <f t="shared" si="113"/>
        <v>2.1170168198158743E-2</v>
      </c>
      <c r="BP133" s="46">
        <f>_xlfn.XLOOKUP($D133, 'MASTER_S&amp;P'!$D:$D, 'MASTER_S&amp;P'!H:H)</f>
        <v>3578101000</v>
      </c>
      <c r="BQ133" s="46">
        <f>IF(AND(EXCL_YRS_NEG_INC=1,_xlfn.XLOOKUP($D133,'MASTER_S&amp;P'!$D:$D,'MASTER_S&amp;P'!N:N)&lt;0),"Negative",_xlfn.XLOOKUP($D133,'MASTER_S&amp;P'!$D:$D,'MASTER_S&amp;P'!N:N))</f>
        <v>75749000</v>
      </c>
      <c r="BR133" s="65">
        <f t="shared" si="92"/>
        <v>1.9281587493226969E-3</v>
      </c>
      <c r="BS133" s="65" t="str">
        <f t="shared" si="93"/>
        <v/>
      </c>
      <c r="BT133" s="47">
        <f t="shared" si="114"/>
        <v>2.1170168198158743E-2</v>
      </c>
      <c r="BU133" s="46">
        <f>_xlfn.XLOOKUP($D133, MASTER_VL!$D:$D, MASTER_VL!H:H)</f>
        <v>3578100000</v>
      </c>
      <c r="BV133" s="46">
        <f>IF(AND(EXCL_YRS_NEG_INC=1,_xlfn.XLOOKUP($D133,MASTER_VL!$D:$D,MASTER_VL!Q:Q)&lt;0),"Negative",_xlfn.XLOOKUP($D133,MASTER_VL!$D:$D,MASTER_VL!Q:Q))</f>
        <v>99623400</v>
      </c>
      <c r="BW133" s="65">
        <f t="shared" si="94"/>
        <v>2.0643347354681735E-3</v>
      </c>
      <c r="BX133" s="65" t="str">
        <f t="shared" si="95"/>
        <v/>
      </c>
      <c r="BY133" s="47">
        <f t="shared" si="115"/>
        <v>2.7842542131298734E-2</v>
      </c>
      <c r="BZ133" s="46">
        <f t="shared" si="96"/>
        <v>3578101000</v>
      </c>
      <c r="CA133" s="46">
        <f>_xlfn.XLOOKUP($D133, MASTER_YH!$D:$D, MASTER_YH!K:K)</f>
        <v>2772404000</v>
      </c>
      <c r="CB133" s="49">
        <f t="shared" si="97"/>
        <v>1.2906131285339366</v>
      </c>
      <c r="CC133" s="46">
        <f t="shared" si="116"/>
        <v>3578101000</v>
      </c>
      <c r="CD133" s="46">
        <f>_xlfn.XLOOKUP($D133, 'MASTER_S&amp;P'!$D:$D, 'MASTER_S&amp;P'!K:K)</f>
        <v>2772404000</v>
      </c>
      <c r="CE133" s="49">
        <f t="shared" si="117"/>
        <v>1.2906131285339366</v>
      </c>
      <c r="CF133" s="51">
        <f t="shared" si="98"/>
        <v>2772404000</v>
      </c>
      <c r="CG133" s="65">
        <f t="shared" si="99"/>
        <v>1.8580841149494734E-3</v>
      </c>
      <c r="CH133" s="65" t="str">
        <f t="shared" si="100"/>
        <v/>
      </c>
      <c r="CI133" s="50">
        <f t="shared" si="118"/>
        <v>1.2906131285339366</v>
      </c>
      <c r="CJ133" s="44">
        <f t="shared" si="121"/>
        <v>0</v>
      </c>
    </row>
    <row r="134" spans="2:88" x14ac:dyDescent="0.3">
      <c r="B134" s="7" t="str">
        <f>MASTER_VL!B128</f>
        <v>Retail Wholesale Food</v>
      </c>
      <c r="C134" s="7" t="str">
        <f>MASTER_VL!C128</f>
        <v>HF Foods Group Inc</v>
      </c>
      <c r="D134" s="7" t="str">
        <f>MASTER_VL!D128</f>
        <v>HFFG</v>
      </c>
      <c r="G134" s="46">
        <f>_xlfn.XLOOKUP($D134,MASTER_YH!$D:$D,MASTER_YH!F:F)</f>
        <v>1201667000</v>
      </c>
      <c r="H134" s="46" t="str">
        <f>IF(AND(EXCL_YRS_NEG_INC=1,_xlfn.XLOOKUP($D134,MASTER_YH!$D:$D,MASTER_YH!L:L)&lt;0), "Negative", _xlfn.XLOOKUP($D134,MASTER_YH!$D:$D,MASTER_YH!L:L))</f>
        <v>Negative</v>
      </c>
      <c r="I134" s="65" t="str">
        <f t="shared" si="68"/>
        <v/>
      </c>
      <c r="J134" s="65" t="str">
        <f t="shared" si="69"/>
        <v/>
      </c>
      <c r="K134" s="47" t="str">
        <f t="shared" si="101"/>
        <v>n/a</v>
      </c>
      <c r="L134" s="46">
        <f>_xlfn.XLOOKUP($D134, 'MASTER_S&amp;P'!$D:$D, 'MASTER_S&amp;P'!F:F)</f>
        <v>1201667000</v>
      </c>
      <c r="M134" s="46" t="str">
        <f>IF(AND(EXCL_YRS_NEG_INC=1,_xlfn.XLOOKUP($D134,'MASTER_S&amp;P'!$D:$D,'MASTER_S&amp;P'!L:L)&lt;0),"Negative",_xlfn.XLOOKUP($D134,'MASTER_S&amp;P'!$D:$D,'MASTER_S&amp;P'!L:L))</f>
        <v>Negative</v>
      </c>
      <c r="N134" s="65" t="str">
        <f t="shared" si="70"/>
        <v/>
      </c>
      <c r="O134" s="65" t="str">
        <f t="shared" si="71"/>
        <v/>
      </c>
      <c r="P134" s="47" t="str">
        <f t="shared" si="102"/>
        <v>n/a</v>
      </c>
      <c r="Q134" s="46">
        <f>_xlfn.XLOOKUP($D134, MASTER_VL!$D:$D, MASTER_VL!F:F)</f>
        <v>1201700000</v>
      </c>
      <c r="R134" s="46" t="str">
        <f>IF(AND(EXCL_YRS_NEG_INC=1,_xlfn.XLOOKUP($D134,MASTER_VL!$D:$D,MASTER_VL!O:O)&lt;0),"Negative",_xlfn.XLOOKUP($D134,MASTER_VL!$D:$D,MASTER_VL!O:O))</f>
        <v>Negative</v>
      </c>
      <c r="S134" s="65" t="str">
        <f t="shared" si="72"/>
        <v/>
      </c>
      <c r="T134" s="65" t="str">
        <f t="shared" si="73"/>
        <v/>
      </c>
      <c r="U134" s="47" t="str">
        <f t="shared" si="103"/>
        <v>n/a</v>
      </c>
      <c r="V134" s="46">
        <f t="shared" si="74"/>
        <v>1201667000</v>
      </c>
      <c r="W134" s="46">
        <f>_xlfn.XLOOKUP($D134, MASTER_YH!$D:$D, MASTER_YH!I:I)</f>
        <v>549991000</v>
      </c>
      <c r="X134" s="49">
        <f t="shared" si="75"/>
        <v>2.1848848435701673</v>
      </c>
      <c r="Y134" s="46">
        <f t="shared" si="104"/>
        <v>1201667000</v>
      </c>
      <c r="Z134" s="46">
        <f>_xlfn.XLOOKUP($D134, 'MASTER_S&amp;P'!$D:$D, 'MASTER_S&amp;P'!I:I)</f>
        <v>549991000</v>
      </c>
      <c r="AA134" s="49">
        <f t="shared" si="105"/>
        <v>2.1848848435701673</v>
      </c>
      <c r="AB134" s="51">
        <f t="shared" si="76"/>
        <v>549991000</v>
      </c>
      <c r="AC134" s="65">
        <f t="shared" si="77"/>
        <v>3.4413274896004538E-4</v>
      </c>
      <c r="AD134" s="65">
        <f t="shared" si="78"/>
        <v>9.3216237884389738E-4</v>
      </c>
      <c r="AE134" s="50">
        <f t="shared" si="106"/>
        <v>2.1848848435701673</v>
      </c>
      <c r="AF134" s="44">
        <f t="shared" si="119"/>
        <v>1</v>
      </c>
      <c r="AI134" s="46">
        <f>_xlfn.XLOOKUP($D134,MASTER_YH!$D:$D,MASTER_YH!G:G)</f>
        <v>1148493000</v>
      </c>
      <c r="AJ134" s="46" t="str">
        <f>IF(AND(EXCL_YRS_NEG_INC=1,_xlfn.XLOOKUP($D134,MASTER_YH!$D:$D,MASTER_YH!M:M)&lt;0), "Negative", _xlfn.XLOOKUP($D134,MASTER_YH!$D:$D,MASTER_YH!M:M))</f>
        <v>Negative</v>
      </c>
      <c r="AK134" s="65" t="str">
        <f t="shared" si="79"/>
        <v/>
      </c>
      <c r="AL134" s="65" t="str">
        <f t="shared" si="80"/>
        <v/>
      </c>
      <c r="AM134" s="47" t="str">
        <f t="shared" si="107"/>
        <v>n/a</v>
      </c>
      <c r="AN134" s="46">
        <f>_xlfn.XLOOKUP($D134, 'MASTER_S&amp;P'!$D:$D, 'MASTER_S&amp;P'!G:G)</f>
        <v>1148493000</v>
      </c>
      <c r="AO134" s="46" t="str">
        <f>IF(AND(EXCL_YRS_NEG_INC=1,_xlfn.XLOOKUP($D134,'MASTER_S&amp;P'!$D:$D,'MASTER_S&amp;P'!M:M)&lt;0),"Negative",_xlfn.XLOOKUP($D134,'MASTER_S&amp;P'!$D:$D,'MASTER_S&amp;P'!M:M))</f>
        <v>Negative</v>
      </c>
      <c r="AP134" s="65" t="str">
        <f t="shared" si="81"/>
        <v/>
      </c>
      <c r="AQ134" s="65" t="str">
        <f t="shared" si="82"/>
        <v/>
      </c>
      <c r="AR134" s="47" t="str">
        <f t="shared" si="108"/>
        <v>n/a</v>
      </c>
      <c r="AS134" s="46">
        <f>_xlfn.XLOOKUP($D134, MASTER_VL!$D:$D, MASTER_VL!G:G)</f>
        <v>1148500000</v>
      </c>
      <c r="AT134" s="46" t="str">
        <f>IF(AND(EXCL_YRS_NEG_INC=1,_xlfn.XLOOKUP($D134,MASTER_VL!$D:$D,MASTER_VL!P:P)&lt;0),"Negative",_xlfn.XLOOKUP($D134,MASTER_VL!$D:$D,MASTER_VL!P:P))</f>
        <v>Negative</v>
      </c>
      <c r="AU134" s="65" t="str">
        <f t="shared" si="83"/>
        <v/>
      </c>
      <c r="AV134" s="65" t="str">
        <f t="shared" si="84"/>
        <v/>
      </c>
      <c r="AW134" s="47" t="str">
        <f t="shared" si="109"/>
        <v>n/a</v>
      </c>
      <c r="AX134" s="46">
        <f t="shared" si="85"/>
        <v>1148493000</v>
      </c>
      <c r="AY134" s="46">
        <f>_xlfn.XLOOKUP($D134, MASTER_YH!$D:$D, MASTER_YH!J:J)</f>
        <v>596520000</v>
      </c>
      <c r="AZ134" s="49">
        <f t="shared" si="86"/>
        <v>1.9253218668276</v>
      </c>
      <c r="BA134" s="46">
        <f t="shared" si="110"/>
        <v>1148493000</v>
      </c>
      <c r="BB134" s="46">
        <f>_xlfn.XLOOKUP($D134, 'MASTER_S&amp;P'!$D:$D, 'MASTER_S&amp;P'!J:J)</f>
        <v>596520000</v>
      </c>
      <c r="BC134" s="49">
        <f t="shared" si="111"/>
        <v>1.9253218668276</v>
      </c>
      <c r="BD134" s="51">
        <f t="shared" si="87"/>
        <v>596520000</v>
      </c>
      <c r="BE134" s="65">
        <f t="shared" si="88"/>
        <v>3.8520209474627535E-4</v>
      </c>
      <c r="BF134" s="65" t="str">
        <f t="shared" si="89"/>
        <v/>
      </c>
      <c r="BG134" s="50">
        <f t="shared" si="112"/>
        <v>1.9253218668276</v>
      </c>
      <c r="BH134" s="44">
        <f t="shared" si="120"/>
        <v>0</v>
      </c>
      <c r="BK134" s="46">
        <f>_xlfn.XLOOKUP($D134,MASTER_YH!$D:$D,MASTER_YH!H:H)</f>
        <v>1170467000</v>
      </c>
      <c r="BL134" s="46">
        <f>IF(AND(EXCL_YRS_NEG_INC=1,_xlfn.XLOOKUP($D134,MASTER_YH!$D:$D,MASTER_YH!N:N)&lt;0), "Negative", _xlfn.XLOOKUP($D134,MASTER_YH!$D:$D,MASTER_YH!N:N))</f>
        <v>4000</v>
      </c>
      <c r="BM134" s="65">
        <f t="shared" si="90"/>
        <v>4.570763167601138E-4</v>
      </c>
      <c r="BN134" s="65" t="str">
        <f t="shared" si="91"/>
        <v/>
      </c>
      <c r="BO134" s="47">
        <f t="shared" si="113"/>
        <v>3.4174393639461856E-6</v>
      </c>
      <c r="BP134" s="46">
        <f>_xlfn.XLOOKUP($D134, 'MASTER_S&amp;P'!$D:$D, 'MASTER_S&amp;P'!H:H)</f>
        <v>1170467000</v>
      </c>
      <c r="BQ134" s="46">
        <f>IF(AND(EXCL_YRS_NEG_INC=1,_xlfn.XLOOKUP($D134,'MASTER_S&amp;P'!$D:$D,'MASTER_S&amp;P'!N:N)&lt;0),"Negative",_xlfn.XLOOKUP($D134,'MASTER_S&amp;P'!$D:$D,'MASTER_S&amp;P'!N:N))</f>
        <v>4000</v>
      </c>
      <c r="BR134" s="65">
        <f t="shared" si="92"/>
        <v>4.4339032814010856E-4</v>
      </c>
      <c r="BS134" s="65" t="str">
        <f t="shared" si="93"/>
        <v/>
      </c>
      <c r="BT134" s="47">
        <f t="shared" si="114"/>
        <v>3.4174393639461856E-6</v>
      </c>
      <c r="BU134" s="46">
        <f>_xlfn.XLOOKUP($D134, MASTER_VL!$D:$D, MASTER_VL!H:H)</f>
        <v>1170500000</v>
      </c>
      <c r="BV134" s="46">
        <f>IF(AND(EXCL_YRS_NEG_INC=1,_xlfn.XLOOKUP($D134,MASTER_VL!$D:$D,MASTER_VL!Q:Q)&lt;0),"Negative",_xlfn.XLOOKUP($D134,MASTER_VL!$D:$D,MASTER_VL!Q:Q))</f>
        <v>538100</v>
      </c>
      <c r="BW134" s="65">
        <f t="shared" si="94"/>
        <v>4.7470471820423328E-4</v>
      </c>
      <c r="BX134" s="65" t="str">
        <f t="shared" si="95"/>
        <v/>
      </c>
      <c r="BY134" s="47">
        <f t="shared" si="115"/>
        <v>4.5971806920119606E-4</v>
      </c>
      <c r="BZ134" s="46">
        <f t="shared" si="96"/>
        <v>1170467000</v>
      </c>
      <c r="CA134" s="46">
        <f>_xlfn.XLOOKUP($D134, MASTER_YH!$D:$D, MASTER_YH!K:K)</f>
        <v>637529000</v>
      </c>
      <c r="CB134" s="49">
        <f t="shared" si="97"/>
        <v>1.8359431492528182</v>
      </c>
      <c r="CC134" s="46">
        <f t="shared" si="116"/>
        <v>1170467000</v>
      </c>
      <c r="CD134" s="46">
        <f>_xlfn.XLOOKUP($D134, 'MASTER_S&amp;P'!$D:$D, 'MASTER_S&amp;P'!K:K)</f>
        <v>637529000</v>
      </c>
      <c r="CE134" s="49">
        <f t="shared" si="117"/>
        <v>1.8359431492528182</v>
      </c>
      <c r="CF134" s="51">
        <f t="shared" si="98"/>
        <v>637529000</v>
      </c>
      <c r="CG134" s="65">
        <f t="shared" si="99"/>
        <v>4.2727629440717256E-4</v>
      </c>
      <c r="CH134" s="65" t="str">
        <f t="shared" si="100"/>
        <v/>
      </c>
      <c r="CI134" s="50">
        <f t="shared" si="118"/>
        <v>1.8359431492528182</v>
      </c>
      <c r="CJ134" s="44">
        <f t="shared" si="121"/>
        <v>0</v>
      </c>
    </row>
    <row r="135" spans="2:88" x14ac:dyDescent="0.3">
      <c r="B135" s="7" t="str">
        <f>MASTER_VL!B129</f>
        <v>Retail Wholesale Food</v>
      </c>
      <c r="C135" s="7" t="str">
        <f>MASTER_VL!C129</f>
        <v>Ingles Markets Incorporated</v>
      </c>
      <c r="D135" s="7" t="str">
        <f>MASTER_VL!D129</f>
        <v>IMKTA</v>
      </c>
      <c r="G135" s="46">
        <f>_xlfn.XLOOKUP($D135,MASTER_YH!$D:$D,MASTER_YH!F:F)</f>
        <v>5639609434</v>
      </c>
      <c r="H135" s="46">
        <f>IF(AND(EXCL_YRS_NEG_INC=1,_xlfn.XLOOKUP($D135,MASTER_YH!$D:$D,MASTER_YH!L:L)&lt;0), "Negative", _xlfn.XLOOKUP($D135,MASTER_YH!$D:$D,MASTER_YH!L:L))</f>
        <v>139501301</v>
      </c>
      <c r="I135" s="65">
        <f t="shared" si="68"/>
        <v>1.8520409035560532E-3</v>
      </c>
      <c r="J135" s="65">
        <f t="shared" si="69"/>
        <v>4.7059521442536405E-3</v>
      </c>
      <c r="K135" s="47">
        <f t="shared" si="101"/>
        <v>2.4735986176449822E-2</v>
      </c>
      <c r="L135" s="46">
        <f>_xlfn.XLOOKUP($D135, 'MASTER_S&amp;P'!$D:$D, 'MASTER_S&amp;P'!F:F)</f>
        <v>5639609434</v>
      </c>
      <c r="M135" s="46">
        <f>IF(AND(EXCL_YRS_NEG_INC=1,_xlfn.XLOOKUP($D135,'MASTER_S&amp;P'!$D:$D,'MASTER_S&amp;P'!L:L)&lt;0),"Negative",_xlfn.XLOOKUP($D135,'MASTER_S&amp;P'!$D:$D,'MASTER_S&amp;P'!L:L))</f>
        <v>139501301</v>
      </c>
      <c r="N135" s="65">
        <f t="shared" si="70"/>
        <v>1.6968190472972488E-3</v>
      </c>
      <c r="O135" s="65">
        <f t="shared" si="71"/>
        <v>4.3443868431951548E-3</v>
      </c>
      <c r="P135" s="47">
        <f t="shared" si="102"/>
        <v>2.4735986176449822E-2</v>
      </c>
      <c r="Q135" s="46">
        <f>_xlfn.XLOOKUP($D135, MASTER_VL!$D:$D, MASTER_VL!F:F)</f>
        <v>5639600000</v>
      </c>
      <c r="R135" s="46">
        <f>IF(AND(EXCL_YRS_NEG_INC=1,_xlfn.XLOOKUP($D135,MASTER_VL!$D:$D,MASTER_VL!O:O)&lt;0),"Negative",_xlfn.XLOOKUP($D135,MASTER_VL!$D:$D,MASTER_VL!O:O))</f>
        <v>131031000</v>
      </c>
      <c r="S135" s="65">
        <f t="shared" si="72"/>
        <v>2.3291913453621447E-3</v>
      </c>
      <c r="T135" s="65">
        <f t="shared" si="73"/>
        <v>5.3611892503922657E-3</v>
      </c>
      <c r="U135" s="47">
        <f t="shared" si="103"/>
        <v>2.3234094616639479E-2</v>
      </c>
      <c r="V135" s="46">
        <f t="shared" si="74"/>
        <v>5639609434</v>
      </c>
      <c r="W135" s="46">
        <f>_xlfn.XLOOKUP($D135, MASTER_YH!$D:$D, MASTER_YH!I:I)</f>
        <v>2527882715</v>
      </c>
      <c r="X135" s="49">
        <f t="shared" si="75"/>
        <v>2.23096166627335</v>
      </c>
      <c r="Y135" s="46">
        <f t="shared" si="104"/>
        <v>5639609434</v>
      </c>
      <c r="Z135" s="46">
        <f>_xlfn.XLOOKUP($D135, 'MASTER_S&amp;P'!$D:$D, 'MASTER_S&amp;P'!I:I)</f>
        <v>2527882715</v>
      </c>
      <c r="AA135" s="49">
        <f t="shared" si="105"/>
        <v>2.23096166627335</v>
      </c>
      <c r="AB135" s="51">
        <f t="shared" si="76"/>
        <v>2527882715</v>
      </c>
      <c r="AC135" s="65">
        <f t="shared" si="77"/>
        <v>1.5817117512132615E-3</v>
      </c>
      <c r="AD135" s="65">
        <f t="shared" si="78"/>
        <v>4.284428590745612E-3</v>
      </c>
      <c r="AE135" s="50">
        <f t="shared" si="106"/>
        <v>2.23096166627335</v>
      </c>
      <c r="AF135" s="44">
        <f t="shared" si="119"/>
        <v>1</v>
      </c>
      <c r="AI135" s="46">
        <f>_xlfn.XLOOKUP($D135,MASTER_YH!$D:$D,MASTER_YH!G:G)</f>
        <v>5892781732</v>
      </c>
      <c r="AJ135" s="46">
        <f>IF(AND(EXCL_YRS_NEG_INC=1,_xlfn.XLOOKUP($D135,MASTER_YH!$D:$D,MASTER_YH!M:M)&lt;0), "Negative", _xlfn.XLOOKUP($D135,MASTER_YH!$D:$D,MASTER_YH!M:M))</f>
        <v>278504959</v>
      </c>
      <c r="AK135" s="65">
        <f t="shared" si="79"/>
        <v>1.6640999271199232E-3</v>
      </c>
      <c r="AL135" s="65">
        <f t="shared" si="80"/>
        <v>3.6819673352998495E-3</v>
      </c>
      <c r="AM135" s="47">
        <f t="shared" si="107"/>
        <v>4.7262052400076915E-2</v>
      </c>
      <c r="AN135" s="46">
        <f>_xlfn.XLOOKUP($D135, 'MASTER_S&amp;P'!$D:$D, 'MASTER_S&amp;P'!G:G)</f>
        <v>5892781732</v>
      </c>
      <c r="AO135" s="46">
        <f>IF(AND(EXCL_YRS_NEG_INC=1,_xlfn.XLOOKUP($D135,'MASTER_S&amp;P'!$D:$D,'MASTER_S&amp;P'!M:M)&lt;0),"Negative",_xlfn.XLOOKUP($D135,'MASTER_S&amp;P'!$D:$D,'MASTER_S&amp;P'!M:M))</f>
        <v>278504959</v>
      </c>
      <c r="AP135" s="65">
        <f t="shared" si="81"/>
        <v>1.6876825541319194E-3</v>
      </c>
      <c r="AQ135" s="65">
        <f t="shared" si="82"/>
        <v>3.6790801498086403E-3</v>
      </c>
      <c r="AR135" s="47">
        <f t="shared" si="108"/>
        <v>4.7262052400076915E-2</v>
      </c>
      <c r="AS135" s="46">
        <f>_xlfn.XLOOKUP($D135, MASTER_VL!$D:$D, MASTER_VL!G:G)</f>
        <v>5892800000</v>
      </c>
      <c r="AT135" s="46">
        <f>IF(AND(EXCL_YRS_NEG_INC=1,_xlfn.XLOOKUP($D135,MASTER_VL!$D:$D,MASTER_VL!P:P)&lt;0),"Negative",_xlfn.XLOOKUP($D135,MASTER_VL!$D:$D,MASTER_VL!P:P))</f>
        <v>210789000</v>
      </c>
      <c r="AU135" s="65">
        <f t="shared" si="83"/>
        <v>1.7404069829052729E-3</v>
      </c>
      <c r="AV135" s="65">
        <f t="shared" si="84"/>
        <v>3.6790801498086403E-3</v>
      </c>
      <c r="AW135" s="47">
        <f t="shared" si="109"/>
        <v>3.5770601411892478E-2</v>
      </c>
      <c r="AX135" s="46">
        <f t="shared" si="85"/>
        <v>5892781732</v>
      </c>
      <c r="AY135" s="46">
        <f>_xlfn.XLOOKUP($D135, MASTER_YH!$D:$D, MASTER_YH!J:J)</f>
        <v>2473845733</v>
      </c>
      <c r="AZ135" s="49">
        <f t="shared" si="86"/>
        <v>2.3820328217693274</v>
      </c>
      <c r="BA135" s="46">
        <f t="shared" si="110"/>
        <v>5892781732</v>
      </c>
      <c r="BB135" s="46">
        <f>_xlfn.XLOOKUP($D135, 'MASTER_S&amp;P'!$D:$D, 'MASTER_S&amp;P'!J:J)</f>
        <v>2473845733</v>
      </c>
      <c r="BC135" s="49">
        <f t="shared" si="111"/>
        <v>2.3820328217693274</v>
      </c>
      <c r="BD135" s="51">
        <f t="shared" si="87"/>
        <v>2473845733</v>
      </c>
      <c r="BE135" s="65">
        <f t="shared" si="88"/>
        <v>1.5974829987774675E-3</v>
      </c>
      <c r="BF135" s="65">
        <f t="shared" si="89"/>
        <v>3.5987805572637102E-3</v>
      </c>
      <c r="BG135" s="50">
        <f t="shared" si="112"/>
        <v>2.3820328217693274</v>
      </c>
      <c r="BH135" s="44">
        <f t="shared" si="120"/>
        <v>1</v>
      </c>
      <c r="BK135" s="46">
        <f>_xlfn.XLOOKUP($D135,MASTER_YH!$D:$D,MASTER_YH!H:H)</f>
        <v>5678835032</v>
      </c>
      <c r="BL135" s="46">
        <f>IF(AND(EXCL_YRS_NEG_INC=1,_xlfn.XLOOKUP($D135,MASTER_YH!$D:$D,MASTER_YH!N:N)&lt;0), "Negative", _xlfn.XLOOKUP($D135,MASTER_YH!$D:$D,MASTER_YH!N:N))</f>
        <v>361269928</v>
      </c>
      <c r="BM135" s="65">
        <f t="shared" si="90"/>
        <v>1.6457660549815591E-3</v>
      </c>
      <c r="BN135" s="65">
        <f t="shared" si="91"/>
        <v>3.2217810643561571E-3</v>
      </c>
      <c r="BO135" s="47">
        <f t="shared" si="113"/>
        <v>6.3616908391291332E-2</v>
      </c>
      <c r="BP135" s="46">
        <f>_xlfn.XLOOKUP($D135, 'MASTER_S&amp;P'!$D:$D, 'MASTER_S&amp;P'!H:H)</f>
        <v>5678835032</v>
      </c>
      <c r="BQ135" s="46">
        <f>IF(AND(EXCL_YRS_NEG_INC=1,_xlfn.XLOOKUP($D135,'MASTER_S&amp;P'!$D:$D,'MASTER_S&amp;P'!N:N)&lt;0),"Negative",_xlfn.XLOOKUP($D135,'MASTER_S&amp;P'!$D:$D,'MASTER_S&amp;P'!N:N))</f>
        <v>361269928</v>
      </c>
      <c r="BR135" s="65">
        <f t="shared" si="92"/>
        <v>1.596487773272884E-3</v>
      </c>
      <c r="BS135" s="65">
        <f t="shared" si="93"/>
        <v>3.2217810643561571E-3</v>
      </c>
      <c r="BT135" s="47">
        <f t="shared" si="114"/>
        <v>6.3616908391291332E-2</v>
      </c>
      <c r="BU135" s="46">
        <f>_xlfn.XLOOKUP($D135, MASTER_VL!$D:$D, MASTER_VL!H:H)</f>
        <v>5678800000</v>
      </c>
      <c r="BV135" s="46">
        <f>IF(AND(EXCL_YRS_NEG_INC=1,_xlfn.XLOOKUP($D135,MASTER_VL!$D:$D,MASTER_VL!Q:Q)&lt;0),"Negative",_xlfn.XLOOKUP($D135,MASTER_VL!$D:$D,MASTER_VL!Q:Q))</f>
        <v>272696400</v>
      </c>
      <c r="BW135" s="65">
        <f t="shared" si="94"/>
        <v>1.7092395355284549E-3</v>
      </c>
      <c r="BX135" s="65">
        <f t="shared" si="95"/>
        <v>3.2217810643561571E-3</v>
      </c>
      <c r="BY135" s="47">
        <f t="shared" si="115"/>
        <v>4.8020074663661337E-2</v>
      </c>
      <c r="BZ135" s="46">
        <f t="shared" si="96"/>
        <v>5678835032</v>
      </c>
      <c r="CA135" s="46">
        <f>_xlfn.XLOOKUP($D135, MASTER_YH!$D:$D, MASTER_YH!K:K)</f>
        <v>2295510725</v>
      </c>
      <c r="CB135" s="49">
        <f t="shared" si="97"/>
        <v>2.4738873881758927</v>
      </c>
      <c r="CC135" s="46">
        <f t="shared" si="116"/>
        <v>5678835032</v>
      </c>
      <c r="CD135" s="46">
        <f>_xlfn.XLOOKUP($D135, 'MASTER_S&amp;P'!$D:$D, 'MASTER_S&amp;P'!K:K)</f>
        <v>2295510725</v>
      </c>
      <c r="CE135" s="49">
        <f t="shared" si="117"/>
        <v>2.4738873881758927</v>
      </c>
      <c r="CF135" s="51">
        <f t="shared" si="98"/>
        <v>2295510725</v>
      </c>
      <c r="CG135" s="65">
        <f t="shared" si="99"/>
        <v>1.5384669816587515E-3</v>
      </c>
      <c r="CH135" s="65">
        <f t="shared" si="100"/>
        <v>3.1691737284116335E-3</v>
      </c>
      <c r="CI135" s="50">
        <f t="shared" si="118"/>
        <v>2.4738873881758927</v>
      </c>
      <c r="CJ135" s="44">
        <f t="shared" si="121"/>
        <v>1</v>
      </c>
    </row>
    <row r="136" spans="2:88" x14ac:dyDescent="0.3">
      <c r="B136" s="7" t="str">
        <f>MASTER_VL!B130</f>
        <v>Retail Wholesale Food</v>
      </c>
      <c r="C136" s="7" t="str">
        <f>MASTER_VL!C130</f>
        <v>Innovative Food Holdings</v>
      </c>
      <c r="D136" s="7" t="str">
        <f>MASTER_VL!D130</f>
        <v>IVFH</v>
      </c>
      <c r="G136" s="46">
        <f>_xlfn.XLOOKUP($D136,MASTER_YH!$D:$D,MASTER_YH!F:F)</f>
        <v>72134376</v>
      </c>
      <c r="H136" s="46">
        <f>IF(AND(EXCL_YRS_NEG_INC=1,_xlfn.XLOOKUP($D136,MASTER_YH!$D:$D,MASTER_YH!L:L)&lt;0), "Negative", _xlfn.XLOOKUP($D136,MASTER_YH!$D:$D,MASTER_YH!L:L))</f>
        <v>2532583</v>
      </c>
      <c r="I136" s="65">
        <f t="shared" si="68"/>
        <v>2.0035186387158339E-5</v>
      </c>
      <c r="J136" s="65">
        <f t="shared" si="69"/>
        <v>5.0908502160041808E-5</v>
      </c>
      <c r="K136" s="47">
        <f t="shared" si="101"/>
        <v>3.5109238347053838E-2</v>
      </c>
      <c r="L136" s="46">
        <f>_xlfn.XLOOKUP($D136, 'MASTER_S&amp;P'!$D:$D, 'MASTER_S&amp;P'!F:F)</f>
        <v>72134376</v>
      </c>
      <c r="M136" s="46">
        <f>IF(AND(EXCL_YRS_NEG_INC=1,_xlfn.XLOOKUP($D136,'MASTER_S&amp;P'!$D:$D,'MASTER_S&amp;P'!L:L)&lt;0),"Negative",_xlfn.XLOOKUP($D136,'MASTER_S&amp;P'!$D:$D,'MASTER_S&amp;P'!L:L))</f>
        <v>2532583</v>
      </c>
      <c r="N136" s="65">
        <f t="shared" si="70"/>
        <v>1.8356012446920507E-5</v>
      </c>
      <c r="O136" s="65">
        <f t="shared" si="71"/>
        <v>4.6997126237443815E-5</v>
      </c>
      <c r="P136" s="47">
        <f t="shared" si="102"/>
        <v>3.5109238347053838E-2</v>
      </c>
      <c r="Q136" s="46" t="str">
        <f>_xlfn.XLOOKUP($D136, MASTER_VL!$D:$D, MASTER_VL!F:F)</f>
        <v>NA</v>
      </c>
      <c r="R136" s="46" t="str">
        <f>IF(AND(EXCL_YRS_NEG_INC=1,_xlfn.XLOOKUP($D136,MASTER_VL!$D:$D,MASTER_VL!O:O)&lt;0),"Negative",_xlfn.XLOOKUP($D136,MASTER_VL!$D:$D,MASTER_VL!O:O))</f>
        <v>NA</v>
      </c>
      <c r="S136" s="65" t="str">
        <f t="shared" si="72"/>
        <v/>
      </c>
      <c r="T136" s="65" t="str">
        <f t="shared" si="73"/>
        <v/>
      </c>
      <c r="U136" s="47" t="str">
        <f t="shared" si="103"/>
        <v>n/a</v>
      </c>
      <c r="V136" s="46">
        <f t="shared" si="74"/>
        <v>72134376</v>
      </c>
      <c r="W136" s="46">
        <f>_xlfn.XLOOKUP($D136, MASTER_YH!$D:$D, MASTER_YH!I:I)</f>
        <v>27346373</v>
      </c>
      <c r="X136" s="49">
        <f t="shared" si="75"/>
        <v>2.6378041431673589</v>
      </c>
      <c r="Y136" s="46">
        <f t="shared" si="104"/>
        <v>72134376</v>
      </c>
      <c r="Z136" s="46">
        <f>_xlfn.XLOOKUP($D136, 'MASTER_S&amp;P'!$D:$D, 'MASTER_S&amp;P'!I:I)</f>
        <v>27346373</v>
      </c>
      <c r="AA136" s="49">
        <f t="shared" si="105"/>
        <v>2.6378041431673589</v>
      </c>
      <c r="AB136" s="51">
        <f t="shared" si="76"/>
        <v>27346373</v>
      </c>
      <c r="AC136" s="65">
        <f t="shared" si="77"/>
        <v>1.7110793657672148E-5</v>
      </c>
      <c r="AD136" s="65">
        <f t="shared" si="78"/>
        <v>4.6348504081762298E-5</v>
      </c>
      <c r="AE136" s="50">
        <f t="shared" si="106"/>
        <v>2.6378041431673589</v>
      </c>
      <c r="AF136" s="44">
        <f t="shared" si="119"/>
        <v>1</v>
      </c>
      <c r="AI136" s="46">
        <f>_xlfn.XLOOKUP($D136,MASTER_YH!$D:$D,MASTER_YH!G:G)</f>
        <v>70388962</v>
      </c>
      <c r="AJ136" s="46" t="str">
        <f>IF(AND(EXCL_YRS_NEG_INC=1,_xlfn.XLOOKUP($D136,MASTER_YH!$D:$D,MASTER_YH!M:M)&lt;0), "Negative", _xlfn.XLOOKUP($D136,MASTER_YH!$D:$D,MASTER_YH!M:M))</f>
        <v>Negative</v>
      </c>
      <c r="AK136" s="65" t="str">
        <f t="shared" si="79"/>
        <v/>
      </c>
      <c r="AL136" s="65" t="str">
        <f t="shared" si="80"/>
        <v/>
      </c>
      <c r="AM136" s="47" t="str">
        <f t="shared" si="107"/>
        <v>n/a</v>
      </c>
      <c r="AN136" s="46">
        <f>_xlfn.XLOOKUP($D136, 'MASTER_S&amp;P'!$D:$D, 'MASTER_S&amp;P'!G:G)</f>
        <v>70388962</v>
      </c>
      <c r="AO136" s="46" t="str">
        <f>IF(AND(EXCL_YRS_NEG_INC=1,_xlfn.XLOOKUP($D136,'MASTER_S&amp;P'!$D:$D,'MASTER_S&amp;P'!M:M)&lt;0),"Negative",_xlfn.XLOOKUP($D136,'MASTER_S&amp;P'!$D:$D,'MASTER_S&amp;P'!M:M))</f>
        <v>Negative</v>
      </c>
      <c r="AP136" s="65" t="str">
        <f t="shared" si="81"/>
        <v/>
      </c>
      <c r="AQ136" s="65" t="str">
        <f t="shared" si="82"/>
        <v/>
      </c>
      <c r="AR136" s="47" t="str">
        <f t="shared" si="108"/>
        <v>n/a</v>
      </c>
      <c r="AS136" s="46" t="str">
        <f>_xlfn.XLOOKUP($D136, MASTER_VL!$D:$D, MASTER_VL!G:G)</f>
        <v>NA</v>
      </c>
      <c r="AT136" s="46" t="str">
        <f>IF(AND(EXCL_YRS_NEG_INC=1,_xlfn.XLOOKUP($D136,MASTER_VL!$D:$D,MASTER_VL!P:P)&lt;0),"Negative",_xlfn.XLOOKUP($D136,MASTER_VL!$D:$D,MASTER_VL!P:P))</f>
        <v>NA</v>
      </c>
      <c r="AU136" s="65" t="str">
        <f t="shared" si="83"/>
        <v/>
      </c>
      <c r="AV136" s="65" t="str">
        <f t="shared" si="84"/>
        <v/>
      </c>
      <c r="AW136" s="47" t="str">
        <f t="shared" si="109"/>
        <v>n/a</v>
      </c>
      <c r="AX136" s="46">
        <f t="shared" si="85"/>
        <v>70388962</v>
      </c>
      <c r="AY136" s="46">
        <f>_xlfn.XLOOKUP($D136, MASTER_YH!$D:$D, MASTER_YH!J:J)</f>
        <v>21323086</v>
      </c>
      <c r="AZ136" s="49">
        <f t="shared" si="86"/>
        <v>3.3010682412480068</v>
      </c>
      <c r="BA136" s="46">
        <f t="shared" si="110"/>
        <v>70388962</v>
      </c>
      <c r="BB136" s="46">
        <f>_xlfn.XLOOKUP($D136, 'MASTER_S&amp;P'!$D:$D, 'MASTER_S&amp;P'!J:J)</f>
        <v>21323086</v>
      </c>
      <c r="BC136" s="49">
        <f t="shared" si="111"/>
        <v>3.3010682412480068</v>
      </c>
      <c r="BD136" s="51">
        <f t="shared" si="87"/>
        <v>21323086</v>
      </c>
      <c r="BE136" s="65">
        <f t="shared" si="88"/>
        <v>1.3769357932097796E-5</v>
      </c>
      <c r="BF136" s="65">
        <f t="shared" si="89"/>
        <v>3.1019358359344399E-5</v>
      </c>
      <c r="BG136" s="50">
        <f t="shared" si="112"/>
        <v>3.3010682412480068</v>
      </c>
      <c r="BH136" s="44">
        <f t="shared" si="120"/>
        <v>1</v>
      </c>
      <c r="BK136" s="46">
        <f>_xlfn.XLOOKUP($D136,MASTER_YH!$D:$D,MASTER_YH!H:H)</f>
        <v>78904175</v>
      </c>
      <c r="BL136" s="46" t="str">
        <f>IF(AND(EXCL_YRS_NEG_INC=1,_xlfn.XLOOKUP($D136,MASTER_YH!$D:$D,MASTER_YH!N:N)&lt;0), "Negative", _xlfn.XLOOKUP($D136,MASTER_YH!$D:$D,MASTER_YH!N:N))</f>
        <v>Negative</v>
      </c>
      <c r="BM136" s="65" t="str">
        <f t="shared" si="90"/>
        <v/>
      </c>
      <c r="BN136" s="65" t="str">
        <f t="shared" si="91"/>
        <v/>
      </c>
      <c r="BO136" s="47" t="str">
        <f t="shared" si="113"/>
        <v>n/a</v>
      </c>
      <c r="BP136" s="46">
        <f>_xlfn.XLOOKUP($D136, 'MASTER_S&amp;P'!$D:$D, 'MASTER_S&amp;P'!H:H)</f>
        <v>78904175</v>
      </c>
      <c r="BQ136" s="46" t="str">
        <f>IF(AND(EXCL_YRS_NEG_INC=1,_xlfn.XLOOKUP($D136,'MASTER_S&amp;P'!$D:$D,'MASTER_S&amp;P'!N:N)&lt;0),"Negative",_xlfn.XLOOKUP($D136,'MASTER_S&amp;P'!$D:$D,'MASTER_S&amp;P'!N:N))</f>
        <v>Negative</v>
      </c>
      <c r="BR136" s="65" t="str">
        <f t="shared" si="92"/>
        <v/>
      </c>
      <c r="BS136" s="65" t="str">
        <f t="shared" si="93"/>
        <v/>
      </c>
      <c r="BT136" s="47" t="str">
        <f t="shared" si="114"/>
        <v>n/a</v>
      </c>
      <c r="BU136" s="46" t="str">
        <f>_xlfn.XLOOKUP($D136, MASTER_VL!$D:$D, MASTER_VL!H:H)</f>
        <v>NA</v>
      </c>
      <c r="BV136" s="46" t="str">
        <f>IF(AND(EXCL_YRS_NEG_INC=1,_xlfn.XLOOKUP($D136,MASTER_VL!$D:$D,MASTER_VL!Q:Q)&lt;0),"Negative",_xlfn.XLOOKUP($D136,MASTER_VL!$D:$D,MASTER_VL!Q:Q))</f>
        <v>NA</v>
      </c>
      <c r="BW136" s="65" t="str">
        <f t="shared" si="94"/>
        <v/>
      </c>
      <c r="BX136" s="65" t="str">
        <f t="shared" si="95"/>
        <v/>
      </c>
      <c r="BY136" s="47" t="str">
        <f t="shared" si="115"/>
        <v>n/a</v>
      </c>
      <c r="BZ136" s="46">
        <f t="shared" si="96"/>
        <v>78904175</v>
      </c>
      <c r="CA136" s="46">
        <f>_xlfn.XLOOKUP($D136, MASTER_YH!$D:$D, MASTER_YH!K:K)</f>
        <v>23420202</v>
      </c>
      <c r="CB136" s="49">
        <f t="shared" si="97"/>
        <v>3.3690646647710381</v>
      </c>
      <c r="CC136" s="46">
        <f t="shared" si="116"/>
        <v>78904175</v>
      </c>
      <c r="CD136" s="46">
        <f>_xlfn.XLOOKUP($D136, 'MASTER_S&amp;P'!$D:$D, 'MASTER_S&amp;P'!K:K)</f>
        <v>23420202</v>
      </c>
      <c r="CE136" s="49">
        <f t="shared" si="117"/>
        <v>3.3690646647710381</v>
      </c>
      <c r="CF136" s="51">
        <f t="shared" si="98"/>
        <v>23420202</v>
      </c>
      <c r="CG136" s="65">
        <f t="shared" si="99"/>
        <v>1.5696379497760026E-5</v>
      </c>
      <c r="CH136" s="65">
        <f t="shared" si="100"/>
        <v>3.2333845398388891E-5</v>
      </c>
      <c r="CI136" s="50">
        <f t="shared" si="118"/>
        <v>3.3690646647710381</v>
      </c>
      <c r="CJ136" s="44">
        <f t="shared" si="121"/>
        <v>1</v>
      </c>
    </row>
    <row r="137" spans="2:88" x14ac:dyDescent="0.3">
      <c r="B137" s="7" t="str">
        <f>MASTER_VL!B131</f>
        <v>Retail Wholesale Food</v>
      </c>
      <c r="C137" s="7" t="str">
        <f>MASTER_VL!C131</f>
        <v>Kroger Co</v>
      </c>
      <c r="D137" s="7" t="str">
        <f>MASTER_VL!D131</f>
        <v>KR</v>
      </c>
      <c r="G137" s="46">
        <f>_xlfn.XLOOKUP($D137,MASTER_YH!$D:$D,MASTER_YH!F:F)</f>
        <v>147123000000</v>
      </c>
      <c r="H137" s="46">
        <f>IF(AND(EXCL_YRS_NEG_INC=1,_xlfn.XLOOKUP($D137,MASTER_YH!$D:$D,MASTER_YH!L:L)&lt;0), "Negative", _xlfn.XLOOKUP($D137,MASTER_YH!$D:$D,MASTER_YH!L:L))</f>
        <v>3342000000</v>
      </c>
      <c r="I137" s="65">
        <f t="shared" si="68"/>
        <v>3.7775548066834218E-2</v>
      </c>
      <c r="J137" s="65">
        <f t="shared" si="69"/>
        <v>9.5985958562871787E-2</v>
      </c>
      <c r="K137" s="47">
        <f t="shared" si="101"/>
        <v>2.2715686874248079E-2</v>
      </c>
      <c r="L137" s="46">
        <f>_xlfn.XLOOKUP($D137, 'MASTER_S&amp;P'!$D:$D, 'MASTER_S&amp;P'!F:F)</f>
        <v>150039000000</v>
      </c>
      <c r="M137" s="46">
        <f>IF(AND(EXCL_YRS_NEG_INC=1,_xlfn.XLOOKUP($D137,'MASTER_S&amp;P'!$D:$D,'MASTER_S&amp;P'!L:L)&lt;0),"Negative",_xlfn.XLOOKUP($D137,'MASTER_S&amp;P'!$D:$D,'MASTER_S&amp;P'!L:L))</f>
        <v>2836000000</v>
      </c>
      <c r="N137" s="65">
        <f t="shared" si="70"/>
        <v>3.4609532305049914E-2</v>
      </c>
      <c r="O137" s="65">
        <f t="shared" si="71"/>
        <v>8.8611214634047517E-2</v>
      </c>
      <c r="P137" s="47">
        <f t="shared" si="102"/>
        <v>1.8901752211091784E-2</v>
      </c>
      <c r="Q137" s="46">
        <f>_xlfn.XLOOKUP($D137, MASTER_VL!$D:$D, MASTER_VL!F:F)</f>
        <v>147123000000</v>
      </c>
      <c r="R137" s="46" t="str">
        <f>IF(AND(EXCL_YRS_NEG_INC=1,_xlfn.XLOOKUP($D137,MASTER_VL!$D:$D,MASTER_VL!O:O)&lt;0),"Negative",_xlfn.XLOOKUP($D137,MASTER_VL!$D:$D,MASTER_VL!O:O))</f>
        <v>NA</v>
      </c>
      <c r="S137" s="65" t="str">
        <f t="shared" si="72"/>
        <v/>
      </c>
      <c r="T137" s="65" t="str">
        <f t="shared" si="73"/>
        <v/>
      </c>
      <c r="U137" s="47" t="str">
        <f t="shared" si="103"/>
        <v>n/a</v>
      </c>
      <c r="V137" s="46">
        <f t="shared" si="74"/>
        <v>147123000000</v>
      </c>
      <c r="W137" s="46">
        <f>_xlfn.XLOOKUP($D137, MASTER_YH!$D:$D, MASTER_YH!I:I)</f>
        <v>52616000000</v>
      </c>
      <c r="X137" s="49">
        <f t="shared" si="75"/>
        <v>2.7961646647407634</v>
      </c>
      <c r="Y137" s="46">
        <f t="shared" si="104"/>
        <v>150039000000</v>
      </c>
      <c r="Z137" s="46">
        <f>_xlfn.XLOOKUP($D137, 'MASTER_S&amp;P'!$D:$D, 'MASTER_S&amp;P'!I:I)</f>
        <v>50505000000</v>
      </c>
      <c r="AA137" s="49">
        <f t="shared" si="105"/>
        <v>2.9707751707751706</v>
      </c>
      <c r="AB137" s="51">
        <f t="shared" si="76"/>
        <v>51560500000</v>
      </c>
      <c r="AC137" s="65">
        <f t="shared" si="77"/>
        <v>3.226172174227291E-2</v>
      </c>
      <c r="AD137" s="65">
        <f t="shared" si="78"/>
        <v>8.738826332500127E-2</v>
      </c>
      <c r="AE137" s="50">
        <f t="shared" si="106"/>
        <v>2.8834699177579672</v>
      </c>
      <c r="AF137" s="44">
        <f t="shared" si="119"/>
        <v>1</v>
      </c>
      <c r="AI137" s="46">
        <f>_xlfn.XLOOKUP($D137,MASTER_YH!$D:$D,MASTER_YH!G:G)</f>
        <v>150039000000</v>
      </c>
      <c r="AJ137" s="46">
        <f>IF(AND(EXCL_YRS_NEG_INC=1,_xlfn.XLOOKUP($D137,MASTER_YH!$D:$D,MASTER_YH!M:M)&lt;0), "Negative", _xlfn.XLOOKUP($D137,MASTER_YH!$D:$D,MASTER_YH!M:M))</f>
        <v>2836000000</v>
      </c>
      <c r="AK137" s="65">
        <f t="shared" si="79"/>
        <v>3.3676917537740353E-2</v>
      </c>
      <c r="AL137" s="65">
        <f t="shared" si="80"/>
        <v>7.4513139689964508E-2</v>
      </c>
      <c r="AM137" s="47">
        <f t="shared" si="107"/>
        <v>1.8901752211091784E-2</v>
      </c>
      <c r="AN137" s="46">
        <f>_xlfn.XLOOKUP($D137, 'MASTER_S&amp;P'!$D:$D, 'MASTER_S&amp;P'!G:G)</f>
        <v>148258000000</v>
      </c>
      <c r="AO137" s="46">
        <f>IF(AND(EXCL_YRS_NEG_INC=1,_xlfn.XLOOKUP($D137,'MASTER_S&amp;P'!$D:$D,'MASTER_S&amp;P'!M:M)&lt;0),"Negative",_xlfn.XLOOKUP($D137,'MASTER_S&amp;P'!$D:$D,'MASTER_S&amp;P'!M:M))</f>
        <v>2902000000</v>
      </c>
      <c r="AP137" s="65">
        <f t="shared" si="81"/>
        <v>3.4154166633340519E-2</v>
      </c>
      <c r="AQ137" s="65">
        <f t="shared" si="82"/>
        <v>7.4454710802300358E-2</v>
      </c>
      <c r="AR137" s="47">
        <f t="shared" si="108"/>
        <v>1.9573985889462964E-2</v>
      </c>
      <c r="AS137" s="46">
        <f>_xlfn.XLOOKUP($D137, MASTER_VL!$D:$D, MASTER_VL!G:G)</f>
        <v>150039000000</v>
      </c>
      <c r="AT137" s="46">
        <f>IF(AND(EXCL_YRS_NEG_INC=1,_xlfn.XLOOKUP($D137,MASTER_VL!$D:$D,MASTER_VL!P:P)&lt;0),"Negative",_xlfn.XLOOKUP($D137,MASTER_VL!$D:$D,MASTER_VL!P:P))</f>
        <v>3427200000</v>
      </c>
      <c r="AU137" s="65">
        <f t="shared" si="83"/>
        <v>3.5221167605510341E-2</v>
      </c>
      <c r="AV137" s="65">
        <f t="shared" si="84"/>
        <v>7.4454710802300358E-2</v>
      </c>
      <c r="AW137" s="47">
        <f t="shared" si="109"/>
        <v>2.2842061064123328E-2</v>
      </c>
      <c r="AX137" s="46">
        <f t="shared" si="85"/>
        <v>150039000000</v>
      </c>
      <c r="AY137" s="46">
        <f>_xlfn.XLOOKUP($D137, MASTER_YH!$D:$D, MASTER_YH!J:J)</f>
        <v>50505000000</v>
      </c>
      <c r="AZ137" s="49">
        <f t="shared" si="86"/>
        <v>2.9707751707751706</v>
      </c>
      <c r="BA137" s="46">
        <f t="shared" si="110"/>
        <v>148258000000</v>
      </c>
      <c r="BB137" s="46">
        <f>_xlfn.XLOOKUP($D137, 'MASTER_S&amp;P'!$D:$D, 'MASTER_S&amp;P'!J:J)</f>
        <v>49623000000</v>
      </c>
      <c r="BC137" s="49">
        <f t="shared" si="111"/>
        <v>2.9876871611954132</v>
      </c>
      <c r="BD137" s="51">
        <f t="shared" si="87"/>
        <v>50064000000</v>
      </c>
      <c r="BE137" s="65">
        <f t="shared" si="88"/>
        <v>3.2328769649596877E-2</v>
      </c>
      <c r="BF137" s="65">
        <f t="shared" si="89"/>
        <v>7.282966250298939E-2</v>
      </c>
      <c r="BG137" s="50">
        <f t="shared" si="112"/>
        <v>2.9792311659852917</v>
      </c>
      <c r="BH137" s="44">
        <f t="shared" si="120"/>
        <v>1</v>
      </c>
      <c r="BK137" s="46">
        <f>_xlfn.XLOOKUP($D137,MASTER_YH!$D:$D,MASTER_YH!H:H)</f>
        <v>148258000000</v>
      </c>
      <c r="BL137" s="46">
        <f>IF(AND(EXCL_YRS_NEG_INC=1,_xlfn.XLOOKUP($D137,MASTER_YH!$D:$D,MASTER_YH!N:N)&lt;0), "Negative", _xlfn.XLOOKUP($D137,MASTER_YH!$D:$D,MASTER_YH!N:N))</f>
        <v>2902000000</v>
      </c>
      <c r="BM137" s="65">
        <f t="shared" si="90"/>
        <v>3.5384701049735831E-2</v>
      </c>
      <c r="BN137" s="65">
        <f t="shared" si="91"/>
        <v>6.9269723643206216E-2</v>
      </c>
      <c r="BO137" s="47">
        <f t="shared" si="113"/>
        <v>1.9573985889462964E-2</v>
      </c>
      <c r="BP137" s="46">
        <f>_xlfn.XLOOKUP($D137, 'MASTER_S&amp;P'!$D:$D, 'MASTER_S&amp;P'!H:H)</f>
        <v>137888000000</v>
      </c>
      <c r="BQ137" s="46">
        <f>IF(AND(EXCL_YRS_NEG_INC=1,_xlfn.XLOOKUP($D137,'MASTER_S&amp;P'!$D:$D,'MASTER_S&amp;P'!N:N)&lt;0),"Negative",_xlfn.XLOOKUP($D137,'MASTER_S&amp;P'!$D:$D,'MASTER_S&amp;P'!N:N))</f>
        <v>2051000000</v>
      </c>
      <c r="BR137" s="65">
        <f t="shared" si="92"/>
        <v>3.432519610902561E-2</v>
      </c>
      <c r="BS137" s="65">
        <f t="shared" si="93"/>
        <v>6.9269723643206216E-2</v>
      </c>
      <c r="BT137" s="47">
        <f t="shared" si="114"/>
        <v>1.4874390809932699E-2</v>
      </c>
      <c r="BU137" s="46">
        <f>_xlfn.XLOOKUP($D137, MASTER_VL!$D:$D, MASTER_VL!H:H)</f>
        <v>148258000000</v>
      </c>
      <c r="BV137" s="46">
        <f>IF(AND(EXCL_YRS_NEG_INC=1,_xlfn.XLOOKUP($D137,MASTER_VL!$D:$D,MASTER_VL!Q:Q)&lt;0),"Negative",_xlfn.XLOOKUP($D137,MASTER_VL!$D:$D,MASTER_VL!Q:Q))</f>
        <v>3028680000.0000005</v>
      </c>
      <c r="BW137" s="65">
        <f t="shared" si="94"/>
        <v>3.6749409069408344E-2</v>
      </c>
      <c r="BX137" s="65">
        <f t="shared" si="95"/>
        <v>6.9269723643206216E-2</v>
      </c>
      <c r="BY137" s="47">
        <f t="shared" si="115"/>
        <v>2.0428442310027117E-2</v>
      </c>
      <c r="BZ137" s="46">
        <f t="shared" si="96"/>
        <v>148258000000</v>
      </c>
      <c r="CA137" s="46">
        <f>_xlfn.XLOOKUP($D137, MASTER_YH!$D:$D, MASTER_YH!K:K)</f>
        <v>49623000000</v>
      </c>
      <c r="CB137" s="49">
        <f t="shared" si="97"/>
        <v>2.9876871611954132</v>
      </c>
      <c r="CC137" s="46">
        <f t="shared" si="116"/>
        <v>137888000000</v>
      </c>
      <c r="CD137" s="46">
        <f>_xlfn.XLOOKUP($D137, 'MASTER_S&amp;P'!$D:$D, 'MASTER_S&amp;P'!K:K)</f>
        <v>49086000000</v>
      </c>
      <c r="CE137" s="49">
        <f t="shared" si="117"/>
        <v>2.8091105406836978</v>
      </c>
      <c r="CF137" s="51">
        <f t="shared" si="98"/>
        <v>49354500000</v>
      </c>
      <c r="CG137" s="65">
        <f t="shared" si="99"/>
        <v>3.3077723322890093E-2</v>
      </c>
      <c r="CH137" s="65">
        <f t="shared" si="100"/>
        <v>6.8138642558026805E-2</v>
      </c>
      <c r="CI137" s="50">
        <f t="shared" si="118"/>
        <v>2.8983988509395555</v>
      </c>
      <c r="CJ137" s="44">
        <f t="shared" si="121"/>
        <v>1</v>
      </c>
    </row>
    <row r="138" spans="2:88" x14ac:dyDescent="0.3">
      <c r="B138" s="7" t="str">
        <f>MASTER_VL!B132</f>
        <v>Retail Wholesale Food</v>
      </c>
      <c r="C138" s="7" t="str">
        <f>MASTER_VL!C132</f>
        <v>Loblaw Cos. Ltd.</v>
      </c>
      <c r="D138" s="7" t="str">
        <f>MASTER_VL!D132</f>
        <v>L.TO</v>
      </c>
      <c r="G138" s="46">
        <f>_xlfn.XLOOKUP($D138,MASTER_YH!$D:$D,MASTER_YH!F:F)</f>
        <v>61014000000</v>
      </c>
      <c r="H138" s="46">
        <f>IF(AND(EXCL_YRS_NEG_INC=1,_xlfn.XLOOKUP($D138,MASTER_YH!$D:$D,MASTER_YH!L:L)&lt;0), "Negative", _xlfn.XLOOKUP($D138,MASTER_YH!$D:$D,MASTER_YH!L:L))</f>
        <v>3081000000</v>
      </c>
      <c r="I138" s="65">
        <f t="shared" si="68"/>
        <v>2.9950531995853083E-2</v>
      </c>
      <c r="J138" s="65" t="str">
        <f t="shared" si="69"/>
        <v/>
      </c>
      <c r="K138" s="47">
        <f t="shared" si="101"/>
        <v>5.0496607336021244E-2</v>
      </c>
      <c r="L138" s="46">
        <f>_xlfn.XLOOKUP($D138, 'MASTER_S&amp;P'!$D:$D, 'MASTER_S&amp;P'!F:F)</f>
        <v>61014000000</v>
      </c>
      <c r="M138" s="46">
        <f>IF(AND(EXCL_YRS_NEG_INC=1,_xlfn.XLOOKUP($D138,'MASTER_S&amp;P'!$D:$D,'MASTER_S&amp;P'!L:L)&lt;0),"Negative",_xlfn.XLOOKUP($D138,'MASTER_S&amp;P'!$D:$D,'MASTER_S&amp;P'!L:L))</f>
        <v>3081000000</v>
      </c>
      <c r="N138" s="65">
        <f t="shared" si="70"/>
        <v>2.7440340583012979E-2</v>
      </c>
      <c r="O138" s="65" t="str">
        <f t="shared" si="71"/>
        <v/>
      </c>
      <c r="P138" s="47">
        <f t="shared" si="102"/>
        <v>5.0496607336021244E-2</v>
      </c>
      <c r="Q138" s="46">
        <f>_xlfn.XLOOKUP($D138, MASTER_VL!$D:$D, MASTER_VL!F:F)</f>
        <v>61014000000</v>
      </c>
      <c r="R138" s="46">
        <f>IF(AND(EXCL_YRS_NEG_INC=1,_xlfn.XLOOKUP($D138,MASTER_VL!$D:$D,MASTER_VL!O:O)&lt;0),"Negative",_xlfn.XLOOKUP($D138,MASTER_VL!$D:$D,MASTER_VL!O:O))</f>
        <v>2127756000</v>
      </c>
      <c r="S138" s="65">
        <f t="shared" si="72"/>
        <v>3.7666835424524224E-2</v>
      </c>
      <c r="T138" s="65" t="str">
        <f t="shared" si="73"/>
        <v/>
      </c>
      <c r="U138" s="47">
        <f t="shared" si="103"/>
        <v>3.4873242206706657E-2</v>
      </c>
      <c r="V138" s="46">
        <f t="shared" si="74"/>
        <v>61014000000</v>
      </c>
      <c r="W138" s="46">
        <f>_xlfn.XLOOKUP($D138, MASTER_YH!$D:$D, MASTER_YH!I:I)</f>
        <v>40880000000</v>
      </c>
      <c r="X138" s="49">
        <f t="shared" si="75"/>
        <v>1.4925146771037181</v>
      </c>
      <c r="Y138" s="46">
        <f t="shared" si="104"/>
        <v>61014000000</v>
      </c>
      <c r="Z138" s="46">
        <f>_xlfn.XLOOKUP($D138, 'MASTER_S&amp;P'!$D:$D, 'MASTER_S&amp;P'!I:I)</f>
        <v>40880000000</v>
      </c>
      <c r="AA138" s="49">
        <f t="shared" si="105"/>
        <v>1.4925146771037181</v>
      </c>
      <c r="AB138" s="51">
        <f t="shared" si="76"/>
        <v>40880000000</v>
      </c>
      <c r="AC138" s="65">
        <f t="shared" si="77"/>
        <v>2.5578867249621638E-2</v>
      </c>
      <c r="AD138" s="65" t="str">
        <f t="shared" si="78"/>
        <v/>
      </c>
      <c r="AE138" s="50">
        <f t="shared" si="106"/>
        <v>1.4925146771037181</v>
      </c>
      <c r="AF138" s="44">
        <f t="shared" si="119"/>
        <v>0</v>
      </c>
      <c r="AI138" s="46">
        <f>_xlfn.XLOOKUP($D138,MASTER_YH!$D:$D,MASTER_YH!G:G)</f>
        <v>59529000000</v>
      </c>
      <c r="AJ138" s="46">
        <f>IF(AND(EXCL_YRS_NEG_INC=1,_xlfn.XLOOKUP($D138,MASTER_YH!$D:$D,MASTER_YH!M:M)&lt;0), "Negative", _xlfn.XLOOKUP($D138,MASTER_YH!$D:$D,MASTER_YH!M:M))</f>
        <v>2901000000</v>
      </c>
      <c r="AK138" s="65">
        <f t="shared" si="79"/>
        <v>2.622028940363497E-2</v>
      </c>
      <c r="AL138" s="65" t="str">
        <f t="shared" si="80"/>
        <v/>
      </c>
      <c r="AM138" s="47">
        <f t="shared" si="107"/>
        <v>4.8732550521594517E-2</v>
      </c>
      <c r="AN138" s="46">
        <f>_xlfn.XLOOKUP($D138, 'MASTER_S&amp;P'!$D:$D, 'MASTER_S&amp;P'!G:G)</f>
        <v>59529000000</v>
      </c>
      <c r="AO138" s="46">
        <f>IF(AND(EXCL_YRS_NEG_INC=1,_xlfn.XLOOKUP($D138,'MASTER_S&amp;P'!$D:$D,'MASTER_S&amp;P'!M:M)&lt;0),"Negative",_xlfn.XLOOKUP($D138,'MASTER_S&amp;P'!$D:$D,'MASTER_S&amp;P'!M:M))</f>
        <v>2901000000</v>
      </c>
      <c r="AP138" s="65">
        <f t="shared" si="81"/>
        <v>2.6591867633448785E-2</v>
      </c>
      <c r="AQ138" s="65" t="str">
        <f t="shared" si="82"/>
        <v/>
      </c>
      <c r="AR138" s="47">
        <f t="shared" si="108"/>
        <v>4.8732550521594517E-2</v>
      </c>
      <c r="AS138" s="46">
        <f>_xlfn.XLOOKUP($D138, MASTER_VL!$D:$D, MASTER_VL!G:G)</f>
        <v>59529000000</v>
      </c>
      <c r="AT138" s="46">
        <f>IF(AND(EXCL_YRS_NEG_INC=1,_xlfn.XLOOKUP($D138,MASTER_VL!$D:$D,MASTER_VL!P:P)&lt;0),"Negative",_xlfn.XLOOKUP($D138,MASTER_VL!$D:$D,MASTER_VL!P:P))</f>
        <v>2016375199.9999998</v>
      </c>
      <c r="AU138" s="65">
        <f t="shared" si="83"/>
        <v>2.7422616892281631E-2</v>
      </c>
      <c r="AV138" s="65" t="str">
        <f t="shared" si="84"/>
        <v/>
      </c>
      <c r="AW138" s="47">
        <f t="shared" si="109"/>
        <v>3.3872149708545414E-2</v>
      </c>
      <c r="AX138" s="46">
        <f t="shared" si="85"/>
        <v>59529000000</v>
      </c>
      <c r="AY138" s="46">
        <f>_xlfn.XLOOKUP($D138, MASTER_YH!$D:$D, MASTER_YH!J:J)</f>
        <v>38979000000</v>
      </c>
      <c r="AZ138" s="49">
        <f t="shared" si="86"/>
        <v>1.5272069575925498</v>
      </c>
      <c r="BA138" s="46">
        <f t="shared" si="110"/>
        <v>59529000000</v>
      </c>
      <c r="BB138" s="46">
        <f>_xlfn.XLOOKUP($D138, 'MASTER_S&amp;P'!$D:$D, 'MASTER_S&amp;P'!J:J)</f>
        <v>38979000000</v>
      </c>
      <c r="BC138" s="49">
        <f t="shared" si="111"/>
        <v>1.5272069575925498</v>
      </c>
      <c r="BD138" s="51">
        <f t="shared" si="87"/>
        <v>38979000000</v>
      </c>
      <c r="BE138" s="65">
        <f t="shared" si="88"/>
        <v>2.5170643819343974E-2</v>
      </c>
      <c r="BF138" s="65" t="str">
        <f t="shared" si="89"/>
        <v/>
      </c>
      <c r="BG138" s="50">
        <f t="shared" si="112"/>
        <v>1.5272069575925498</v>
      </c>
      <c r="BH138" s="44">
        <f t="shared" si="120"/>
        <v>0</v>
      </c>
      <c r="BK138" s="46">
        <f>_xlfn.XLOOKUP($D138,MASTER_YH!$D:$D,MASTER_YH!H:H)</f>
        <v>56504000000</v>
      </c>
      <c r="BL138" s="46">
        <f>IF(AND(EXCL_YRS_NEG_INC=1,_xlfn.XLOOKUP($D138,MASTER_YH!$D:$D,MASTER_YH!N:N)&lt;0), "Negative", _xlfn.XLOOKUP($D138,MASTER_YH!$D:$D,MASTER_YH!N:N))</f>
        <v>2659000000</v>
      </c>
      <c r="BM138" s="65">
        <f t="shared" si="90"/>
        <v>2.7349485679001365E-2</v>
      </c>
      <c r="BN138" s="65" t="str">
        <f t="shared" si="91"/>
        <v/>
      </c>
      <c r="BO138" s="47">
        <f t="shared" si="113"/>
        <v>4.7058615319269435E-2</v>
      </c>
      <c r="BP138" s="46">
        <f>_xlfn.XLOOKUP($D138, 'MASTER_S&amp;P'!$D:$D, 'MASTER_S&amp;P'!H:H)</f>
        <v>56504000000</v>
      </c>
      <c r="BQ138" s="46">
        <f>IF(AND(EXCL_YRS_NEG_INC=1,_xlfn.XLOOKUP($D138,'MASTER_S&amp;P'!$D:$D,'MASTER_S&amp;P'!N:N)&lt;0),"Negative",_xlfn.XLOOKUP($D138,'MASTER_S&amp;P'!$D:$D,'MASTER_S&amp;P'!N:N))</f>
        <v>2659000000</v>
      </c>
      <c r="BR138" s="65">
        <f t="shared" si="92"/>
        <v>2.6530574840612303E-2</v>
      </c>
      <c r="BS138" s="65" t="str">
        <f t="shared" si="93"/>
        <v/>
      </c>
      <c r="BT138" s="47">
        <f t="shared" si="114"/>
        <v>4.7058615319269435E-2</v>
      </c>
      <c r="BU138" s="46">
        <f>_xlfn.XLOOKUP($D138, MASTER_VL!$D:$D, MASTER_VL!H:H)</f>
        <v>56504000000</v>
      </c>
      <c r="BV138" s="46">
        <f>IF(AND(EXCL_YRS_NEG_INC=1,_xlfn.XLOOKUP($D138,MASTER_VL!$D:$D,MASTER_VL!Q:Q)&lt;0),"Negative",_xlfn.XLOOKUP($D138,MASTER_VL!$D:$D,MASTER_VL!Q:Q))</f>
        <v>1856330000</v>
      </c>
      <c r="BW138" s="65">
        <f t="shared" si="94"/>
        <v>2.8404293585604558E-2</v>
      </c>
      <c r="BX138" s="65" t="str">
        <f t="shared" si="95"/>
        <v/>
      </c>
      <c r="BY138" s="47">
        <f t="shared" si="115"/>
        <v>3.2853072348860257E-2</v>
      </c>
      <c r="BZ138" s="46">
        <f t="shared" si="96"/>
        <v>56504000000</v>
      </c>
      <c r="CA138" s="46">
        <f>_xlfn.XLOOKUP($D138, MASTER_YH!$D:$D, MASTER_YH!K:K)</f>
        <v>38147000000</v>
      </c>
      <c r="CB138" s="49">
        <f t="shared" si="97"/>
        <v>1.4812173958633708</v>
      </c>
      <c r="CC138" s="46">
        <f t="shared" si="116"/>
        <v>56504000000</v>
      </c>
      <c r="CD138" s="46">
        <f>_xlfn.XLOOKUP($D138, 'MASTER_S&amp;P'!$D:$D, 'MASTER_S&amp;P'!K:K)</f>
        <v>38147000000</v>
      </c>
      <c r="CE138" s="49">
        <f t="shared" si="117"/>
        <v>1.4812173958633708</v>
      </c>
      <c r="CF138" s="51">
        <f t="shared" si="98"/>
        <v>38147000000</v>
      </c>
      <c r="CG138" s="65">
        <f t="shared" si="99"/>
        <v>2.5566380200352318E-2</v>
      </c>
      <c r="CH138" s="65" t="str">
        <f t="shared" si="100"/>
        <v/>
      </c>
      <c r="CI138" s="50">
        <f t="shared" si="118"/>
        <v>1.4812173958633708</v>
      </c>
      <c r="CJ138" s="44">
        <f t="shared" si="121"/>
        <v>0</v>
      </c>
    </row>
    <row r="139" spans="2:88" x14ac:dyDescent="0.3">
      <c r="B139" s="7" t="str">
        <f>MASTER_VL!B133</f>
        <v>Retail Wholesale Food</v>
      </c>
      <c r="C139" s="7" t="str">
        <f>MASTER_VL!C133</f>
        <v>Metro Inc</v>
      </c>
      <c r="D139" s="7" t="str">
        <f>MASTER_VL!D133</f>
        <v>MRU.TO</v>
      </c>
      <c r="G139" s="46">
        <f>_xlfn.XLOOKUP($D139,MASTER_YH!$D:$D,MASTER_YH!F:F)</f>
        <v>21219900000</v>
      </c>
      <c r="H139" s="46">
        <f>IF(AND(EXCL_YRS_NEG_INC=1,_xlfn.XLOOKUP($D139,MASTER_YH!$D:$D,MASTER_YH!L:L)&lt;0), "Negative", _xlfn.XLOOKUP($D139,MASTER_YH!$D:$D,MASTER_YH!L:L))</f>
        <v>1250100000</v>
      </c>
      <c r="I139" s="65">
        <f t="shared" ref="I139:I199" si="122">IF(AND(ISNUMBER(K139), K139&gt;0), $AB139/SUMIFS($AB$11:$AB$999, K$11:K$999, "&gt;0"), "")</f>
        <v>1.0360041407547947E-2</v>
      </c>
      <c r="J139" s="65" t="str">
        <f t="shared" ref="J139:J199" si="123">IF(AND(ISNUMBER(K139), K139&gt;0, $AF139=1), $AB139/SUMIFS($AB$11:$AB$999, $AF$11:$AF$999, 1, K$11:K$999, "&gt;0"), "")</f>
        <v/>
      </c>
      <c r="K139" s="47">
        <f t="shared" si="101"/>
        <v>5.8911681958915926E-2</v>
      </c>
      <c r="L139" s="46">
        <f>_xlfn.XLOOKUP($D139, 'MASTER_S&amp;P'!$D:$D, 'MASTER_S&amp;P'!F:F)</f>
        <v>21219900000</v>
      </c>
      <c r="M139" s="46">
        <f>IF(AND(EXCL_YRS_NEG_INC=1,_xlfn.XLOOKUP($D139,'MASTER_S&amp;P'!$D:$D,'MASTER_S&amp;P'!L:L)&lt;0),"Negative",_xlfn.XLOOKUP($D139,'MASTER_S&amp;P'!$D:$D,'MASTER_S&amp;P'!L:L))</f>
        <v>1250100000</v>
      </c>
      <c r="N139" s="65">
        <f t="shared" ref="N139:N199" si="124">IF(AND(ISNUMBER(P139), P139&gt;0), $AB139/SUMIFS($AB$11:$AB$999, P$11:P$999, "&gt;0"), "")</f>
        <v>9.4917534258354523E-3</v>
      </c>
      <c r="O139" s="65" t="str">
        <f t="shared" ref="O139:O199" si="125">IF(AND(ISNUMBER(P139), P139&gt;0, $AF139=1), $AB139/SUMIFS($AB$11:$AB$999, $AF$11:$AF$999, 1, P$11:P$999, "&gt;0"), "")</f>
        <v/>
      </c>
      <c r="P139" s="47">
        <f t="shared" si="102"/>
        <v>5.8911681958915926E-2</v>
      </c>
      <c r="Q139" s="46">
        <f>_xlfn.XLOOKUP($D139, MASTER_VL!$D:$D, MASTER_VL!F:F)</f>
        <v>21220000000</v>
      </c>
      <c r="R139" s="46">
        <f>IF(AND(EXCL_YRS_NEG_INC=1,_xlfn.XLOOKUP($D139,MASTER_VL!$D:$D,MASTER_VL!O:O)&lt;0),"Negative",_xlfn.XLOOKUP($D139,MASTER_VL!$D:$D,MASTER_VL!O:O))</f>
        <v>956363000</v>
      </c>
      <c r="S139" s="65">
        <f t="shared" ref="S139:S199" si="126">IF(AND(ISNUMBER(U139), U139&gt;0), $AB139/SUMIFS($AB$11:$AB$999, U$11:U$999, "&gt;0"), "")</f>
        <v>1.3029150024560354E-2</v>
      </c>
      <c r="T139" s="65" t="str">
        <f t="shared" ref="T139:T199" si="127">IF(AND(ISNUMBER(U139), U139&gt;0, $AF139=1), $AB139/SUMIFS($AB$11:$AB$999, $AF$11:$AF$999, 1, U$11:U$999, "&gt;0"), "")</f>
        <v/>
      </c>
      <c r="U139" s="47">
        <f t="shared" si="103"/>
        <v>4.5068944392082942E-2</v>
      </c>
      <c r="V139" s="46">
        <f t="shared" ref="V139:V199" si="128">G139</f>
        <v>21219900000</v>
      </c>
      <c r="W139" s="46">
        <f>_xlfn.XLOOKUP($D139, MASTER_YH!$D:$D, MASTER_YH!I:I)</f>
        <v>14140600000</v>
      </c>
      <c r="X139" s="49">
        <f t="shared" ref="X139:X199" si="129">IFERROR(V139/W139, "n/a")</f>
        <v>1.5006364652136401</v>
      </c>
      <c r="Y139" s="46">
        <f t="shared" si="104"/>
        <v>21219900000</v>
      </c>
      <c r="Z139" s="46">
        <f>_xlfn.XLOOKUP($D139, 'MASTER_S&amp;P'!$D:$D, 'MASTER_S&amp;P'!I:I)</f>
        <v>14140600000</v>
      </c>
      <c r="AA139" s="49">
        <f t="shared" si="105"/>
        <v>1.5006364652136401</v>
      </c>
      <c r="AB139" s="51">
        <f t="shared" ref="AB139:AB199" si="130">IFERROR(AVERAGE(W139, Z139), "n/a")</f>
        <v>14140600000</v>
      </c>
      <c r="AC139" s="65">
        <f t="shared" ref="AC139:AC199" si="131">IF(AND(ISNUMBER(AE139), AE139&gt;0), $AB139/SUMIFS($AB$11:$AB$999, AE$11:AE$999, "&gt;0"), "")</f>
        <v>8.8478603285224982E-3</v>
      </c>
      <c r="AD139" s="65" t="str">
        <f t="shared" ref="AD139:AD199" si="132">IF(AND(ISNUMBER(AE139), AE139&gt;0, $AF139=1), $AB139/SUMIFS($AB$11:$AB$999, $AF$11:$AF$999, 1, AE$11:AE$999, "&gt;0"), "")</f>
        <v/>
      </c>
      <c r="AE139" s="50">
        <f t="shared" si="106"/>
        <v>1.5006364652136401</v>
      </c>
      <c r="AF139" s="44">
        <f t="shared" si="119"/>
        <v>0</v>
      </c>
      <c r="AI139" s="46">
        <f>_xlfn.XLOOKUP($D139,MASTER_YH!$D:$D,MASTER_YH!G:G)</f>
        <v>20724600000</v>
      </c>
      <c r="AJ139" s="46">
        <f>IF(AND(EXCL_YRS_NEG_INC=1,_xlfn.XLOOKUP($D139,MASTER_YH!$D:$D,MASTER_YH!M:M)&lt;0), "Negative", _xlfn.XLOOKUP($D139,MASTER_YH!$D:$D,MASTER_YH!M:M))</f>
        <v>1321800000</v>
      </c>
      <c r="AK139" s="65">
        <f t="shared" ref="AK139:AK199" si="133">IF(AND(ISNUMBER(AM139), AM139&gt;0), $BD139/SUMIFS($BD$11:$BD$999, AM$11:AM$999, "&gt;0"), "")</f>
        <v>9.3268728974119381E-3</v>
      </c>
      <c r="AL139" s="65" t="str">
        <f t="shared" ref="AL139:AL199" si="134">IF(AND(ISNUMBER(AM139), AM139&gt;0, $BH139=1), $BD139/SUMIFS($BD$11:$BD$999, $BH$11:$BH$999, 1, AM$11:AM$999, "&gt;0"), "")</f>
        <v/>
      </c>
      <c r="AM139" s="47">
        <f t="shared" si="107"/>
        <v>6.3779276801482293E-2</v>
      </c>
      <c r="AN139" s="46">
        <f>_xlfn.XLOOKUP($D139, 'MASTER_S&amp;P'!$D:$D, 'MASTER_S&amp;P'!G:G)</f>
        <v>20724600000</v>
      </c>
      <c r="AO139" s="46">
        <f>IF(AND(EXCL_YRS_NEG_INC=1,_xlfn.XLOOKUP($D139,'MASTER_S&amp;P'!$D:$D,'MASTER_S&amp;P'!M:M)&lt;0),"Negative",_xlfn.XLOOKUP($D139,'MASTER_S&amp;P'!$D:$D,'MASTER_S&amp;P'!M:M))</f>
        <v>1321800000</v>
      </c>
      <c r="AP139" s="65">
        <f t="shared" ref="AP139:AP199" si="135">IF(AND(ISNUMBER(AR139), AR139&gt;0), $BD139/SUMIFS($BD$11:$BD$999, AR$11:AR$999, "&gt;0"), "")</f>
        <v>9.4590477513034569E-3</v>
      </c>
      <c r="AQ139" s="65" t="str">
        <f t="shared" ref="AQ139:AQ199" si="136">IF(AND(ISNUMBER(AR139), AR139&gt;0, $BH139=1), $BD139/SUMIFS($BD$11:$BD$999, $BH$11:$BH$999, 1, AR$11:AR$999, "&gt;0"), "")</f>
        <v/>
      </c>
      <c r="AR139" s="47">
        <f t="shared" si="108"/>
        <v>6.3779276801482293E-2</v>
      </c>
      <c r="AS139" s="46">
        <f>_xlfn.XLOOKUP($D139, MASTER_VL!$D:$D, MASTER_VL!G:G)</f>
        <v>20725000000</v>
      </c>
      <c r="AT139" s="46">
        <f>IF(AND(EXCL_YRS_NEG_INC=1,_xlfn.XLOOKUP($D139,MASTER_VL!$D:$D,MASTER_VL!P:P)&lt;0),"Negative",_xlfn.XLOOKUP($D139,MASTER_VL!$D:$D,MASTER_VL!P:P))</f>
        <v>983195000</v>
      </c>
      <c r="AU139" s="65">
        <f t="shared" ref="AU139:AU199" si="137">IF(AND(ISNUMBER(AW139), AW139&gt;0), $BD139/SUMIFS($BD$11:$BD$999, AW$11:AW$999, "&gt;0"), "")</f>
        <v>9.7545552732638714E-3</v>
      </c>
      <c r="AV139" s="65" t="str">
        <f t="shared" ref="AV139:AV199" si="138">IF(AND(ISNUMBER(AW139), AW139&gt;0, $BH139=1), $BD139/SUMIFS($BD$11:$BD$999, $BH$11:$BH$999, 1, AW$11:AW$999, "&gt;0"), "")</f>
        <v/>
      </c>
      <c r="AW139" s="47">
        <f t="shared" si="109"/>
        <v>4.7440048250904705E-2</v>
      </c>
      <c r="AX139" s="46">
        <f t="shared" ref="AX139:AX199" si="139">AI139</f>
        <v>20724600000</v>
      </c>
      <c r="AY139" s="46">
        <f>_xlfn.XLOOKUP($D139, MASTER_YH!$D:$D, MASTER_YH!J:J)</f>
        <v>13865300000</v>
      </c>
      <c r="AZ139" s="49">
        <f t="shared" ref="AZ139:AZ199" si="140">IFERROR(AX139/AY139, "n/a")</f>
        <v>1.4947098151500509</v>
      </c>
      <c r="BA139" s="46">
        <f t="shared" si="110"/>
        <v>20724600000</v>
      </c>
      <c r="BB139" s="46">
        <f>_xlfn.XLOOKUP($D139, 'MASTER_S&amp;P'!$D:$D, 'MASTER_S&amp;P'!J:J)</f>
        <v>13865300000</v>
      </c>
      <c r="BC139" s="49">
        <f t="shared" si="111"/>
        <v>1.4947098151500509</v>
      </c>
      <c r="BD139" s="51">
        <f t="shared" ref="BD139:BD199" si="141">IFERROR(AVERAGE(AY139, BB139), "n/a")</f>
        <v>13865300000</v>
      </c>
      <c r="BE139" s="65">
        <f t="shared" ref="BE139:BE199" si="142">IF(AND(ISNUMBER(BG139), BG139&gt;0), $BD139/SUMIFS($BD$11:$BD$999, BG$11:BG$999, "&gt;0"), "")</f>
        <v>8.9535013147682089E-3</v>
      </c>
      <c r="BF139" s="65" t="str">
        <f t="shared" ref="BF139:BF199" si="143">IF(AND(ISNUMBER(BG139), BG139&gt;0, $BH139=1), $BD139/SUMIFS($BD$11:$BD$999, $BH$11:$BH$999, 1, BG$11:BG$999, "&gt;0"), "")</f>
        <v/>
      </c>
      <c r="BG139" s="50">
        <f t="shared" si="112"/>
        <v>1.4947098151500509</v>
      </c>
      <c r="BH139" s="44">
        <f t="shared" si="120"/>
        <v>0</v>
      </c>
      <c r="BK139" s="46">
        <f>_xlfn.XLOOKUP($D139,MASTER_YH!$D:$D,MASTER_YH!H:H)</f>
        <v>18888900000</v>
      </c>
      <c r="BL139" s="46">
        <f>IF(AND(EXCL_YRS_NEG_INC=1,_xlfn.XLOOKUP($D139,MASTER_YH!$D:$D,MASTER_YH!N:N)&lt;0), "Negative", _xlfn.XLOOKUP($D139,MASTER_YH!$D:$D,MASTER_YH!N:N))</f>
        <v>1153600000</v>
      </c>
      <c r="BM139" s="65">
        <f t="shared" ref="BM139:BM199" si="144">IF(AND(ISNUMBER(BO139), BO139&gt;0), $CF139/SUMIFS($CF$11:$CF$999, BO$11:BO$999, "&gt;0"), "")</f>
        <v>9.6080599373476547E-3</v>
      </c>
      <c r="BN139" s="65" t="str">
        <f t="shared" ref="BN139:BN199" si="145">IF(AND(ISNUMBER(BO139), BO139&gt;0, $CJ139=1), $CF139/SUMIFS($CF$11:$CF$999, $CJ$11:$CJ$999, 1, BO$11:BO$999, "&gt;0"), "")</f>
        <v/>
      </c>
      <c r="BO139" s="47">
        <f t="shared" si="113"/>
        <v>6.1072905251232205E-2</v>
      </c>
      <c r="BP139" s="46">
        <f>_xlfn.XLOOKUP($D139, 'MASTER_S&amp;P'!$D:$D, 'MASTER_S&amp;P'!H:H)</f>
        <v>18888900000</v>
      </c>
      <c r="BQ139" s="46">
        <f>IF(AND(EXCL_YRS_NEG_INC=1,_xlfn.XLOOKUP($D139,'MASTER_S&amp;P'!$D:$D,'MASTER_S&amp;P'!N:N)&lt;0),"Negative",_xlfn.XLOOKUP($D139,'MASTER_S&amp;P'!$D:$D,'MASTER_S&amp;P'!N:N))</f>
        <v>1153600000</v>
      </c>
      <c r="BR139" s="65">
        <f t="shared" ref="BR139:BR199" si="146">IF(AND(ISNUMBER(BT139), BT139&gt;0), $CF139/SUMIFS($CF$11:$CF$999, BT$11:BT$999, "&gt;0"), "")</f>
        <v>9.320371001952911E-3</v>
      </c>
      <c r="BS139" s="65" t="str">
        <f t="shared" ref="BS139:BS199" si="147">IF(AND(ISNUMBER(BT139), BT139&gt;0, $CJ139=1), $CF139/SUMIFS($CF$11:$CF$999, $CJ$11:$CJ$999, 1, BT$11:BT$999, "&gt;0"), "")</f>
        <v/>
      </c>
      <c r="BT139" s="47">
        <f t="shared" si="114"/>
        <v>6.1072905251232205E-2</v>
      </c>
      <c r="BU139" s="46">
        <f>_xlfn.XLOOKUP($D139, MASTER_VL!$D:$D, MASTER_VL!H:H)</f>
        <v>18889000000</v>
      </c>
      <c r="BV139" s="46">
        <f>IF(AND(EXCL_YRS_NEG_INC=1,_xlfn.XLOOKUP($D139,MASTER_VL!$D:$D,MASTER_VL!Q:Q)&lt;0),"Negative",_xlfn.XLOOKUP($D139,MASTER_VL!$D:$D,MASTER_VL!Q:Q))</f>
        <v>903773800</v>
      </c>
      <c r="BW139" s="65">
        <f t="shared" ref="BW139:BW199" si="148">IF(AND(ISNUMBER(BY139), BY139&gt;0), $CF139/SUMIFS($CF$11:$CF$999, BY$11:BY$999, "&gt;0"), "")</f>
        <v>9.9786211138166141E-3</v>
      </c>
      <c r="BX139" s="65" t="str">
        <f t="shared" ref="BX139:BX199" si="149">IF(AND(ISNUMBER(BY139), BY139&gt;0, $CJ139=1), $CF139/SUMIFS($CF$11:$CF$999, $CJ$11:$CJ$999, 1, BY$11:BY$999, "&gt;0"), "")</f>
        <v/>
      </c>
      <c r="BY139" s="47">
        <f t="shared" si="115"/>
        <v>4.7846566784901262E-2</v>
      </c>
      <c r="BZ139" s="46">
        <f t="shared" ref="BZ139:BZ199" si="150">BK139</f>
        <v>18888900000</v>
      </c>
      <c r="CA139" s="46">
        <f>_xlfn.XLOOKUP($D139, MASTER_YH!$D:$D, MASTER_YH!K:K)</f>
        <v>13401300000</v>
      </c>
      <c r="CB139" s="49">
        <f t="shared" ref="CB139:CB199" si="151">IFERROR(BZ139/CA139, "n/a")</f>
        <v>1.4094826621297933</v>
      </c>
      <c r="CC139" s="46">
        <f t="shared" si="116"/>
        <v>18888900000</v>
      </c>
      <c r="CD139" s="46">
        <f>_xlfn.XLOOKUP($D139, 'MASTER_S&amp;P'!$D:$D, 'MASTER_S&amp;P'!K:K)</f>
        <v>13401300000</v>
      </c>
      <c r="CE139" s="49">
        <f t="shared" si="117"/>
        <v>1.4094826621297933</v>
      </c>
      <c r="CF139" s="51">
        <f t="shared" ref="CF139:CF199" si="152">IFERROR(AVERAGE(CA139, CD139), "n/a")</f>
        <v>13401300000</v>
      </c>
      <c r="CG139" s="65">
        <f t="shared" ref="CG139:CG199" si="153">IF(AND(ISNUMBER(CI139), CI139&gt;0), $CF139/SUMIFS($CF$11:$CF$999, CI$11:CI$999, "&gt;0"), "")</f>
        <v>8.9816428809337961E-3</v>
      </c>
      <c r="CH139" s="65" t="str">
        <f t="shared" ref="CH139:CH199" si="154">IF(AND(ISNUMBER(CI139), CI139&gt;0, $CJ139=1), $CF139/SUMIFS($CF$11:$CF$999, $CJ$11:$CJ$999, 1, CI$11:CI$999, "&gt;0"), "")</f>
        <v/>
      </c>
      <c r="CI139" s="50">
        <f t="shared" si="118"/>
        <v>1.4094826621297933</v>
      </c>
      <c r="CJ139" s="44">
        <f t="shared" si="121"/>
        <v>0</v>
      </c>
    </row>
    <row r="140" spans="2:88" x14ac:dyDescent="0.3">
      <c r="B140" s="7" t="str">
        <f>MASTER_VL!B134</f>
        <v>Retail Wholesale Food</v>
      </c>
      <c r="C140" s="7" t="str">
        <f>MASTER_VL!C134</f>
        <v>Natural Grocers by Vitamin Cottage Inc</v>
      </c>
      <c r="D140" s="7" t="str">
        <f>MASTER_VL!D134</f>
        <v>NGVC</v>
      </c>
      <c r="G140" s="46">
        <f>_xlfn.XLOOKUP($D140,MASTER_YH!$D:$D,MASTER_YH!F:F)</f>
        <v>1241585000</v>
      </c>
      <c r="H140" s="46">
        <f>IF(AND(EXCL_YRS_NEG_INC=1,_xlfn.XLOOKUP($D140,MASTER_YH!$D:$D,MASTER_YH!L:L)&lt;0), "Negative", _xlfn.XLOOKUP($D140,MASTER_YH!$D:$D,MASTER_YH!L:L))</f>
        <v>42801000</v>
      </c>
      <c r="I140" s="65">
        <f t="shared" si="122"/>
        <v>4.8023128450376209E-4</v>
      </c>
      <c r="J140" s="65" t="str">
        <f t="shared" si="123"/>
        <v/>
      </c>
      <c r="K140" s="47">
        <f t="shared" ref="K140:K199" si="155">IFERROR(H140/G140, "n/a")</f>
        <v>3.4472871370063267E-2</v>
      </c>
      <c r="L140" s="46">
        <f>_xlfn.XLOOKUP($D140, 'MASTER_S&amp;P'!$D:$D, 'MASTER_S&amp;P'!F:F)</f>
        <v>1241585000</v>
      </c>
      <c r="M140" s="46">
        <f>IF(AND(EXCL_YRS_NEG_INC=1,_xlfn.XLOOKUP($D140,'MASTER_S&amp;P'!$D:$D,'MASTER_S&amp;P'!L:L)&lt;0),"Negative",_xlfn.XLOOKUP($D140,'MASTER_S&amp;P'!$D:$D,'MASTER_S&amp;P'!L:L))</f>
        <v>42801000</v>
      </c>
      <c r="N140" s="65">
        <f t="shared" si="124"/>
        <v>4.3998250205457473E-4</v>
      </c>
      <c r="O140" s="65" t="str">
        <f t="shared" si="125"/>
        <v/>
      </c>
      <c r="P140" s="47">
        <f t="shared" ref="P140:P199" si="156">IFERROR(M140/L140, "n/a")</f>
        <v>3.4472871370063267E-2</v>
      </c>
      <c r="Q140" s="46">
        <f>_xlfn.XLOOKUP($D140, MASTER_VL!$D:$D, MASTER_VL!F:F)</f>
        <v>1241600000</v>
      </c>
      <c r="R140" s="46">
        <f>IF(AND(EXCL_YRS_NEG_INC=1,_xlfn.XLOOKUP($D140,MASTER_VL!$D:$D,MASTER_VL!O:O)&lt;0),"Negative",_xlfn.XLOOKUP($D140,MASTER_VL!$D:$D,MASTER_VL!O:O))</f>
        <v>33648300</v>
      </c>
      <c r="S140" s="65">
        <f t="shared" si="126"/>
        <v>6.0395564130933071E-4</v>
      </c>
      <c r="T140" s="65" t="str">
        <f t="shared" si="127"/>
        <v/>
      </c>
      <c r="U140" s="47">
        <f t="shared" ref="U140:U199" si="157">IFERROR(R140/Q140, "n/a")</f>
        <v>2.7100757087628866E-2</v>
      </c>
      <c r="V140" s="46">
        <f t="shared" si="128"/>
        <v>1241585000</v>
      </c>
      <c r="W140" s="46">
        <f>_xlfn.XLOOKUP($D140, MASTER_YH!$D:$D, MASTER_YH!I:I)</f>
        <v>655476000</v>
      </c>
      <c r="X140" s="49">
        <f t="shared" si="129"/>
        <v>1.8941730894800115</v>
      </c>
      <c r="Y140" s="46">
        <f t="shared" ref="Y140:Y199" si="158">L140</f>
        <v>1241585000</v>
      </c>
      <c r="Z140" s="46">
        <f>_xlfn.XLOOKUP($D140, 'MASTER_S&amp;P'!$D:$D, 'MASTER_S&amp;P'!I:I)</f>
        <v>655476000</v>
      </c>
      <c r="AA140" s="49">
        <f t="shared" ref="AA140:AA199" si="159">IFERROR(Y140/Z140, "n/a")</f>
        <v>1.8941730894800115</v>
      </c>
      <c r="AB140" s="51">
        <f t="shared" si="130"/>
        <v>655476000</v>
      </c>
      <c r="AC140" s="65">
        <f t="shared" si="131"/>
        <v>4.1013536177380119E-4</v>
      </c>
      <c r="AD140" s="65" t="str">
        <f t="shared" si="132"/>
        <v/>
      </c>
      <c r="AE140" s="50">
        <f t="shared" ref="AE140:AE199" si="160">IFERROR(AVERAGE(X140, AA140), "n/a")</f>
        <v>1.8941730894800115</v>
      </c>
      <c r="AF140" s="44">
        <f t="shared" si="119"/>
        <v>0</v>
      </c>
      <c r="AI140" s="46">
        <f>_xlfn.XLOOKUP($D140,MASTER_YH!$D:$D,MASTER_YH!G:G)</f>
        <v>1140568000</v>
      </c>
      <c r="AJ140" s="46">
        <f>IF(AND(EXCL_YRS_NEG_INC=1,_xlfn.XLOOKUP($D140,MASTER_YH!$D:$D,MASTER_YH!M:M)&lt;0), "Negative", _xlfn.XLOOKUP($D140,MASTER_YH!$D:$D,MASTER_YH!M:M))</f>
        <v>28370000</v>
      </c>
      <c r="AK140" s="65">
        <f t="shared" si="133"/>
        <v>4.5014557491396566E-4</v>
      </c>
      <c r="AL140" s="65" t="str">
        <f t="shared" si="134"/>
        <v/>
      </c>
      <c r="AM140" s="47">
        <f t="shared" ref="AM140:AM199" si="161">IFERROR(AJ140/AI140, "n/a")</f>
        <v>2.487357176424378E-2</v>
      </c>
      <c r="AN140" s="46">
        <f>_xlfn.XLOOKUP($D140, 'MASTER_S&amp;P'!$D:$D, 'MASTER_S&amp;P'!G:G)</f>
        <v>1140568000</v>
      </c>
      <c r="AO140" s="46">
        <f>IF(AND(EXCL_YRS_NEG_INC=1,_xlfn.XLOOKUP($D140,'MASTER_S&amp;P'!$D:$D,'MASTER_S&amp;P'!M:M)&lt;0),"Negative",_xlfn.XLOOKUP($D140,'MASTER_S&amp;P'!$D:$D,'MASTER_S&amp;P'!M:M))</f>
        <v>28370000</v>
      </c>
      <c r="AP140" s="65">
        <f t="shared" si="135"/>
        <v>4.5652476826725741E-4</v>
      </c>
      <c r="AQ140" s="65" t="str">
        <f t="shared" si="136"/>
        <v/>
      </c>
      <c r="AR140" s="47">
        <f t="shared" ref="AR140:AR199" si="162">IFERROR(AO140/AN140, "n/a")</f>
        <v>2.487357176424378E-2</v>
      </c>
      <c r="AS140" s="46">
        <f>_xlfn.XLOOKUP($D140, MASTER_VL!$D:$D, MASTER_VL!G:G)</f>
        <v>1140600000</v>
      </c>
      <c r="AT140" s="46">
        <f>IF(AND(EXCL_YRS_NEG_INC=1,_xlfn.XLOOKUP($D140,MASTER_VL!$D:$D,MASTER_VL!P:P)&lt;0),"Negative",_xlfn.XLOOKUP($D140,MASTER_VL!$D:$D,MASTER_VL!P:P))</f>
        <v>23194800</v>
      </c>
      <c r="AU140" s="65">
        <f t="shared" si="137"/>
        <v>4.7078693360685193E-4</v>
      </c>
      <c r="AV140" s="65" t="str">
        <f t="shared" si="138"/>
        <v/>
      </c>
      <c r="AW140" s="47">
        <f t="shared" ref="AW140:AW199" si="163">IFERROR(AT140/AS140, "n/a")</f>
        <v>2.0335612835349817E-2</v>
      </c>
      <c r="AX140" s="46">
        <f t="shared" si="139"/>
        <v>1140568000</v>
      </c>
      <c r="AY140" s="46">
        <f>_xlfn.XLOOKUP($D140, MASTER_YH!$D:$D, MASTER_YH!J:J)</f>
        <v>669185000</v>
      </c>
      <c r="AZ140" s="49">
        <f t="shared" si="140"/>
        <v>1.7044135777101996</v>
      </c>
      <c r="BA140" s="46">
        <f t="shared" ref="BA140:BA199" si="164">AN140</f>
        <v>1140568000</v>
      </c>
      <c r="BB140" s="46">
        <f>_xlfn.XLOOKUP($D140, 'MASTER_S&amp;P'!$D:$D, 'MASTER_S&amp;P'!J:J)</f>
        <v>669185000</v>
      </c>
      <c r="BC140" s="49">
        <f t="shared" ref="BC140:BC199" si="165">IFERROR(BA140/BB140, "n/a")</f>
        <v>1.7044135777101996</v>
      </c>
      <c r="BD140" s="51">
        <f t="shared" si="141"/>
        <v>669185000</v>
      </c>
      <c r="BE140" s="65">
        <f t="shared" si="142"/>
        <v>4.3212543380404054E-4</v>
      </c>
      <c r="BF140" s="65" t="str">
        <f t="shared" si="143"/>
        <v/>
      </c>
      <c r="BG140" s="50">
        <f t="shared" ref="BG140:BG199" si="166">IFERROR(AVERAGE(AZ140, BC140), "n/a")</f>
        <v>1.7044135777101996</v>
      </c>
      <c r="BH140" s="44">
        <f t="shared" si="120"/>
        <v>0</v>
      </c>
      <c r="BK140" s="46">
        <f>_xlfn.XLOOKUP($D140,MASTER_YH!$D:$D,MASTER_YH!H:H)</f>
        <v>1089625000</v>
      </c>
      <c r="BL140" s="46">
        <f>IF(AND(EXCL_YRS_NEG_INC=1,_xlfn.XLOOKUP($D140,MASTER_YH!$D:$D,MASTER_YH!N:N)&lt;0), "Negative", _xlfn.XLOOKUP($D140,MASTER_YH!$D:$D,MASTER_YH!N:N))</f>
        <v>27784000</v>
      </c>
      <c r="BM140" s="65">
        <f t="shared" si="144"/>
        <v>4.7541517680633436E-4</v>
      </c>
      <c r="BN140" s="65" t="str">
        <f t="shared" si="145"/>
        <v/>
      </c>
      <c r="BO140" s="47">
        <f t="shared" ref="BO140:BO199" si="167">IFERROR(BL140/BK140, "n/a")</f>
        <v>2.5498680738786281E-2</v>
      </c>
      <c r="BP140" s="46">
        <f>_xlfn.XLOOKUP($D140, 'MASTER_S&amp;P'!$D:$D, 'MASTER_S&amp;P'!H:H)</f>
        <v>1089625000</v>
      </c>
      <c r="BQ140" s="46">
        <f>IF(AND(EXCL_YRS_NEG_INC=1,_xlfn.XLOOKUP($D140,'MASTER_S&amp;P'!$D:$D,'MASTER_S&amp;P'!N:N)&lt;0),"Negative",_xlfn.XLOOKUP($D140,'MASTER_S&amp;P'!$D:$D,'MASTER_S&amp;P'!N:N))</f>
        <v>27784000</v>
      </c>
      <c r="BR140" s="65">
        <f t="shared" si="146"/>
        <v>4.6118007763149775E-4</v>
      </c>
      <c r="BS140" s="65" t="str">
        <f t="shared" si="147"/>
        <v/>
      </c>
      <c r="BT140" s="47">
        <f t="shared" ref="BT140:BT199" si="168">IFERROR(BQ140/BP140, "n/a")</f>
        <v>2.5498680738786281E-2</v>
      </c>
      <c r="BU140" s="46">
        <f>_xlfn.XLOOKUP($D140, MASTER_VL!$D:$D, MASTER_VL!H:H)</f>
        <v>1089600000</v>
      </c>
      <c r="BV140" s="46">
        <f>IF(AND(EXCL_YRS_NEG_INC=1,_xlfn.XLOOKUP($D140,MASTER_VL!$D:$D,MASTER_VL!Q:Q)&lt;0),"Negative",_xlfn.XLOOKUP($D140,MASTER_VL!$D:$D,MASTER_VL!Q:Q))</f>
        <v>21328600</v>
      </c>
      <c r="BW140" s="65">
        <f t="shared" si="148"/>
        <v>4.9375086667268896E-4</v>
      </c>
      <c r="BX140" s="65" t="str">
        <f t="shared" si="149"/>
        <v/>
      </c>
      <c r="BY140" s="47">
        <f t="shared" ref="BY140:BY199" si="169">IFERROR(BV140/BU140, "n/a")</f>
        <v>1.957470631424376E-2</v>
      </c>
      <c r="BZ140" s="46">
        <f t="shared" si="150"/>
        <v>1089625000</v>
      </c>
      <c r="CA140" s="46">
        <f>_xlfn.XLOOKUP($D140, MASTER_YH!$D:$D, MASTER_YH!K:K)</f>
        <v>663108000</v>
      </c>
      <c r="CB140" s="49">
        <f t="shared" si="151"/>
        <v>1.6432089493717463</v>
      </c>
      <c r="CC140" s="46">
        <f t="shared" ref="CC140:CC199" si="170">BP140</f>
        <v>1089625000</v>
      </c>
      <c r="CD140" s="46">
        <f>_xlfn.XLOOKUP($D140, 'MASTER_S&amp;P'!$D:$D, 'MASTER_S&amp;P'!K:K)</f>
        <v>663108000</v>
      </c>
      <c r="CE140" s="49">
        <f t="shared" ref="CE140:CE199" si="171">IFERROR(CC140/CD140, "n/a")</f>
        <v>1.6432089493717463</v>
      </c>
      <c r="CF140" s="51">
        <f t="shared" si="152"/>
        <v>663108000</v>
      </c>
      <c r="CG140" s="65">
        <f t="shared" si="153"/>
        <v>4.4441951508362976E-4</v>
      </c>
      <c r="CH140" s="65" t="str">
        <f t="shared" si="154"/>
        <v/>
      </c>
      <c r="CI140" s="50">
        <f t="shared" ref="CI140:CI199" si="172">IFERROR(AVERAGE(CB140, CE140), "n/a")</f>
        <v>1.6432089493717463</v>
      </c>
      <c r="CJ140" s="44">
        <f t="shared" si="121"/>
        <v>0</v>
      </c>
    </row>
    <row r="141" spans="2:88" x14ac:dyDescent="0.3">
      <c r="B141" s="7" t="str">
        <f>MASTER_VL!B135</f>
        <v>Retail Wholesale Food</v>
      </c>
      <c r="C141" s="7" t="str">
        <f>MASTER_VL!C135</f>
        <v>Performance Food</v>
      </c>
      <c r="D141" s="7" t="str">
        <f>MASTER_VL!D135</f>
        <v>PFGC</v>
      </c>
      <c r="G141" s="46" t="str">
        <f>_xlfn.XLOOKUP($D141,MASTER_YH!$D:$D,MASTER_YH!F:F)</f>
        <v>n/a</v>
      </c>
      <c r="H141" s="46" t="str">
        <f>IF(AND(EXCL_YRS_NEG_INC=1,_xlfn.XLOOKUP($D141,MASTER_YH!$D:$D,MASTER_YH!L:L)&lt;0), "Negative", _xlfn.XLOOKUP($D141,MASTER_YH!$D:$D,MASTER_YH!L:L))</f>
        <v>n/a</v>
      </c>
      <c r="I141" s="65" t="str">
        <f t="shared" si="122"/>
        <v/>
      </c>
      <c r="J141" s="65" t="str">
        <f t="shared" si="123"/>
        <v/>
      </c>
      <c r="K141" s="47" t="str">
        <f t="shared" si="155"/>
        <v>n/a</v>
      </c>
      <c r="L141" s="46">
        <f>_xlfn.XLOOKUP($D141, 'MASTER_S&amp;P'!$D:$D, 'MASTER_S&amp;P'!F:F)</f>
        <v>54681200000</v>
      </c>
      <c r="M141" s="46">
        <f>IF(AND(EXCL_YRS_NEG_INC=1,_xlfn.XLOOKUP($D141,'MASTER_S&amp;P'!$D:$D,'MASTER_S&amp;P'!L:L)&lt;0),"Negative",_xlfn.XLOOKUP($D141,'MASTER_S&amp;P'!$D:$D,'MASTER_S&amp;P'!L:L))</f>
        <v>596800000</v>
      </c>
      <c r="N141" s="65">
        <f t="shared" si="124"/>
        <v>8.9898663746143474E-3</v>
      </c>
      <c r="O141" s="65">
        <f t="shared" si="125"/>
        <v>2.3016866331248435E-2</v>
      </c>
      <c r="P141" s="47">
        <f t="shared" si="156"/>
        <v>1.0914171598282408E-2</v>
      </c>
      <c r="Q141" s="46">
        <f>_xlfn.XLOOKUP($D141, MASTER_VL!$D:$D, MASTER_VL!F:F)</f>
        <v>58281000000</v>
      </c>
      <c r="R141" s="46">
        <f>IF(AND(EXCL_YRS_NEG_INC=1,_xlfn.XLOOKUP($D141,MASTER_VL!$D:$D,MASTER_VL!O:O)&lt;0),"Negative",_xlfn.XLOOKUP($D141,MASTER_VL!$D:$D,MASTER_VL!O:O))</f>
        <v>670112000</v>
      </c>
      <c r="S141" s="65">
        <f t="shared" si="126"/>
        <v>1.2340219181925403E-2</v>
      </c>
      <c r="T141" s="65">
        <f t="shared" si="127"/>
        <v>2.8403956831351083E-2</v>
      </c>
      <c r="U141" s="47">
        <f t="shared" si="157"/>
        <v>1.14979495890599E-2</v>
      </c>
      <c r="V141" s="46" t="str">
        <f t="shared" si="128"/>
        <v>n/a</v>
      </c>
      <c r="W141" s="46" t="str">
        <f>_xlfn.XLOOKUP($D141, MASTER_YH!$D:$D, MASTER_YH!I:I)</f>
        <v>n/a</v>
      </c>
      <c r="X141" s="49" t="str">
        <f t="shared" si="129"/>
        <v>n/a</v>
      </c>
      <c r="Y141" s="46">
        <f t="shared" si="158"/>
        <v>54681200000</v>
      </c>
      <c r="Z141" s="46">
        <f>_xlfn.XLOOKUP($D141, 'MASTER_S&amp;P'!$D:$D, 'MASTER_S&amp;P'!I:I)</f>
        <v>13392900000</v>
      </c>
      <c r="AA141" s="49">
        <f t="shared" si="159"/>
        <v>4.0828498682137546</v>
      </c>
      <c r="AB141" s="51">
        <f t="shared" si="130"/>
        <v>13392900000</v>
      </c>
      <c r="AC141" s="65">
        <f t="shared" si="131"/>
        <v>8.3800198431374182E-3</v>
      </c>
      <c r="AD141" s="65">
        <f t="shared" si="132"/>
        <v>2.2699203302633014E-2</v>
      </c>
      <c r="AE141" s="50">
        <f t="shared" si="160"/>
        <v>4.0828498682137546</v>
      </c>
      <c r="AF141" s="44">
        <f t="shared" si="119"/>
        <v>1</v>
      </c>
      <c r="AI141" s="46">
        <f>_xlfn.XLOOKUP($D141,MASTER_YH!$D:$D,MASTER_YH!G:G)</f>
        <v>58281200000</v>
      </c>
      <c r="AJ141" s="46">
        <f>IF(AND(EXCL_YRS_NEG_INC=1,_xlfn.XLOOKUP($D141,MASTER_YH!$D:$D,MASTER_YH!M:M)&lt;0), "Negative", _xlfn.XLOOKUP($D141,MASTER_YH!$D:$D,MASTER_YH!M:M))</f>
        <v>596800000</v>
      </c>
      <c r="AK141" s="65">
        <f t="shared" si="133"/>
        <v>8.7084469997944572E-3</v>
      </c>
      <c r="AL141" s="65">
        <f t="shared" si="134"/>
        <v>1.9268204313864175E-2</v>
      </c>
      <c r="AM141" s="47">
        <f t="shared" si="161"/>
        <v>1.0240008784994132E-2</v>
      </c>
      <c r="AN141" s="46">
        <f>_xlfn.XLOOKUP($D141, 'MASTER_S&amp;P'!$D:$D, 'MASTER_S&amp;P'!G:G)</f>
        <v>53354700000</v>
      </c>
      <c r="AO141" s="46">
        <f>IF(AND(EXCL_YRS_NEG_INC=1,_xlfn.XLOOKUP($D141,'MASTER_S&amp;P'!$D:$D,'MASTER_S&amp;P'!M:M)&lt;0),"Negative",_xlfn.XLOOKUP($D141,'MASTER_S&amp;P'!$D:$D,'MASTER_S&amp;P'!M:M))</f>
        <v>544000000</v>
      </c>
      <c r="AP141" s="65">
        <f t="shared" si="135"/>
        <v>8.8318578924355753E-3</v>
      </c>
      <c r="AQ141" s="65">
        <f t="shared" si="136"/>
        <v>1.9253095304231391E-2</v>
      </c>
      <c r="AR141" s="47">
        <f t="shared" si="162"/>
        <v>1.0195915261448382E-2</v>
      </c>
      <c r="AS141" s="46">
        <f>_xlfn.XLOOKUP($D141, MASTER_VL!$D:$D, MASTER_VL!G:G)</f>
        <v>57255000000</v>
      </c>
      <c r="AT141" s="46">
        <f>IF(AND(EXCL_YRS_NEG_INC=1,_xlfn.XLOOKUP($D141,MASTER_VL!$D:$D,MASTER_VL!P:P)&lt;0),"Negative",_xlfn.XLOOKUP($D141,MASTER_VL!$D:$D,MASTER_VL!P:P))</f>
        <v>599460000</v>
      </c>
      <c r="AU141" s="65">
        <f t="shared" si="137"/>
        <v>9.107771547670113E-3</v>
      </c>
      <c r="AV141" s="65">
        <f t="shared" si="138"/>
        <v>1.9253095304231391E-2</v>
      </c>
      <c r="AW141" s="47">
        <f t="shared" si="163"/>
        <v>1.0470002619858528E-2</v>
      </c>
      <c r="AX141" s="46">
        <f t="shared" si="139"/>
        <v>58281200000</v>
      </c>
      <c r="AY141" s="46">
        <f>_xlfn.XLOOKUP($D141, MASTER_YH!$D:$D, MASTER_YH!J:J)</f>
        <v>13392900000</v>
      </c>
      <c r="AZ141" s="49">
        <f t="shared" si="140"/>
        <v>4.3516490080565076</v>
      </c>
      <c r="BA141" s="46">
        <f t="shared" si="164"/>
        <v>53354700000</v>
      </c>
      <c r="BB141" s="46">
        <f>_xlfn.XLOOKUP($D141, 'MASTER_S&amp;P'!$D:$D, 'MASTER_S&amp;P'!J:J)</f>
        <v>12499000000</v>
      </c>
      <c r="BC141" s="49">
        <f t="shared" si="165"/>
        <v>4.2687174973997921</v>
      </c>
      <c r="BD141" s="51">
        <f t="shared" si="141"/>
        <v>12945950000</v>
      </c>
      <c r="BE141" s="65">
        <f t="shared" si="142"/>
        <v>8.359832123785528E-3</v>
      </c>
      <c r="BF141" s="65">
        <f t="shared" si="143"/>
        <v>1.8832877302664097E-2</v>
      </c>
      <c r="BG141" s="50">
        <f t="shared" si="166"/>
        <v>4.3101832527281498</v>
      </c>
      <c r="BH141" s="44">
        <f t="shared" si="120"/>
        <v>1</v>
      </c>
      <c r="BK141" s="46">
        <f>_xlfn.XLOOKUP($D141,MASTER_YH!$D:$D,MASTER_YH!H:H)</f>
        <v>57254700000</v>
      </c>
      <c r="BL141" s="46">
        <f>IF(AND(EXCL_YRS_NEG_INC=1,_xlfn.XLOOKUP($D141,MASTER_YH!$D:$D,MASTER_YH!N:N)&lt;0), "Negative", _xlfn.XLOOKUP($D141,MASTER_YH!$D:$D,MASTER_YH!N:N))</f>
        <v>544000000</v>
      </c>
      <c r="BM141" s="65">
        <f t="shared" si="144"/>
        <v>8.9177806280509204E-3</v>
      </c>
      <c r="BN141" s="65">
        <f t="shared" si="145"/>
        <v>1.7457606855221318E-2</v>
      </c>
      <c r="BO141" s="47">
        <f t="shared" si="167"/>
        <v>9.501403378237943E-3</v>
      </c>
      <c r="BP141" s="46">
        <f>_xlfn.XLOOKUP($D141, 'MASTER_S&amp;P'!$D:$D, 'MASTER_S&amp;P'!H:H)</f>
        <v>47194100000</v>
      </c>
      <c r="BQ141" s="46">
        <f>IF(AND(EXCL_YRS_NEG_INC=1,_xlfn.XLOOKUP($D141,'MASTER_S&amp;P'!$D:$D,'MASTER_S&amp;P'!N:N)&lt;0),"Negative",_xlfn.XLOOKUP($D141,'MASTER_S&amp;P'!$D:$D,'MASTER_S&amp;P'!N:N))</f>
        <v>167100000</v>
      </c>
      <c r="BR141" s="65">
        <f t="shared" si="146"/>
        <v>8.6507603521890613E-3</v>
      </c>
      <c r="BS141" s="65">
        <f t="shared" si="147"/>
        <v>1.7457606855221318E-2</v>
      </c>
      <c r="BT141" s="47">
        <f t="shared" si="168"/>
        <v>3.5406968243911845E-3</v>
      </c>
      <c r="BU141" s="46">
        <f>_xlfn.XLOOKUP($D141, MASTER_VL!$D:$D, MASTER_VL!H:H)</f>
        <v>50894000000</v>
      </c>
      <c r="BV141" s="46">
        <f>IF(AND(EXCL_YRS_NEG_INC=1,_xlfn.XLOOKUP($D141,MASTER_VL!$D:$D,MASTER_VL!Q:Q)&lt;0),"Negative",_xlfn.XLOOKUP($D141,MASTER_VL!$D:$D,MASTER_VL!Q:Q))</f>
        <v>399360000</v>
      </c>
      <c r="BW141" s="65">
        <f t="shared" si="148"/>
        <v>9.2617192902336304E-3</v>
      </c>
      <c r="BX141" s="65">
        <f t="shared" si="149"/>
        <v>1.7457606855221318E-2</v>
      </c>
      <c r="BY141" s="47">
        <f t="shared" si="169"/>
        <v>7.8468974731795496E-3</v>
      </c>
      <c r="BZ141" s="46">
        <f t="shared" si="150"/>
        <v>57254700000</v>
      </c>
      <c r="CA141" s="46">
        <f>_xlfn.XLOOKUP($D141, MASTER_YH!$D:$D, MASTER_YH!K:K)</f>
        <v>12499000000</v>
      </c>
      <c r="CB141" s="49">
        <f t="shared" si="151"/>
        <v>4.5807424593967516</v>
      </c>
      <c r="CC141" s="46">
        <f t="shared" si="170"/>
        <v>47194100000</v>
      </c>
      <c r="CD141" s="46">
        <f>_xlfn.XLOOKUP($D141, 'MASTER_S&amp;P'!$D:$D, 'MASTER_S&amp;P'!K:K)</f>
        <v>12378000000</v>
      </c>
      <c r="CE141" s="49">
        <f t="shared" si="171"/>
        <v>3.8127403457747615</v>
      </c>
      <c r="CF141" s="51">
        <f t="shared" si="152"/>
        <v>12438500000</v>
      </c>
      <c r="CG141" s="65">
        <f t="shared" si="153"/>
        <v>8.3363677385399192E-3</v>
      </c>
      <c r="CH141" s="65">
        <f t="shared" si="154"/>
        <v>1.71725476999669E-2</v>
      </c>
      <c r="CI141" s="50">
        <f t="shared" si="172"/>
        <v>4.1967414025857561</v>
      </c>
      <c r="CJ141" s="44">
        <f t="shared" si="121"/>
        <v>1</v>
      </c>
    </row>
    <row r="142" spans="2:88" x14ac:dyDescent="0.3">
      <c r="B142" s="7" t="str">
        <f>MASTER_VL!B136</f>
        <v>Retail Wholesale Food</v>
      </c>
      <c r="C142" s="7" t="str">
        <f>MASTER_VL!C136</f>
        <v>Sprouts Farmers Market</v>
      </c>
      <c r="D142" s="7" t="str">
        <f>MASTER_VL!D136</f>
        <v>SFM</v>
      </c>
      <c r="G142" s="46">
        <f>_xlfn.XLOOKUP($D142,MASTER_YH!$D:$D,MASTER_YH!F:F)</f>
        <v>7719290000</v>
      </c>
      <c r="H142" s="46">
        <f>IF(AND(EXCL_YRS_NEG_INC=1,_xlfn.XLOOKUP($D142,MASTER_YH!$D:$D,MASTER_YH!L:L)&lt;0), "Negative", _xlfn.XLOOKUP($D142,MASTER_YH!$D:$D,MASTER_YH!L:L))</f>
        <v>506698000</v>
      </c>
      <c r="I142" s="65">
        <f t="shared" si="122"/>
        <v>2.66734031034174E-3</v>
      </c>
      <c r="J142" s="65">
        <f t="shared" si="123"/>
        <v>6.7775910503949481E-3</v>
      </c>
      <c r="K142" s="47">
        <f t="shared" si="155"/>
        <v>6.5640492843253725E-2</v>
      </c>
      <c r="L142" s="46">
        <f>_xlfn.XLOOKUP($D142, 'MASTER_S&amp;P'!$D:$D, 'MASTER_S&amp;P'!F:F)</f>
        <v>7719290000</v>
      </c>
      <c r="M142" s="46">
        <f>IF(AND(EXCL_YRS_NEG_INC=1,_xlfn.XLOOKUP($D142,'MASTER_S&amp;P'!$D:$D,'MASTER_S&amp;P'!L:L)&lt;0),"Negative",_xlfn.XLOOKUP($D142,'MASTER_S&amp;P'!$D:$D,'MASTER_S&amp;P'!L:L))</f>
        <v>506698000</v>
      </c>
      <c r="N142" s="65">
        <f t="shared" si="124"/>
        <v>2.4437871947219853E-3</v>
      </c>
      <c r="O142" s="65">
        <f t="shared" si="125"/>
        <v>6.2568586516221171E-3</v>
      </c>
      <c r="P142" s="47">
        <f t="shared" si="156"/>
        <v>6.5640492843253725E-2</v>
      </c>
      <c r="Q142" s="46">
        <f>_xlfn.XLOOKUP($D142, MASTER_VL!$D:$D, MASTER_VL!F:F)</f>
        <v>7719300000</v>
      </c>
      <c r="R142" s="46">
        <f>IF(AND(EXCL_YRS_NEG_INC=1,_xlfn.XLOOKUP($D142,MASTER_VL!$D:$D,MASTER_VL!O:O)&lt;0),"Negative",_xlfn.XLOOKUP($D142,MASTER_VL!$D:$D,MASTER_VL!O:O))</f>
        <v>372225000</v>
      </c>
      <c r="S142" s="65">
        <f t="shared" si="126"/>
        <v>3.3545403635819454E-3</v>
      </c>
      <c r="T142" s="65">
        <f t="shared" si="127"/>
        <v>7.7212744985733529E-3</v>
      </c>
      <c r="U142" s="47">
        <f t="shared" si="157"/>
        <v>4.8220045859080483E-2</v>
      </c>
      <c r="V142" s="46">
        <f t="shared" si="128"/>
        <v>7719290000</v>
      </c>
      <c r="W142" s="46">
        <f>_xlfn.XLOOKUP($D142, MASTER_YH!$D:$D, MASTER_YH!I:I)</f>
        <v>3640699000</v>
      </c>
      <c r="X142" s="49">
        <f t="shared" si="129"/>
        <v>2.1202769028694766</v>
      </c>
      <c r="Y142" s="46">
        <f t="shared" si="158"/>
        <v>7719290000</v>
      </c>
      <c r="Z142" s="46">
        <f>_xlfn.XLOOKUP($D142, 'MASTER_S&amp;P'!$D:$D, 'MASTER_S&amp;P'!I:I)</f>
        <v>3640699000</v>
      </c>
      <c r="AA142" s="49">
        <f t="shared" si="159"/>
        <v>2.1202769028694766</v>
      </c>
      <c r="AB142" s="51">
        <f t="shared" si="130"/>
        <v>3640699000</v>
      </c>
      <c r="AC142" s="65">
        <f t="shared" si="131"/>
        <v>2.2780077401377261E-3</v>
      </c>
      <c r="AD142" s="65">
        <f t="shared" si="132"/>
        <v>6.1705057728119158E-3</v>
      </c>
      <c r="AE142" s="50">
        <f t="shared" si="160"/>
        <v>2.1202769028694766</v>
      </c>
      <c r="AF142" s="44">
        <f t="shared" si="119"/>
        <v>1</v>
      </c>
      <c r="AI142" s="46">
        <f>_xlfn.XLOOKUP($D142,MASTER_YH!$D:$D,MASTER_YH!G:G)</f>
        <v>6837384000</v>
      </c>
      <c r="AJ142" s="46">
        <f>IF(AND(EXCL_YRS_NEG_INC=1,_xlfn.XLOOKUP($D142,MASTER_YH!$D:$D,MASTER_YH!M:M)&lt;0), "Negative", _xlfn.XLOOKUP($D142,MASTER_YH!$D:$D,MASTER_YH!M:M))</f>
        <v>343740000</v>
      </c>
      <c r="AK142" s="65">
        <f t="shared" si="133"/>
        <v>2.2382853621118626E-3</v>
      </c>
      <c r="AL142" s="65">
        <f t="shared" si="134"/>
        <v>4.9524030715144465E-3</v>
      </c>
      <c r="AM142" s="47">
        <f t="shared" si="161"/>
        <v>5.0273613417061262E-2</v>
      </c>
      <c r="AN142" s="46">
        <f>_xlfn.XLOOKUP($D142, 'MASTER_S&amp;P'!$D:$D, 'MASTER_S&amp;P'!G:G)</f>
        <v>6837384000</v>
      </c>
      <c r="AO142" s="46">
        <f>IF(AND(EXCL_YRS_NEG_INC=1,_xlfn.XLOOKUP($D142,'MASTER_S&amp;P'!$D:$D,'MASTER_S&amp;P'!M:M)&lt;0),"Negative",_xlfn.XLOOKUP($D142,'MASTER_S&amp;P'!$D:$D,'MASTER_S&amp;P'!M:M))</f>
        <v>343740000</v>
      </c>
      <c r="AP142" s="65">
        <f t="shared" si="135"/>
        <v>2.2700050010475187E-3</v>
      </c>
      <c r="AQ142" s="65">
        <f t="shared" si="136"/>
        <v>4.9485196839141234E-3</v>
      </c>
      <c r="AR142" s="47">
        <f t="shared" si="162"/>
        <v>5.0273613417061262E-2</v>
      </c>
      <c r="AS142" s="46">
        <f>_xlfn.XLOOKUP($D142, MASTER_VL!$D:$D, MASTER_VL!G:G)</f>
        <v>6837400000</v>
      </c>
      <c r="AT142" s="46">
        <f>IF(AND(EXCL_YRS_NEG_INC=1,_xlfn.XLOOKUP($D142,MASTER_VL!$D:$D,MASTER_VL!P:P)&lt;0),"Negative",_xlfn.XLOOKUP($D142,MASTER_VL!$D:$D,MASTER_VL!P:P))</f>
        <v>287436400</v>
      </c>
      <c r="AU142" s="65">
        <f t="shared" si="137"/>
        <v>2.3409216060096688E-3</v>
      </c>
      <c r="AV142" s="65">
        <f t="shared" si="138"/>
        <v>4.9485196839141234E-3</v>
      </c>
      <c r="AW142" s="47">
        <f t="shared" si="163"/>
        <v>4.2038845175066543E-2</v>
      </c>
      <c r="AX142" s="46">
        <f t="shared" si="139"/>
        <v>6837384000</v>
      </c>
      <c r="AY142" s="46">
        <f>_xlfn.XLOOKUP($D142, MASTER_YH!$D:$D, MASTER_YH!J:J)</f>
        <v>3327428000</v>
      </c>
      <c r="AZ142" s="49">
        <f t="shared" si="140"/>
        <v>2.0548555821493357</v>
      </c>
      <c r="BA142" s="46">
        <f t="shared" si="164"/>
        <v>6837384000</v>
      </c>
      <c r="BB142" s="46">
        <f>_xlfn.XLOOKUP($D142, 'MASTER_S&amp;P'!$D:$D, 'MASTER_S&amp;P'!J:J)</f>
        <v>3327428000</v>
      </c>
      <c r="BC142" s="49">
        <f t="shared" si="165"/>
        <v>2.0548555821493357</v>
      </c>
      <c r="BD142" s="51">
        <f t="shared" si="141"/>
        <v>3327428000</v>
      </c>
      <c r="BE142" s="65">
        <f t="shared" si="142"/>
        <v>2.1486827528287558E-3</v>
      </c>
      <c r="BF142" s="65">
        <f t="shared" si="143"/>
        <v>4.8405133078259222E-3</v>
      </c>
      <c r="BG142" s="50">
        <f t="shared" si="166"/>
        <v>2.0548555821493357</v>
      </c>
      <c r="BH142" s="44">
        <f t="shared" si="120"/>
        <v>1</v>
      </c>
      <c r="BK142" s="46">
        <f>_xlfn.XLOOKUP($D142,MASTER_YH!$D:$D,MASTER_YH!H:H)</f>
        <v>6404223000</v>
      </c>
      <c r="BL142" s="46">
        <f>IF(AND(EXCL_YRS_NEG_INC=1,_xlfn.XLOOKUP($D142,MASTER_YH!$D:$D,MASTER_YH!N:N)&lt;0), "Negative", _xlfn.XLOOKUP($D142,MASTER_YH!$D:$D,MASTER_YH!N:N))</f>
        <v>349313000</v>
      </c>
      <c r="BM142" s="65">
        <f t="shared" si="144"/>
        <v>2.2013084604055946E-3</v>
      </c>
      <c r="BN142" s="65">
        <f t="shared" si="145"/>
        <v>4.3093208132921517E-3</v>
      </c>
      <c r="BO142" s="47">
        <f t="shared" si="167"/>
        <v>5.4544165623214555E-2</v>
      </c>
      <c r="BP142" s="46">
        <f>_xlfn.XLOOKUP($D142, 'MASTER_S&amp;P'!$D:$D, 'MASTER_S&amp;P'!H:H)</f>
        <v>6404223000</v>
      </c>
      <c r="BQ142" s="46">
        <f>IF(AND(EXCL_YRS_NEG_INC=1,_xlfn.XLOOKUP($D142,'MASTER_S&amp;P'!$D:$D,'MASTER_S&amp;P'!N:N)&lt;0),"Negative",_xlfn.XLOOKUP($D142,'MASTER_S&amp;P'!$D:$D,'MASTER_S&amp;P'!N:N))</f>
        <v>349313000</v>
      </c>
      <c r="BR142" s="65">
        <f t="shared" si="146"/>
        <v>2.1353958733090206E-3</v>
      </c>
      <c r="BS142" s="65">
        <f t="shared" si="147"/>
        <v>4.3093208132921517E-3</v>
      </c>
      <c r="BT142" s="47">
        <f t="shared" si="168"/>
        <v>5.4544165623214555E-2</v>
      </c>
      <c r="BU142" s="46">
        <f>_xlfn.XLOOKUP($D142, MASTER_VL!$D:$D, MASTER_VL!H:H)</f>
        <v>6404200000</v>
      </c>
      <c r="BV142" s="46">
        <f>IF(AND(EXCL_YRS_NEG_INC=1,_xlfn.XLOOKUP($D142,MASTER_VL!$D:$D,MASTER_VL!Q:Q)&lt;0),"Negative",_xlfn.XLOOKUP($D142,MASTER_VL!$D:$D,MASTER_VL!Q:Q))</f>
        <v>251117300</v>
      </c>
      <c r="BW142" s="65">
        <f t="shared" si="148"/>
        <v>2.2862079570967185E-3</v>
      </c>
      <c r="BX142" s="65">
        <f t="shared" si="149"/>
        <v>4.3093208132921517E-3</v>
      </c>
      <c r="BY142" s="47">
        <f t="shared" si="169"/>
        <v>3.9211345679397894E-2</v>
      </c>
      <c r="BZ142" s="46">
        <f t="shared" si="150"/>
        <v>6404223000</v>
      </c>
      <c r="CA142" s="46">
        <f>_xlfn.XLOOKUP($D142, MASTER_YH!$D:$D, MASTER_YH!K:K)</f>
        <v>3070380000</v>
      </c>
      <c r="CB142" s="49">
        <f t="shared" si="151"/>
        <v>2.0858079455963106</v>
      </c>
      <c r="CC142" s="46">
        <f t="shared" si="170"/>
        <v>6404223000</v>
      </c>
      <c r="CD142" s="46">
        <f>_xlfn.XLOOKUP($D142, 'MASTER_S&amp;P'!$D:$D, 'MASTER_S&amp;P'!K:K)</f>
        <v>3070380000</v>
      </c>
      <c r="CE142" s="49">
        <f t="shared" si="171"/>
        <v>2.0858079455963106</v>
      </c>
      <c r="CF142" s="51">
        <f t="shared" si="152"/>
        <v>3070380000</v>
      </c>
      <c r="CG142" s="65">
        <f t="shared" si="153"/>
        <v>2.0577896673279091E-3</v>
      </c>
      <c r="CH142" s="65">
        <f t="shared" si="154"/>
        <v>4.2389554212344232E-3</v>
      </c>
      <c r="CI142" s="50">
        <f t="shared" si="172"/>
        <v>2.0858079455963106</v>
      </c>
      <c r="CJ142" s="44">
        <f t="shared" si="121"/>
        <v>1</v>
      </c>
    </row>
    <row r="143" spans="2:88" x14ac:dyDescent="0.3">
      <c r="B143" s="7" t="str">
        <f>MASTER_VL!B137</f>
        <v>Retail Wholesale Food</v>
      </c>
      <c r="C143" s="7" t="str">
        <f>MASTER_VL!C137</f>
        <v>SpartanNash Company</v>
      </c>
      <c r="D143" s="7" t="str">
        <f>MASTER_VL!D137</f>
        <v>SPTN</v>
      </c>
      <c r="G143" s="46">
        <f>_xlfn.XLOOKUP($D143,MASTER_YH!$D:$D,MASTER_YH!F:F)</f>
        <v>9549324000</v>
      </c>
      <c r="H143" s="46">
        <f>IF(AND(EXCL_YRS_NEG_INC=1,_xlfn.XLOOKUP($D143,MASTER_YH!$D:$D,MASTER_YH!L:L)&lt;0), "Negative", _xlfn.XLOOKUP($D143,MASTER_YH!$D:$D,MASTER_YH!L:L))</f>
        <v>11025000</v>
      </c>
      <c r="I143" s="65">
        <f t="shared" si="122"/>
        <v>1.9065594327465874E-3</v>
      </c>
      <c r="J143" s="65">
        <f t="shared" si="123"/>
        <v>4.8444812603509859E-3</v>
      </c>
      <c r="K143" s="47">
        <f t="shared" si="155"/>
        <v>1.1545319857196173E-3</v>
      </c>
      <c r="L143" s="46">
        <f>_xlfn.XLOOKUP($D143, 'MASTER_S&amp;P'!$D:$D, 'MASTER_S&amp;P'!F:F)</f>
        <v>9549324000</v>
      </c>
      <c r="M143" s="46">
        <f>IF(AND(EXCL_YRS_NEG_INC=1,_xlfn.XLOOKUP($D143,'MASTER_S&amp;P'!$D:$D,'MASTER_S&amp;P'!L:L)&lt;0),"Negative",_xlfn.XLOOKUP($D143,'MASTER_S&amp;P'!$D:$D,'MASTER_S&amp;P'!L:L))</f>
        <v>11025000</v>
      </c>
      <c r="N143" s="65">
        <f t="shared" si="124"/>
        <v>1.7467683106118478E-3</v>
      </c>
      <c r="O143" s="65">
        <f t="shared" si="125"/>
        <v>4.4722725613080428E-3</v>
      </c>
      <c r="P143" s="47">
        <f t="shared" si="156"/>
        <v>1.1545319857196173E-3</v>
      </c>
      <c r="Q143" s="46">
        <f>_xlfn.XLOOKUP($D143, MASTER_VL!$D:$D, MASTER_VL!F:F)</f>
        <v>9549300000</v>
      </c>
      <c r="R143" s="46">
        <f>IF(AND(EXCL_YRS_NEG_INC=1,_xlfn.XLOOKUP($D143,MASTER_VL!$D:$D,MASTER_VL!O:O)&lt;0),"Negative",_xlfn.XLOOKUP($D143,MASTER_VL!$D:$D,MASTER_VL!O:O))</f>
        <v>337500</v>
      </c>
      <c r="S143" s="65">
        <f t="shared" si="126"/>
        <v>2.3977557523947577E-3</v>
      </c>
      <c r="T143" s="65">
        <f t="shared" si="127"/>
        <v>5.5190065815766262E-3</v>
      </c>
      <c r="U143" s="47">
        <f t="shared" si="157"/>
        <v>3.5342904715528888E-5</v>
      </c>
      <c r="V143" s="46">
        <f t="shared" si="128"/>
        <v>9549324000</v>
      </c>
      <c r="W143" s="46">
        <f>_xlfn.XLOOKUP($D143, MASTER_YH!$D:$D, MASTER_YH!I:I)</f>
        <v>2602296000</v>
      </c>
      <c r="X143" s="49">
        <f t="shared" si="129"/>
        <v>3.6695764048363446</v>
      </c>
      <c r="Y143" s="46">
        <f t="shared" si="158"/>
        <v>9549324000</v>
      </c>
      <c r="Z143" s="46">
        <f>_xlfn.XLOOKUP($D143, 'MASTER_S&amp;P'!$D:$D, 'MASTER_S&amp;P'!I:I)</f>
        <v>2602296000</v>
      </c>
      <c r="AA143" s="49">
        <f t="shared" si="159"/>
        <v>3.6695764048363446</v>
      </c>
      <c r="AB143" s="51">
        <f t="shared" si="130"/>
        <v>2602296000</v>
      </c>
      <c r="AC143" s="65">
        <f t="shared" si="131"/>
        <v>1.6282726009838892E-3</v>
      </c>
      <c r="AD143" s="65">
        <f t="shared" si="132"/>
        <v>4.4105493177451242E-3</v>
      </c>
      <c r="AE143" s="50">
        <f t="shared" si="160"/>
        <v>3.6695764048363446</v>
      </c>
      <c r="AF143" s="44">
        <f t="shared" si="119"/>
        <v>1</v>
      </c>
      <c r="AI143" s="46">
        <f>_xlfn.XLOOKUP($D143,MASTER_YH!$D:$D,MASTER_YH!G:G)</f>
        <v>9729219000</v>
      </c>
      <c r="AJ143" s="46">
        <f>IF(AND(EXCL_YRS_NEG_INC=1,_xlfn.XLOOKUP($D143,MASTER_YH!$D:$D,MASTER_YH!M:M)&lt;0), "Negative", _xlfn.XLOOKUP($D143,MASTER_YH!$D:$D,MASTER_YH!M:M))</f>
        <v>70125000</v>
      </c>
      <c r="AK143" s="65">
        <f t="shared" si="133"/>
        <v>1.5845418869639407E-3</v>
      </c>
      <c r="AL143" s="65">
        <f t="shared" si="134"/>
        <v>3.5059381796338318E-3</v>
      </c>
      <c r="AM143" s="47">
        <f t="shared" si="161"/>
        <v>7.2076700092782373E-3</v>
      </c>
      <c r="AN143" s="46">
        <f>_xlfn.XLOOKUP($D143, 'MASTER_S&amp;P'!$D:$D, 'MASTER_S&amp;P'!G:G)</f>
        <v>9729219000</v>
      </c>
      <c r="AO143" s="46">
        <f>IF(AND(EXCL_YRS_NEG_INC=1,_xlfn.XLOOKUP($D143,'MASTER_S&amp;P'!$D:$D,'MASTER_S&amp;P'!M:M)&lt;0),"Negative",_xlfn.XLOOKUP($D143,'MASTER_S&amp;P'!$D:$D,'MASTER_S&amp;P'!M:M))</f>
        <v>70125000</v>
      </c>
      <c r="AP143" s="65">
        <f t="shared" si="135"/>
        <v>1.6069970651032895E-3</v>
      </c>
      <c r="AQ143" s="65">
        <f t="shared" si="136"/>
        <v>3.5031890260092814E-3</v>
      </c>
      <c r="AR143" s="47">
        <f t="shared" si="162"/>
        <v>7.2076700092782373E-3</v>
      </c>
      <c r="AS143" s="46">
        <f>_xlfn.XLOOKUP($D143, MASTER_VL!$D:$D, MASTER_VL!G:G)</f>
        <v>9729200000</v>
      </c>
      <c r="AT143" s="46">
        <f>IF(AND(EXCL_YRS_NEG_INC=1,_xlfn.XLOOKUP($D143,MASTER_VL!$D:$D,MASTER_VL!P:P)&lt;0),"Negative",_xlfn.XLOOKUP($D143,MASTER_VL!$D:$D,MASTER_VL!P:P))</f>
        <v>51915000</v>
      </c>
      <c r="AU143" s="65">
        <f t="shared" si="137"/>
        <v>1.6572008205966366E-3</v>
      </c>
      <c r="AV143" s="65">
        <f t="shared" si="138"/>
        <v>3.5031890260092814E-3</v>
      </c>
      <c r="AW143" s="47">
        <f t="shared" si="163"/>
        <v>5.335998848826214E-3</v>
      </c>
      <c r="AX143" s="46">
        <f t="shared" si="139"/>
        <v>9729219000</v>
      </c>
      <c r="AY143" s="46">
        <f>_xlfn.XLOOKUP($D143, MASTER_YH!$D:$D, MASTER_YH!J:J)</f>
        <v>2355575000</v>
      </c>
      <c r="AZ143" s="49">
        <f t="shared" si="140"/>
        <v>4.1302947263407024</v>
      </c>
      <c r="BA143" s="46">
        <f t="shared" si="164"/>
        <v>9729219000</v>
      </c>
      <c r="BB143" s="46">
        <f>_xlfn.XLOOKUP($D143, 'MASTER_S&amp;P'!$D:$D, 'MASTER_S&amp;P'!J:J)</f>
        <v>2355575000</v>
      </c>
      <c r="BC143" s="49">
        <f t="shared" si="165"/>
        <v>4.1302947263407024</v>
      </c>
      <c r="BD143" s="51">
        <f t="shared" si="141"/>
        <v>2355575000</v>
      </c>
      <c r="BE143" s="65">
        <f t="shared" si="142"/>
        <v>1.5211098107891731E-3</v>
      </c>
      <c r="BF143" s="65">
        <f t="shared" si="143"/>
        <v>3.4267284326158359E-3</v>
      </c>
      <c r="BG143" s="50">
        <f t="shared" si="166"/>
        <v>4.1302947263407024</v>
      </c>
      <c r="BH143" s="44">
        <f t="shared" si="120"/>
        <v>1</v>
      </c>
      <c r="BK143" s="46">
        <f>_xlfn.XLOOKUP($D143,MASTER_YH!$D:$D,MASTER_YH!H:H)</f>
        <v>9643100000</v>
      </c>
      <c r="BL143" s="46">
        <f>IF(AND(EXCL_YRS_NEG_INC=1,_xlfn.XLOOKUP($D143,MASTER_YH!$D:$D,MASTER_YH!N:N)&lt;0), "Negative", _xlfn.XLOOKUP($D143,MASTER_YH!$D:$D,MASTER_YH!N:N))</f>
        <v>46915000</v>
      </c>
      <c r="BM143" s="65">
        <f t="shared" si="144"/>
        <v>1.6536885479131536E-3</v>
      </c>
      <c r="BN143" s="65">
        <f t="shared" si="145"/>
        <v>3.2372902782157125E-3</v>
      </c>
      <c r="BO143" s="47">
        <f t="shared" si="167"/>
        <v>4.8651367298897658E-3</v>
      </c>
      <c r="BP143" s="46">
        <f>_xlfn.XLOOKUP($D143, 'MASTER_S&amp;P'!$D:$D, 'MASTER_S&amp;P'!H:H)</f>
        <v>9643100000</v>
      </c>
      <c r="BQ143" s="46">
        <f>IF(AND(EXCL_YRS_NEG_INC=1,_xlfn.XLOOKUP($D143,'MASTER_S&amp;P'!$D:$D,'MASTER_S&amp;P'!N:N)&lt;0),"Negative",_xlfn.XLOOKUP($D143,'MASTER_S&amp;P'!$D:$D,'MASTER_S&amp;P'!N:N))</f>
        <v>46915000</v>
      </c>
      <c r="BR143" s="65">
        <f t="shared" si="146"/>
        <v>1.6041730472891068E-3</v>
      </c>
      <c r="BS143" s="65">
        <f t="shared" si="147"/>
        <v>3.2372902782157125E-3</v>
      </c>
      <c r="BT143" s="47">
        <f t="shared" si="168"/>
        <v>4.8651367298897658E-3</v>
      </c>
      <c r="BU143" s="46">
        <f>_xlfn.XLOOKUP($D143, MASTER_VL!$D:$D, MASTER_VL!H:H)</f>
        <v>9643100000</v>
      </c>
      <c r="BV143" s="46">
        <f>IF(AND(EXCL_YRS_NEG_INC=1,_xlfn.XLOOKUP($D143,MASTER_VL!$D:$D,MASTER_VL!Q:Q)&lt;0),"Negative",_xlfn.XLOOKUP($D143,MASTER_VL!$D:$D,MASTER_VL!Q:Q))</f>
        <v>33326000</v>
      </c>
      <c r="BW143" s="65">
        <f t="shared" si="148"/>
        <v>1.7174675811231718E-3</v>
      </c>
      <c r="BX143" s="65">
        <f t="shared" si="149"/>
        <v>3.2372902782157125E-3</v>
      </c>
      <c r="BY143" s="47">
        <f t="shared" si="169"/>
        <v>3.4559425910754842E-3</v>
      </c>
      <c r="BZ143" s="46">
        <f t="shared" si="150"/>
        <v>9643100000</v>
      </c>
      <c r="CA143" s="46">
        <f>_xlfn.XLOOKUP($D143, MASTER_YH!$D:$D, MASTER_YH!K:K)</f>
        <v>2306561000</v>
      </c>
      <c r="CB143" s="49">
        <f t="shared" si="151"/>
        <v>4.1807261980064689</v>
      </c>
      <c r="CC143" s="46">
        <f t="shared" si="170"/>
        <v>9643100000</v>
      </c>
      <c r="CD143" s="46">
        <f>_xlfn.XLOOKUP($D143, 'MASTER_S&amp;P'!$D:$D, 'MASTER_S&amp;P'!K:K)</f>
        <v>2306561000</v>
      </c>
      <c r="CE143" s="49">
        <f t="shared" si="171"/>
        <v>4.1807261980064689</v>
      </c>
      <c r="CF143" s="51">
        <f t="shared" si="152"/>
        <v>2306561000</v>
      </c>
      <c r="CG143" s="65">
        <f t="shared" si="153"/>
        <v>1.545872951511386E-3</v>
      </c>
      <c r="CH143" s="65">
        <f t="shared" si="154"/>
        <v>3.1844296977435668E-3</v>
      </c>
      <c r="CI143" s="50">
        <f t="shared" si="172"/>
        <v>4.1807261980064689</v>
      </c>
      <c r="CJ143" s="44">
        <f t="shared" si="121"/>
        <v>1</v>
      </c>
    </row>
    <row r="144" spans="2:88" x14ac:dyDescent="0.3">
      <c r="B144" s="7" t="str">
        <f>MASTER_VL!B138</f>
        <v>Retail Wholesale Food</v>
      </c>
      <c r="C144" s="7" t="str">
        <f>MASTER_VL!C138</f>
        <v>Sysco Corp</v>
      </c>
      <c r="D144" s="7" t="str">
        <f>MASTER_VL!D138</f>
        <v>SYY</v>
      </c>
      <c r="G144" s="46" t="str">
        <f>_xlfn.XLOOKUP($D144,MASTER_YH!$D:$D,MASTER_YH!F:F)</f>
        <v>n/a</v>
      </c>
      <c r="H144" s="46" t="str">
        <f>IF(AND(EXCL_YRS_NEG_INC=1,_xlfn.XLOOKUP($D144,MASTER_YH!$D:$D,MASTER_YH!L:L)&lt;0), "Negative", _xlfn.XLOOKUP($D144,MASTER_YH!$D:$D,MASTER_YH!L:L))</f>
        <v>n/a</v>
      </c>
      <c r="I144" s="65" t="str">
        <f t="shared" si="122"/>
        <v/>
      </c>
      <c r="J144" s="65" t="str">
        <f t="shared" si="123"/>
        <v/>
      </c>
      <c r="K144" s="47" t="str">
        <f t="shared" si="155"/>
        <v>n/a</v>
      </c>
      <c r="L144" s="46">
        <f>_xlfn.XLOOKUP($D144, 'MASTER_S&amp;P'!$D:$D, 'MASTER_S&amp;P'!F:F)</f>
        <v>78844000000</v>
      </c>
      <c r="M144" s="46">
        <f>IF(AND(EXCL_YRS_NEG_INC=1,_xlfn.XLOOKUP($D144,'MASTER_S&amp;P'!$D:$D,'MASTER_S&amp;P'!L:L)&lt;0),"Negative",_xlfn.XLOOKUP($D144,'MASTER_S&amp;P'!$D:$D,'MASTER_S&amp;P'!L:L))</f>
        <v>2565000000</v>
      </c>
      <c r="N144" s="65">
        <f t="shared" si="124"/>
        <v>1.6725317179719527E-2</v>
      </c>
      <c r="O144" s="65">
        <f t="shared" si="125"/>
        <v>4.2822036928202058E-2</v>
      </c>
      <c r="P144" s="47">
        <f t="shared" si="156"/>
        <v>3.2532596012378873E-2</v>
      </c>
      <c r="Q144" s="46">
        <f>_xlfn.XLOOKUP($D144, MASTER_VL!$D:$D, MASTER_VL!F:F)</f>
        <v>78844000000</v>
      </c>
      <c r="R144" s="46">
        <f>IF(AND(EXCL_YRS_NEG_INC=1,_xlfn.XLOOKUP($D144,MASTER_VL!$D:$D,MASTER_VL!O:O)&lt;0),"Negative",_xlfn.XLOOKUP($D144,MASTER_VL!$D:$D,MASTER_VL!O:O))</f>
        <v>2119485599.9999998</v>
      </c>
      <c r="S144" s="65">
        <f t="shared" si="126"/>
        <v>2.2958525887301129E-2</v>
      </c>
      <c r="T144" s="65">
        <f t="shared" si="127"/>
        <v>5.2844521527583642E-2</v>
      </c>
      <c r="U144" s="47">
        <f t="shared" si="157"/>
        <v>2.688201511846177E-2</v>
      </c>
      <c r="V144" s="46" t="str">
        <f t="shared" si="128"/>
        <v>n/a</v>
      </c>
      <c r="W144" s="46" t="str">
        <f>_xlfn.XLOOKUP($D144, MASTER_YH!$D:$D, MASTER_YH!I:I)</f>
        <v>n/a</v>
      </c>
      <c r="X144" s="49" t="str">
        <f t="shared" si="129"/>
        <v>n/a</v>
      </c>
      <c r="Y144" s="46">
        <f t="shared" si="158"/>
        <v>78844000000</v>
      </c>
      <c r="Z144" s="46">
        <f>_xlfn.XLOOKUP($D144, 'MASTER_S&amp;P'!$D:$D, 'MASTER_S&amp;P'!I:I)</f>
        <v>24917000000</v>
      </c>
      <c r="AA144" s="49">
        <f t="shared" si="159"/>
        <v>3.164265360998515</v>
      </c>
      <c r="AB144" s="51">
        <f t="shared" si="130"/>
        <v>24917000000</v>
      </c>
      <c r="AC144" s="65">
        <f t="shared" si="131"/>
        <v>1.5590720040577846E-2</v>
      </c>
      <c r="AD144" s="65">
        <f t="shared" si="132"/>
        <v>4.223103649633065E-2</v>
      </c>
      <c r="AE144" s="50">
        <f t="shared" si="160"/>
        <v>3.164265360998515</v>
      </c>
      <c r="AF144" s="44">
        <f t="shared" si="119"/>
        <v>1</v>
      </c>
      <c r="AI144" s="46">
        <f>_xlfn.XLOOKUP($D144,MASTER_YH!$D:$D,MASTER_YH!G:G)</f>
        <v>76344000000</v>
      </c>
      <c r="AJ144" s="46">
        <f>IF(AND(EXCL_YRS_NEG_INC=1,_xlfn.XLOOKUP($D144,MASTER_YH!$D:$D,MASTER_YH!M:M)&lt;0), "Negative", _xlfn.XLOOKUP($D144,MASTER_YH!$D:$D,MASTER_YH!M:M))</f>
        <v>2565000000</v>
      </c>
      <c r="AK144" s="65">
        <f t="shared" si="133"/>
        <v>1.6056135041313608E-2</v>
      </c>
      <c r="AL144" s="65">
        <f t="shared" si="134"/>
        <v>3.5525609844594179E-2</v>
      </c>
      <c r="AM144" s="47">
        <f t="shared" si="161"/>
        <v>3.3597925180760768E-2</v>
      </c>
      <c r="AN144" s="46">
        <f>_xlfn.XLOOKUP($D144, 'MASTER_S&amp;P'!$D:$D, 'MASTER_S&amp;P'!G:G)</f>
        <v>76325000000</v>
      </c>
      <c r="AO144" s="46">
        <f>IF(AND(EXCL_YRS_NEG_INC=1,_xlfn.XLOOKUP($D144,'MASTER_S&amp;P'!$D:$D,'MASTER_S&amp;P'!M:M)&lt;0),"Negative",_xlfn.XLOOKUP($D144,'MASTER_S&amp;P'!$D:$D,'MASTER_S&amp;P'!M:M))</f>
        <v>2285000000</v>
      </c>
      <c r="AP144" s="65">
        <f t="shared" si="135"/>
        <v>1.628367296602758E-2</v>
      </c>
      <c r="AQ144" s="65">
        <f t="shared" si="136"/>
        <v>3.5497752719321415E-2</v>
      </c>
      <c r="AR144" s="47">
        <f t="shared" si="162"/>
        <v>2.9937766131673763E-2</v>
      </c>
      <c r="AS144" s="46">
        <f>_xlfn.XLOOKUP($D144, MASTER_VL!$D:$D, MASTER_VL!G:G)</f>
        <v>76325000000</v>
      </c>
      <c r="AT144" s="46">
        <f>IF(AND(EXCL_YRS_NEG_INC=1,_xlfn.XLOOKUP($D144,MASTER_VL!$D:$D,MASTER_VL!P:P)&lt;0),"Negative",_xlfn.XLOOKUP($D144,MASTER_VL!$D:$D,MASTER_VL!P:P))</f>
        <v>2025491100</v>
      </c>
      <c r="AU144" s="65">
        <f t="shared" si="137"/>
        <v>1.6792386736495812E-2</v>
      </c>
      <c r="AV144" s="65">
        <f t="shared" si="138"/>
        <v>3.5497752719321415E-2</v>
      </c>
      <c r="AW144" s="47">
        <f t="shared" si="163"/>
        <v>2.6537715034392402E-2</v>
      </c>
      <c r="AX144" s="46">
        <f t="shared" si="139"/>
        <v>76344000000</v>
      </c>
      <c r="AY144" s="46">
        <f>_xlfn.XLOOKUP($D144, MASTER_YH!$D:$D, MASTER_YH!J:J)</f>
        <v>24917000000</v>
      </c>
      <c r="AZ144" s="49">
        <f t="shared" si="140"/>
        <v>3.0639322550868884</v>
      </c>
      <c r="BA144" s="46">
        <f t="shared" si="164"/>
        <v>76325000000</v>
      </c>
      <c r="BB144" s="46">
        <f>_xlfn.XLOOKUP($D144, 'MASTER_S&amp;P'!$D:$D, 'MASTER_S&amp;P'!J:J)</f>
        <v>22821000000</v>
      </c>
      <c r="BC144" s="49">
        <f t="shared" si="165"/>
        <v>3.3445072520923711</v>
      </c>
      <c r="BD144" s="51">
        <f t="shared" si="141"/>
        <v>23869000000</v>
      </c>
      <c r="BE144" s="65">
        <f t="shared" si="142"/>
        <v>1.5413378930293781E-2</v>
      </c>
      <c r="BF144" s="65">
        <f t="shared" si="143"/>
        <v>3.4722978872719988E-2</v>
      </c>
      <c r="BG144" s="50">
        <f t="shared" si="166"/>
        <v>3.20421975358963</v>
      </c>
      <c r="BH144" s="44">
        <f t="shared" si="120"/>
        <v>1</v>
      </c>
      <c r="BK144" s="46">
        <f>_xlfn.XLOOKUP($D144,MASTER_YH!$D:$D,MASTER_YH!H:H)</f>
        <v>73929000000</v>
      </c>
      <c r="BL144" s="46">
        <f>IF(AND(EXCL_YRS_NEG_INC=1,_xlfn.XLOOKUP($D144,MASTER_YH!$D:$D,MASTER_YH!N:N)&lt;0), "Negative", _xlfn.XLOOKUP($D144,MASTER_YH!$D:$D,MASTER_YH!N:N))</f>
        <v>2285000000</v>
      </c>
      <c r="BM144" s="65">
        <f t="shared" si="144"/>
        <v>1.6097921466267102E-2</v>
      </c>
      <c r="BN144" s="65">
        <f t="shared" si="145"/>
        <v>3.1513578979542746E-2</v>
      </c>
      <c r="BO144" s="47">
        <f t="shared" si="167"/>
        <v>3.0908033383381352E-2</v>
      </c>
      <c r="BP144" s="46">
        <f>_xlfn.XLOOKUP($D144, 'MASTER_S&amp;P'!$D:$D, 'MASTER_S&amp;P'!H:H)</f>
        <v>68636000000</v>
      </c>
      <c r="BQ144" s="46">
        <f>IF(AND(EXCL_YRS_NEG_INC=1,_xlfn.XLOOKUP($D144,'MASTER_S&amp;P'!$D:$D,'MASTER_S&amp;P'!N:N)&lt;0),"Negative",_xlfn.XLOOKUP($D144,'MASTER_S&amp;P'!$D:$D,'MASTER_S&amp;P'!N:N))</f>
        <v>1747000000</v>
      </c>
      <c r="BR144" s="65">
        <f t="shared" si="146"/>
        <v>1.5615910121739933E-2</v>
      </c>
      <c r="BS144" s="65">
        <f t="shared" si="147"/>
        <v>3.1513578979542746E-2</v>
      </c>
      <c r="BT144" s="47">
        <f t="shared" si="168"/>
        <v>2.5453114983390642E-2</v>
      </c>
      <c r="BU144" s="46">
        <f>_xlfn.XLOOKUP($D144, MASTER_VL!$D:$D, MASTER_VL!H:H)</f>
        <v>68636000000</v>
      </c>
      <c r="BV144" s="46">
        <f>IF(AND(EXCL_YRS_NEG_INC=1,_xlfn.XLOOKUP($D144,MASTER_VL!$D:$D,MASTER_VL!Q:Q)&lt;0),"Negative",_xlfn.XLOOKUP($D144,MASTER_VL!$D:$D,MASTER_VL!Q:Q))</f>
        <v>1653080000</v>
      </c>
      <c r="BW144" s="65">
        <f t="shared" si="148"/>
        <v>1.6718781947586248E-2</v>
      </c>
      <c r="BX144" s="65">
        <f t="shared" si="149"/>
        <v>3.1513578979542746E-2</v>
      </c>
      <c r="BY144" s="47">
        <f t="shared" si="169"/>
        <v>2.4084736872778133E-2</v>
      </c>
      <c r="BZ144" s="46">
        <f t="shared" si="150"/>
        <v>73929000000</v>
      </c>
      <c r="CA144" s="46">
        <f>_xlfn.XLOOKUP($D144, MASTER_YH!$D:$D, MASTER_YH!K:K)</f>
        <v>22821000000</v>
      </c>
      <c r="CB144" s="49">
        <f t="shared" si="151"/>
        <v>3.2395162350466675</v>
      </c>
      <c r="CC144" s="46">
        <f t="shared" si="170"/>
        <v>68636000000</v>
      </c>
      <c r="CD144" s="46">
        <f>_xlfn.XLOOKUP($D144, 'MASTER_S&amp;P'!$D:$D, 'MASTER_S&amp;P'!K:K)</f>
        <v>22085688000</v>
      </c>
      <c r="CE144" s="49">
        <f t="shared" si="171"/>
        <v>3.1077139186245861</v>
      </c>
      <c r="CF144" s="51">
        <f t="shared" si="152"/>
        <v>22453344000</v>
      </c>
      <c r="CG144" s="65">
        <f t="shared" si="153"/>
        <v>1.5048384656022741E-2</v>
      </c>
      <c r="CH144" s="65">
        <f t="shared" si="154"/>
        <v>3.0999004772582356E-2</v>
      </c>
      <c r="CI144" s="50">
        <f t="shared" si="172"/>
        <v>3.1736150768356266</v>
      </c>
      <c r="CJ144" s="44">
        <f t="shared" si="121"/>
        <v>1</v>
      </c>
    </row>
    <row r="145" spans="2:88" x14ac:dyDescent="0.3">
      <c r="B145" s="7" t="str">
        <f>MASTER_VL!B139</f>
        <v>Retail Wholesale Food</v>
      </c>
      <c r="C145" s="7" t="str">
        <f>MASTER_VL!C139</f>
        <v>BBB Foods Inc</v>
      </c>
      <c r="D145" s="7" t="str">
        <f>MASTER_VL!D139</f>
        <v>TBBB</v>
      </c>
      <c r="G145" s="46">
        <f>_xlfn.XLOOKUP($D145,MASTER_YH!$D:$D,MASTER_YH!F:F)</f>
        <v>57439019000</v>
      </c>
      <c r="H145" s="46">
        <f>IF(AND(EXCL_YRS_NEG_INC=1,_xlfn.XLOOKUP($D145,MASTER_YH!$D:$D,MASTER_YH!L:L)&lt;0), "Negative", _xlfn.XLOOKUP($D145,MASTER_YH!$D:$D,MASTER_YH!L:L))</f>
        <v>717546000</v>
      </c>
      <c r="I145" s="65">
        <f t="shared" si="122"/>
        <v>1.6687320609590568E-2</v>
      </c>
      <c r="J145" s="65">
        <f t="shared" si="123"/>
        <v>4.2401726686364161E-2</v>
      </c>
      <c r="K145" s="47">
        <f t="shared" si="155"/>
        <v>1.2492309452569168E-2</v>
      </c>
      <c r="L145" s="46">
        <f>_xlfn.XLOOKUP($D145, 'MASTER_S&amp;P'!$D:$D, 'MASTER_S&amp;P'!F:F)</f>
        <v>57439019000</v>
      </c>
      <c r="M145" s="46">
        <f>IF(AND(EXCL_YRS_NEG_INC=1,_xlfn.XLOOKUP($D145,'MASTER_S&amp;P'!$D:$D,'MASTER_S&amp;P'!L:L)&lt;0),"Negative",_xlfn.XLOOKUP($D145,'MASTER_S&amp;P'!$D:$D,'MASTER_S&amp;P'!L:L))</f>
        <v>717546000</v>
      </c>
      <c r="N145" s="65">
        <f t="shared" si="124"/>
        <v>1.5288735472495048E-2</v>
      </c>
      <c r="O145" s="65">
        <f t="shared" si="125"/>
        <v>3.9143938973100798E-2</v>
      </c>
      <c r="P145" s="47">
        <f t="shared" si="156"/>
        <v>1.2492309452569168E-2</v>
      </c>
      <c r="Q145" s="46" t="str">
        <f>_xlfn.XLOOKUP($D145, MASTER_VL!$D:$D, MASTER_VL!F:F)</f>
        <v>NA</v>
      </c>
      <c r="R145" s="46" t="str">
        <f>IF(AND(EXCL_YRS_NEG_INC=1,_xlfn.XLOOKUP($D145,MASTER_VL!$D:$D,MASTER_VL!O:O)&lt;0),"Negative",_xlfn.XLOOKUP($D145,MASTER_VL!$D:$D,MASTER_VL!O:O))</f>
        <v>NA</v>
      </c>
      <c r="S145" s="65" t="str">
        <f t="shared" si="126"/>
        <v/>
      </c>
      <c r="T145" s="65" t="str">
        <f t="shared" si="127"/>
        <v/>
      </c>
      <c r="U145" s="47" t="str">
        <f t="shared" si="157"/>
        <v>n/a</v>
      </c>
      <c r="V145" s="46">
        <f t="shared" si="128"/>
        <v>57439019000</v>
      </c>
      <c r="W145" s="46">
        <f>_xlfn.XLOOKUP($D145, MASTER_YH!$D:$D, MASTER_YH!I:I)</f>
        <v>22776813000</v>
      </c>
      <c r="X145" s="49">
        <f t="shared" si="129"/>
        <v>2.5218198437156243</v>
      </c>
      <c r="Y145" s="46">
        <f t="shared" si="158"/>
        <v>57439019000</v>
      </c>
      <c r="Z145" s="46">
        <f>_xlfn.XLOOKUP($D145, 'MASTER_S&amp;P'!$D:$D, 'MASTER_S&amp;P'!I:I)</f>
        <v>22776813000</v>
      </c>
      <c r="AA145" s="49">
        <f t="shared" si="159"/>
        <v>2.5218198437156243</v>
      </c>
      <c r="AB145" s="51">
        <f t="shared" si="130"/>
        <v>22776813000</v>
      </c>
      <c r="AC145" s="65">
        <f t="shared" si="131"/>
        <v>1.4251591881028775E-2</v>
      </c>
      <c r="AD145" s="65">
        <f t="shared" si="132"/>
        <v>3.8603701130677785E-2</v>
      </c>
      <c r="AE145" s="50">
        <f t="shared" si="160"/>
        <v>2.5218198437156243</v>
      </c>
      <c r="AF145" s="44">
        <f t="shared" si="119"/>
        <v>1</v>
      </c>
      <c r="AI145" s="46">
        <f>_xlfn.XLOOKUP($D145,MASTER_YH!$D:$D,MASTER_YH!G:G)</f>
        <v>44078459000</v>
      </c>
      <c r="AJ145" s="46" t="str">
        <f>IF(AND(EXCL_YRS_NEG_INC=1,_xlfn.XLOOKUP($D145,MASTER_YH!$D:$D,MASTER_YH!M:M)&lt;0), "Negative", _xlfn.XLOOKUP($D145,MASTER_YH!$D:$D,MASTER_YH!M:M))</f>
        <v>Negative</v>
      </c>
      <c r="AK145" s="65" t="str">
        <f t="shared" si="133"/>
        <v/>
      </c>
      <c r="AL145" s="65" t="str">
        <f t="shared" si="134"/>
        <v/>
      </c>
      <c r="AM145" s="47" t="str">
        <f t="shared" si="161"/>
        <v>n/a</v>
      </c>
      <c r="AN145" s="46">
        <f>_xlfn.XLOOKUP($D145, 'MASTER_S&amp;P'!$D:$D, 'MASTER_S&amp;P'!G:G)</f>
        <v>44078459000</v>
      </c>
      <c r="AO145" s="46" t="str">
        <f>IF(AND(EXCL_YRS_NEG_INC=1,_xlfn.XLOOKUP($D145,'MASTER_S&amp;P'!$D:$D,'MASTER_S&amp;P'!M:M)&lt;0),"Negative",_xlfn.XLOOKUP($D145,'MASTER_S&amp;P'!$D:$D,'MASTER_S&amp;P'!M:M))</f>
        <v>Negative</v>
      </c>
      <c r="AP145" s="65" t="str">
        <f t="shared" si="135"/>
        <v/>
      </c>
      <c r="AQ145" s="65" t="str">
        <f t="shared" si="136"/>
        <v/>
      </c>
      <c r="AR145" s="47" t="str">
        <f t="shared" si="162"/>
        <v>n/a</v>
      </c>
      <c r="AS145" s="46" t="str">
        <f>_xlfn.XLOOKUP($D145, MASTER_VL!$D:$D, MASTER_VL!G:G)</f>
        <v>NA</v>
      </c>
      <c r="AT145" s="46" t="str">
        <f>IF(AND(EXCL_YRS_NEG_INC=1,_xlfn.XLOOKUP($D145,MASTER_VL!$D:$D,MASTER_VL!P:P)&lt;0),"Negative",_xlfn.XLOOKUP($D145,MASTER_VL!$D:$D,MASTER_VL!P:P))</f>
        <v>NA</v>
      </c>
      <c r="AU145" s="65" t="str">
        <f t="shared" si="137"/>
        <v/>
      </c>
      <c r="AV145" s="65" t="str">
        <f t="shared" si="138"/>
        <v/>
      </c>
      <c r="AW145" s="47" t="str">
        <f t="shared" si="163"/>
        <v>n/a</v>
      </c>
      <c r="AX145" s="46">
        <f t="shared" si="139"/>
        <v>44078459000</v>
      </c>
      <c r="AY145" s="46">
        <f>_xlfn.XLOOKUP($D145, MASTER_YH!$D:$D, MASTER_YH!J:J)</f>
        <v>14963802000</v>
      </c>
      <c r="AZ145" s="49">
        <f t="shared" si="140"/>
        <v>2.9456724300415096</v>
      </c>
      <c r="BA145" s="46">
        <f t="shared" si="164"/>
        <v>44078459000</v>
      </c>
      <c r="BB145" s="46">
        <f>_xlfn.XLOOKUP($D145, 'MASTER_S&amp;P'!$D:$D, 'MASTER_S&amp;P'!J:J)</f>
        <v>14963802000</v>
      </c>
      <c r="BC145" s="49">
        <f t="shared" si="165"/>
        <v>2.9456724300415096</v>
      </c>
      <c r="BD145" s="51">
        <f t="shared" si="141"/>
        <v>14963802000</v>
      </c>
      <c r="BE145" s="65">
        <f t="shared" si="142"/>
        <v>9.6628577009463291E-3</v>
      </c>
      <c r="BF145" s="65">
        <f t="shared" si="143"/>
        <v>2.176830955220433E-2</v>
      </c>
      <c r="BG145" s="50">
        <f t="shared" si="166"/>
        <v>2.9456724300415096</v>
      </c>
      <c r="BH145" s="44">
        <f t="shared" si="120"/>
        <v>1</v>
      </c>
      <c r="BK145" s="46">
        <f>_xlfn.XLOOKUP($D145,MASTER_YH!$D:$D,MASTER_YH!H:H)</f>
        <v>32580397000</v>
      </c>
      <c r="BL145" s="46" t="str">
        <f>IF(AND(EXCL_YRS_NEG_INC=1,_xlfn.XLOOKUP($D145,MASTER_YH!$D:$D,MASTER_YH!N:N)&lt;0), "Negative", _xlfn.XLOOKUP($D145,MASTER_YH!$D:$D,MASTER_YH!N:N))</f>
        <v>Negative</v>
      </c>
      <c r="BM145" s="65" t="str">
        <f t="shared" si="144"/>
        <v/>
      </c>
      <c r="BN145" s="65" t="str">
        <f t="shared" si="145"/>
        <v/>
      </c>
      <c r="BO145" s="47" t="str">
        <f t="shared" si="167"/>
        <v>n/a</v>
      </c>
      <c r="BP145" s="46">
        <f>_xlfn.XLOOKUP($D145, 'MASTER_S&amp;P'!$D:$D, 'MASTER_S&amp;P'!H:H)</f>
        <v>32580397000</v>
      </c>
      <c r="BQ145" s="46" t="str">
        <f>IF(AND(EXCL_YRS_NEG_INC=1,_xlfn.XLOOKUP($D145,'MASTER_S&amp;P'!$D:$D,'MASTER_S&amp;P'!N:N)&lt;0),"Negative",_xlfn.XLOOKUP($D145,'MASTER_S&amp;P'!$D:$D,'MASTER_S&amp;P'!N:N))</f>
        <v>Negative</v>
      </c>
      <c r="BR145" s="65" t="str">
        <f t="shared" si="146"/>
        <v/>
      </c>
      <c r="BS145" s="65" t="str">
        <f t="shared" si="147"/>
        <v/>
      </c>
      <c r="BT145" s="47" t="str">
        <f t="shared" si="168"/>
        <v>n/a</v>
      </c>
      <c r="BU145" s="46" t="str">
        <f>_xlfn.XLOOKUP($D145, MASTER_VL!$D:$D, MASTER_VL!H:H)</f>
        <v>NA</v>
      </c>
      <c r="BV145" s="46" t="str">
        <f>IF(AND(EXCL_YRS_NEG_INC=1,_xlfn.XLOOKUP($D145,MASTER_VL!$D:$D,MASTER_VL!Q:Q)&lt;0),"Negative",_xlfn.XLOOKUP($D145,MASTER_VL!$D:$D,MASTER_VL!Q:Q))</f>
        <v>NA</v>
      </c>
      <c r="BW145" s="65" t="str">
        <f t="shared" si="148"/>
        <v/>
      </c>
      <c r="BX145" s="65" t="str">
        <f t="shared" si="149"/>
        <v/>
      </c>
      <c r="BY145" s="47" t="str">
        <f t="shared" si="169"/>
        <v>n/a</v>
      </c>
      <c r="BZ145" s="46">
        <f t="shared" si="150"/>
        <v>32580397000</v>
      </c>
      <c r="CA145" s="46">
        <f>_xlfn.XLOOKUP($D145, MASTER_YH!$D:$D, MASTER_YH!K:K)</f>
        <v>11794907000</v>
      </c>
      <c r="CB145" s="49">
        <f t="shared" si="151"/>
        <v>2.7622428053057138</v>
      </c>
      <c r="CC145" s="46">
        <f t="shared" si="170"/>
        <v>32580397000</v>
      </c>
      <c r="CD145" s="46">
        <f>_xlfn.XLOOKUP($D145, 'MASTER_S&amp;P'!$D:$D, 'MASTER_S&amp;P'!K:K)</f>
        <v>11794907000</v>
      </c>
      <c r="CE145" s="49">
        <f t="shared" si="171"/>
        <v>2.7622428053057138</v>
      </c>
      <c r="CF145" s="51">
        <f t="shared" si="152"/>
        <v>11794907000</v>
      </c>
      <c r="CG145" s="65">
        <f t="shared" si="153"/>
        <v>7.9050273098748777E-3</v>
      </c>
      <c r="CH145" s="65">
        <f t="shared" si="154"/>
        <v>1.62840055532559E-2</v>
      </c>
      <c r="CI145" s="50">
        <f t="shared" si="172"/>
        <v>2.7622428053057138</v>
      </c>
      <c r="CJ145" s="44">
        <f t="shared" si="121"/>
        <v>1</v>
      </c>
    </row>
    <row r="146" spans="2:88" x14ac:dyDescent="0.3">
      <c r="B146" s="7" t="str">
        <f>MASTER_VL!B140</f>
        <v>Retail Wholesale Food</v>
      </c>
      <c r="C146" s="7" t="str">
        <f>MASTER_VL!C140</f>
        <v>United Natural Foods</v>
      </c>
      <c r="D146" s="7" t="str">
        <f>MASTER_VL!D140</f>
        <v>UNFI</v>
      </c>
      <c r="G146" s="46">
        <f>_xlfn.XLOOKUP($D146,MASTER_YH!$D:$D,MASTER_YH!F:F)</f>
        <v>29949000000</v>
      </c>
      <c r="H146" s="46" t="str">
        <f>IF(AND(EXCL_YRS_NEG_INC=1,_xlfn.XLOOKUP($D146,MASTER_YH!$D:$D,MASTER_YH!L:L)&lt;0), "Negative", _xlfn.XLOOKUP($D146,MASTER_YH!$D:$D,MASTER_YH!L:L))</f>
        <v>Negative</v>
      </c>
      <c r="I146" s="65" t="str">
        <f t="shared" si="122"/>
        <v/>
      </c>
      <c r="J146" s="65" t="str">
        <f t="shared" si="123"/>
        <v/>
      </c>
      <c r="K146" s="47" t="str">
        <f t="shared" si="155"/>
        <v>n/a</v>
      </c>
      <c r="L146" s="46">
        <f>_xlfn.XLOOKUP($D146, 'MASTER_S&amp;P'!$D:$D, 'MASTER_S&amp;P'!F:F)</f>
        <v>30980000000</v>
      </c>
      <c r="M146" s="46" t="str">
        <f>IF(AND(EXCL_YRS_NEG_INC=1,_xlfn.XLOOKUP($D146,'MASTER_S&amp;P'!$D:$D,'MASTER_S&amp;P'!L:L)&lt;0),"Negative",_xlfn.XLOOKUP($D146,'MASTER_S&amp;P'!$D:$D,'MASTER_S&amp;P'!L:L))</f>
        <v>Negative</v>
      </c>
      <c r="N146" s="65" t="str">
        <f t="shared" si="124"/>
        <v/>
      </c>
      <c r="O146" s="65" t="str">
        <f t="shared" si="125"/>
        <v/>
      </c>
      <c r="P146" s="47" t="str">
        <f t="shared" si="156"/>
        <v>n/a</v>
      </c>
      <c r="Q146" s="46">
        <f>_xlfn.XLOOKUP($D146, MASTER_VL!$D:$D, MASTER_VL!F:F)</f>
        <v>30980000000</v>
      </c>
      <c r="R146" s="46" t="str">
        <f>IF(AND(EXCL_YRS_NEG_INC=1,_xlfn.XLOOKUP($D146,MASTER_VL!$D:$D,MASTER_VL!O:O)&lt;0),"Negative",_xlfn.XLOOKUP($D146,MASTER_VL!$D:$D,MASTER_VL!O:O))</f>
        <v>Negative</v>
      </c>
      <c r="S146" s="65" t="str">
        <f t="shared" si="126"/>
        <v/>
      </c>
      <c r="T146" s="65" t="str">
        <f t="shared" si="127"/>
        <v/>
      </c>
      <c r="U146" s="47" t="str">
        <f t="shared" si="157"/>
        <v>n/a</v>
      </c>
      <c r="V146" s="46">
        <f t="shared" si="128"/>
        <v>29949000000</v>
      </c>
      <c r="W146" s="46">
        <f>_xlfn.XLOOKUP($D146, MASTER_YH!$D:$D, MASTER_YH!I:I)</f>
        <v>7528000000</v>
      </c>
      <c r="X146" s="49">
        <f t="shared" si="129"/>
        <v>3.9783475026567481</v>
      </c>
      <c r="Y146" s="46">
        <f t="shared" si="158"/>
        <v>30980000000</v>
      </c>
      <c r="Z146" s="46">
        <f>_xlfn.XLOOKUP($D146, 'MASTER_S&amp;P'!$D:$D, 'MASTER_S&amp;P'!I:I)</f>
        <v>7528000000</v>
      </c>
      <c r="AA146" s="49">
        <f t="shared" si="159"/>
        <v>4.1153028692879916</v>
      </c>
      <c r="AB146" s="51">
        <f t="shared" si="130"/>
        <v>7528000000</v>
      </c>
      <c r="AC146" s="65">
        <f t="shared" si="131"/>
        <v>4.7103158672982311E-3</v>
      </c>
      <c r="AD146" s="65">
        <f t="shared" si="132"/>
        <v>1.2758969488476829E-2</v>
      </c>
      <c r="AE146" s="50">
        <f t="shared" si="160"/>
        <v>4.0468251859723701</v>
      </c>
      <c r="AF146" s="44">
        <f t="shared" si="119"/>
        <v>1</v>
      </c>
      <c r="AI146" s="46">
        <f>_xlfn.XLOOKUP($D146,MASTER_YH!$D:$D,MASTER_YH!G:G)</f>
        <v>29369000000</v>
      </c>
      <c r="AJ146" s="46">
        <f>IF(AND(EXCL_YRS_NEG_INC=1,_xlfn.XLOOKUP($D146,MASTER_YH!$D:$D,MASTER_YH!M:M)&lt;0), "Negative", _xlfn.XLOOKUP($D146,MASTER_YH!$D:$D,MASTER_YH!M:M))</f>
        <v>7000000</v>
      </c>
      <c r="AK146" s="65">
        <f t="shared" si="133"/>
        <v>4.9737761320320425E-3</v>
      </c>
      <c r="AL146" s="65">
        <f t="shared" si="134"/>
        <v>1.1004916803843034E-2</v>
      </c>
      <c r="AM146" s="47">
        <f t="shared" si="161"/>
        <v>2.3834655589226737E-4</v>
      </c>
      <c r="AN146" s="46">
        <f>_xlfn.XLOOKUP($D146, 'MASTER_S&amp;P'!$D:$D, 'MASTER_S&amp;P'!G:G)</f>
        <v>30272000000</v>
      </c>
      <c r="AO146" s="46">
        <f>IF(AND(EXCL_YRS_NEG_INC=1,_xlfn.XLOOKUP($D146,'MASTER_S&amp;P'!$D:$D,'MASTER_S&amp;P'!M:M)&lt;0),"Negative",_xlfn.XLOOKUP($D146,'MASTER_S&amp;P'!$D:$D,'MASTER_S&amp;P'!M:M))</f>
        <v>7000000</v>
      </c>
      <c r="AP146" s="65">
        <f t="shared" si="135"/>
        <v>5.0442615070094236E-3</v>
      </c>
      <c r="AQ146" s="65">
        <f t="shared" si="136"/>
        <v>1.0996287385590621E-2</v>
      </c>
      <c r="AR146" s="47">
        <f t="shared" si="162"/>
        <v>2.312367864693446E-4</v>
      </c>
      <c r="AS146" s="46">
        <f>_xlfn.XLOOKUP($D146, MASTER_VL!$D:$D, MASTER_VL!G:G)</f>
        <v>30272000000</v>
      </c>
      <c r="AT146" s="46">
        <f>IF(AND(EXCL_YRS_NEG_INC=1,_xlfn.XLOOKUP($D146,MASTER_VL!$D:$D,MASTER_VL!P:P)&lt;0),"Negative",_xlfn.XLOOKUP($D146,MASTER_VL!$D:$D,MASTER_VL!P:P))</f>
        <v>23400000</v>
      </c>
      <c r="AU146" s="65">
        <f t="shared" si="137"/>
        <v>5.2018479001906251E-3</v>
      </c>
      <c r="AV146" s="65">
        <f t="shared" si="138"/>
        <v>1.0996287385590621E-2</v>
      </c>
      <c r="AW146" s="47">
        <f t="shared" si="163"/>
        <v>7.729915433403805E-4</v>
      </c>
      <c r="AX146" s="46">
        <f t="shared" si="139"/>
        <v>29369000000</v>
      </c>
      <c r="AY146" s="46">
        <f>_xlfn.XLOOKUP($D146, MASTER_YH!$D:$D, MASTER_YH!J:J)</f>
        <v>7394000000</v>
      </c>
      <c r="AZ146" s="49">
        <f t="shared" si="140"/>
        <v>3.9720043278333783</v>
      </c>
      <c r="BA146" s="46">
        <f t="shared" si="164"/>
        <v>30272000000</v>
      </c>
      <c r="BB146" s="46">
        <f>_xlfn.XLOOKUP($D146, 'MASTER_S&amp;P'!$D:$D, 'MASTER_S&amp;P'!J:J)</f>
        <v>7394000000</v>
      </c>
      <c r="BC146" s="49">
        <f t="shared" si="165"/>
        <v>4.0941303759805248</v>
      </c>
      <c r="BD146" s="51">
        <f t="shared" si="141"/>
        <v>7394000000</v>
      </c>
      <c r="BE146" s="65">
        <f t="shared" si="142"/>
        <v>4.7746668821732046E-3</v>
      </c>
      <c r="BF146" s="65">
        <f t="shared" si="143"/>
        <v>1.0756282449406828E-2</v>
      </c>
      <c r="BG146" s="50">
        <f t="shared" si="166"/>
        <v>4.0330673519069515</v>
      </c>
      <c r="BH146" s="44">
        <f t="shared" si="120"/>
        <v>1</v>
      </c>
      <c r="BK146" s="46">
        <f>_xlfn.XLOOKUP($D146,MASTER_YH!$D:$D,MASTER_YH!H:H)</f>
        <v>28109000000</v>
      </c>
      <c r="BL146" s="46">
        <f>IF(AND(EXCL_YRS_NEG_INC=1,_xlfn.XLOOKUP($D146,MASTER_YH!$D:$D,MASTER_YH!N:N)&lt;0), "Negative", _xlfn.XLOOKUP($D146,MASTER_YH!$D:$D,MASTER_YH!N:N))</f>
        <v>310000000</v>
      </c>
      <c r="BM146" s="65">
        <f t="shared" si="144"/>
        <v>5.4688934060194098E-3</v>
      </c>
      <c r="BN146" s="65">
        <f t="shared" si="145"/>
        <v>1.0706003544770529E-2</v>
      </c>
      <c r="BO146" s="47">
        <f t="shared" si="167"/>
        <v>1.1028496211177914E-2</v>
      </c>
      <c r="BP146" s="46">
        <f>_xlfn.XLOOKUP($D146, 'MASTER_S&amp;P'!$D:$D, 'MASTER_S&amp;P'!H:H)</f>
        <v>28928000000</v>
      </c>
      <c r="BQ146" s="46">
        <f>IF(AND(EXCL_YRS_NEG_INC=1,_xlfn.XLOOKUP($D146,'MASTER_S&amp;P'!$D:$D,'MASTER_S&amp;P'!N:N)&lt;0),"Negative",_xlfn.XLOOKUP($D146,'MASTER_S&amp;P'!$D:$D,'MASTER_S&amp;P'!N:N))</f>
        <v>310000000</v>
      </c>
      <c r="BR146" s="65">
        <f t="shared" si="146"/>
        <v>5.3051412924788495E-3</v>
      </c>
      <c r="BS146" s="65">
        <f t="shared" si="147"/>
        <v>1.0706003544770529E-2</v>
      </c>
      <c r="BT146" s="47">
        <f t="shared" si="168"/>
        <v>1.0716261061946902E-2</v>
      </c>
      <c r="BU146" s="46">
        <f>_xlfn.XLOOKUP($D146, MASTER_VL!$D:$D, MASTER_VL!H:H)</f>
        <v>28928000000</v>
      </c>
      <c r="BV146" s="46">
        <f>IF(AND(EXCL_YRS_NEG_INC=1,_xlfn.XLOOKUP($D146,MASTER_VL!$D:$D,MASTER_VL!Q:Q)&lt;0),"Negative",_xlfn.XLOOKUP($D146,MASTER_VL!$D:$D,MASTER_VL!Q:Q))</f>
        <v>237281000.00000003</v>
      </c>
      <c r="BW146" s="65">
        <f t="shared" si="148"/>
        <v>5.679816275748855E-3</v>
      </c>
      <c r="BX146" s="65">
        <f t="shared" si="149"/>
        <v>1.0706003544770529E-2</v>
      </c>
      <c r="BY146" s="47">
        <f t="shared" si="169"/>
        <v>8.2024681969026566E-3</v>
      </c>
      <c r="BZ146" s="46">
        <f t="shared" si="150"/>
        <v>28109000000</v>
      </c>
      <c r="CA146" s="46">
        <f>_xlfn.XLOOKUP($D146, MASTER_YH!$D:$D, MASTER_YH!K:K)</f>
        <v>7628000000</v>
      </c>
      <c r="CB146" s="49">
        <f t="shared" si="151"/>
        <v>3.6849764027267962</v>
      </c>
      <c r="CC146" s="46">
        <f t="shared" si="170"/>
        <v>28928000000</v>
      </c>
      <c r="CD146" s="46">
        <f>_xlfn.XLOOKUP($D146, 'MASTER_S&amp;P'!$D:$D, 'MASTER_S&amp;P'!K:K)</f>
        <v>7628000000</v>
      </c>
      <c r="CE146" s="49">
        <f t="shared" si="171"/>
        <v>3.7923439958049294</v>
      </c>
      <c r="CF146" s="51">
        <f t="shared" si="152"/>
        <v>7628000000</v>
      </c>
      <c r="CG146" s="65">
        <f t="shared" si="153"/>
        <v>5.112337750499055E-3</v>
      </c>
      <c r="CH146" s="65">
        <f t="shared" si="154"/>
        <v>1.0531188958101663E-2</v>
      </c>
      <c r="CI146" s="50">
        <f t="shared" si="172"/>
        <v>3.7386601992658628</v>
      </c>
      <c r="CJ146" s="44">
        <f t="shared" si="121"/>
        <v>1</v>
      </c>
    </row>
    <row r="147" spans="2:88" x14ac:dyDescent="0.3">
      <c r="B147" s="7" t="str">
        <f>MASTER_VL!B141</f>
        <v>Retail Wholesale Food</v>
      </c>
      <c r="C147" s="7" t="str">
        <f>MASTER_VL!C141</f>
        <v>US Foods Hldg.</v>
      </c>
      <c r="D147" s="7" t="str">
        <f>MASTER_VL!D141</f>
        <v>USFD</v>
      </c>
      <c r="G147" s="46">
        <f>_xlfn.XLOOKUP($D147,MASTER_YH!$D:$D,MASTER_YH!F:F)</f>
        <v>37877000000</v>
      </c>
      <c r="H147" s="46">
        <f>IF(AND(EXCL_YRS_NEG_INC=1,_xlfn.XLOOKUP($D147,MASTER_YH!$D:$D,MASTER_YH!L:L)&lt;0), "Negative", _xlfn.XLOOKUP($D147,MASTER_YH!$D:$D,MASTER_YH!L:L))</f>
        <v>644000000</v>
      </c>
      <c r="I147" s="65">
        <f t="shared" si="122"/>
        <v>9.8438196647818495E-3</v>
      </c>
      <c r="J147" s="65">
        <f t="shared" si="123"/>
        <v>2.5012700405363509E-2</v>
      </c>
      <c r="K147" s="47">
        <f t="shared" si="155"/>
        <v>1.7002402513398632E-2</v>
      </c>
      <c r="L147" s="46">
        <f>_xlfn.XLOOKUP($D147, 'MASTER_S&amp;P'!$D:$D, 'MASTER_S&amp;P'!F:F)</f>
        <v>37877000000</v>
      </c>
      <c r="M147" s="46">
        <f>IF(AND(EXCL_YRS_NEG_INC=1,_xlfn.XLOOKUP($D147,'MASTER_S&amp;P'!$D:$D,'MASTER_S&amp;P'!L:L)&lt;0),"Negative",_xlfn.XLOOKUP($D147,'MASTER_S&amp;P'!$D:$D,'MASTER_S&amp;P'!L:L))</f>
        <v>644000000</v>
      </c>
      <c r="N147" s="65">
        <f t="shared" si="124"/>
        <v>9.0187968706791181E-3</v>
      </c>
      <c r="O147" s="65">
        <f t="shared" si="125"/>
        <v>2.309093743899036E-2</v>
      </c>
      <c r="P147" s="47">
        <f t="shared" si="156"/>
        <v>1.7002402513398632E-2</v>
      </c>
      <c r="Q147" s="46">
        <f>_xlfn.XLOOKUP($D147, MASTER_VL!$D:$D, MASTER_VL!F:F)</f>
        <v>37877000000</v>
      </c>
      <c r="R147" s="46">
        <f>IF(AND(EXCL_YRS_NEG_INC=1,_xlfn.XLOOKUP($D147,MASTER_VL!$D:$D,MASTER_VL!O:O)&lt;0),"Negative",_xlfn.XLOOKUP($D147,MASTER_VL!$D:$D,MASTER_VL!O:O))</f>
        <v>726075000</v>
      </c>
      <c r="S147" s="65">
        <f t="shared" si="126"/>
        <v>1.2379931525535898E-2</v>
      </c>
      <c r="T147" s="65">
        <f t="shared" si="127"/>
        <v>2.8495364259124845E-2</v>
      </c>
      <c r="U147" s="47">
        <f t="shared" si="157"/>
        <v>1.9169284790242099E-2</v>
      </c>
      <c r="V147" s="46">
        <f t="shared" si="128"/>
        <v>37877000000</v>
      </c>
      <c r="W147" s="46">
        <f>_xlfn.XLOOKUP($D147, MASTER_YH!$D:$D, MASTER_YH!I:I)</f>
        <v>13436000000</v>
      </c>
      <c r="X147" s="49">
        <f t="shared" si="129"/>
        <v>2.8190681750520987</v>
      </c>
      <c r="Y147" s="46">
        <f t="shared" si="158"/>
        <v>37877000000</v>
      </c>
      <c r="Z147" s="46">
        <f>_xlfn.XLOOKUP($D147, 'MASTER_S&amp;P'!$D:$D, 'MASTER_S&amp;P'!I:I)</f>
        <v>13436000000</v>
      </c>
      <c r="AA147" s="49">
        <f t="shared" si="159"/>
        <v>2.8190681750520987</v>
      </c>
      <c r="AB147" s="51">
        <f t="shared" si="130"/>
        <v>13436000000</v>
      </c>
      <c r="AC147" s="65">
        <f t="shared" si="131"/>
        <v>8.4069877780312205E-3</v>
      </c>
      <c r="AD147" s="65">
        <f t="shared" si="132"/>
        <v>2.2772252131665074E-2</v>
      </c>
      <c r="AE147" s="50">
        <f t="shared" si="160"/>
        <v>2.8190681750520987</v>
      </c>
      <c r="AF147" s="44">
        <f t="shared" si="119"/>
        <v>1</v>
      </c>
      <c r="AI147" s="46">
        <f>_xlfn.XLOOKUP($D147,MASTER_YH!$D:$D,MASTER_YH!G:G)</f>
        <v>35597000000</v>
      </c>
      <c r="AJ147" s="46">
        <f>IF(AND(EXCL_YRS_NEG_INC=1,_xlfn.XLOOKUP($D147,MASTER_YH!$D:$D,MASTER_YH!M:M)&lt;0), "Negative", _xlfn.XLOOKUP($D147,MASTER_YH!$D:$D,MASTER_YH!M:M))</f>
        <v>678000000</v>
      </c>
      <c r="AK147" s="65">
        <f t="shared" si="133"/>
        <v>8.8705958686917143E-3</v>
      </c>
      <c r="AL147" s="65">
        <f t="shared" si="134"/>
        <v>1.9626972936472555E-2</v>
      </c>
      <c r="AM147" s="47">
        <f t="shared" si="161"/>
        <v>1.9046548866477511E-2</v>
      </c>
      <c r="AN147" s="46">
        <f>_xlfn.XLOOKUP($D147, 'MASTER_S&amp;P'!$D:$D, 'MASTER_S&amp;P'!G:G)</f>
        <v>35597000000</v>
      </c>
      <c r="AO147" s="46">
        <f>IF(AND(EXCL_YRS_NEG_INC=1,_xlfn.XLOOKUP($D147,'MASTER_S&amp;P'!$D:$D,'MASTER_S&amp;P'!M:M)&lt;0),"Negative",_xlfn.XLOOKUP($D147,'MASTER_S&amp;P'!$D:$D,'MASTER_S&amp;P'!M:M))</f>
        <v>678000000</v>
      </c>
      <c r="AP147" s="65">
        <f t="shared" si="135"/>
        <v>8.9963046379406639E-3</v>
      </c>
      <c r="AQ147" s="65">
        <f t="shared" si="136"/>
        <v>1.9611582601269072E-2</v>
      </c>
      <c r="AR147" s="47">
        <f t="shared" si="162"/>
        <v>1.9046548866477511E-2</v>
      </c>
      <c r="AS147" s="46">
        <f>_xlfn.XLOOKUP($D147, MASTER_VL!$D:$D, MASTER_VL!G:G)</f>
        <v>35597000000</v>
      </c>
      <c r="AT147" s="46">
        <f>IF(AND(EXCL_YRS_NEG_INC=1,_xlfn.XLOOKUP($D147,MASTER_VL!$D:$D,MASTER_VL!P:P)&lt;0),"Negative",_xlfn.XLOOKUP($D147,MASTER_VL!$D:$D,MASTER_VL!P:P))</f>
        <v>644876000</v>
      </c>
      <c r="AU147" s="65">
        <f t="shared" si="137"/>
        <v>9.277355728944248E-3</v>
      </c>
      <c r="AV147" s="65">
        <f t="shared" si="138"/>
        <v>1.9611582601269072E-2</v>
      </c>
      <c r="AW147" s="47">
        <f t="shared" si="163"/>
        <v>1.8116021013006713E-2</v>
      </c>
      <c r="AX147" s="46">
        <f t="shared" si="139"/>
        <v>35597000000</v>
      </c>
      <c r="AY147" s="46">
        <f>_xlfn.XLOOKUP($D147, MASTER_YH!$D:$D, MASTER_YH!J:J)</f>
        <v>13187000000</v>
      </c>
      <c r="AZ147" s="49">
        <f t="shared" si="140"/>
        <v>2.6994009251535602</v>
      </c>
      <c r="BA147" s="46">
        <f t="shared" si="164"/>
        <v>35597000000</v>
      </c>
      <c r="BB147" s="46">
        <f>_xlfn.XLOOKUP($D147, 'MASTER_S&amp;P'!$D:$D, 'MASTER_S&amp;P'!J:J)</f>
        <v>13187000000</v>
      </c>
      <c r="BC147" s="49">
        <f t="shared" si="165"/>
        <v>2.6994009251535602</v>
      </c>
      <c r="BD147" s="51">
        <f t="shared" si="141"/>
        <v>13187000000</v>
      </c>
      <c r="BE147" s="65">
        <f t="shared" si="142"/>
        <v>8.5154898803378471E-3</v>
      </c>
      <c r="BF147" s="65">
        <f t="shared" si="143"/>
        <v>1.9183540257009447E-2</v>
      </c>
      <c r="BG147" s="50">
        <f t="shared" si="166"/>
        <v>2.6994009251535602</v>
      </c>
      <c r="BH147" s="44">
        <f t="shared" si="120"/>
        <v>1</v>
      </c>
      <c r="BK147" s="46">
        <f>_xlfn.XLOOKUP($D147,MASTER_YH!$D:$D,MASTER_YH!H:H)</f>
        <v>34057000000</v>
      </c>
      <c r="BL147" s="46">
        <f>IF(AND(EXCL_YRS_NEG_INC=1,_xlfn.XLOOKUP($D147,MASTER_YH!$D:$D,MASTER_YH!N:N)&lt;0), "Negative", _xlfn.XLOOKUP($D147,MASTER_YH!$D:$D,MASTER_YH!N:N))</f>
        <v>361000000</v>
      </c>
      <c r="BM147" s="65">
        <f t="shared" si="144"/>
        <v>9.1576003506929626E-3</v>
      </c>
      <c r="BN147" s="65">
        <f t="shared" si="145"/>
        <v>1.7927082233528312E-2</v>
      </c>
      <c r="BO147" s="47">
        <f t="shared" si="167"/>
        <v>1.0599876677335055E-2</v>
      </c>
      <c r="BP147" s="46">
        <f>_xlfn.XLOOKUP($D147, 'MASTER_S&amp;P'!$D:$D, 'MASTER_S&amp;P'!H:H)</f>
        <v>34057000000</v>
      </c>
      <c r="BQ147" s="46">
        <f>IF(AND(EXCL_YRS_NEG_INC=1,_xlfn.XLOOKUP($D147,'MASTER_S&amp;P'!$D:$D,'MASTER_S&amp;P'!N:N)&lt;0),"Negative",_xlfn.XLOOKUP($D147,'MASTER_S&amp;P'!$D:$D,'MASTER_S&amp;P'!N:N))</f>
        <v>361000000</v>
      </c>
      <c r="BR147" s="65">
        <f t="shared" si="146"/>
        <v>8.8833992827520112E-3</v>
      </c>
      <c r="BS147" s="65">
        <f t="shared" si="147"/>
        <v>1.7927082233528312E-2</v>
      </c>
      <c r="BT147" s="47">
        <f t="shared" si="168"/>
        <v>1.0599876677335055E-2</v>
      </c>
      <c r="BU147" s="46">
        <f>_xlfn.XLOOKUP($D147, MASTER_VL!$D:$D, MASTER_VL!H:H)</f>
        <v>34057000000</v>
      </c>
      <c r="BV147" s="46">
        <f>IF(AND(EXCL_YRS_NEG_INC=1,_xlfn.XLOOKUP($D147,MASTER_VL!$D:$D,MASTER_VL!Q:Q)&lt;0),"Negative",_xlfn.XLOOKUP($D147,MASTER_VL!$D:$D,MASTER_VL!Q:Q))</f>
        <v>481500000</v>
      </c>
      <c r="BW147" s="65">
        <f t="shared" si="148"/>
        <v>9.5107883180571735E-3</v>
      </c>
      <c r="BX147" s="65">
        <f t="shared" si="149"/>
        <v>1.7927082233528312E-2</v>
      </c>
      <c r="BY147" s="47">
        <f t="shared" si="169"/>
        <v>1.4138062659658807E-2</v>
      </c>
      <c r="BZ147" s="46">
        <f t="shared" si="150"/>
        <v>34057000000</v>
      </c>
      <c r="CA147" s="46">
        <f>_xlfn.XLOOKUP($D147, MASTER_YH!$D:$D, MASTER_YH!K:K)</f>
        <v>12773000000</v>
      </c>
      <c r="CB147" s="49">
        <f t="shared" si="151"/>
        <v>2.6663274093791594</v>
      </c>
      <c r="CC147" s="46">
        <f t="shared" si="170"/>
        <v>34057000000</v>
      </c>
      <c r="CD147" s="46">
        <f>_xlfn.XLOOKUP($D147, 'MASTER_S&amp;P'!$D:$D, 'MASTER_S&amp;P'!K:K)</f>
        <v>12773000000</v>
      </c>
      <c r="CE147" s="49">
        <f t="shared" si="171"/>
        <v>2.6663274093791594</v>
      </c>
      <c r="CF147" s="51">
        <f t="shared" si="152"/>
        <v>12773000000</v>
      </c>
      <c r="CG147" s="65">
        <f t="shared" si="153"/>
        <v>8.5605519254227103E-3</v>
      </c>
      <c r="CH147" s="65">
        <f t="shared" si="154"/>
        <v>1.7634357179055128E-2</v>
      </c>
      <c r="CI147" s="50">
        <f t="shared" si="172"/>
        <v>2.6663274093791594</v>
      </c>
      <c r="CJ147" s="44">
        <f t="shared" si="121"/>
        <v>1</v>
      </c>
    </row>
    <row r="148" spans="2:88" x14ac:dyDescent="0.3">
      <c r="B148" s="7" t="str">
        <f>MASTER_VL!B142</f>
        <v>Retail Wholesale Food</v>
      </c>
      <c r="C148" s="7" t="str">
        <f>MASTER_VL!C142</f>
        <v>Village Super Market Inc</v>
      </c>
      <c r="D148" s="7" t="str">
        <f>MASTER_VL!D142</f>
        <v>VLGEA</v>
      </c>
      <c r="G148" s="46">
        <f>_xlfn.XLOOKUP($D148,MASTER_YH!$D:$D,MASTER_YH!F:F)</f>
        <v>2236566000</v>
      </c>
      <c r="H148" s="46">
        <f>IF(AND(EXCL_YRS_NEG_INC=1,_xlfn.XLOOKUP($D148,MASTER_YH!$D:$D,MASTER_YH!L:L)&lt;0), "Negative", _xlfn.XLOOKUP($D148,MASTER_YH!$D:$D,MASTER_YH!L:L))</f>
        <v>72717000</v>
      </c>
      <c r="I148" s="65">
        <f t="shared" si="122"/>
        <v>7.1921132683897069E-4</v>
      </c>
      <c r="J148" s="65">
        <f t="shared" si="123"/>
        <v>1.8274834422991042E-3</v>
      </c>
      <c r="K148" s="47">
        <f t="shared" si="155"/>
        <v>3.2512789696346987E-2</v>
      </c>
      <c r="L148" s="46">
        <f>_xlfn.XLOOKUP($D148, 'MASTER_S&amp;P'!$D:$D, 'MASTER_S&amp;P'!F:F)</f>
        <v>2236566000</v>
      </c>
      <c r="M148" s="46">
        <f>IF(AND(EXCL_YRS_NEG_INC=1,_xlfn.XLOOKUP($D148,'MASTER_S&amp;P'!$D:$D,'MASTER_S&amp;P'!L:L)&lt;0),"Negative",_xlfn.XLOOKUP($D148,'MASTER_S&amp;P'!$D:$D,'MASTER_S&amp;P'!L:L))</f>
        <v>72717000</v>
      </c>
      <c r="N148" s="65">
        <f t="shared" si="124"/>
        <v>6.5893332920946308E-4</v>
      </c>
      <c r="O148" s="65">
        <f t="shared" si="125"/>
        <v>1.6870751719342836E-3</v>
      </c>
      <c r="P148" s="47">
        <f t="shared" si="156"/>
        <v>3.2512789696346987E-2</v>
      </c>
      <c r="Q148" s="46">
        <f>_xlfn.XLOOKUP($D148, MASTER_VL!$D:$D, MASTER_VL!F:F)</f>
        <v>2236600000</v>
      </c>
      <c r="R148" s="46">
        <f>IF(AND(EXCL_YRS_NEG_INC=1,_xlfn.XLOOKUP($D148,MASTER_VL!$D:$D,MASTER_VL!O:O)&lt;0),"Negative",_xlfn.XLOOKUP($D148,MASTER_VL!$D:$D,MASTER_VL!O:O))</f>
        <v>50184000</v>
      </c>
      <c r="S148" s="65">
        <f t="shared" si="126"/>
        <v>9.0450529183415233E-4</v>
      </c>
      <c r="T148" s="65">
        <f t="shared" si="127"/>
        <v>2.0819345980998463E-3</v>
      </c>
      <c r="U148" s="47">
        <f t="shared" si="157"/>
        <v>2.2437628543324688E-2</v>
      </c>
      <c r="V148" s="46">
        <f t="shared" si="128"/>
        <v>2236566000</v>
      </c>
      <c r="W148" s="46">
        <f>_xlfn.XLOOKUP($D148, MASTER_YH!$D:$D, MASTER_YH!I:I)</f>
        <v>981664000</v>
      </c>
      <c r="X148" s="49">
        <f t="shared" si="129"/>
        <v>2.2783416729145616</v>
      </c>
      <c r="Y148" s="46">
        <f t="shared" si="158"/>
        <v>2236566000</v>
      </c>
      <c r="Z148" s="46">
        <f>_xlfn.XLOOKUP($D148, 'MASTER_S&amp;P'!$D:$D, 'MASTER_S&amp;P'!I:I)</f>
        <v>981664000</v>
      </c>
      <c r="AA148" s="49">
        <f t="shared" si="159"/>
        <v>2.2783416729145616</v>
      </c>
      <c r="AB148" s="51">
        <f t="shared" si="130"/>
        <v>981664000</v>
      </c>
      <c r="AC148" s="65">
        <f t="shared" si="131"/>
        <v>6.1423319813435847E-4</v>
      </c>
      <c r="AD148" s="65">
        <f t="shared" si="132"/>
        <v>1.6637913156131931E-3</v>
      </c>
      <c r="AE148" s="50">
        <f t="shared" si="160"/>
        <v>2.2783416729145616</v>
      </c>
      <c r="AF148" s="44">
        <f t="shared" si="119"/>
        <v>1</v>
      </c>
      <c r="AI148" s="46">
        <f>_xlfn.XLOOKUP($D148,MASTER_YH!$D:$D,MASTER_YH!G:G)</f>
        <v>2166654000</v>
      </c>
      <c r="AJ148" s="46">
        <f>IF(AND(EXCL_YRS_NEG_INC=1,_xlfn.XLOOKUP($D148,MASTER_YH!$D:$D,MASTER_YH!M:M)&lt;0), "Negative", _xlfn.XLOOKUP($D148,MASTER_YH!$D:$D,MASTER_YH!M:M))</f>
        <v>72725000</v>
      </c>
      <c r="AK148" s="65">
        <f t="shared" si="133"/>
        <v>6.5095388228620494E-4</v>
      </c>
      <c r="AL148" s="65">
        <f t="shared" si="134"/>
        <v>1.4402926725155161E-3</v>
      </c>
      <c r="AM148" s="47">
        <f t="shared" si="161"/>
        <v>3.3565580844934169E-2</v>
      </c>
      <c r="AN148" s="46">
        <f>_xlfn.XLOOKUP($D148, 'MASTER_S&amp;P'!$D:$D, 'MASTER_S&amp;P'!G:G)</f>
        <v>2166654000</v>
      </c>
      <c r="AO148" s="46">
        <f>IF(AND(EXCL_YRS_NEG_INC=1,_xlfn.XLOOKUP($D148,'MASTER_S&amp;P'!$D:$D,'MASTER_S&amp;P'!M:M)&lt;0),"Negative",_xlfn.XLOOKUP($D148,'MASTER_S&amp;P'!$D:$D,'MASTER_S&amp;P'!M:M))</f>
        <v>72725000</v>
      </c>
      <c r="AP148" s="65">
        <f t="shared" si="135"/>
        <v>6.6017881064404395E-4</v>
      </c>
      <c r="AQ148" s="65">
        <f t="shared" si="136"/>
        <v>1.4391632784366186E-3</v>
      </c>
      <c r="AR148" s="47">
        <f t="shared" si="162"/>
        <v>3.3565580844934169E-2</v>
      </c>
      <c r="AS148" s="46">
        <f>_xlfn.XLOOKUP($D148, MASTER_VL!$D:$D, MASTER_VL!G:G)</f>
        <v>2166700000</v>
      </c>
      <c r="AT148" s="46">
        <f>IF(AND(EXCL_YRS_NEG_INC=1,_xlfn.XLOOKUP($D148,MASTER_VL!$D:$D,MASTER_VL!P:P)&lt;0),"Negative",_xlfn.XLOOKUP($D148,MASTER_VL!$D:$D,MASTER_VL!P:P))</f>
        <v>50226800</v>
      </c>
      <c r="AU148" s="65">
        <f t="shared" si="137"/>
        <v>6.8080327618364465E-4</v>
      </c>
      <c r="AV148" s="65">
        <f t="shared" si="138"/>
        <v>1.4391632784366186E-3</v>
      </c>
      <c r="AW148" s="47">
        <f t="shared" si="163"/>
        <v>2.3181243365486683E-2</v>
      </c>
      <c r="AX148" s="46">
        <f t="shared" si="139"/>
        <v>2166654000</v>
      </c>
      <c r="AY148" s="46">
        <f>_xlfn.XLOOKUP($D148, MASTER_YH!$D:$D, MASTER_YH!J:J)</f>
        <v>967706000</v>
      </c>
      <c r="AZ148" s="49">
        <f t="shared" si="140"/>
        <v>2.2389589400086392</v>
      </c>
      <c r="BA148" s="46">
        <f t="shared" si="164"/>
        <v>2166654000</v>
      </c>
      <c r="BB148" s="46">
        <f>_xlfn.XLOOKUP($D148, 'MASTER_S&amp;P'!$D:$D, 'MASTER_S&amp;P'!J:J)</f>
        <v>967706000</v>
      </c>
      <c r="BC148" s="49">
        <f t="shared" si="165"/>
        <v>2.2389589400086392</v>
      </c>
      <c r="BD148" s="51">
        <f t="shared" si="141"/>
        <v>967706000</v>
      </c>
      <c r="BE148" s="65">
        <f t="shared" si="142"/>
        <v>6.2489502162297846E-4</v>
      </c>
      <c r="BF148" s="65">
        <f t="shared" si="143"/>
        <v>1.4077521049480233E-3</v>
      </c>
      <c r="BG148" s="50">
        <f t="shared" si="166"/>
        <v>2.2389589400086392</v>
      </c>
      <c r="BH148" s="44">
        <f t="shared" si="120"/>
        <v>1</v>
      </c>
      <c r="BK148" s="46">
        <f>_xlfn.XLOOKUP($D148,MASTER_YH!$D:$D,MASTER_YH!H:H)</f>
        <v>2061084000</v>
      </c>
      <c r="BL148" s="46">
        <f>IF(AND(EXCL_YRS_NEG_INC=1,_xlfn.XLOOKUP($D148,MASTER_YH!$D:$D,MASTER_YH!N:N)&lt;0), "Negative", _xlfn.XLOOKUP($D148,MASTER_YH!$D:$D,MASTER_YH!N:N))</f>
        <v>39064000</v>
      </c>
      <c r="BM148" s="65">
        <f t="shared" si="144"/>
        <v>6.6278284889982055E-4</v>
      </c>
      <c r="BN148" s="65">
        <f t="shared" si="145"/>
        <v>1.297475559118514E-3</v>
      </c>
      <c r="BO148" s="47">
        <f t="shared" si="167"/>
        <v>1.8953133399706175E-2</v>
      </c>
      <c r="BP148" s="46">
        <f>_xlfn.XLOOKUP($D148, 'MASTER_S&amp;P'!$D:$D, 'MASTER_S&amp;P'!H:H)</f>
        <v>2061084000</v>
      </c>
      <c r="BQ148" s="46">
        <f>IF(AND(EXCL_YRS_NEG_INC=1,_xlfn.XLOOKUP($D148,'MASTER_S&amp;P'!$D:$D,'MASTER_S&amp;P'!N:N)&lt;0),"Negative",_xlfn.XLOOKUP($D148,'MASTER_S&amp;P'!$D:$D,'MASTER_S&amp;P'!N:N))</f>
        <v>39064000</v>
      </c>
      <c r="BR148" s="65">
        <f t="shared" si="146"/>
        <v>6.4293750098970729E-4</v>
      </c>
      <c r="BS148" s="65">
        <f t="shared" si="147"/>
        <v>1.297475559118514E-3</v>
      </c>
      <c r="BT148" s="47">
        <f t="shared" si="168"/>
        <v>1.8953133399706175E-2</v>
      </c>
      <c r="BU148" s="46">
        <f>_xlfn.XLOOKUP($D148, MASTER_VL!$D:$D, MASTER_VL!H:H)</f>
        <v>2061100000</v>
      </c>
      <c r="BV148" s="46">
        <f>IF(AND(EXCL_YRS_NEG_INC=1,_xlfn.XLOOKUP($D148,MASTER_VL!$D:$D,MASTER_VL!Q:Q)&lt;0),"Negative",_xlfn.XLOOKUP($D148,MASTER_VL!$D:$D,MASTER_VL!Q:Q))</f>
        <v>26698400</v>
      </c>
      <c r="BW148" s="65">
        <f t="shared" si="148"/>
        <v>6.8834488679647059E-4</v>
      </c>
      <c r="BX148" s="65">
        <f t="shared" si="149"/>
        <v>1.297475559118514E-3</v>
      </c>
      <c r="BY148" s="47">
        <f t="shared" si="169"/>
        <v>1.295347144728543E-2</v>
      </c>
      <c r="BZ148" s="46">
        <f t="shared" si="150"/>
        <v>2061084000</v>
      </c>
      <c r="CA148" s="46">
        <f>_xlfn.XLOOKUP($D148, MASTER_YH!$D:$D, MASTER_YH!K:K)</f>
        <v>924448000</v>
      </c>
      <c r="CB148" s="49">
        <f t="shared" si="151"/>
        <v>2.2295294056561321</v>
      </c>
      <c r="CC148" s="46">
        <f t="shared" si="170"/>
        <v>2061084000</v>
      </c>
      <c r="CD148" s="46">
        <f>_xlfn.XLOOKUP($D148, 'MASTER_S&amp;P'!$D:$D, 'MASTER_S&amp;P'!K:K)</f>
        <v>924448000</v>
      </c>
      <c r="CE148" s="49">
        <f t="shared" si="171"/>
        <v>2.2295294056561321</v>
      </c>
      <c r="CF148" s="51">
        <f t="shared" si="152"/>
        <v>924448000</v>
      </c>
      <c r="CG148" s="65">
        <f t="shared" si="153"/>
        <v>6.1957136979199669E-4</v>
      </c>
      <c r="CH148" s="65">
        <f t="shared" si="154"/>
        <v>1.2762895346013587E-3</v>
      </c>
      <c r="CI148" s="50">
        <f t="shared" si="172"/>
        <v>2.2295294056561321</v>
      </c>
      <c r="CJ148" s="44">
        <f t="shared" si="121"/>
        <v>1</v>
      </c>
    </row>
    <row r="149" spans="2:88" x14ac:dyDescent="0.3">
      <c r="B149" s="7" t="str">
        <f>MASTER_VL!B143</f>
        <v>Retail Wholesale Food</v>
      </c>
      <c r="C149" s="7" t="str">
        <f>MASTER_VL!C143</f>
        <v>Weis Markets</v>
      </c>
      <c r="D149" s="7" t="str">
        <f>MASTER_VL!D143</f>
        <v>WMK</v>
      </c>
      <c r="G149" s="46">
        <f>_xlfn.XLOOKUP($D149,MASTER_YH!$D:$D,MASTER_YH!F:F)</f>
        <v>4773880000</v>
      </c>
      <c r="H149" s="46">
        <f>IF(AND(EXCL_YRS_NEG_INC=1,_xlfn.XLOOKUP($D149,MASTER_YH!$D:$D,MASTER_YH!L:L)&lt;0), "Negative", _xlfn.XLOOKUP($D149,MASTER_YH!$D:$D,MASTER_YH!L:L))</f>
        <v>150275000</v>
      </c>
      <c r="I149" s="65">
        <f t="shared" si="122"/>
        <v>1.5440041401241836E-3</v>
      </c>
      <c r="J149" s="65">
        <f t="shared" si="123"/>
        <v>3.923244664846566E-3</v>
      </c>
      <c r="K149" s="47">
        <f t="shared" si="155"/>
        <v>3.1478587647783357E-2</v>
      </c>
      <c r="L149" s="46">
        <f>_xlfn.XLOOKUP($D149, 'MASTER_S&amp;P'!$D:$D, 'MASTER_S&amp;P'!F:F)</f>
        <v>4791730000</v>
      </c>
      <c r="M149" s="46">
        <f>IF(AND(EXCL_YRS_NEG_INC=1,_xlfn.XLOOKUP($D149,'MASTER_S&amp;P'!$D:$D,'MASTER_S&amp;P'!L:L)&lt;0),"Negative",_xlfn.XLOOKUP($D149,'MASTER_S&amp;P'!$D:$D,'MASTER_S&amp;P'!L:L))</f>
        <v>150275000</v>
      </c>
      <c r="N149" s="65">
        <f t="shared" si="124"/>
        <v>1.414599228903711E-3</v>
      </c>
      <c r="O149" s="65">
        <f t="shared" si="125"/>
        <v>3.6218159433276994E-3</v>
      </c>
      <c r="P149" s="47">
        <f t="shared" si="156"/>
        <v>3.1361324615535514E-2</v>
      </c>
      <c r="Q149" s="46">
        <f>_xlfn.XLOOKUP($D149, MASTER_VL!$D:$D, MASTER_VL!F:F)</f>
        <v>4773900000</v>
      </c>
      <c r="R149" s="46">
        <f>IF(AND(EXCL_YRS_NEG_INC=1,_xlfn.XLOOKUP($D149,MASTER_VL!$D:$D,MASTER_VL!O:O)&lt;0),"Negative",_xlfn.XLOOKUP($D149,MASTER_VL!$D:$D,MASTER_VL!O:O))</f>
        <v>110021000</v>
      </c>
      <c r="S149" s="65">
        <f t="shared" si="126"/>
        <v>1.9417935497404227E-3</v>
      </c>
      <c r="T149" s="65">
        <f t="shared" si="127"/>
        <v>4.469500853194518E-3</v>
      </c>
      <c r="U149" s="47">
        <f t="shared" si="157"/>
        <v>2.3046356228660005E-2</v>
      </c>
      <c r="V149" s="46">
        <f t="shared" si="128"/>
        <v>4773880000</v>
      </c>
      <c r="W149" s="46">
        <f>_xlfn.XLOOKUP($D149, MASTER_YH!$D:$D, MASTER_YH!I:I)</f>
        <v>2107438000</v>
      </c>
      <c r="X149" s="49">
        <f t="shared" si="129"/>
        <v>2.2652528805117873</v>
      </c>
      <c r="Y149" s="46">
        <f t="shared" si="158"/>
        <v>4791730000</v>
      </c>
      <c r="Z149" s="46">
        <f>_xlfn.XLOOKUP($D149, 'MASTER_S&amp;P'!$D:$D, 'MASTER_S&amp;P'!I:I)</f>
        <v>2107438000</v>
      </c>
      <c r="AA149" s="49">
        <f t="shared" si="159"/>
        <v>2.2737228805782186</v>
      </c>
      <c r="AB149" s="51">
        <f t="shared" si="130"/>
        <v>2107438000</v>
      </c>
      <c r="AC149" s="65">
        <f t="shared" si="131"/>
        <v>1.3186369089728015E-3</v>
      </c>
      <c r="AD149" s="65">
        <f t="shared" si="132"/>
        <v>3.5718301196674589E-3</v>
      </c>
      <c r="AE149" s="50">
        <f t="shared" si="160"/>
        <v>2.2694878805450029</v>
      </c>
      <c r="AF149" s="44">
        <f t="shared" si="119"/>
        <v>1</v>
      </c>
      <c r="AI149" s="46">
        <f>_xlfn.XLOOKUP($D149,MASTER_YH!$D:$D,MASTER_YH!G:G)</f>
        <v>4696950000</v>
      </c>
      <c r="AJ149" s="46">
        <f>IF(AND(EXCL_YRS_NEG_INC=1,_xlfn.XLOOKUP($D149,MASTER_YH!$D:$D,MASTER_YH!M:M)&lt;0), "Negative", _xlfn.XLOOKUP($D149,MASTER_YH!$D:$D,MASTER_YH!M:M))</f>
        <v>146696000</v>
      </c>
      <c r="AK149" s="65">
        <f t="shared" si="133"/>
        <v>1.3720141952567998E-3</v>
      </c>
      <c r="AL149" s="65">
        <f t="shared" si="134"/>
        <v>3.0357019841027824E-3</v>
      </c>
      <c r="AM149" s="47">
        <f t="shared" si="161"/>
        <v>3.1232182586572139E-2</v>
      </c>
      <c r="AN149" s="46">
        <f>_xlfn.XLOOKUP($D149, 'MASTER_S&amp;P'!$D:$D, 'MASTER_S&amp;P'!G:G)</f>
        <v>4714573000</v>
      </c>
      <c r="AO149" s="46">
        <f>IF(AND(EXCL_YRS_NEG_INC=1,_xlfn.XLOOKUP($D149,'MASTER_S&amp;P'!$D:$D,'MASTER_S&amp;P'!M:M)&lt;0),"Negative",_xlfn.XLOOKUP($D149,'MASTER_S&amp;P'!$D:$D,'MASTER_S&amp;P'!M:M))</f>
        <v>146696000</v>
      </c>
      <c r="AP149" s="65">
        <f t="shared" si="135"/>
        <v>1.3914575582992487E-3</v>
      </c>
      <c r="AQ149" s="65">
        <f t="shared" si="136"/>
        <v>3.0333215624623981E-3</v>
      </c>
      <c r="AR149" s="47">
        <f t="shared" si="162"/>
        <v>3.1115437177449579E-2</v>
      </c>
      <c r="AS149" s="46">
        <f>_xlfn.XLOOKUP($D149, MASTER_VL!$D:$D, MASTER_VL!G:G)</f>
        <v>4697000000</v>
      </c>
      <c r="AT149" s="46">
        <f>IF(AND(EXCL_YRS_NEG_INC=1,_xlfn.XLOOKUP($D149,MASTER_VL!$D:$D,MASTER_VL!P:P)&lt;0),"Negative",_xlfn.XLOOKUP($D149,MASTER_VL!$D:$D,MASTER_VL!P:P))</f>
        <v>103834000</v>
      </c>
      <c r="AU149" s="65">
        <f t="shared" si="137"/>
        <v>1.4349277030513395E-3</v>
      </c>
      <c r="AV149" s="65">
        <f t="shared" si="138"/>
        <v>3.0333215624623981E-3</v>
      </c>
      <c r="AW149" s="47">
        <f t="shared" si="163"/>
        <v>2.2106450926123056E-2</v>
      </c>
      <c r="AX149" s="46">
        <f t="shared" si="139"/>
        <v>4696950000</v>
      </c>
      <c r="AY149" s="46">
        <f>_xlfn.XLOOKUP($D149, MASTER_YH!$D:$D, MASTER_YH!J:J)</f>
        <v>2039632000</v>
      </c>
      <c r="AZ149" s="49">
        <f t="shared" si="140"/>
        <v>2.3028418852028207</v>
      </c>
      <c r="BA149" s="46">
        <f t="shared" si="164"/>
        <v>4714573000</v>
      </c>
      <c r="BB149" s="46">
        <f>_xlfn.XLOOKUP($D149, 'MASTER_S&amp;P'!$D:$D, 'MASTER_S&amp;P'!J:J)</f>
        <v>2039632000</v>
      </c>
      <c r="BC149" s="49">
        <f t="shared" si="165"/>
        <v>2.3114821693325069</v>
      </c>
      <c r="BD149" s="51">
        <f t="shared" si="141"/>
        <v>2039632000</v>
      </c>
      <c r="BE149" s="65">
        <f t="shared" si="142"/>
        <v>1.3170899867758585E-3</v>
      </c>
      <c r="BF149" s="65">
        <f t="shared" si="143"/>
        <v>2.9671162949484109E-3</v>
      </c>
      <c r="BG149" s="50">
        <f t="shared" si="166"/>
        <v>2.3071620272676636</v>
      </c>
      <c r="BH149" s="44">
        <f t="shared" si="120"/>
        <v>1</v>
      </c>
      <c r="BK149" s="46">
        <f>_xlfn.XLOOKUP($D149,MASTER_YH!$D:$D,MASTER_YH!H:H)</f>
        <v>4695943000</v>
      </c>
      <c r="BL149" s="46">
        <f>IF(AND(EXCL_YRS_NEG_INC=1,_xlfn.XLOOKUP($D149,MASTER_YH!$D:$D,MASTER_YH!N:N)&lt;0), "Negative", _xlfn.XLOOKUP($D149,MASTER_YH!$D:$D,MASTER_YH!N:N))</f>
        <v>160777000</v>
      </c>
      <c r="BM149" s="65">
        <f t="shared" si="144"/>
        <v>1.4046122858420197E-3</v>
      </c>
      <c r="BN149" s="65">
        <f t="shared" si="145"/>
        <v>2.7496941327657554E-3</v>
      </c>
      <c r="BO149" s="47">
        <f t="shared" si="167"/>
        <v>3.4237425794989416E-2</v>
      </c>
      <c r="BP149" s="46">
        <f>_xlfn.XLOOKUP($D149, 'MASTER_S&amp;P'!$D:$D, 'MASTER_S&amp;P'!H:H)</f>
        <v>4713986000</v>
      </c>
      <c r="BQ149" s="46">
        <f>IF(AND(EXCL_YRS_NEG_INC=1,_xlfn.XLOOKUP($D149,'MASTER_S&amp;P'!$D:$D,'MASTER_S&amp;P'!N:N)&lt;0),"Negative",_xlfn.XLOOKUP($D149,'MASTER_S&amp;P'!$D:$D,'MASTER_S&amp;P'!N:N))</f>
        <v>160777000</v>
      </c>
      <c r="BR149" s="65">
        <f t="shared" si="146"/>
        <v>1.3625547408442499E-3</v>
      </c>
      <c r="BS149" s="65">
        <f t="shared" si="147"/>
        <v>2.7496941327657554E-3</v>
      </c>
      <c r="BT149" s="47">
        <f t="shared" si="168"/>
        <v>3.4106380460188046E-2</v>
      </c>
      <c r="BU149" s="46">
        <f>_xlfn.XLOOKUP($D149, MASTER_VL!$D:$D, MASTER_VL!H:H)</f>
        <v>4695900000</v>
      </c>
      <c r="BV149" s="46">
        <f>IF(AND(EXCL_YRS_NEG_INC=1,_xlfn.XLOOKUP($D149,MASTER_VL!$D:$D,MASTER_VL!Q:Q)&lt;0),"Negative",_xlfn.XLOOKUP($D149,MASTER_VL!$D:$D,MASTER_VL!Q:Q))</f>
        <v>125085000.00000001</v>
      </c>
      <c r="BW149" s="65">
        <f t="shared" si="148"/>
        <v>1.4587850100463253E-3</v>
      </c>
      <c r="BX149" s="65">
        <f t="shared" si="149"/>
        <v>2.7496941327657554E-3</v>
      </c>
      <c r="BY149" s="47">
        <f t="shared" si="169"/>
        <v>2.6637066377052324E-2</v>
      </c>
      <c r="BZ149" s="46">
        <f t="shared" si="150"/>
        <v>4695943000</v>
      </c>
      <c r="CA149" s="46">
        <f>_xlfn.XLOOKUP($D149, MASTER_YH!$D:$D, MASTER_YH!K:K)</f>
        <v>1959150000</v>
      </c>
      <c r="CB149" s="49">
        <f t="shared" si="151"/>
        <v>2.3969287701299034</v>
      </c>
      <c r="CC149" s="46">
        <f t="shared" si="170"/>
        <v>4713986000</v>
      </c>
      <c r="CD149" s="46">
        <f>_xlfn.XLOOKUP($D149, 'MASTER_S&amp;P'!$D:$D, 'MASTER_S&amp;P'!K:K)</f>
        <v>1959150000</v>
      </c>
      <c r="CE149" s="49">
        <f t="shared" si="171"/>
        <v>2.4061383763366768</v>
      </c>
      <c r="CF149" s="51">
        <f t="shared" si="152"/>
        <v>1959150000</v>
      </c>
      <c r="CG149" s="65">
        <f t="shared" si="153"/>
        <v>1.3130357241597044E-3</v>
      </c>
      <c r="CH149" s="65">
        <f t="shared" si="154"/>
        <v>2.7047953391799778E-3</v>
      </c>
      <c r="CI149" s="50">
        <f t="shared" si="172"/>
        <v>2.4015335732332899</v>
      </c>
      <c r="CJ149" s="44">
        <f t="shared" si="121"/>
        <v>1</v>
      </c>
    </row>
    <row r="150" spans="2:88" x14ac:dyDescent="0.3">
      <c r="B150" s="7" t="str">
        <f>MASTER_VL!B144</f>
        <v>Retail Wholesale Food</v>
      </c>
      <c r="C150" s="7" t="str">
        <f>MASTER_VL!C144</f>
        <v>George Weston Ltd</v>
      </c>
      <c r="D150" s="7" t="str">
        <f>MASTER_VL!D144</f>
        <v>WN.TO</v>
      </c>
      <c r="G150" s="46">
        <f>_xlfn.XLOOKUP($D150,MASTER_YH!$D:$D,MASTER_YH!F:F)</f>
        <v>61608000000</v>
      </c>
      <c r="H150" s="46">
        <f>IF(AND(EXCL_YRS_NEG_INC=1,_xlfn.XLOOKUP($D150,MASTER_YH!$D:$D,MASTER_YH!L:L)&lt;0), "Negative", _xlfn.XLOOKUP($D150,MASTER_YH!$D:$D,MASTER_YH!L:L))</f>
        <v>3404000000</v>
      </c>
      <c r="I150" s="65">
        <f t="shared" si="122"/>
        <v>3.7684333750946652E-2</v>
      </c>
      <c r="J150" s="65" t="str">
        <f t="shared" si="123"/>
        <v/>
      </c>
      <c r="K150" s="47">
        <f t="shared" si="155"/>
        <v>5.5252564601999739E-2</v>
      </c>
      <c r="L150" s="46">
        <f>_xlfn.XLOOKUP($D150, 'MASTER_S&amp;P'!$D:$D, 'MASTER_S&amp;P'!F:F)</f>
        <v>61608000000</v>
      </c>
      <c r="M150" s="46">
        <f>IF(AND(EXCL_YRS_NEG_INC=1,_xlfn.XLOOKUP($D150,'MASTER_S&amp;P'!$D:$D,'MASTER_S&amp;P'!L:L)&lt;0),"Negative",_xlfn.XLOOKUP($D150,'MASTER_S&amp;P'!$D:$D,'MASTER_S&amp;P'!L:L))</f>
        <v>3404000000</v>
      </c>
      <c r="N150" s="65">
        <f t="shared" si="124"/>
        <v>3.4525962774654001E-2</v>
      </c>
      <c r="O150" s="65" t="str">
        <f t="shared" si="125"/>
        <v/>
      </c>
      <c r="P150" s="47">
        <f t="shared" si="156"/>
        <v>5.5252564601999739E-2</v>
      </c>
      <c r="Q150" s="46">
        <f>_xlfn.XLOOKUP($D150, MASTER_VL!$D:$D, MASTER_VL!F:F)</f>
        <v>61608000000</v>
      </c>
      <c r="R150" s="46">
        <f>IF(AND(EXCL_YRS_NEG_INC=1,_xlfn.XLOOKUP($D150,MASTER_VL!$D:$D,MASTER_VL!O:O)&lt;0),"Negative",_xlfn.XLOOKUP($D150,MASTER_VL!$D:$D,MASTER_VL!O:O))</f>
        <v>1274392000</v>
      </c>
      <c r="S150" s="65">
        <f t="shared" si="126"/>
        <v>4.7393134708802055E-2</v>
      </c>
      <c r="T150" s="65" t="str">
        <f t="shared" si="127"/>
        <v/>
      </c>
      <c r="U150" s="47">
        <f t="shared" si="157"/>
        <v>2.0685495390209065E-2</v>
      </c>
      <c r="V150" s="46">
        <f t="shared" si="128"/>
        <v>61608000000</v>
      </c>
      <c r="W150" s="46">
        <f>_xlfn.XLOOKUP($D150, MASTER_YH!$D:$D, MASTER_YH!I:I)</f>
        <v>51436000000</v>
      </c>
      <c r="X150" s="49">
        <f t="shared" si="129"/>
        <v>1.1977603235088266</v>
      </c>
      <c r="Y150" s="46">
        <f t="shared" si="158"/>
        <v>61608000000</v>
      </c>
      <c r="Z150" s="46">
        <f>_xlfn.XLOOKUP($D150, 'MASTER_S&amp;P'!$D:$D, 'MASTER_S&amp;P'!I:I)</f>
        <v>51436000000</v>
      </c>
      <c r="AA150" s="49">
        <f t="shared" si="159"/>
        <v>1.1977603235088266</v>
      </c>
      <c r="AB150" s="51">
        <f t="shared" si="130"/>
        <v>51436000000</v>
      </c>
      <c r="AC150" s="65">
        <f t="shared" si="131"/>
        <v>3.2183821327092431E-2</v>
      </c>
      <c r="AD150" s="65" t="str">
        <f t="shared" si="132"/>
        <v/>
      </c>
      <c r="AE150" s="50">
        <f t="shared" si="160"/>
        <v>1.1977603235088266</v>
      </c>
      <c r="AF150" s="44">
        <f t="shared" si="119"/>
        <v>0</v>
      </c>
      <c r="AI150" s="46">
        <f>_xlfn.XLOOKUP($D150,MASTER_YH!$D:$D,MASTER_YH!G:G)</f>
        <v>60124000000</v>
      </c>
      <c r="AJ150" s="46">
        <f>IF(AND(EXCL_YRS_NEG_INC=1,_xlfn.XLOOKUP($D150,MASTER_YH!$D:$D,MASTER_YH!M:M)&lt;0), "Negative", _xlfn.XLOOKUP($D150,MASTER_YH!$D:$D,MASTER_YH!M:M))</f>
        <v>3474000000</v>
      </c>
      <c r="AK150" s="65">
        <f t="shared" si="133"/>
        <v>3.3479150404548921E-2</v>
      </c>
      <c r="AL150" s="65" t="str">
        <f t="shared" si="134"/>
        <v/>
      </c>
      <c r="AM150" s="47">
        <f t="shared" si="161"/>
        <v>5.7780586787306236E-2</v>
      </c>
      <c r="AN150" s="46">
        <f>_xlfn.XLOOKUP($D150, 'MASTER_S&amp;P'!$D:$D, 'MASTER_S&amp;P'!G:G)</f>
        <v>60124000000</v>
      </c>
      <c r="AO150" s="46">
        <f>IF(AND(EXCL_YRS_NEG_INC=1,_xlfn.XLOOKUP($D150,'MASTER_S&amp;P'!$D:$D,'MASTER_S&amp;P'!M:M)&lt;0),"Negative",_xlfn.XLOOKUP($D150,'MASTER_S&amp;P'!$D:$D,'MASTER_S&amp;P'!M:M))</f>
        <v>3474000000</v>
      </c>
      <c r="AP150" s="65">
        <f t="shared" si="135"/>
        <v>3.395359686284271E-2</v>
      </c>
      <c r="AQ150" s="65" t="str">
        <f t="shared" si="136"/>
        <v/>
      </c>
      <c r="AR150" s="47">
        <f t="shared" si="162"/>
        <v>5.7780586787306236E-2</v>
      </c>
      <c r="AS150" s="46">
        <f>_xlfn.XLOOKUP($D150, MASTER_VL!$D:$D, MASTER_VL!G:G)</f>
        <v>60124000000</v>
      </c>
      <c r="AT150" s="46">
        <f>IF(AND(EXCL_YRS_NEG_INC=1,_xlfn.XLOOKUP($D150,MASTER_VL!$D:$D,MASTER_VL!P:P)&lt;0),"Negative",_xlfn.XLOOKUP($D150,MASTER_VL!$D:$D,MASTER_VL!P:P))</f>
        <v>1446412500</v>
      </c>
      <c r="AU150" s="65">
        <f t="shared" si="137"/>
        <v>3.5014331889706166E-2</v>
      </c>
      <c r="AV150" s="65" t="str">
        <f t="shared" si="138"/>
        <v/>
      </c>
      <c r="AW150" s="47">
        <f t="shared" si="163"/>
        <v>2.4057156875790034E-2</v>
      </c>
      <c r="AX150" s="46">
        <f t="shared" si="139"/>
        <v>60124000000</v>
      </c>
      <c r="AY150" s="46">
        <f>_xlfn.XLOOKUP($D150, MASTER_YH!$D:$D, MASTER_YH!J:J)</f>
        <v>49770000000</v>
      </c>
      <c r="AZ150" s="49">
        <f t="shared" si="140"/>
        <v>1.2080369700622866</v>
      </c>
      <c r="BA150" s="46">
        <f t="shared" si="164"/>
        <v>60124000000</v>
      </c>
      <c r="BB150" s="46">
        <f>_xlfn.XLOOKUP($D150, 'MASTER_S&amp;P'!$D:$D, 'MASTER_S&amp;P'!J:J)</f>
        <v>49770000000</v>
      </c>
      <c r="BC150" s="49">
        <f t="shared" si="165"/>
        <v>1.2080369700622866</v>
      </c>
      <c r="BD150" s="51">
        <f t="shared" si="141"/>
        <v>49770000000</v>
      </c>
      <c r="BE150" s="65">
        <f t="shared" si="142"/>
        <v>3.2138919492258639E-2</v>
      </c>
      <c r="BF150" s="65" t="str">
        <f t="shared" si="143"/>
        <v/>
      </c>
      <c r="BG150" s="50">
        <f t="shared" si="166"/>
        <v>1.2080369700622866</v>
      </c>
      <c r="BH150" s="44">
        <f t="shared" si="120"/>
        <v>0</v>
      </c>
      <c r="BK150" s="46">
        <f>_xlfn.XLOOKUP($D150,MASTER_YH!$D:$D,MASTER_YH!H:H)</f>
        <v>57048000000</v>
      </c>
      <c r="BL150" s="46">
        <f>IF(AND(EXCL_YRS_NEG_INC=1,_xlfn.XLOOKUP($D150,MASTER_YH!$D:$D,MASTER_YH!N:N)&lt;0), "Negative", _xlfn.XLOOKUP($D150,MASTER_YH!$D:$D,MASTER_YH!N:N))</f>
        <v>3640000000</v>
      </c>
      <c r="BM150" s="65">
        <f t="shared" si="144"/>
        <v>3.5100430436798405E-2</v>
      </c>
      <c r="BN150" s="65" t="str">
        <f t="shared" si="145"/>
        <v/>
      </c>
      <c r="BO150" s="47">
        <f t="shared" si="167"/>
        <v>6.380591782358716E-2</v>
      </c>
      <c r="BP150" s="46">
        <f>_xlfn.XLOOKUP($D150, 'MASTER_S&amp;P'!$D:$D, 'MASTER_S&amp;P'!H:H)</f>
        <v>57048000000</v>
      </c>
      <c r="BQ150" s="46">
        <f>IF(AND(EXCL_YRS_NEG_INC=1,_xlfn.XLOOKUP($D150,'MASTER_S&amp;P'!$D:$D,'MASTER_S&amp;P'!N:N)&lt;0),"Negative",_xlfn.XLOOKUP($D150,'MASTER_S&amp;P'!$D:$D,'MASTER_S&amp;P'!N:N))</f>
        <v>3640000000</v>
      </c>
      <c r="BR150" s="65">
        <f t="shared" si="146"/>
        <v>3.4049437257102716E-2</v>
      </c>
      <c r="BS150" s="65" t="str">
        <f t="shared" si="147"/>
        <v/>
      </c>
      <c r="BT150" s="47">
        <f t="shared" si="168"/>
        <v>6.380591782358716E-2</v>
      </c>
      <c r="BU150" s="46">
        <f>_xlfn.XLOOKUP($D150, MASTER_VL!$D:$D, MASTER_VL!H:H)</f>
        <v>57048000000</v>
      </c>
      <c r="BV150" s="46">
        <f>IF(AND(EXCL_YRS_NEG_INC=1,_xlfn.XLOOKUP($D150,MASTER_VL!$D:$D,MASTER_VL!Q:Q)&lt;0),"Negative",_xlfn.XLOOKUP($D150,MASTER_VL!$D:$D,MASTER_VL!Q:Q))</f>
        <v>1717028000</v>
      </c>
      <c r="BW150" s="65">
        <f t="shared" si="148"/>
        <v>3.6454174780822288E-2</v>
      </c>
      <c r="BX150" s="65" t="str">
        <f t="shared" si="149"/>
        <v/>
      </c>
      <c r="BY150" s="47">
        <f t="shared" si="169"/>
        <v>3.0097952601318187E-2</v>
      </c>
      <c r="BZ150" s="46">
        <f t="shared" si="150"/>
        <v>57048000000</v>
      </c>
      <c r="CA150" s="46">
        <f>_xlfn.XLOOKUP($D150, MASTER_YH!$D:$D, MASTER_YH!K:K)</f>
        <v>48958000000</v>
      </c>
      <c r="CB150" s="49">
        <f t="shared" si="151"/>
        <v>1.1652436782548308</v>
      </c>
      <c r="CC150" s="46">
        <f t="shared" si="170"/>
        <v>57048000000</v>
      </c>
      <c r="CD150" s="46">
        <f>_xlfn.XLOOKUP($D150, 'MASTER_S&amp;P'!$D:$D, 'MASTER_S&amp;P'!K:K)</f>
        <v>48958000000</v>
      </c>
      <c r="CE150" s="49">
        <f t="shared" si="171"/>
        <v>1.1652436782548308</v>
      </c>
      <c r="CF150" s="51">
        <f t="shared" si="152"/>
        <v>48958000000</v>
      </c>
      <c r="CG150" s="65">
        <f t="shared" si="153"/>
        <v>3.281198631213067E-2</v>
      </c>
      <c r="CH150" s="65" t="str">
        <f t="shared" si="154"/>
        <v/>
      </c>
      <c r="CI150" s="50">
        <f t="shared" si="172"/>
        <v>1.1652436782548308</v>
      </c>
      <c r="CJ150" s="44">
        <f t="shared" si="121"/>
        <v>0</v>
      </c>
    </row>
    <row r="151" spans="2:88" x14ac:dyDescent="0.3">
      <c r="B151" s="7" t="str">
        <f>MASTER_VL!B145</f>
        <v>Restaurants</v>
      </c>
      <c r="C151" s="7" t="str">
        <f>MASTER_VL!C145</f>
        <v>Arcos Dorados Holdings Inc</v>
      </c>
      <c r="D151" s="7" t="str">
        <f>MASTER_VL!D145</f>
        <v>ARCO</v>
      </c>
      <c r="G151" s="46">
        <f>_xlfn.XLOOKUP($D151,MASTER_YH!$D:$D,MASTER_YH!F:F)</f>
        <v>4470162000</v>
      </c>
      <c r="H151" s="46">
        <f>IF(AND(EXCL_YRS_NEG_INC=1,_xlfn.XLOOKUP($D151,MASTER_YH!$D:$D,MASTER_YH!L:L)&lt;0), "Negative", _xlfn.XLOOKUP($D151,MASTER_YH!$D:$D,MASTER_YH!L:L))</f>
        <v>259282000</v>
      </c>
      <c r="I151" s="65">
        <f t="shared" si="122"/>
        <v>2.1192888008789725E-3</v>
      </c>
      <c r="J151" s="65" t="str">
        <f t="shared" si="123"/>
        <v/>
      </c>
      <c r="K151" s="47">
        <f t="shared" si="155"/>
        <v>5.8002819584614604E-2</v>
      </c>
      <c r="L151" s="46">
        <f>_xlfn.XLOOKUP($D151, 'MASTER_S&amp;P'!$D:$D, 'MASTER_S&amp;P'!F:F)</f>
        <v>4470162000</v>
      </c>
      <c r="M151" s="46">
        <f>IF(AND(EXCL_YRS_NEG_INC=1,_xlfn.XLOOKUP($D151,'MASTER_S&amp;P'!$D:$D,'MASTER_S&amp;P'!L:L)&lt;0),"Negative",_xlfn.XLOOKUP($D151,'MASTER_S&amp;P'!$D:$D,'MASTER_S&amp;P'!L:L))</f>
        <v>259282000</v>
      </c>
      <c r="N151" s="65">
        <f t="shared" si="124"/>
        <v>1.9416685652841198E-3</v>
      </c>
      <c r="O151" s="65" t="str">
        <f t="shared" si="125"/>
        <v/>
      </c>
      <c r="P151" s="47">
        <f t="shared" si="156"/>
        <v>5.8002819584614604E-2</v>
      </c>
      <c r="Q151" s="46" t="str">
        <f>_xlfn.XLOOKUP($D151, MASTER_VL!$D:$D, MASTER_VL!F:F)</f>
        <v>NA</v>
      </c>
      <c r="R151" s="46" t="str">
        <f>IF(AND(EXCL_YRS_NEG_INC=1,_xlfn.XLOOKUP($D151,MASTER_VL!$D:$D,MASTER_VL!O:O)&lt;0),"Negative",_xlfn.XLOOKUP($D151,MASTER_VL!$D:$D,MASTER_VL!O:O))</f>
        <v>NA</v>
      </c>
      <c r="S151" s="65" t="str">
        <f t="shared" si="126"/>
        <v/>
      </c>
      <c r="T151" s="65" t="str">
        <f t="shared" si="127"/>
        <v/>
      </c>
      <c r="U151" s="47" t="str">
        <f t="shared" si="157"/>
        <v>n/a</v>
      </c>
      <c r="V151" s="46">
        <f t="shared" si="128"/>
        <v>4470162000</v>
      </c>
      <c r="W151" s="46">
        <f>_xlfn.XLOOKUP($D151, MASTER_YH!$D:$D, MASTER_YH!I:I)</f>
        <v>2892654000</v>
      </c>
      <c r="X151" s="49">
        <f t="shared" si="129"/>
        <v>1.5453497030754455</v>
      </c>
      <c r="Y151" s="46">
        <f t="shared" si="158"/>
        <v>4470162000</v>
      </c>
      <c r="Z151" s="46">
        <f>_xlfn.XLOOKUP($D151, 'MASTER_S&amp;P'!$D:$D, 'MASTER_S&amp;P'!I:I)</f>
        <v>2892654000</v>
      </c>
      <c r="AA151" s="49">
        <f t="shared" si="159"/>
        <v>1.5453497030754455</v>
      </c>
      <c r="AB151" s="51">
        <f t="shared" si="130"/>
        <v>2892654000</v>
      </c>
      <c r="AC151" s="65">
        <f t="shared" si="131"/>
        <v>1.8099513861322659E-3</v>
      </c>
      <c r="AD151" s="65" t="str">
        <f t="shared" si="132"/>
        <v/>
      </c>
      <c r="AE151" s="50">
        <f t="shared" si="160"/>
        <v>1.5453497030754455</v>
      </c>
      <c r="AF151" s="44">
        <f t="shared" si="119"/>
        <v>0</v>
      </c>
      <c r="AI151" s="46">
        <f>_xlfn.XLOOKUP($D151,MASTER_YH!$D:$D,MASTER_YH!G:G)</f>
        <v>4331878000</v>
      </c>
      <c r="AJ151" s="46">
        <f>IF(AND(EXCL_YRS_NEG_INC=1,_xlfn.XLOOKUP($D151,MASTER_YH!$D:$D,MASTER_YH!M:M)&lt;0), "Negative", _xlfn.XLOOKUP($D151,MASTER_YH!$D:$D,MASTER_YH!M:M))</f>
        <v>278117000</v>
      </c>
      <c r="AK151" s="65">
        <f t="shared" si="133"/>
        <v>2.030972937695991E-3</v>
      </c>
      <c r="AL151" s="65" t="str">
        <f t="shared" si="134"/>
        <v/>
      </c>
      <c r="AM151" s="47">
        <f t="shared" si="161"/>
        <v>6.4202408285736576E-2</v>
      </c>
      <c r="AN151" s="46">
        <f>_xlfn.XLOOKUP($D151, 'MASTER_S&amp;P'!$D:$D, 'MASTER_S&amp;P'!G:G)</f>
        <v>4331878000</v>
      </c>
      <c r="AO151" s="46">
        <f>IF(AND(EXCL_YRS_NEG_INC=1,_xlfn.XLOOKUP($D151,'MASTER_S&amp;P'!$D:$D,'MASTER_S&amp;P'!M:M)&lt;0),"Negative",_xlfn.XLOOKUP($D151,'MASTER_S&amp;P'!$D:$D,'MASTER_S&amp;P'!M:M))</f>
        <v>278117000</v>
      </c>
      <c r="AP151" s="65">
        <f t="shared" si="135"/>
        <v>2.0597546691777276E-3</v>
      </c>
      <c r="AQ151" s="65" t="str">
        <f t="shared" si="136"/>
        <v/>
      </c>
      <c r="AR151" s="47">
        <f t="shared" si="162"/>
        <v>6.4202408285736576E-2</v>
      </c>
      <c r="AS151" s="46">
        <f>_xlfn.XLOOKUP($D151, MASTER_VL!$D:$D, MASTER_VL!G:G)</f>
        <v>4331900000</v>
      </c>
      <c r="AT151" s="46">
        <f>IF(AND(EXCL_YRS_NEG_INC=1,_xlfn.XLOOKUP($D151,MASTER_VL!$D:$D,MASTER_VL!P:P)&lt;0),"Negative",_xlfn.XLOOKUP($D151,MASTER_VL!$D:$D,MASTER_VL!P:P))</f>
        <v>181167600</v>
      </c>
      <c r="AU151" s="65">
        <f t="shared" si="137"/>
        <v>2.1241029010651532E-3</v>
      </c>
      <c r="AV151" s="65" t="str">
        <f t="shared" si="138"/>
        <v/>
      </c>
      <c r="AW151" s="47">
        <f t="shared" si="163"/>
        <v>4.182174103742007E-2</v>
      </c>
      <c r="AX151" s="46">
        <f t="shared" si="139"/>
        <v>4331878000</v>
      </c>
      <c r="AY151" s="46">
        <f>_xlfn.XLOOKUP($D151, MASTER_YH!$D:$D, MASTER_YH!J:J)</f>
        <v>3019238000</v>
      </c>
      <c r="AZ151" s="49">
        <f t="shared" si="140"/>
        <v>1.4347587040173713</v>
      </c>
      <c r="BA151" s="46">
        <f t="shared" si="164"/>
        <v>4331878000</v>
      </c>
      <c r="BB151" s="46">
        <f>_xlfn.XLOOKUP($D151, 'MASTER_S&amp;P'!$D:$D, 'MASTER_S&amp;P'!J:J)</f>
        <v>3019238000</v>
      </c>
      <c r="BC151" s="49">
        <f t="shared" si="165"/>
        <v>1.4347587040173713</v>
      </c>
      <c r="BD151" s="51">
        <f t="shared" si="141"/>
        <v>3019238000</v>
      </c>
      <c r="BE151" s="65">
        <f t="shared" si="142"/>
        <v>1.9496694195291942E-3</v>
      </c>
      <c r="BF151" s="65" t="str">
        <f t="shared" si="143"/>
        <v/>
      </c>
      <c r="BG151" s="50">
        <f t="shared" si="166"/>
        <v>1.4347587040173713</v>
      </c>
      <c r="BH151" s="44">
        <f t="shared" si="120"/>
        <v>0</v>
      </c>
      <c r="BK151" s="46">
        <f>_xlfn.XLOOKUP($D151,MASTER_YH!$D:$D,MASTER_YH!H:H)</f>
        <v>3618902000</v>
      </c>
      <c r="BL151" s="46">
        <f>IF(AND(EXCL_YRS_NEG_INC=1,_xlfn.XLOOKUP($D151,MASTER_YH!$D:$D,MASTER_YH!N:N)&lt;0), "Negative", _xlfn.XLOOKUP($D151,MASTER_YH!$D:$D,MASTER_YH!N:N))</f>
        <v>226396000</v>
      </c>
      <c r="BM151" s="65">
        <f t="shared" si="144"/>
        <v>1.8903314657987618E-3</v>
      </c>
      <c r="BN151" s="65" t="str">
        <f t="shared" si="145"/>
        <v/>
      </c>
      <c r="BO151" s="47">
        <f t="shared" si="167"/>
        <v>6.2559306662628614E-2</v>
      </c>
      <c r="BP151" s="46">
        <f>_xlfn.XLOOKUP($D151, 'MASTER_S&amp;P'!$D:$D, 'MASTER_S&amp;P'!H:H)</f>
        <v>3618902000</v>
      </c>
      <c r="BQ151" s="46">
        <f>IF(AND(EXCL_YRS_NEG_INC=1,_xlfn.XLOOKUP($D151,'MASTER_S&amp;P'!$D:$D,'MASTER_S&amp;P'!N:N)&lt;0),"Negative",_xlfn.XLOOKUP($D151,'MASTER_S&amp;P'!$D:$D,'MASTER_S&amp;P'!N:N))</f>
        <v>226396000</v>
      </c>
      <c r="BR151" s="65">
        <f t="shared" si="146"/>
        <v>1.8337302944400247E-3</v>
      </c>
      <c r="BS151" s="65" t="str">
        <f t="shared" si="147"/>
        <v/>
      </c>
      <c r="BT151" s="47">
        <f t="shared" si="168"/>
        <v>6.2559306662628614E-2</v>
      </c>
      <c r="BU151" s="46">
        <f>_xlfn.XLOOKUP($D151, MASTER_VL!$D:$D, MASTER_VL!H:H)</f>
        <v>3618900000</v>
      </c>
      <c r="BV151" s="46">
        <f>IF(AND(EXCL_YRS_NEG_INC=1,_xlfn.XLOOKUP($D151,MASTER_VL!$D:$D,MASTER_VL!Q:Q)&lt;0),"Negative",_xlfn.XLOOKUP($D151,MASTER_VL!$D:$D,MASTER_VL!Q:Q))</f>
        <v>141095300</v>
      </c>
      <c r="BW151" s="65">
        <f t="shared" si="148"/>
        <v>1.9632372820041562E-3</v>
      </c>
      <c r="BX151" s="65" t="str">
        <f t="shared" si="149"/>
        <v/>
      </c>
      <c r="BY151" s="47">
        <f t="shared" si="169"/>
        <v>3.8988449528862358E-2</v>
      </c>
      <c r="BZ151" s="46">
        <f t="shared" si="150"/>
        <v>3618902000</v>
      </c>
      <c r="CA151" s="46">
        <f>_xlfn.XLOOKUP($D151, MASTER_YH!$D:$D, MASTER_YH!K:K)</f>
        <v>2636630000</v>
      </c>
      <c r="CB151" s="49">
        <f t="shared" si="151"/>
        <v>1.3725482908106181</v>
      </c>
      <c r="CC151" s="46">
        <f t="shared" si="170"/>
        <v>3618902000</v>
      </c>
      <c r="CD151" s="46">
        <f>_xlfn.XLOOKUP($D151, 'MASTER_S&amp;P'!$D:$D, 'MASTER_S&amp;P'!K:K)</f>
        <v>2636630000</v>
      </c>
      <c r="CE151" s="49">
        <f t="shared" si="171"/>
        <v>1.3725482908106181</v>
      </c>
      <c r="CF151" s="51">
        <f t="shared" si="152"/>
        <v>2636630000</v>
      </c>
      <c r="CG151" s="65">
        <f t="shared" si="153"/>
        <v>1.7670874519006717E-3</v>
      </c>
      <c r="CH151" s="65" t="str">
        <f t="shared" si="154"/>
        <v/>
      </c>
      <c r="CI151" s="50">
        <f t="shared" si="172"/>
        <v>1.3725482908106181</v>
      </c>
      <c r="CJ151" s="44">
        <f t="shared" si="121"/>
        <v>0</v>
      </c>
    </row>
    <row r="152" spans="2:88" x14ac:dyDescent="0.3">
      <c r="B152" s="7" t="str">
        <f>MASTER_VL!B146</f>
        <v>Restaurants</v>
      </c>
      <c r="C152" s="7" t="str">
        <f>MASTER_VL!C146</f>
        <v>Ark Restaurants Corp</v>
      </c>
      <c r="D152" s="7" t="str">
        <f>MASTER_VL!D146</f>
        <v>ARKR</v>
      </c>
      <c r="G152" s="46">
        <f>_xlfn.XLOOKUP($D152,MASTER_YH!$D:$D,MASTER_YH!F:F)</f>
        <v>179110000</v>
      </c>
      <c r="H152" s="46" t="str">
        <f>IF(AND(EXCL_YRS_NEG_INC=1,_xlfn.XLOOKUP($D152,MASTER_YH!$D:$D,MASTER_YH!L:L)&lt;0), "Negative", _xlfn.XLOOKUP($D152,MASTER_YH!$D:$D,MASTER_YH!L:L))</f>
        <v>Negative</v>
      </c>
      <c r="I152" s="65" t="str">
        <f t="shared" si="122"/>
        <v/>
      </c>
      <c r="J152" s="65" t="str">
        <f t="shared" si="123"/>
        <v/>
      </c>
      <c r="K152" s="47" t="str">
        <f t="shared" si="155"/>
        <v>n/a</v>
      </c>
      <c r="L152" s="46">
        <f>_xlfn.XLOOKUP($D152, 'MASTER_S&amp;P'!$D:$D, 'MASTER_S&amp;P'!F:F)</f>
        <v>183545000</v>
      </c>
      <c r="M152" s="46" t="str">
        <f>IF(AND(EXCL_YRS_NEG_INC=1,_xlfn.XLOOKUP($D152,'MASTER_S&amp;P'!$D:$D,'MASTER_S&amp;P'!L:L)&lt;0),"Negative",_xlfn.XLOOKUP($D152,'MASTER_S&amp;P'!$D:$D,'MASTER_S&amp;P'!L:L))</f>
        <v>Negative</v>
      </c>
      <c r="N152" s="65" t="str">
        <f t="shared" si="124"/>
        <v/>
      </c>
      <c r="O152" s="65" t="str">
        <f t="shared" si="125"/>
        <v/>
      </c>
      <c r="P152" s="47" t="str">
        <f t="shared" si="156"/>
        <v>n/a</v>
      </c>
      <c r="Q152" s="46">
        <f>_xlfn.XLOOKUP($D152, MASTER_VL!$D:$D, MASTER_VL!F:F)</f>
        <v>183500000</v>
      </c>
      <c r="R152" s="46" t="str">
        <f>IF(AND(EXCL_YRS_NEG_INC=1,_xlfn.XLOOKUP($D152,MASTER_VL!$D:$D,MASTER_VL!O:O)&lt;0),"Negative",_xlfn.XLOOKUP($D152,MASTER_VL!$D:$D,MASTER_VL!O:O))</f>
        <v>Negative</v>
      </c>
      <c r="S152" s="65" t="str">
        <f t="shared" si="126"/>
        <v/>
      </c>
      <c r="T152" s="65" t="str">
        <f t="shared" si="127"/>
        <v/>
      </c>
      <c r="U152" s="47" t="str">
        <f t="shared" si="157"/>
        <v>n/a</v>
      </c>
      <c r="V152" s="46">
        <f t="shared" si="128"/>
        <v>179110000</v>
      </c>
      <c r="W152" s="46">
        <f>_xlfn.XLOOKUP($D152, MASTER_YH!$D:$D, MASTER_YH!I:I)</f>
        <v>156041000</v>
      </c>
      <c r="X152" s="49">
        <f t="shared" si="129"/>
        <v>1.1478393499144455</v>
      </c>
      <c r="Y152" s="46">
        <f t="shared" si="158"/>
        <v>183545000</v>
      </c>
      <c r="Z152" s="46">
        <f>_xlfn.XLOOKUP($D152, 'MASTER_S&amp;P'!$D:$D, 'MASTER_S&amp;P'!I:I)</f>
        <v>156041000</v>
      </c>
      <c r="AA152" s="49">
        <f t="shared" si="159"/>
        <v>1.176261367204773</v>
      </c>
      <c r="AB152" s="51">
        <f t="shared" si="130"/>
        <v>156041000</v>
      </c>
      <c r="AC152" s="65">
        <f t="shared" si="131"/>
        <v>9.7635812732343687E-5</v>
      </c>
      <c r="AD152" s="65" t="str">
        <f t="shared" si="132"/>
        <v/>
      </c>
      <c r="AE152" s="50">
        <f t="shared" si="160"/>
        <v>1.1620503585596094</v>
      </c>
      <c r="AF152" s="44">
        <f t="shared" si="119"/>
        <v>0</v>
      </c>
      <c r="AI152" s="46">
        <f>_xlfn.XLOOKUP($D152,MASTER_YH!$D:$D,MASTER_YH!G:G)</f>
        <v>180820000</v>
      </c>
      <c r="AJ152" s="46" t="str">
        <f>IF(AND(EXCL_YRS_NEG_INC=1,_xlfn.XLOOKUP($D152,MASTER_YH!$D:$D,MASTER_YH!M:M)&lt;0), "Negative", _xlfn.XLOOKUP($D152,MASTER_YH!$D:$D,MASTER_YH!M:M))</f>
        <v>Negative</v>
      </c>
      <c r="AK152" s="65" t="str">
        <f t="shared" si="133"/>
        <v/>
      </c>
      <c r="AL152" s="65" t="str">
        <f t="shared" si="134"/>
        <v/>
      </c>
      <c r="AM152" s="47" t="str">
        <f t="shared" si="161"/>
        <v>n/a</v>
      </c>
      <c r="AN152" s="46">
        <f>_xlfn.XLOOKUP($D152, 'MASTER_S&amp;P'!$D:$D, 'MASTER_S&amp;P'!G:G)</f>
        <v>184793000</v>
      </c>
      <c r="AO152" s="46" t="str">
        <f>IF(AND(EXCL_YRS_NEG_INC=1,_xlfn.XLOOKUP($D152,'MASTER_S&amp;P'!$D:$D,'MASTER_S&amp;P'!M:M)&lt;0),"Negative",_xlfn.XLOOKUP($D152,'MASTER_S&amp;P'!$D:$D,'MASTER_S&amp;P'!M:M))</f>
        <v>Negative</v>
      </c>
      <c r="AP152" s="65" t="str">
        <f t="shared" si="135"/>
        <v/>
      </c>
      <c r="AQ152" s="65" t="str">
        <f t="shared" si="136"/>
        <v/>
      </c>
      <c r="AR152" s="47" t="str">
        <f t="shared" si="162"/>
        <v>n/a</v>
      </c>
      <c r="AS152" s="46">
        <f>_xlfn.XLOOKUP($D152, MASTER_VL!$D:$D, MASTER_VL!G:G)</f>
        <v>184800000</v>
      </c>
      <c r="AT152" s="46">
        <f>IF(AND(EXCL_YRS_NEG_INC=1,_xlfn.XLOOKUP($D152,MASTER_VL!$D:$D,MASTER_VL!P:P)&lt;0),"Negative",_xlfn.XLOOKUP($D152,MASTER_VL!$D:$D,MASTER_VL!P:P))</f>
        <v>540000</v>
      </c>
      <c r="AU152" s="65">
        <f t="shared" si="137"/>
        <v>1.2449258818313932E-4</v>
      </c>
      <c r="AV152" s="65" t="str">
        <f t="shared" si="138"/>
        <v/>
      </c>
      <c r="AW152" s="47">
        <f t="shared" si="163"/>
        <v>2.9220779220779222E-3</v>
      </c>
      <c r="AX152" s="46">
        <f t="shared" si="139"/>
        <v>180820000</v>
      </c>
      <c r="AY152" s="46">
        <f>_xlfn.XLOOKUP($D152, MASTER_YH!$D:$D, MASTER_YH!J:J)</f>
        <v>176956000</v>
      </c>
      <c r="AZ152" s="49">
        <f t="shared" si="140"/>
        <v>1.0218359366170122</v>
      </c>
      <c r="BA152" s="46">
        <f t="shared" si="164"/>
        <v>184793000</v>
      </c>
      <c r="BB152" s="46">
        <f>_xlfn.XLOOKUP($D152, 'MASTER_S&amp;P'!$D:$D, 'MASTER_S&amp;P'!J:J)</f>
        <v>176956000</v>
      </c>
      <c r="BC152" s="49">
        <f t="shared" si="165"/>
        <v>1.0442878455661295</v>
      </c>
      <c r="BD152" s="51">
        <f t="shared" si="141"/>
        <v>176956000</v>
      </c>
      <c r="BE152" s="65">
        <f t="shared" si="142"/>
        <v>1.1426913075491501E-4</v>
      </c>
      <c r="BF152" s="65" t="str">
        <f t="shared" si="143"/>
        <v/>
      </c>
      <c r="BG152" s="50">
        <f t="shared" si="166"/>
        <v>1.0330618910915708</v>
      </c>
      <c r="BH152" s="44">
        <f t="shared" si="120"/>
        <v>0</v>
      </c>
      <c r="BK152" s="46">
        <f>_xlfn.XLOOKUP($D152,MASTER_YH!$D:$D,MASTER_YH!H:H)</f>
        <v>180010000</v>
      </c>
      <c r="BL152" s="46">
        <f>IF(AND(EXCL_YRS_NEG_INC=1,_xlfn.XLOOKUP($D152,MASTER_YH!$D:$D,MASTER_YH!N:N)&lt;0), "Negative", _xlfn.XLOOKUP($D152,MASTER_YH!$D:$D,MASTER_YH!N:N))</f>
        <v>11622000</v>
      </c>
      <c r="BM152" s="65">
        <f t="shared" si="144"/>
        <v>1.502253685024739E-4</v>
      </c>
      <c r="BN152" s="65" t="str">
        <f t="shared" si="145"/>
        <v/>
      </c>
      <c r="BO152" s="47">
        <f t="shared" si="167"/>
        <v>6.456307982889839E-2</v>
      </c>
      <c r="BP152" s="46">
        <f>_xlfn.XLOOKUP($D152, 'MASTER_S&amp;P'!$D:$D, 'MASTER_S&amp;P'!H:H)</f>
        <v>183674000</v>
      </c>
      <c r="BQ152" s="46">
        <f>IF(AND(EXCL_YRS_NEG_INC=1,_xlfn.XLOOKUP($D152,'MASTER_S&amp;P'!$D:$D,'MASTER_S&amp;P'!N:N)&lt;0),"Negative",_xlfn.XLOOKUP($D152,'MASTER_S&amp;P'!$D:$D,'MASTER_S&amp;P'!N:N))</f>
        <v>11622000</v>
      </c>
      <c r="BR152" s="65">
        <f t="shared" si="146"/>
        <v>1.4572725164895952E-4</v>
      </c>
      <c r="BS152" s="65" t="str">
        <f t="shared" si="147"/>
        <v/>
      </c>
      <c r="BT152" s="47">
        <f t="shared" si="168"/>
        <v>6.3275150538454006E-2</v>
      </c>
      <c r="BU152" s="46">
        <f>_xlfn.XLOOKUP($D152, MASTER_VL!$D:$D, MASTER_VL!H:H)</f>
        <v>183700000</v>
      </c>
      <c r="BV152" s="46">
        <f>IF(AND(EXCL_YRS_NEG_INC=1,_xlfn.XLOOKUP($D152,MASTER_VL!$D:$D,MASTER_VL!Q:Q)&lt;0),"Negative",_xlfn.XLOOKUP($D152,MASTER_VL!$D:$D,MASTER_VL!Q:Q))</f>
        <v>9288000</v>
      </c>
      <c r="BW152" s="65">
        <f t="shared" si="148"/>
        <v>1.5601922175180396E-4</v>
      </c>
      <c r="BX152" s="65" t="str">
        <f t="shared" si="149"/>
        <v/>
      </c>
      <c r="BY152" s="47">
        <f t="shared" si="169"/>
        <v>5.0560696788241696E-2</v>
      </c>
      <c r="BZ152" s="46">
        <f t="shared" si="150"/>
        <v>180010000</v>
      </c>
      <c r="CA152" s="46">
        <f>_xlfn.XLOOKUP($D152, MASTER_YH!$D:$D, MASTER_YH!K:K)</f>
        <v>209534000</v>
      </c>
      <c r="CB152" s="49">
        <f t="shared" si="151"/>
        <v>0.85909685301669414</v>
      </c>
      <c r="CC152" s="46">
        <f t="shared" si="170"/>
        <v>183674000</v>
      </c>
      <c r="CD152" s="46">
        <f>_xlfn.XLOOKUP($D152, 'MASTER_S&amp;P'!$D:$D, 'MASTER_S&amp;P'!K:K)</f>
        <v>209534000</v>
      </c>
      <c r="CE152" s="49">
        <f t="shared" si="171"/>
        <v>0.87658327526797564</v>
      </c>
      <c r="CF152" s="51">
        <f t="shared" si="152"/>
        <v>209534000</v>
      </c>
      <c r="CG152" s="65">
        <f t="shared" si="153"/>
        <v>1.4043111932525814E-4</v>
      </c>
      <c r="CH152" s="65" t="str">
        <f t="shared" si="154"/>
        <v/>
      </c>
      <c r="CI152" s="50">
        <f t="shared" si="172"/>
        <v>0.86784006414233494</v>
      </c>
      <c r="CJ152" s="44">
        <f t="shared" si="121"/>
        <v>0</v>
      </c>
    </row>
    <row r="153" spans="2:88" x14ac:dyDescent="0.3">
      <c r="B153" s="7" t="str">
        <f>MASTER_VL!B147</f>
        <v>Restaurants</v>
      </c>
      <c r="C153" s="7" t="str">
        <f>MASTER_VL!C147</f>
        <v>BAB Inc</v>
      </c>
      <c r="D153" s="7" t="str">
        <f>MASTER_VL!D147</f>
        <v>BABB</v>
      </c>
      <c r="G153" s="46">
        <f>_xlfn.XLOOKUP($D153,MASTER_YH!$D:$D,MASTER_YH!F:F)</f>
        <v>3545142</v>
      </c>
      <c r="H153" s="46">
        <f>IF(AND(EXCL_YRS_NEG_INC=1,_xlfn.XLOOKUP($D153,MASTER_YH!$D:$D,MASTER_YH!L:L)&lt;0), "Negative", _xlfn.XLOOKUP($D153,MASTER_YH!$D:$D,MASTER_YH!L:L))</f>
        <v>731400</v>
      </c>
      <c r="I153" s="65">
        <f t="shared" si="122"/>
        <v>3.548787104502083E-6</v>
      </c>
      <c r="J153" s="65" t="str">
        <f t="shared" si="123"/>
        <v/>
      </c>
      <c r="K153" s="47">
        <f t="shared" si="155"/>
        <v>0.20631049475592234</v>
      </c>
      <c r="L153" s="46">
        <f>_xlfn.XLOOKUP($D153, 'MASTER_S&amp;P'!$D:$D, 'MASTER_S&amp;P'!F:F)</f>
        <v>3545142</v>
      </c>
      <c r="M153" s="46">
        <f>IF(AND(EXCL_YRS_NEG_INC=1,_xlfn.XLOOKUP($D153,'MASTER_S&amp;P'!$D:$D,'MASTER_S&amp;P'!L:L)&lt;0),"Negative",_xlfn.XLOOKUP($D153,'MASTER_S&amp;P'!$D:$D,'MASTER_S&amp;P'!L:L))</f>
        <v>731400</v>
      </c>
      <c r="N153" s="65">
        <f t="shared" si="124"/>
        <v>3.2513588345484063E-6</v>
      </c>
      <c r="O153" s="65" t="str">
        <f t="shared" si="125"/>
        <v/>
      </c>
      <c r="P153" s="47">
        <f t="shared" si="156"/>
        <v>0.20631049475592234</v>
      </c>
      <c r="Q153" s="46" t="str">
        <f>_xlfn.XLOOKUP($D153, MASTER_VL!$D:$D, MASTER_VL!F:F)</f>
        <v>NA</v>
      </c>
      <c r="R153" s="46" t="str">
        <f>IF(AND(EXCL_YRS_NEG_INC=1,_xlfn.XLOOKUP($D153,MASTER_VL!$D:$D,MASTER_VL!O:O)&lt;0),"Negative",_xlfn.XLOOKUP($D153,MASTER_VL!$D:$D,MASTER_VL!O:O))</f>
        <v>NA</v>
      </c>
      <c r="S153" s="65" t="str">
        <f t="shared" si="126"/>
        <v/>
      </c>
      <c r="T153" s="65" t="str">
        <f t="shared" si="127"/>
        <v/>
      </c>
      <c r="U153" s="47" t="str">
        <f t="shared" si="157"/>
        <v>n/a</v>
      </c>
      <c r="V153" s="46">
        <f t="shared" si="128"/>
        <v>3545142</v>
      </c>
      <c r="W153" s="46">
        <f>_xlfn.XLOOKUP($D153, MASTER_YH!$D:$D, MASTER_YH!I:I)</f>
        <v>4843801</v>
      </c>
      <c r="X153" s="49">
        <f t="shared" si="129"/>
        <v>0.73189257775040717</v>
      </c>
      <c r="Y153" s="46">
        <f t="shared" si="158"/>
        <v>3545142</v>
      </c>
      <c r="Z153" s="46">
        <f>_xlfn.XLOOKUP($D153, 'MASTER_S&amp;P'!$D:$D, 'MASTER_S&amp;P'!I:I)</f>
        <v>4843801</v>
      </c>
      <c r="AA153" s="49">
        <f t="shared" si="159"/>
        <v>0.73189257775040717</v>
      </c>
      <c r="AB153" s="51">
        <f t="shared" si="130"/>
        <v>4843801</v>
      </c>
      <c r="AC153" s="65">
        <f t="shared" si="131"/>
        <v>3.0307960558362168E-6</v>
      </c>
      <c r="AD153" s="65" t="str">
        <f t="shared" si="132"/>
        <v/>
      </c>
      <c r="AE153" s="50">
        <f t="shared" si="160"/>
        <v>0.73189257775040717</v>
      </c>
      <c r="AF153" s="44">
        <f t="shared" si="119"/>
        <v>0</v>
      </c>
      <c r="AI153" s="46">
        <f>_xlfn.XLOOKUP($D153,MASTER_YH!$D:$D,MASTER_YH!G:G)</f>
        <v>3509845</v>
      </c>
      <c r="AJ153" s="46">
        <f>IF(AND(EXCL_YRS_NEG_INC=1,_xlfn.XLOOKUP($D153,MASTER_YH!$D:$D,MASTER_YH!M:M)&lt;0), "Negative", _xlfn.XLOOKUP($D153,MASTER_YH!$D:$D,MASTER_YH!M:M))</f>
        <v>650321</v>
      </c>
      <c r="AK153" s="65">
        <f t="shared" si="133"/>
        <v>2.8915061669792077E-6</v>
      </c>
      <c r="AL153" s="65" t="str">
        <f t="shared" si="134"/>
        <v/>
      </c>
      <c r="AM153" s="47">
        <f t="shared" si="161"/>
        <v>0.18528482026984097</v>
      </c>
      <c r="AN153" s="46">
        <f>_xlfn.XLOOKUP($D153, 'MASTER_S&amp;P'!$D:$D, 'MASTER_S&amp;P'!G:G)</f>
        <v>3509845</v>
      </c>
      <c r="AO153" s="46">
        <f>IF(AND(EXCL_YRS_NEG_INC=1,_xlfn.XLOOKUP($D153,'MASTER_S&amp;P'!$D:$D,'MASTER_S&amp;P'!M:M)&lt;0),"Negative",_xlfn.XLOOKUP($D153,'MASTER_S&amp;P'!$D:$D,'MASTER_S&amp;P'!M:M))</f>
        <v>650321</v>
      </c>
      <c r="AP153" s="65">
        <f t="shared" si="135"/>
        <v>2.9324828597411463E-6</v>
      </c>
      <c r="AQ153" s="65" t="str">
        <f t="shared" si="136"/>
        <v/>
      </c>
      <c r="AR153" s="47">
        <f t="shared" si="162"/>
        <v>0.18528482026984097</v>
      </c>
      <c r="AS153" s="46" t="str">
        <f>_xlfn.XLOOKUP($D153, MASTER_VL!$D:$D, MASTER_VL!G:G)</f>
        <v>NA</v>
      </c>
      <c r="AT153" s="46" t="str">
        <f>IF(AND(EXCL_YRS_NEG_INC=1,_xlfn.XLOOKUP($D153,MASTER_VL!$D:$D,MASTER_VL!P:P)&lt;0),"Negative",_xlfn.XLOOKUP($D153,MASTER_VL!$D:$D,MASTER_VL!P:P))</f>
        <v>NA</v>
      </c>
      <c r="AU153" s="65" t="str">
        <f t="shared" si="137"/>
        <v/>
      </c>
      <c r="AV153" s="65" t="str">
        <f t="shared" si="138"/>
        <v/>
      </c>
      <c r="AW153" s="47" t="str">
        <f t="shared" si="163"/>
        <v>n/a</v>
      </c>
      <c r="AX153" s="46">
        <f t="shared" si="139"/>
        <v>3509845</v>
      </c>
      <c r="AY153" s="46">
        <f>_xlfn.XLOOKUP($D153, MASTER_YH!$D:$D, MASTER_YH!J:J)</f>
        <v>4298504</v>
      </c>
      <c r="AZ153" s="49">
        <f t="shared" si="140"/>
        <v>0.81652709873016283</v>
      </c>
      <c r="BA153" s="46">
        <f t="shared" si="164"/>
        <v>3509845</v>
      </c>
      <c r="BB153" s="46">
        <f>_xlfn.XLOOKUP($D153, 'MASTER_S&amp;P'!$D:$D, 'MASTER_S&amp;P'!J:J)</f>
        <v>4298504</v>
      </c>
      <c r="BC153" s="49">
        <f t="shared" si="165"/>
        <v>0.81652709873016283</v>
      </c>
      <c r="BD153" s="51">
        <f t="shared" si="141"/>
        <v>4298504</v>
      </c>
      <c r="BE153" s="65">
        <f t="shared" si="142"/>
        <v>2.7757539480239448E-6</v>
      </c>
      <c r="BF153" s="65" t="str">
        <f t="shared" si="143"/>
        <v/>
      </c>
      <c r="BG153" s="50">
        <f t="shared" si="166"/>
        <v>0.81652709873016283</v>
      </c>
      <c r="BH153" s="44">
        <f t="shared" si="120"/>
        <v>0</v>
      </c>
      <c r="BK153" s="46">
        <f>_xlfn.XLOOKUP($D153,MASTER_YH!$D:$D,MASTER_YH!H:H)</f>
        <v>3287087</v>
      </c>
      <c r="BL153" s="46">
        <f>IF(AND(EXCL_YRS_NEG_INC=1,_xlfn.XLOOKUP($D153,MASTER_YH!$D:$D,MASTER_YH!N:N)&lt;0), "Negative", _xlfn.XLOOKUP($D153,MASTER_YH!$D:$D,MASTER_YH!N:N))</f>
        <v>608179</v>
      </c>
      <c r="BM153" s="65">
        <f t="shared" si="144"/>
        <v>3.0790178164321968E-6</v>
      </c>
      <c r="BN153" s="65" t="str">
        <f t="shared" si="145"/>
        <v/>
      </c>
      <c r="BO153" s="47">
        <f t="shared" si="167"/>
        <v>0.18502065810853197</v>
      </c>
      <c r="BP153" s="46">
        <f>_xlfn.XLOOKUP($D153, 'MASTER_S&amp;P'!$D:$D, 'MASTER_S&amp;P'!H:H)</f>
        <v>3287087</v>
      </c>
      <c r="BQ153" s="46">
        <f>IF(AND(EXCL_YRS_NEG_INC=1,_xlfn.XLOOKUP($D153,'MASTER_S&amp;P'!$D:$D,'MASTER_S&amp;P'!N:N)&lt;0),"Negative",_xlfn.XLOOKUP($D153,'MASTER_S&amp;P'!$D:$D,'MASTER_S&amp;P'!N:N))</f>
        <v>608179</v>
      </c>
      <c r="BR153" s="65">
        <f t="shared" si="146"/>
        <v>2.986824453417503E-6</v>
      </c>
      <c r="BS153" s="65" t="str">
        <f t="shared" si="147"/>
        <v/>
      </c>
      <c r="BT153" s="47">
        <f t="shared" si="168"/>
        <v>0.18502065810853197</v>
      </c>
      <c r="BU153" s="46" t="str">
        <f>_xlfn.XLOOKUP($D153, MASTER_VL!$D:$D, MASTER_VL!H:H)</f>
        <v>NA</v>
      </c>
      <c r="BV153" s="46" t="str">
        <f>IF(AND(EXCL_YRS_NEG_INC=1,_xlfn.XLOOKUP($D153,MASTER_VL!$D:$D,MASTER_VL!Q:Q)&lt;0),"Negative",_xlfn.XLOOKUP($D153,MASTER_VL!$D:$D,MASTER_VL!Q:Q))</f>
        <v>NA</v>
      </c>
      <c r="BW153" s="65" t="str">
        <f t="shared" si="148"/>
        <v/>
      </c>
      <c r="BX153" s="65" t="str">
        <f t="shared" si="149"/>
        <v/>
      </c>
      <c r="BY153" s="47" t="str">
        <f t="shared" si="169"/>
        <v>n/a</v>
      </c>
      <c r="BZ153" s="46">
        <f t="shared" si="150"/>
        <v>3287087</v>
      </c>
      <c r="CA153" s="46">
        <f>_xlfn.XLOOKUP($D153, MASTER_YH!$D:$D, MASTER_YH!K:K)</f>
        <v>4294607</v>
      </c>
      <c r="CB153" s="49">
        <f t="shared" si="151"/>
        <v>0.76539878969135011</v>
      </c>
      <c r="CC153" s="46">
        <f t="shared" si="170"/>
        <v>3287087</v>
      </c>
      <c r="CD153" s="46">
        <f>_xlfn.XLOOKUP($D153, 'MASTER_S&amp;P'!$D:$D, 'MASTER_S&amp;P'!K:K)</f>
        <v>4294607</v>
      </c>
      <c r="CE153" s="49">
        <f t="shared" si="171"/>
        <v>0.76539878969135011</v>
      </c>
      <c r="CF153" s="51">
        <f t="shared" si="152"/>
        <v>4294607</v>
      </c>
      <c r="CG153" s="65">
        <f t="shared" si="153"/>
        <v>2.878274972424947E-6</v>
      </c>
      <c r="CH153" s="65" t="str">
        <f t="shared" si="154"/>
        <v/>
      </c>
      <c r="CI153" s="50">
        <f t="shared" si="172"/>
        <v>0.76539878969135011</v>
      </c>
      <c r="CJ153" s="44">
        <f t="shared" si="121"/>
        <v>0</v>
      </c>
    </row>
    <row r="154" spans="2:88" x14ac:dyDescent="0.3">
      <c r="B154" s="7" t="str">
        <f>MASTER_VL!B148</f>
        <v>Restaurants</v>
      </c>
      <c r="C154" s="7" t="str">
        <f>MASTER_VL!C148</f>
        <v>Flanigans Enterprises Inc</v>
      </c>
      <c r="D154" s="7" t="str">
        <f>MASTER_VL!D148</f>
        <v>BDL</v>
      </c>
      <c r="G154" s="46">
        <f>_xlfn.XLOOKUP($D154,MASTER_YH!$D:$D,MASTER_YH!F:F)</f>
        <v>186995000</v>
      </c>
      <c r="H154" s="46">
        <f>IF(AND(EXCL_YRS_NEG_INC=1,_xlfn.XLOOKUP($D154,MASTER_YH!$D:$D,MASTER_YH!L:L)&lt;0), "Negative", _xlfn.XLOOKUP($D154,MASTER_YH!$D:$D,MASTER_YH!L:L))</f>
        <v>5586000</v>
      </c>
      <c r="I154" s="65">
        <f t="shared" si="122"/>
        <v>1.040956821681702E-4</v>
      </c>
      <c r="J154" s="65" t="str">
        <f t="shared" si="123"/>
        <v/>
      </c>
      <c r="K154" s="47">
        <f t="shared" si="155"/>
        <v>2.9872456482793658E-2</v>
      </c>
      <c r="L154" s="46">
        <f>_xlfn.XLOOKUP($D154, 'MASTER_S&amp;P'!$D:$D, 'MASTER_S&amp;P'!F:F)</f>
        <v>188100000</v>
      </c>
      <c r="M154" s="46">
        <f>IF(AND(EXCL_YRS_NEG_INC=1,_xlfn.XLOOKUP($D154,'MASTER_S&amp;P'!$D:$D,'MASTER_S&amp;P'!L:L)&lt;0),"Negative",_xlfn.XLOOKUP($D154,'MASTER_S&amp;P'!$D:$D,'MASTER_S&amp;P'!L:L))</f>
        <v>5586000</v>
      </c>
      <c r="N154" s="65">
        <f t="shared" si="124"/>
        <v>9.5371293314962073E-5</v>
      </c>
      <c r="O154" s="65" t="str">
        <f t="shared" si="125"/>
        <v/>
      </c>
      <c r="P154" s="47">
        <f t="shared" si="156"/>
        <v>2.9696969696969697E-2</v>
      </c>
      <c r="Q154" s="46">
        <f>_xlfn.XLOOKUP($D154, MASTER_VL!$D:$D, MASTER_VL!F:F)</f>
        <v>188300000</v>
      </c>
      <c r="R154" s="46">
        <f>IF(AND(EXCL_YRS_NEG_INC=1,_xlfn.XLOOKUP($D154,MASTER_VL!$D:$D,MASTER_VL!O:O)&lt;0),"Negative",_xlfn.XLOOKUP($D154,MASTER_VL!$D:$D,MASTER_VL!O:O))</f>
        <v>3366600</v>
      </c>
      <c r="S154" s="65">
        <f t="shared" si="126"/>
        <v>1.3091436670223215E-4</v>
      </c>
      <c r="T154" s="65" t="str">
        <f t="shared" si="127"/>
        <v/>
      </c>
      <c r="U154" s="47">
        <f t="shared" si="157"/>
        <v>1.7878916622411044E-2</v>
      </c>
      <c r="V154" s="46">
        <f t="shared" si="128"/>
        <v>186995000</v>
      </c>
      <c r="W154" s="46">
        <f>_xlfn.XLOOKUP($D154, MASTER_YH!$D:$D, MASTER_YH!I:I)</f>
        <v>142082000</v>
      </c>
      <c r="X154" s="49">
        <f t="shared" si="129"/>
        <v>1.316106192198871</v>
      </c>
      <c r="Y154" s="46">
        <f t="shared" si="158"/>
        <v>188100000</v>
      </c>
      <c r="Z154" s="46">
        <f>_xlfn.XLOOKUP($D154, 'MASTER_S&amp;P'!$D:$D, 'MASTER_S&amp;P'!I:I)</f>
        <v>142082000</v>
      </c>
      <c r="AA154" s="49">
        <f t="shared" si="159"/>
        <v>1.3238833912810912</v>
      </c>
      <c r="AB154" s="51">
        <f t="shared" si="130"/>
        <v>142082000</v>
      </c>
      <c r="AC154" s="65">
        <f t="shared" si="131"/>
        <v>8.8901580639939864E-5</v>
      </c>
      <c r="AD154" s="65" t="str">
        <f t="shared" si="132"/>
        <v/>
      </c>
      <c r="AE154" s="50">
        <f t="shared" si="160"/>
        <v>1.319994791739981</v>
      </c>
      <c r="AF154" s="44">
        <f t="shared" si="119"/>
        <v>0</v>
      </c>
      <c r="AI154" s="46">
        <f>_xlfn.XLOOKUP($D154,MASTER_YH!$D:$D,MASTER_YH!G:G)</f>
        <v>173282000</v>
      </c>
      <c r="AJ154" s="46">
        <f>IF(AND(EXCL_YRS_NEG_INC=1,_xlfn.XLOOKUP($D154,MASTER_YH!$D:$D,MASTER_YH!M:M)&lt;0), "Negative", _xlfn.XLOOKUP($D154,MASTER_YH!$D:$D,MASTER_YH!M:M))</f>
        <v>6065000</v>
      </c>
      <c r="AK154" s="65">
        <f t="shared" si="133"/>
        <v>9.8055500810140492E-5</v>
      </c>
      <c r="AL154" s="65" t="str">
        <f t="shared" si="134"/>
        <v/>
      </c>
      <c r="AM154" s="47">
        <f t="shared" si="161"/>
        <v>3.5000750222181187E-2</v>
      </c>
      <c r="AN154" s="46">
        <f>_xlfn.XLOOKUP($D154, 'MASTER_S&amp;P'!$D:$D, 'MASTER_S&amp;P'!G:G)</f>
        <v>174233000</v>
      </c>
      <c r="AO154" s="46">
        <f>IF(AND(EXCL_YRS_NEG_INC=1,_xlfn.XLOOKUP($D154,'MASTER_S&amp;P'!$D:$D,'MASTER_S&amp;P'!M:M)&lt;0),"Negative",_xlfn.XLOOKUP($D154,'MASTER_S&amp;P'!$D:$D,'MASTER_S&amp;P'!M:M))</f>
        <v>6065000</v>
      </c>
      <c r="AP154" s="65">
        <f t="shared" si="135"/>
        <v>9.9445084611205934E-5</v>
      </c>
      <c r="AQ154" s="65" t="str">
        <f t="shared" si="136"/>
        <v/>
      </c>
      <c r="AR154" s="47">
        <f t="shared" si="162"/>
        <v>3.4809708838164984E-2</v>
      </c>
      <c r="AS154" s="46">
        <f>_xlfn.XLOOKUP($D154, MASTER_VL!$D:$D, MASTER_VL!G:G)</f>
        <v>174400000</v>
      </c>
      <c r="AT154" s="46">
        <f>IF(AND(EXCL_YRS_NEG_INC=1,_xlfn.XLOOKUP($D154,MASTER_VL!$D:$D,MASTER_VL!P:P)&lt;0),"Negative",_xlfn.XLOOKUP($D154,MASTER_VL!$D:$D,MASTER_VL!P:P))</f>
        <v>3999000</v>
      </c>
      <c r="AU154" s="65">
        <f t="shared" si="137"/>
        <v>1.0255182128251112E-4</v>
      </c>
      <c r="AV154" s="65" t="str">
        <f t="shared" si="138"/>
        <v/>
      </c>
      <c r="AW154" s="47">
        <f t="shared" si="163"/>
        <v>2.2930045871559633E-2</v>
      </c>
      <c r="AX154" s="46">
        <f t="shared" si="139"/>
        <v>173282000</v>
      </c>
      <c r="AY154" s="46">
        <f>_xlfn.XLOOKUP($D154, MASTER_YH!$D:$D, MASTER_YH!J:J)</f>
        <v>145769000</v>
      </c>
      <c r="AZ154" s="49">
        <f t="shared" si="140"/>
        <v>1.1887438344229568</v>
      </c>
      <c r="BA154" s="46">
        <f t="shared" si="164"/>
        <v>174233000</v>
      </c>
      <c r="BB154" s="46">
        <f>_xlfn.XLOOKUP($D154, 'MASTER_S&amp;P'!$D:$D, 'MASTER_S&amp;P'!J:J)</f>
        <v>145769000</v>
      </c>
      <c r="BC154" s="49">
        <f t="shared" si="165"/>
        <v>1.1952678553053118</v>
      </c>
      <c r="BD154" s="51">
        <f t="shared" si="141"/>
        <v>145769000</v>
      </c>
      <c r="BE154" s="65">
        <f t="shared" si="142"/>
        <v>9.413016185386879E-5</v>
      </c>
      <c r="BF154" s="65" t="str">
        <f t="shared" si="143"/>
        <v/>
      </c>
      <c r="BG154" s="50">
        <f t="shared" si="166"/>
        <v>1.1920058448641342</v>
      </c>
      <c r="BH154" s="44">
        <f t="shared" si="120"/>
        <v>0</v>
      </c>
      <c r="BK154" s="46">
        <f>_xlfn.XLOOKUP($D154,MASTER_YH!$D:$D,MASTER_YH!H:H)</f>
        <v>157145000</v>
      </c>
      <c r="BL154" s="46">
        <f>IF(AND(EXCL_YRS_NEG_INC=1,_xlfn.XLOOKUP($D154,MASTER_YH!$D:$D,MASTER_YH!N:N)&lt;0), "Negative", _xlfn.XLOOKUP($D154,MASTER_YH!$D:$D,MASTER_YH!N:N))</f>
        <v>9812000</v>
      </c>
      <c r="BM154" s="65">
        <f t="shared" si="144"/>
        <v>1.0574436631366213E-4</v>
      </c>
      <c r="BN154" s="65" t="str">
        <f t="shared" si="145"/>
        <v/>
      </c>
      <c r="BO154" s="47">
        <f t="shared" si="167"/>
        <v>6.243914855706513E-2</v>
      </c>
      <c r="BP154" s="46">
        <f>_xlfn.XLOOKUP($D154, 'MASTER_S&amp;P'!$D:$D, 'MASTER_S&amp;P'!H:H)</f>
        <v>157959000</v>
      </c>
      <c r="BQ154" s="46">
        <f>IF(AND(EXCL_YRS_NEG_INC=1,_xlfn.XLOOKUP($D154,'MASTER_S&amp;P'!$D:$D,'MASTER_S&amp;P'!N:N)&lt;0),"Negative",_xlfn.XLOOKUP($D154,'MASTER_S&amp;P'!$D:$D,'MASTER_S&amp;P'!N:N))</f>
        <v>9812000</v>
      </c>
      <c r="BR154" s="65">
        <f t="shared" si="146"/>
        <v>1.0257812001970246E-4</v>
      </c>
      <c r="BS154" s="65" t="str">
        <f t="shared" si="147"/>
        <v/>
      </c>
      <c r="BT154" s="47">
        <f t="shared" si="168"/>
        <v>6.2117384891016023E-2</v>
      </c>
      <c r="BU154" s="46">
        <f>_xlfn.XLOOKUP($D154, MASTER_VL!$D:$D, MASTER_VL!H:H)</f>
        <v>158100000</v>
      </c>
      <c r="BV154" s="46">
        <f>IF(AND(EXCL_YRS_NEG_INC=1,_xlfn.XLOOKUP($D154,MASTER_VL!$D:$D,MASTER_VL!Q:Q)&lt;0),"Negative",_xlfn.XLOOKUP($D154,MASTER_VL!$D:$D,MASTER_VL!Q:Q))</f>
        <v>6324000</v>
      </c>
      <c r="BW154" s="65">
        <f t="shared" si="148"/>
        <v>1.0982268774813189E-4</v>
      </c>
      <c r="BX154" s="65" t="str">
        <f t="shared" si="149"/>
        <v/>
      </c>
      <c r="BY154" s="47">
        <f t="shared" si="169"/>
        <v>0.04</v>
      </c>
      <c r="BZ154" s="46">
        <f t="shared" si="150"/>
        <v>157145000</v>
      </c>
      <c r="CA154" s="46">
        <f>_xlfn.XLOOKUP($D154, MASTER_YH!$D:$D, MASTER_YH!K:K)</f>
        <v>147492000</v>
      </c>
      <c r="CB154" s="49">
        <f t="shared" si="151"/>
        <v>1.0654476174978982</v>
      </c>
      <c r="CC154" s="46">
        <f t="shared" si="170"/>
        <v>157959000</v>
      </c>
      <c r="CD154" s="46">
        <f>_xlfn.XLOOKUP($D154, 'MASTER_S&amp;P'!$D:$D, 'MASTER_S&amp;P'!K:K)</f>
        <v>147492000</v>
      </c>
      <c r="CE154" s="49">
        <f t="shared" si="171"/>
        <v>1.0709665608982182</v>
      </c>
      <c r="CF154" s="51">
        <f t="shared" si="152"/>
        <v>147492000</v>
      </c>
      <c r="CG154" s="65">
        <f t="shared" si="153"/>
        <v>9.8850146761484886E-5</v>
      </c>
      <c r="CH154" s="65" t="str">
        <f t="shared" si="154"/>
        <v/>
      </c>
      <c r="CI154" s="50">
        <f t="shared" si="172"/>
        <v>1.0682070891980582</v>
      </c>
      <c r="CJ154" s="44">
        <f t="shared" si="121"/>
        <v>0</v>
      </c>
    </row>
    <row r="155" spans="2:88" x14ac:dyDescent="0.3">
      <c r="B155" s="7" t="str">
        <f>MASTER_VL!B149</f>
        <v>Restaurants</v>
      </c>
      <c r="C155" s="7" t="str">
        <f>MASTER_VL!C149</f>
        <v>BJs Restaurants Inc</v>
      </c>
      <c r="D155" s="7" t="str">
        <f>MASTER_VL!D149</f>
        <v>BJRI</v>
      </c>
      <c r="G155" s="46">
        <f>_xlfn.XLOOKUP($D155,MASTER_YH!$D:$D,MASTER_YH!F:F)</f>
        <v>1357302000</v>
      </c>
      <c r="H155" s="46">
        <f>IF(AND(EXCL_YRS_NEG_INC=1,_xlfn.XLOOKUP($D155,MASTER_YH!$D:$D,MASTER_YH!L:L)&lt;0), "Negative", _xlfn.XLOOKUP($D155,MASTER_YH!$D:$D,MASTER_YH!L:L))</f>
        <v>8265000</v>
      </c>
      <c r="I155" s="65">
        <f t="shared" si="122"/>
        <v>7.6273044622629147E-4</v>
      </c>
      <c r="J155" s="65" t="str">
        <f t="shared" si="123"/>
        <v/>
      </c>
      <c r="K155" s="47">
        <f t="shared" si="155"/>
        <v>6.0892859511000501E-3</v>
      </c>
      <c r="L155" s="46">
        <f>_xlfn.XLOOKUP($D155, 'MASTER_S&amp;P'!$D:$D, 'MASTER_S&amp;P'!F:F)</f>
        <v>1357302000</v>
      </c>
      <c r="M155" s="46">
        <f>IF(AND(EXCL_YRS_NEG_INC=1,_xlfn.XLOOKUP($D155,'MASTER_S&amp;P'!$D:$D,'MASTER_S&amp;P'!L:L)&lt;0),"Negative",_xlfn.XLOOKUP($D155,'MASTER_S&amp;P'!$D:$D,'MASTER_S&amp;P'!L:L))</f>
        <v>8265000</v>
      </c>
      <c r="N155" s="65">
        <f t="shared" si="124"/>
        <v>6.9880505696462382E-4</v>
      </c>
      <c r="O155" s="65" t="str">
        <f t="shared" si="125"/>
        <v/>
      </c>
      <c r="P155" s="47">
        <f t="shared" si="156"/>
        <v>6.0892859511000501E-3</v>
      </c>
      <c r="Q155" s="46" t="str">
        <f>_xlfn.XLOOKUP($D155, MASTER_VL!$D:$D, MASTER_VL!F:F)</f>
        <v>NA</v>
      </c>
      <c r="R155" s="46" t="str">
        <f>IF(AND(EXCL_YRS_NEG_INC=1,_xlfn.XLOOKUP($D155,MASTER_VL!$D:$D,MASTER_VL!O:O)&lt;0),"Negative",_xlfn.XLOOKUP($D155,MASTER_VL!$D:$D,MASTER_VL!O:O))</f>
        <v>NA</v>
      </c>
      <c r="S155" s="65" t="str">
        <f t="shared" si="126"/>
        <v/>
      </c>
      <c r="T155" s="65" t="str">
        <f t="shared" si="127"/>
        <v/>
      </c>
      <c r="U155" s="47" t="str">
        <f t="shared" si="157"/>
        <v>n/a</v>
      </c>
      <c r="V155" s="46">
        <f t="shared" si="128"/>
        <v>1357302000</v>
      </c>
      <c r="W155" s="46">
        <f>_xlfn.XLOOKUP($D155, MASTER_YH!$D:$D, MASTER_YH!I:I)</f>
        <v>1041064000</v>
      </c>
      <c r="X155" s="49">
        <f t="shared" si="129"/>
        <v>1.3037642258304964</v>
      </c>
      <c r="Y155" s="46">
        <f t="shared" si="158"/>
        <v>1357302000</v>
      </c>
      <c r="Z155" s="46">
        <f>_xlfn.XLOOKUP($D155, 'MASTER_S&amp;P'!$D:$D, 'MASTER_S&amp;P'!I:I)</f>
        <v>1041064000</v>
      </c>
      <c r="AA155" s="49">
        <f t="shared" si="159"/>
        <v>1.3037642258304964</v>
      </c>
      <c r="AB155" s="51">
        <f t="shared" si="130"/>
        <v>1041064000</v>
      </c>
      <c r="AC155" s="65">
        <f t="shared" si="131"/>
        <v>6.5140014320841735E-4</v>
      </c>
      <c r="AD155" s="65" t="str">
        <f t="shared" si="132"/>
        <v/>
      </c>
      <c r="AE155" s="50">
        <f t="shared" si="160"/>
        <v>1.3037642258304964</v>
      </c>
      <c r="AF155" s="44">
        <f t="shared" si="119"/>
        <v>0</v>
      </c>
      <c r="AI155" s="46">
        <f>_xlfn.XLOOKUP($D155,MASTER_YH!$D:$D,MASTER_YH!G:G)</f>
        <v>1333229000</v>
      </c>
      <c r="AJ155" s="46">
        <f>IF(AND(EXCL_YRS_NEG_INC=1,_xlfn.XLOOKUP($D155,MASTER_YH!$D:$D,MASTER_YH!M:M)&lt;0), "Negative", _xlfn.XLOOKUP($D155,MASTER_YH!$D:$D,MASTER_YH!M:M))</f>
        <v>10100000</v>
      </c>
      <c r="AK155" s="65">
        <f t="shared" si="133"/>
        <v>7.1199800406462584E-4</v>
      </c>
      <c r="AL155" s="65" t="str">
        <f t="shared" si="134"/>
        <v/>
      </c>
      <c r="AM155" s="47">
        <f t="shared" si="161"/>
        <v>7.5755927901358282E-3</v>
      </c>
      <c r="AN155" s="46">
        <f>_xlfn.XLOOKUP($D155, 'MASTER_S&amp;P'!$D:$D, 'MASTER_S&amp;P'!G:G)</f>
        <v>1333229000</v>
      </c>
      <c r="AO155" s="46">
        <f>IF(AND(EXCL_YRS_NEG_INC=1,_xlfn.XLOOKUP($D155,'MASTER_S&amp;P'!$D:$D,'MASTER_S&amp;P'!M:M)&lt;0),"Negative",_xlfn.XLOOKUP($D155,'MASTER_S&amp;P'!$D:$D,'MASTER_S&amp;P'!M:M))</f>
        <v>10100000</v>
      </c>
      <c r="AP155" s="65">
        <f t="shared" si="135"/>
        <v>7.2208801313769977E-4</v>
      </c>
      <c r="AQ155" s="65" t="str">
        <f t="shared" si="136"/>
        <v/>
      </c>
      <c r="AR155" s="47">
        <f t="shared" si="162"/>
        <v>7.5755927901358282E-3</v>
      </c>
      <c r="AS155" s="46">
        <f>_xlfn.XLOOKUP($D155, MASTER_VL!$D:$D, MASTER_VL!G:G)</f>
        <v>1333200000</v>
      </c>
      <c r="AT155" s="46">
        <f>IF(AND(EXCL_YRS_NEG_INC=1,_xlfn.XLOOKUP($D155,MASTER_VL!$D:$D,MASTER_VL!P:P)&lt;0),"Negative",_xlfn.XLOOKUP($D155,MASTER_VL!$D:$D,MASTER_VL!P:P))</f>
        <v>19007600</v>
      </c>
      <c r="AU155" s="65">
        <f t="shared" si="137"/>
        <v>7.4464656712853225E-4</v>
      </c>
      <c r="AV155" s="65" t="str">
        <f t="shared" si="138"/>
        <v/>
      </c>
      <c r="AW155" s="47">
        <f t="shared" si="163"/>
        <v>1.4257125712571258E-2</v>
      </c>
      <c r="AX155" s="46">
        <f t="shared" si="139"/>
        <v>1333229000</v>
      </c>
      <c r="AY155" s="46">
        <f>_xlfn.XLOOKUP($D155, MASTER_YH!$D:$D, MASTER_YH!J:J)</f>
        <v>1058454000</v>
      </c>
      <c r="AZ155" s="49">
        <f t="shared" si="140"/>
        <v>1.2596003227348567</v>
      </c>
      <c r="BA155" s="46">
        <f t="shared" si="164"/>
        <v>1333229000</v>
      </c>
      <c r="BB155" s="46">
        <f>_xlfn.XLOOKUP($D155, 'MASTER_S&amp;P'!$D:$D, 'MASTER_S&amp;P'!J:J)</f>
        <v>1058454000</v>
      </c>
      <c r="BC155" s="49">
        <f t="shared" si="165"/>
        <v>1.2596003227348567</v>
      </c>
      <c r="BD155" s="51">
        <f t="shared" si="141"/>
        <v>1058454000</v>
      </c>
      <c r="BE155" s="65">
        <f t="shared" si="142"/>
        <v>6.8349543685471419E-4</v>
      </c>
      <c r="BF155" s="65" t="str">
        <f t="shared" si="143"/>
        <v/>
      </c>
      <c r="BG155" s="50">
        <f t="shared" si="166"/>
        <v>1.2596003227348567</v>
      </c>
      <c r="BH155" s="44">
        <f t="shared" si="120"/>
        <v>0</v>
      </c>
      <c r="BK155" s="46">
        <f>_xlfn.XLOOKUP($D155,MASTER_YH!$D:$D,MASTER_YH!H:H)</f>
        <v>1283926000</v>
      </c>
      <c r="BL155" s="46" t="str">
        <f>IF(AND(EXCL_YRS_NEG_INC=1,_xlfn.XLOOKUP($D155,MASTER_YH!$D:$D,MASTER_YH!N:N)&lt;0), "Negative", _xlfn.XLOOKUP($D155,MASTER_YH!$D:$D,MASTER_YH!N:N))</f>
        <v>Negative</v>
      </c>
      <c r="BM155" s="65" t="str">
        <f t="shared" si="144"/>
        <v/>
      </c>
      <c r="BN155" s="65" t="str">
        <f t="shared" si="145"/>
        <v/>
      </c>
      <c r="BO155" s="47" t="str">
        <f t="shared" si="167"/>
        <v>n/a</v>
      </c>
      <c r="BP155" s="46">
        <f>_xlfn.XLOOKUP($D155, 'MASTER_S&amp;P'!$D:$D, 'MASTER_S&amp;P'!H:H)</f>
        <v>1283926000</v>
      </c>
      <c r="BQ155" s="46" t="str">
        <f>IF(AND(EXCL_YRS_NEG_INC=1,_xlfn.XLOOKUP($D155,'MASTER_S&amp;P'!$D:$D,'MASTER_S&amp;P'!N:N)&lt;0),"Negative",_xlfn.XLOOKUP($D155,'MASTER_S&amp;P'!$D:$D,'MASTER_S&amp;P'!N:N))</f>
        <v>Negative</v>
      </c>
      <c r="BR155" s="65" t="str">
        <f t="shared" si="146"/>
        <v/>
      </c>
      <c r="BS155" s="65" t="str">
        <f t="shared" si="147"/>
        <v/>
      </c>
      <c r="BT155" s="47" t="str">
        <f t="shared" si="168"/>
        <v>n/a</v>
      </c>
      <c r="BU155" s="46">
        <f>_xlfn.XLOOKUP($D155, MASTER_VL!$D:$D, MASTER_VL!H:H)</f>
        <v>1283900000</v>
      </c>
      <c r="BV155" s="46">
        <f>IF(AND(EXCL_YRS_NEG_INC=1,_xlfn.XLOOKUP($D155,MASTER_VL!$D:$D,MASTER_VL!Q:Q)&lt;0),"Negative",_xlfn.XLOOKUP($D155,MASTER_VL!$D:$D,MASTER_VL!Q:Q))</f>
        <v>3976300.0000000005</v>
      </c>
      <c r="BW155" s="65">
        <f t="shared" si="148"/>
        <v>7.7879454624590894E-4</v>
      </c>
      <c r="BX155" s="65" t="str">
        <f t="shared" si="149"/>
        <v/>
      </c>
      <c r="BY155" s="47">
        <f t="shared" si="169"/>
        <v>3.0970480567022356E-3</v>
      </c>
      <c r="BZ155" s="46">
        <f t="shared" si="150"/>
        <v>1283926000</v>
      </c>
      <c r="CA155" s="46">
        <f>_xlfn.XLOOKUP($D155, MASTER_YH!$D:$D, MASTER_YH!K:K)</f>
        <v>1045922000</v>
      </c>
      <c r="CB155" s="49">
        <f t="shared" si="151"/>
        <v>1.2275542535676656</v>
      </c>
      <c r="CC155" s="46">
        <f t="shared" si="170"/>
        <v>1283926000</v>
      </c>
      <c r="CD155" s="46">
        <f>_xlfn.XLOOKUP($D155, 'MASTER_S&amp;P'!$D:$D, 'MASTER_S&amp;P'!K:K)</f>
        <v>1045922000</v>
      </c>
      <c r="CE155" s="49">
        <f t="shared" si="171"/>
        <v>1.2275542535676656</v>
      </c>
      <c r="CF155" s="51">
        <f t="shared" si="152"/>
        <v>1045922000</v>
      </c>
      <c r="CG155" s="65">
        <f t="shared" si="153"/>
        <v>7.0098407507570442E-4</v>
      </c>
      <c r="CH155" s="65" t="str">
        <f t="shared" si="154"/>
        <v/>
      </c>
      <c r="CI155" s="50">
        <f t="shared" si="172"/>
        <v>1.2275542535676656</v>
      </c>
      <c r="CJ155" s="44">
        <f t="shared" si="121"/>
        <v>0</v>
      </c>
    </row>
    <row r="156" spans="2:88" x14ac:dyDescent="0.3">
      <c r="B156" s="7" t="str">
        <f>MASTER_VL!B150</f>
        <v>Restaurants</v>
      </c>
      <c r="C156" s="7" t="str">
        <f>MASTER_VL!C150</f>
        <v>Bloomin Brands Inc</v>
      </c>
      <c r="D156" s="7" t="str">
        <f>MASTER_VL!D150</f>
        <v>BLMN</v>
      </c>
      <c r="G156" s="46">
        <f>_xlfn.XLOOKUP($D156,MASTER_YH!$D:$D,MASTER_YH!F:F)</f>
        <v>3950475000</v>
      </c>
      <c r="H156" s="46" t="str">
        <f>IF(AND(EXCL_YRS_NEG_INC=1,_xlfn.XLOOKUP($D156,MASTER_YH!$D:$D,MASTER_YH!L:L)&lt;0), "Negative", _xlfn.XLOOKUP($D156,MASTER_YH!$D:$D,MASTER_YH!L:L))</f>
        <v>Negative</v>
      </c>
      <c r="I156" s="65" t="str">
        <f t="shared" si="122"/>
        <v/>
      </c>
      <c r="J156" s="65" t="str">
        <f t="shared" si="123"/>
        <v/>
      </c>
      <c r="K156" s="47" t="str">
        <f t="shared" si="155"/>
        <v>n/a</v>
      </c>
      <c r="L156" s="46">
        <f>_xlfn.XLOOKUP($D156, 'MASTER_S&amp;P'!$D:$D, 'MASTER_S&amp;P'!F:F)</f>
        <v>3950475000</v>
      </c>
      <c r="M156" s="46" t="str">
        <f>IF(AND(EXCL_YRS_NEG_INC=1,_xlfn.XLOOKUP($D156,'MASTER_S&amp;P'!$D:$D,'MASTER_S&amp;P'!L:L)&lt;0),"Negative",_xlfn.XLOOKUP($D156,'MASTER_S&amp;P'!$D:$D,'MASTER_S&amp;P'!L:L))</f>
        <v>Negative</v>
      </c>
      <c r="N156" s="65" t="str">
        <f t="shared" si="124"/>
        <v/>
      </c>
      <c r="O156" s="65" t="str">
        <f t="shared" si="125"/>
        <v/>
      </c>
      <c r="P156" s="47" t="str">
        <f t="shared" si="156"/>
        <v>n/a</v>
      </c>
      <c r="Q156" s="46" t="str">
        <f>_xlfn.XLOOKUP($D156, MASTER_VL!$D:$D, MASTER_VL!F:F)</f>
        <v>NA</v>
      </c>
      <c r="R156" s="46" t="str">
        <f>IF(AND(EXCL_YRS_NEG_INC=1,_xlfn.XLOOKUP($D156,MASTER_VL!$D:$D,MASTER_VL!O:O)&lt;0),"Negative",_xlfn.XLOOKUP($D156,MASTER_VL!$D:$D,MASTER_VL!O:O))</f>
        <v>NA</v>
      </c>
      <c r="S156" s="65" t="str">
        <f t="shared" si="126"/>
        <v/>
      </c>
      <c r="T156" s="65" t="str">
        <f t="shared" si="127"/>
        <v/>
      </c>
      <c r="U156" s="47" t="str">
        <f t="shared" si="157"/>
        <v>n/a</v>
      </c>
      <c r="V156" s="46">
        <f t="shared" si="128"/>
        <v>3950475000</v>
      </c>
      <c r="W156" s="46">
        <f>_xlfn.XLOOKUP($D156, MASTER_YH!$D:$D, MASTER_YH!I:I)</f>
        <v>3384805000</v>
      </c>
      <c r="X156" s="49">
        <f t="shared" si="129"/>
        <v>1.1671204101861112</v>
      </c>
      <c r="Y156" s="46">
        <f t="shared" si="158"/>
        <v>3950475000</v>
      </c>
      <c r="Z156" s="46">
        <f>_xlfn.XLOOKUP($D156, 'MASTER_S&amp;P'!$D:$D, 'MASTER_S&amp;P'!I:I)</f>
        <v>3384805000</v>
      </c>
      <c r="AA156" s="49">
        <f t="shared" si="159"/>
        <v>1.1671204101861112</v>
      </c>
      <c r="AB156" s="51">
        <f t="shared" si="130"/>
        <v>3384805000</v>
      </c>
      <c r="AC156" s="65">
        <f t="shared" si="131"/>
        <v>2.1178932916060557E-3</v>
      </c>
      <c r="AD156" s="65" t="str">
        <f t="shared" si="132"/>
        <v/>
      </c>
      <c r="AE156" s="50">
        <f t="shared" si="160"/>
        <v>1.1671204101861112</v>
      </c>
      <c r="AF156" s="44">
        <f t="shared" si="119"/>
        <v>0</v>
      </c>
      <c r="AI156" s="46">
        <f>_xlfn.XLOOKUP($D156,MASTER_YH!$D:$D,MASTER_YH!G:G)</f>
        <v>4168160000</v>
      </c>
      <c r="AJ156" s="46">
        <f>IF(AND(EXCL_YRS_NEG_INC=1,_xlfn.XLOOKUP($D156,MASTER_YH!$D:$D,MASTER_YH!M:M)&lt;0), "Negative", _xlfn.XLOOKUP($D156,MASTER_YH!$D:$D,MASTER_YH!M:M))</f>
        <v>231187000</v>
      </c>
      <c r="AK156" s="65">
        <f t="shared" si="133"/>
        <v>2.3033016434872069E-3</v>
      </c>
      <c r="AL156" s="65" t="str">
        <f t="shared" si="134"/>
        <v/>
      </c>
      <c r="AM156" s="47">
        <f t="shared" si="161"/>
        <v>5.5465001343518484E-2</v>
      </c>
      <c r="AN156" s="46">
        <f>_xlfn.XLOOKUP($D156, 'MASTER_S&amp;P'!$D:$D, 'MASTER_S&amp;P'!G:G)</f>
        <v>4168160000</v>
      </c>
      <c r="AO156" s="46">
        <f>IF(AND(EXCL_YRS_NEG_INC=1,_xlfn.XLOOKUP($D156,'MASTER_S&amp;P'!$D:$D,'MASTER_S&amp;P'!M:M)&lt;0),"Negative",_xlfn.XLOOKUP($D156,'MASTER_S&amp;P'!$D:$D,'MASTER_S&amp;P'!M:M))</f>
        <v>231187000</v>
      </c>
      <c r="AP156" s="65">
        <f t="shared" si="135"/>
        <v>2.3359426542037239E-3</v>
      </c>
      <c r="AQ156" s="65" t="str">
        <f t="shared" si="136"/>
        <v/>
      </c>
      <c r="AR156" s="47">
        <f t="shared" si="162"/>
        <v>5.5465001343518484E-2</v>
      </c>
      <c r="AS156" s="46">
        <f>_xlfn.XLOOKUP($D156, MASTER_VL!$D:$D, MASTER_VL!G:G)</f>
        <v>4671500000</v>
      </c>
      <c r="AT156" s="46">
        <f>IF(AND(EXCL_YRS_NEG_INC=1,_xlfn.XLOOKUP($D156,MASTER_VL!$D:$D,MASTER_VL!P:P)&lt;0),"Negative",_xlfn.XLOOKUP($D156,MASTER_VL!$D:$D,MASTER_VL!P:P))</f>
        <v>254822100</v>
      </c>
      <c r="AU156" s="65">
        <f t="shared" si="137"/>
        <v>2.4089191993417114E-3</v>
      </c>
      <c r="AV156" s="65" t="str">
        <f t="shared" si="138"/>
        <v/>
      </c>
      <c r="AW156" s="47">
        <f t="shared" si="163"/>
        <v>5.4548239323557741E-2</v>
      </c>
      <c r="AX156" s="46">
        <f t="shared" si="139"/>
        <v>4168160000</v>
      </c>
      <c r="AY156" s="46">
        <f>_xlfn.XLOOKUP($D156, MASTER_YH!$D:$D, MASTER_YH!J:J)</f>
        <v>3424081000</v>
      </c>
      <c r="AZ156" s="49">
        <f t="shared" si="140"/>
        <v>1.2173076513084824</v>
      </c>
      <c r="BA156" s="46">
        <f t="shared" si="164"/>
        <v>4168160000</v>
      </c>
      <c r="BB156" s="46">
        <f>_xlfn.XLOOKUP($D156, 'MASTER_S&amp;P'!$D:$D, 'MASTER_S&amp;P'!J:J)</f>
        <v>3424081000</v>
      </c>
      <c r="BC156" s="49">
        <f t="shared" si="165"/>
        <v>1.2173076513084824</v>
      </c>
      <c r="BD156" s="51">
        <f t="shared" si="141"/>
        <v>3424081000</v>
      </c>
      <c r="BE156" s="65">
        <f t="shared" si="142"/>
        <v>2.2110963149281184E-3</v>
      </c>
      <c r="BF156" s="65" t="str">
        <f t="shared" si="143"/>
        <v/>
      </c>
      <c r="BG156" s="50">
        <f t="shared" si="166"/>
        <v>1.2173076513084824</v>
      </c>
      <c r="BH156" s="44">
        <f t="shared" si="120"/>
        <v>0</v>
      </c>
      <c r="BK156" s="46">
        <f>_xlfn.XLOOKUP($D156,MASTER_YH!$D:$D,MASTER_YH!H:H)</f>
        <v>4009250000</v>
      </c>
      <c r="BL156" s="46">
        <f>IF(AND(EXCL_YRS_NEG_INC=1,_xlfn.XLOOKUP($D156,MASTER_YH!$D:$D,MASTER_YH!N:N)&lt;0), "Negative", _xlfn.XLOOKUP($D156,MASTER_YH!$D:$D,MASTER_YH!N:N))</f>
        <v>127403000</v>
      </c>
      <c r="BM156" s="65">
        <f t="shared" si="144"/>
        <v>2.380578184017042E-3</v>
      </c>
      <c r="BN156" s="65" t="str">
        <f t="shared" si="145"/>
        <v/>
      </c>
      <c r="BO156" s="47">
        <f t="shared" si="167"/>
        <v>3.1777265074515185E-2</v>
      </c>
      <c r="BP156" s="46">
        <f>_xlfn.XLOOKUP($D156, 'MASTER_S&amp;P'!$D:$D, 'MASTER_S&amp;P'!H:H)</f>
        <v>4009250000</v>
      </c>
      <c r="BQ156" s="46">
        <f>IF(AND(EXCL_YRS_NEG_INC=1,_xlfn.XLOOKUP($D156,'MASTER_S&amp;P'!$D:$D,'MASTER_S&amp;P'!N:N)&lt;0),"Negative",_xlfn.XLOOKUP($D156,'MASTER_S&amp;P'!$D:$D,'MASTER_S&amp;P'!N:N))</f>
        <v>127403000</v>
      </c>
      <c r="BR156" s="65">
        <f t="shared" si="146"/>
        <v>2.3092978206710911E-3</v>
      </c>
      <c r="BS156" s="65" t="str">
        <f t="shared" si="147"/>
        <v/>
      </c>
      <c r="BT156" s="47">
        <f t="shared" si="168"/>
        <v>3.1777265074515185E-2</v>
      </c>
      <c r="BU156" s="46">
        <f>_xlfn.XLOOKUP($D156, MASTER_VL!$D:$D, MASTER_VL!H:H)</f>
        <v>4416500000</v>
      </c>
      <c r="BV156" s="46">
        <f>IF(AND(EXCL_YRS_NEG_INC=1,_xlfn.XLOOKUP($D156,MASTER_VL!$D:$D,MASTER_VL!Q:Q)&lt;0),"Negative",_xlfn.XLOOKUP($D156,MASTER_VL!$D:$D,MASTER_VL!Q:Q))</f>
        <v>213988000</v>
      </c>
      <c r="BW156" s="65">
        <f t="shared" si="148"/>
        <v>2.4723917091509428E-3</v>
      </c>
      <c r="BX156" s="65" t="str">
        <f t="shared" si="149"/>
        <v/>
      </c>
      <c r="BY156" s="47">
        <f t="shared" si="169"/>
        <v>4.8451941582701233E-2</v>
      </c>
      <c r="BZ156" s="46">
        <f t="shared" si="150"/>
        <v>4009250000</v>
      </c>
      <c r="CA156" s="46">
        <f>_xlfn.XLOOKUP($D156, MASTER_YH!$D:$D, MASTER_YH!K:K)</f>
        <v>3320425000</v>
      </c>
      <c r="CB156" s="49">
        <f t="shared" si="151"/>
        <v>1.2074508534299073</v>
      </c>
      <c r="CC156" s="46">
        <f t="shared" si="170"/>
        <v>4009250000</v>
      </c>
      <c r="CD156" s="46">
        <f>_xlfn.XLOOKUP($D156, 'MASTER_S&amp;P'!$D:$D, 'MASTER_S&amp;P'!K:K)</f>
        <v>3320425000</v>
      </c>
      <c r="CE156" s="49">
        <f t="shared" si="171"/>
        <v>1.2074508534299073</v>
      </c>
      <c r="CF156" s="51">
        <f t="shared" si="152"/>
        <v>3320425000</v>
      </c>
      <c r="CG156" s="65">
        <f t="shared" si="153"/>
        <v>2.2253715358155251E-3</v>
      </c>
      <c r="CH156" s="65" t="str">
        <f t="shared" si="154"/>
        <v/>
      </c>
      <c r="CI156" s="50">
        <f t="shared" si="172"/>
        <v>1.2074508534299073</v>
      </c>
      <c r="CJ156" s="44">
        <f t="shared" si="121"/>
        <v>0</v>
      </c>
    </row>
    <row r="157" spans="2:88" x14ac:dyDescent="0.3">
      <c r="B157" s="7" t="str">
        <f>MASTER_VL!B151</f>
        <v>Restaurants</v>
      </c>
      <c r="C157" s="7" t="str">
        <f>MASTER_VL!C151</f>
        <v>Dutch Bros Inc</v>
      </c>
      <c r="D157" s="7" t="str">
        <f>MASTER_VL!D151</f>
        <v>BROS</v>
      </c>
      <c r="G157" s="46">
        <f>_xlfn.XLOOKUP($D157,MASTER_YH!$D:$D,MASTER_YH!F:F)</f>
        <v>1281015000</v>
      </c>
      <c r="H157" s="46">
        <f>IF(AND(EXCL_YRS_NEG_INC=1,_xlfn.XLOOKUP($D157,MASTER_YH!$D:$D,MASTER_YH!L:L)&lt;0), "Negative", _xlfn.XLOOKUP($D157,MASTER_YH!$D:$D,MASTER_YH!L:L))</f>
        <v>84885000</v>
      </c>
      <c r="I157" s="65">
        <f t="shared" si="122"/>
        <v>1.8324076887683025E-3</v>
      </c>
      <c r="J157" s="65" t="str">
        <f t="shared" si="123"/>
        <v/>
      </c>
      <c r="K157" s="47">
        <f t="shared" si="155"/>
        <v>6.626386107891008E-2</v>
      </c>
      <c r="L157" s="46">
        <f>_xlfn.XLOOKUP($D157, 'MASTER_S&amp;P'!$D:$D, 'MASTER_S&amp;P'!F:F)</f>
        <v>1281015000</v>
      </c>
      <c r="M157" s="46">
        <f>IF(AND(EXCL_YRS_NEG_INC=1,_xlfn.XLOOKUP($D157,'MASTER_S&amp;P'!$D:$D,'MASTER_S&amp;P'!L:L)&lt;0),"Negative",_xlfn.XLOOKUP($D157,'MASTER_S&amp;P'!$D:$D,'MASTER_S&amp;P'!L:L))</f>
        <v>84885000</v>
      </c>
      <c r="N157" s="65">
        <f t="shared" si="124"/>
        <v>1.6788313167090266E-3</v>
      </c>
      <c r="O157" s="65" t="str">
        <f t="shared" si="125"/>
        <v/>
      </c>
      <c r="P157" s="47">
        <f t="shared" si="156"/>
        <v>6.626386107891008E-2</v>
      </c>
      <c r="Q157" s="46" t="str">
        <f>_xlfn.XLOOKUP($D157, MASTER_VL!$D:$D, MASTER_VL!F:F)</f>
        <v>NA</v>
      </c>
      <c r="R157" s="46" t="str">
        <f>IF(AND(EXCL_YRS_NEG_INC=1,_xlfn.XLOOKUP($D157,MASTER_VL!$D:$D,MASTER_VL!O:O)&lt;0),"Negative",_xlfn.XLOOKUP($D157,MASTER_VL!$D:$D,MASTER_VL!O:O))</f>
        <v>NA</v>
      </c>
      <c r="S157" s="65" t="str">
        <f t="shared" si="126"/>
        <v/>
      </c>
      <c r="T157" s="65" t="str">
        <f t="shared" si="127"/>
        <v/>
      </c>
      <c r="U157" s="47" t="str">
        <f t="shared" si="157"/>
        <v>n/a</v>
      </c>
      <c r="V157" s="46">
        <f t="shared" si="128"/>
        <v>1281015000</v>
      </c>
      <c r="W157" s="46">
        <f>_xlfn.XLOOKUP($D157, MASTER_YH!$D:$D, MASTER_YH!I:I)</f>
        <v>2501085000</v>
      </c>
      <c r="X157" s="49">
        <f t="shared" si="129"/>
        <v>0.51218371226887527</v>
      </c>
      <c r="Y157" s="46">
        <f t="shared" si="158"/>
        <v>1281015000</v>
      </c>
      <c r="Z157" s="46">
        <f>_xlfn.XLOOKUP($D157, 'MASTER_S&amp;P'!$D:$D, 'MASTER_S&amp;P'!I:I)</f>
        <v>2501085000</v>
      </c>
      <c r="AA157" s="49">
        <f t="shared" si="159"/>
        <v>0.51218371226887527</v>
      </c>
      <c r="AB157" s="51">
        <f t="shared" si="130"/>
        <v>2501085000</v>
      </c>
      <c r="AC157" s="65">
        <f t="shared" si="131"/>
        <v>1.5649442562382567E-3</v>
      </c>
      <c r="AD157" s="65" t="str">
        <f t="shared" si="132"/>
        <v/>
      </c>
      <c r="AE157" s="50">
        <f t="shared" si="160"/>
        <v>0.51218371226887527</v>
      </c>
      <c r="AF157" s="44">
        <f t="shared" si="119"/>
        <v>0</v>
      </c>
      <c r="AI157" s="46">
        <f>_xlfn.XLOOKUP($D157,MASTER_YH!$D:$D,MASTER_YH!G:G)</f>
        <v>965776000</v>
      </c>
      <c r="AJ157" s="46">
        <f>IF(AND(EXCL_YRS_NEG_INC=1,_xlfn.XLOOKUP($D157,MASTER_YH!$D:$D,MASTER_YH!M:M)&lt;0), "Negative", _xlfn.XLOOKUP($D157,MASTER_YH!$D:$D,MASTER_YH!M:M))</f>
        <v>16919000</v>
      </c>
      <c r="AK157" s="65">
        <f t="shared" si="133"/>
        <v>1.1866095259218071E-3</v>
      </c>
      <c r="AL157" s="65" t="str">
        <f t="shared" si="134"/>
        <v/>
      </c>
      <c r="AM157" s="47">
        <f t="shared" si="161"/>
        <v>1.7518555027252695E-2</v>
      </c>
      <c r="AN157" s="46">
        <f>_xlfn.XLOOKUP($D157, 'MASTER_S&amp;P'!$D:$D, 'MASTER_S&amp;P'!G:G)</f>
        <v>965776000</v>
      </c>
      <c r="AO157" s="46">
        <f>IF(AND(EXCL_YRS_NEG_INC=1,_xlfn.XLOOKUP($D157,'MASTER_S&amp;P'!$D:$D,'MASTER_S&amp;P'!M:M)&lt;0),"Negative",_xlfn.XLOOKUP($D157,'MASTER_S&amp;P'!$D:$D,'MASTER_S&amp;P'!M:M))</f>
        <v>16919000</v>
      </c>
      <c r="AP157" s="65">
        <f t="shared" si="135"/>
        <v>1.2034254450878675E-3</v>
      </c>
      <c r="AQ157" s="65" t="str">
        <f t="shared" si="136"/>
        <v/>
      </c>
      <c r="AR157" s="47">
        <f t="shared" si="162"/>
        <v>1.7518555027252695E-2</v>
      </c>
      <c r="AS157" s="46">
        <f>_xlfn.XLOOKUP($D157, MASTER_VL!$D:$D, MASTER_VL!G:G)</f>
        <v>965800000</v>
      </c>
      <c r="AT157" s="46">
        <f>IF(AND(EXCL_YRS_NEG_INC=1,_xlfn.XLOOKUP($D157,MASTER_VL!$D:$D,MASTER_VL!P:P)&lt;0),"Negative",_xlfn.XLOOKUP($D157,MASTER_VL!$D:$D,MASTER_VL!P:P))</f>
        <v>53136000</v>
      </c>
      <c r="AU157" s="65">
        <f t="shared" si="137"/>
        <v>1.2410213300534574E-3</v>
      </c>
      <c r="AV157" s="65" t="str">
        <f t="shared" si="138"/>
        <v/>
      </c>
      <c r="AW157" s="47">
        <f t="shared" si="163"/>
        <v>5.5017601987989231E-2</v>
      </c>
      <c r="AX157" s="46">
        <f t="shared" si="139"/>
        <v>965776000</v>
      </c>
      <c r="AY157" s="46">
        <f>_xlfn.XLOOKUP($D157, MASTER_YH!$D:$D, MASTER_YH!J:J)</f>
        <v>1764010000</v>
      </c>
      <c r="AZ157" s="49">
        <f t="shared" si="140"/>
        <v>0.54748895981315293</v>
      </c>
      <c r="BA157" s="46">
        <f t="shared" si="164"/>
        <v>965776000</v>
      </c>
      <c r="BB157" s="46">
        <f>_xlfn.XLOOKUP($D157, 'MASTER_S&amp;P'!$D:$D, 'MASTER_S&amp;P'!J:J)</f>
        <v>1764010000</v>
      </c>
      <c r="BC157" s="49">
        <f t="shared" si="165"/>
        <v>0.54748895981315293</v>
      </c>
      <c r="BD157" s="51">
        <f t="shared" si="141"/>
        <v>1764010000</v>
      </c>
      <c r="BE157" s="65">
        <f t="shared" si="142"/>
        <v>1.1391074015177649E-3</v>
      </c>
      <c r="BF157" s="65" t="str">
        <f t="shared" si="143"/>
        <v/>
      </c>
      <c r="BG157" s="50">
        <f t="shared" si="166"/>
        <v>0.54748895981315293</v>
      </c>
      <c r="BH157" s="44">
        <f t="shared" si="120"/>
        <v>0</v>
      </c>
      <c r="BK157" s="46">
        <f>_xlfn.XLOOKUP($D157,MASTER_YH!$D:$D,MASTER_YH!H:H)</f>
        <v>739012000</v>
      </c>
      <c r="BL157" s="46" t="str">
        <f>IF(AND(EXCL_YRS_NEG_INC=1,_xlfn.XLOOKUP($D157,MASTER_YH!$D:$D,MASTER_YH!N:N)&lt;0), "Negative", _xlfn.XLOOKUP($D157,MASTER_YH!$D:$D,MASTER_YH!N:N))</f>
        <v>Negative</v>
      </c>
      <c r="BM157" s="65" t="str">
        <f t="shared" si="144"/>
        <v/>
      </c>
      <c r="BN157" s="65" t="str">
        <f t="shared" si="145"/>
        <v/>
      </c>
      <c r="BO157" s="47" t="str">
        <f t="shared" si="167"/>
        <v>n/a</v>
      </c>
      <c r="BP157" s="46">
        <f>_xlfn.XLOOKUP($D157, 'MASTER_S&amp;P'!$D:$D, 'MASTER_S&amp;P'!H:H)</f>
        <v>739012000</v>
      </c>
      <c r="BQ157" s="46" t="str">
        <f>IF(AND(EXCL_YRS_NEG_INC=1,_xlfn.XLOOKUP($D157,'MASTER_S&amp;P'!$D:$D,'MASTER_S&amp;P'!N:N)&lt;0),"Negative",_xlfn.XLOOKUP($D157,'MASTER_S&amp;P'!$D:$D,'MASTER_S&amp;P'!N:N))</f>
        <v>Negative</v>
      </c>
      <c r="BR157" s="65" t="str">
        <f t="shared" si="146"/>
        <v/>
      </c>
      <c r="BS157" s="65" t="str">
        <f t="shared" si="147"/>
        <v/>
      </c>
      <c r="BT157" s="47" t="str">
        <f t="shared" si="168"/>
        <v>n/a</v>
      </c>
      <c r="BU157" s="46">
        <f>_xlfn.XLOOKUP($D157, MASTER_VL!$D:$D, MASTER_VL!H:H)</f>
        <v>739000000</v>
      </c>
      <c r="BV157" s="46">
        <f>IF(AND(EXCL_YRS_NEG_INC=1,_xlfn.XLOOKUP($D157,MASTER_VL!$D:$D,MASTER_VL!Q:Q)&lt;0),"Negative",_xlfn.XLOOKUP($D157,MASTER_VL!$D:$D,MASTER_VL!Q:Q))</f>
        <v>26193600</v>
      </c>
      <c r="BW157" s="65">
        <f t="shared" si="148"/>
        <v>8.8336481868083524E-4</v>
      </c>
      <c r="BX157" s="65" t="str">
        <f t="shared" si="149"/>
        <v/>
      </c>
      <c r="BY157" s="47">
        <f t="shared" si="169"/>
        <v>3.5444654939106902E-2</v>
      </c>
      <c r="BZ157" s="46">
        <f t="shared" si="150"/>
        <v>739012000</v>
      </c>
      <c r="CA157" s="46">
        <f>_xlfn.XLOOKUP($D157, MASTER_YH!$D:$D, MASTER_YH!K:K)</f>
        <v>1186360000</v>
      </c>
      <c r="CB157" s="49">
        <f t="shared" si="151"/>
        <v>0.62292390168245726</v>
      </c>
      <c r="CC157" s="46">
        <f t="shared" si="170"/>
        <v>739012000</v>
      </c>
      <c r="CD157" s="46">
        <f>_xlfn.XLOOKUP($D157, 'MASTER_S&amp;P'!$D:$D, 'MASTER_S&amp;P'!K:K)</f>
        <v>1186360000</v>
      </c>
      <c r="CE157" s="49">
        <f t="shared" si="171"/>
        <v>0.62292390168245726</v>
      </c>
      <c r="CF157" s="51">
        <f t="shared" si="152"/>
        <v>1186360000</v>
      </c>
      <c r="CG157" s="65">
        <f t="shared" si="153"/>
        <v>7.9510658281096741E-4</v>
      </c>
      <c r="CH157" s="65" t="str">
        <f t="shared" si="154"/>
        <v/>
      </c>
      <c r="CI157" s="50">
        <f t="shared" si="172"/>
        <v>0.62292390168245726</v>
      </c>
      <c r="CJ157" s="44">
        <f t="shared" si="121"/>
        <v>0</v>
      </c>
    </row>
    <row r="158" spans="2:88" x14ac:dyDescent="0.3">
      <c r="B158" s="7" t="str">
        <f>MASTER_VL!B152</f>
        <v>Restaurants</v>
      </c>
      <c r="C158" s="7" t="str">
        <f>MASTER_VL!C152</f>
        <v>Cheesecake Factory Inc</v>
      </c>
      <c r="D158" s="7" t="str">
        <f>MASTER_VL!D152</f>
        <v>CAKE</v>
      </c>
      <c r="G158" s="46">
        <f>_xlfn.XLOOKUP($D158,MASTER_YH!$D:$D,MASTER_YH!F:F)</f>
        <v>3581699000</v>
      </c>
      <c r="H158" s="46">
        <f>IF(AND(EXCL_YRS_NEG_INC=1,_xlfn.XLOOKUP($D158,MASTER_YH!$D:$D,MASTER_YH!L:L)&lt;0), "Negative", _xlfn.XLOOKUP($D158,MASTER_YH!$D:$D,MASTER_YH!L:L))</f>
        <v>171047000</v>
      </c>
      <c r="I158" s="65">
        <f t="shared" si="122"/>
        <v>2.2285305822824382E-3</v>
      </c>
      <c r="J158" s="65" t="str">
        <f t="shared" si="123"/>
        <v/>
      </c>
      <c r="K158" s="47">
        <f t="shared" si="155"/>
        <v>4.7755827611421282E-2</v>
      </c>
      <c r="L158" s="46">
        <f>_xlfn.XLOOKUP($D158, 'MASTER_S&amp;P'!$D:$D, 'MASTER_S&amp;P'!F:F)</f>
        <v>3581699000</v>
      </c>
      <c r="M158" s="46">
        <f>IF(AND(EXCL_YRS_NEG_INC=1,_xlfn.XLOOKUP($D158,'MASTER_S&amp;P'!$D:$D,'MASTER_S&amp;P'!L:L)&lt;0),"Negative",_xlfn.XLOOKUP($D158,'MASTER_S&amp;P'!$D:$D,'MASTER_S&amp;P'!L:L))</f>
        <v>171047000</v>
      </c>
      <c r="N158" s="65">
        <f t="shared" si="124"/>
        <v>2.0417546568440694E-3</v>
      </c>
      <c r="O158" s="65" t="str">
        <f t="shared" si="125"/>
        <v/>
      </c>
      <c r="P158" s="47">
        <f t="shared" si="156"/>
        <v>4.7755827611421282E-2</v>
      </c>
      <c r="Q158" s="46" t="str">
        <f>_xlfn.XLOOKUP($D158, MASTER_VL!$D:$D, MASTER_VL!F:F)</f>
        <v>NA</v>
      </c>
      <c r="R158" s="46" t="str">
        <f>IF(AND(EXCL_YRS_NEG_INC=1,_xlfn.XLOOKUP($D158,MASTER_VL!$D:$D,MASTER_VL!O:O)&lt;0),"Negative",_xlfn.XLOOKUP($D158,MASTER_VL!$D:$D,MASTER_VL!O:O))</f>
        <v>NA</v>
      </c>
      <c r="S158" s="65" t="str">
        <f t="shared" si="126"/>
        <v/>
      </c>
      <c r="T158" s="65" t="str">
        <f t="shared" si="127"/>
        <v/>
      </c>
      <c r="U158" s="47" t="str">
        <f t="shared" si="157"/>
        <v>n/a</v>
      </c>
      <c r="V158" s="46">
        <f t="shared" si="128"/>
        <v>3581699000</v>
      </c>
      <c r="W158" s="46">
        <f>_xlfn.XLOOKUP($D158, MASTER_YH!$D:$D, MASTER_YH!I:I)</f>
        <v>3041760000</v>
      </c>
      <c r="X158" s="49">
        <f t="shared" si="129"/>
        <v>1.1775087449371417</v>
      </c>
      <c r="Y158" s="46">
        <f t="shared" si="158"/>
        <v>3581699000</v>
      </c>
      <c r="Z158" s="46">
        <f>_xlfn.XLOOKUP($D158, 'MASTER_S&amp;P'!$D:$D, 'MASTER_S&amp;P'!I:I)</f>
        <v>3041760000</v>
      </c>
      <c r="AA158" s="49">
        <f t="shared" si="159"/>
        <v>1.1775087449371417</v>
      </c>
      <c r="AB158" s="51">
        <f t="shared" si="130"/>
        <v>3041760000</v>
      </c>
      <c r="AC158" s="65">
        <f t="shared" si="131"/>
        <v>1.9032479267419059E-3</v>
      </c>
      <c r="AD158" s="65" t="str">
        <f t="shared" si="132"/>
        <v/>
      </c>
      <c r="AE158" s="50">
        <f t="shared" si="160"/>
        <v>1.1775087449371417</v>
      </c>
      <c r="AF158" s="44">
        <f t="shared" si="119"/>
        <v>0</v>
      </c>
      <c r="AI158" s="46">
        <f>_xlfn.XLOOKUP($D158,MASTER_YH!$D:$D,MASTER_YH!G:G)</f>
        <v>3439503000</v>
      </c>
      <c r="AJ158" s="46">
        <f>IF(AND(EXCL_YRS_NEG_INC=1,_xlfn.XLOOKUP($D158,MASTER_YH!$D:$D,MASTER_YH!M:M)&lt;0), "Negative", _xlfn.XLOOKUP($D158,MASTER_YH!$D:$D,MASTER_YH!M:M))</f>
        <v>100014000</v>
      </c>
      <c r="AK158" s="65">
        <f t="shared" si="133"/>
        <v>1.9106612349512535E-3</v>
      </c>
      <c r="AL158" s="65" t="str">
        <f t="shared" si="134"/>
        <v/>
      </c>
      <c r="AM158" s="47">
        <f t="shared" si="161"/>
        <v>2.9078038309604613E-2</v>
      </c>
      <c r="AN158" s="46">
        <f>_xlfn.XLOOKUP($D158, 'MASTER_S&amp;P'!$D:$D, 'MASTER_S&amp;P'!G:G)</f>
        <v>3439503000</v>
      </c>
      <c r="AO158" s="46">
        <f>IF(AND(EXCL_YRS_NEG_INC=1,_xlfn.XLOOKUP($D158,'MASTER_S&amp;P'!$D:$D,'MASTER_S&amp;P'!M:M)&lt;0),"Negative",_xlfn.XLOOKUP($D158,'MASTER_S&amp;P'!$D:$D,'MASTER_S&amp;P'!M:M))</f>
        <v>100014000</v>
      </c>
      <c r="AP158" s="65">
        <f t="shared" si="135"/>
        <v>1.9377379810743775E-3</v>
      </c>
      <c r="AQ158" s="65" t="str">
        <f t="shared" si="136"/>
        <v/>
      </c>
      <c r="AR158" s="47">
        <f t="shared" si="162"/>
        <v>2.9078038309604613E-2</v>
      </c>
      <c r="AS158" s="46">
        <f>_xlfn.XLOOKUP($D158, MASTER_VL!$D:$D, MASTER_VL!G:G)</f>
        <v>3439500000</v>
      </c>
      <c r="AT158" s="46">
        <f>IF(AND(EXCL_YRS_NEG_INC=1,_xlfn.XLOOKUP($D158,MASTER_VL!$D:$D,MASTER_VL!P:P)&lt;0),"Negative",_xlfn.XLOOKUP($D158,MASTER_VL!$D:$D,MASTER_VL!P:P))</f>
        <v>104339000</v>
      </c>
      <c r="AU158" s="65">
        <f t="shared" si="137"/>
        <v>1.9982743230034009E-3</v>
      </c>
      <c r="AV158" s="65" t="str">
        <f t="shared" si="138"/>
        <v/>
      </c>
      <c r="AW158" s="47">
        <f t="shared" si="163"/>
        <v>3.0335513882831806E-2</v>
      </c>
      <c r="AX158" s="46">
        <f t="shared" si="139"/>
        <v>3439503000</v>
      </c>
      <c r="AY158" s="46">
        <f>_xlfn.XLOOKUP($D158, MASTER_YH!$D:$D, MASTER_YH!J:J)</f>
        <v>2840383000</v>
      </c>
      <c r="AZ158" s="49">
        <f t="shared" si="140"/>
        <v>1.2109293007316266</v>
      </c>
      <c r="BA158" s="46">
        <f t="shared" si="164"/>
        <v>3439503000</v>
      </c>
      <c r="BB158" s="46">
        <f>_xlfn.XLOOKUP($D158, 'MASTER_S&amp;P'!$D:$D, 'MASTER_S&amp;P'!J:J)</f>
        <v>2840383000</v>
      </c>
      <c r="BC158" s="49">
        <f t="shared" si="165"/>
        <v>1.2109293007316266</v>
      </c>
      <c r="BD158" s="51">
        <f t="shared" si="141"/>
        <v>2840383000</v>
      </c>
      <c r="BE158" s="65">
        <f t="shared" si="142"/>
        <v>1.8341740117375945E-3</v>
      </c>
      <c r="BF158" s="65" t="str">
        <f t="shared" si="143"/>
        <v/>
      </c>
      <c r="BG158" s="50">
        <f t="shared" si="166"/>
        <v>1.2109293007316266</v>
      </c>
      <c r="BH158" s="44">
        <f t="shared" si="120"/>
        <v>0</v>
      </c>
      <c r="BK158" s="46">
        <f>_xlfn.XLOOKUP($D158,MASTER_YH!$D:$D,MASTER_YH!H:H)</f>
        <v>3303156000</v>
      </c>
      <c r="BL158" s="46">
        <f>IF(AND(EXCL_YRS_NEG_INC=1,_xlfn.XLOOKUP($D158,MASTER_YH!$D:$D,MASTER_YH!N:N)&lt;0), "Negative", _xlfn.XLOOKUP($D158,MASTER_YH!$D:$D,MASTER_YH!N:N))</f>
        <v>32892000</v>
      </c>
      <c r="BM158" s="65">
        <f t="shared" si="144"/>
        <v>1.9896935446058186E-3</v>
      </c>
      <c r="BN158" s="65" t="str">
        <f t="shared" si="145"/>
        <v/>
      </c>
      <c r="BO158" s="47">
        <f t="shared" si="167"/>
        <v>9.9577494977530576E-3</v>
      </c>
      <c r="BP158" s="46">
        <f>_xlfn.XLOOKUP($D158, 'MASTER_S&amp;P'!$D:$D, 'MASTER_S&amp;P'!H:H)</f>
        <v>3303156000</v>
      </c>
      <c r="BQ158" s="46">
        <f>IF(AND(EXCL_YRS_NEG_INC=1,_xlfn.XLOOKUP($D158,'MASTER_S&amp;P'!$D:$D,'MASTER_S&amp;P'!N:N)&lt;0),"Negative",_xlfn.XLOOKUP($D158,'MASTER_S&amp;P'!$D:$D,'MASTER_S&amp;P'!N:N))</f>
        <v>32892000</v>
      </c>
      <c r="BR158" s="65">
        <f t="shared" si="146"/>
        <v>1.9301172283315616E-3</v>
      </c>
      <c r="BS158" s="65" t="str">
        <f t="shared" si="147"/>
        <v/>
      </c>
      <c r="BT158" s="47">
        <f t="shared" si="168"/>
        <v>9.9577494977530576E-3</v>
      </c>
      <c r="BU158" s="46">
        <f>_xlfn.XLOOKUP($D158, MASTER_VL!$D:$D, MASTER_VL!H:H)</f>
        <v>3303200000</v>
      </c>
      <c r="BV158" s="46">
        <f>IF(AND(EXCL_YRS_NEG_INC=1,_xlfn.XLOOKUP($D158,MASTER_VL!$D:$D,MASTER_VL!Q:Q)&lt;0),"Negative",_xlfn.XLOOKUP($D158,MASTER_VL!$D:$D,MASTER_VL!Q:Q))</f>
        <v>77266700</v>
      </c>
      <c r="BW158" s="65">
        <f t="shared" si="148"/>
        <v>2.0664315318279676E-3</v>
      </c>
      <c r="BX158" s="65" t="str">
        <f t="shared" si="149"/>
        <v/>
      </c>
      <c r="BY158" s="47">
        <f t="shared" si="169"/>
        <v>2.3391468878663113E-2</v>
      </c>
      <c r="BZ158" s="46">
        <f t="shared" si="150"/>
        <v>3303156000</v>
      </c>
      <c r="CA158" s="46">
        <f>_xlfn.XLOOKUP($D158, MASTER_YH!$D:$D, MASTER_YH!K:K)</f>
        <v>2775220000</v>
      </c>
      <c r="CB158" s="49">
        <f t="shared" si="151"/>
        <v>1.1902321257413826</v>
      </c>
      <c r="CC158" s="46">
        <f t="shared" si="170"/>
        <v>3303156000</v>
      </c>
      <c r="CD158" s="46">
        <f>_xlfn.XLOOKUP($D158, 'MASTER_S&amp;P'!$D:$D, 'MASTER_S&amp;P'!K:K)</f>
        <v>2775220000</v>
      </c>
      <c r="CE158" s="49">
        <f t="shared" si="171"/>
        <v>1.1902321257413826</v>
      </c>
      <c r="CF158" s="51">
        <f t="shared" si="152"/>
        <v>2775220000</v>
      </c>
      <c r="CG158" s="65">
        <f t="shared" si="153"/>
        <v>1.8599714174016766E-3</v>
      </c>
      <c r="CH158" s="65" t="str">
        <f t="shared" si="154"/>
        <v/>
      </c>
      <c r="CI158" s="50">
        <f t="shared" si="172"/>
        <v>1.1902321257413826</v>
      </c>
      <c r="CJ158" s="44">
        <f t="shared" si="121"/>
        <v>0</v>
      </c>
    </row>
    <row r="159" spans="2:88" x14ac:dyDescent="0.3">
      <c r="B159" s="7" t="str">
        <f>MASTER_VL!B153</f>
        <v>Restaurants</v>
      </c>
      <c r="C159" s="7" t="str">
        <f>MASTER_VL!C153</f>
        <v>CAVA Group Inc</v>
      </c>
      <c r="D159" s="7" t="str">
        <f>MASTER_VL!D153</f>
        <v>CAVA</v>
      </c>
      <c r="G159" s="46">
        <f>_xlfn.XLOOKUP($D159,MASTER_YH!$D:$D,MASTER_YH!F:F)</f>
        <v>963713000</v>
      </c>
      <c r="H159" s="46">
        <f>IF(AND(EXCL_YRS_NEG_INC=1,_xlfn.XLOOKUP($D159,MASTER_YH!$D:$D,MASTER_YH!L:L)&lt;0), "Negative", _xlfn.XLOOKUP($D159,MASTER_YH!$D:$D,MASTER_YH!L:L))</f>
        <v>59910000</v>
      </c>
      <c r="I159" s="65">
        <f t="shared" si="122"/>
        <v>8.5695227028027105E-4</v>
      </c>
      <c r="J159" s="65" t="str">
        <f t="shared" si="123"/>
        <v/>
      </c>
      <c r="K159" s="47">
        <f t="shared" si="155"/>
        <v>6.2165810775614734E-2</v>
      </c>
      <c r="L159" s="46">
        <f>_xlfn.XLOOKUP($D159, 'MASTER_S&amp;P'!$D:$D, 'MASTER_S&amp;P'!F:F)</f>
        <v>963713000</v>
      </c>
      <c r="M159" s="46">
        <f>IF(AND(EXCL_YRS_NEG_INC=1,_xlfn.XLOOKUP($D159,'MASTER_S&amp;P'!$D:$D,'MASTER_S&amp;P'!L:L)&lt;0),"Negative",_xlfn.XLOOKUP($D159,'MASTER_S&amp;P'!$D:$D,'MASTER_S&amp;P'!L:L))</f>
        <v>59910000</v>
      </c>
      <c r="N159" s="65">
        <f t="shared" si="124"/>
        <v>7.8513003251937878E-4</v>
      </c>
      <c r="O159" s="65" t="str">
        <f t="shared" si="125"/>
        <v/>
      </c>
      <c r="P159" s="47">
        <f t="shared" si="156"/>
        <v>6.2165810775614734E-2</v>
      </c>
      <c r="Q159" s="46" t="str">
        <f>_xlfn.XLOOKUP($D159, MASTER_VL!$D:$D, MASTER_VL!F:F)</f>
        <v>NA</v>
      </c>
      <c r="R159" s="46" t="str">
        <f>IF(AND(EXCL_YRS_NEG_INC=1,_xlfn.XLOOKUP($D159,MASTER_VL!$D:$D,MASTER_VL!O:O)&lt;0),"Negative",_xlfn.XLOOKUP($D159,MASTER_VL!$D:$D,MASTER_VL!O:O))</f>
        <v>NA</v>
      </c>
      <c r="S159" s="65" t="str">
        <f t="shared" si="126"/>
        <v/>
      </c>
      <c r="T159" s="65" t="str">
        <f t="shared" si="127"/>
        <v/>
      </c>
      <c r="U159" s="47" t="str">
        <f t="shared" si="157"/>
        <v>n/a</v>
      </c>
      <c r="V159" s="46">
        <f t="shared" si="128"/>
        <v>963713000</v>
      </c>
      <c r="W159" s="46">
        <f>_xlfn.XLOOKUP($D159, MASTER_YH!$D:$D, MASTER_YH!I:I)</f>
        <v>1169669000</v>
      </c>
      <c r="X159" s="49">
        <f t="shared" si="129"/>
        <v>0.82391941651869038</v>
      </c>
      <c r="Y159" s="46">
        <f t="shared" si="158"/>
        <v>963713000</v>
      </c>
      <c r="Z159" s="46">
        <f>_xlfn.XLOOKUP($D159, 'MASTER_S&amp;P'!$D:$D, 'MASTER_S&amp;P'!I:I)</f>
        <v>1169669000</v>
      </c>
      <c r="AA159" s="49">
        <f t="shared" si="159"/>
        <v>0.82391941651869038</v>
      </c>
      <c r="AB159" s="51">
        <f t="shared" si="130"/>
        <v>1169669000</v>
      </c>
      <c r="AC159" s="65">
        <f t="shared" si="131"/>
        <v>7.3186908211833883E-4</v>
      </c>
      <c r="AD159" s="65" t="str">
        <f t="shared" si="132"/>
        <v/>
      </c>
      <c r="AE159" s="50">
        <f t="shared" si="160"/>
        <v>0.82391941651869038</v>
      </c>
      <c r="AF159" s="44">
        <f t="shared" si="119"/>
        <v>0</v>
      </c>
      <c r="AI159" s="46">
        <f>_xlfn.XLOOKUP($D159,MASTER_YH!$D:$D,MASTER_YH!G:G)</f>
        <v>728700000</v>
      </c>
      <c r="AJ159" s="46">
        <f>IF(AND(EXCL_YRS_NEG_INC=1,_xlfn.XLOOKUP($D159,MASTER_YH!$D:$D,MASTER_YH!M:M)&lt;0), "Negative", _xlfn.XLOOKUP($D159,MASTER_YH!$D:$D,MASTER_YH!M:M))</f>
        <v>14048000</v>
      </c>
      <c r="AK159" s="65">
        <f t="shared" si="133"/>
        <v>6.6175102601020368E-4</v>
      </c>
      <c r="AL159" s="65" t="str">
        <f t="shared" si="134"/>
        <v/>
      </c>
      <c r="AM159" s="47">
        <f t="shared" si="161"/>
        <v>1.9278166598051323E-2</v>
      </c>
      <c r="AN159" s="46">
        <f>_xlfn.XLOOKUP($D159, 'MASTER_S&amp;P'!$D:$D, 'MASTER_S&amp;P'!G:G)</f>
        <v>728700000</v>
      </c>
      <c r="AO159" s="46">
        <f>IF(AND(EXCL_YRS_NEG_INC=1,_xlfn.XLOOKUP($D159,'MASTER_S&amp;P'!$D:$D,'MASTER_S&amp;P'!M:M)&lt;0),"Negative",_xlfn.XLOOKUP($D159,'MASTER_S&amp;P'!$D:$D,'MASTER_S&amp;P'!M:M))</f>
        <v>14048000</v>
      </c>
      <c r="AP159" s="65">
        <f t="shared" si="135"/>
        <v>6.7112896501907886E-4</v>
      </c>
      <c r="AQ159" s="65" t="str">
        <f t="shared" si="136"/>
        <v/>
      </c>
      <c r="AR159" s="47">
        <f t="shared" si="162"/>
        <v>1.9278166598051323E-2</v>
      </c>
      <c r="AS159" s="46">
        <f>_xlfn.XLOOKUP($D159, MASTER_VL!$D:$D, MASTER_VL!G:G)</f>
        <v>728700000</v>
      </c>
      <c r="AT159" s="46">
        <f>IF(AND(EXCL_YRS_NEG_INC=1,_xlfn.XLOOKUP($D159,MASTER_VL!$D:$D,MASTER_VL!P:P)&lt;0),"Negative",_xlfn.XLOOKUP($D159,MASTER_VL!$D:$D,MASTER_VL!P:P))</f>
        <v>12508100</v>
      </c>
      <c r="AU159" s="65">
        <f t="shared" si="137"/>
        <v>6.920955213345724E-4</v>
      </c>
      <c r="AV159" s="65" t="str">
        <f t="shared" si="138"/>
        <v/>
      </c>
      <c r="AW159" s="47">
        <f t="shared" si="163"/>
        <v>1.7164951283106904E-2</v>
      </c>
      <c r="AX159" s="46">
        <f t="shared" si="139"/>
        <v>728700000</v>
      </c>
      <c r="AY159" s="46">
        <f>_xlfn.XLOOKUP($D159, MASTER_YH!$D:$D, MASTER_YH!J:J)</f>
        <v>983757000</v>
      </c>
      <c r="AZ159" s="49">
        <f t="shared" si="140"/>
        <v>0.74073170508570718</v>
      </c>
      <c r="BA159" s="46">
        <f t="shared" si="164"/>
        <v>728700000</v>
      </c>
      <c r="BB159" s="46">
        <f>_xlfn.XLOOKUP($D159, 'MASTER_S&amp;P'!$D:$D, 'MASTER_S&amp;P'!J:J)</f>
        <v>983757000</v>
      </c>
      <c r="BC159" s="49">
        <f t="shared" si="165"/>
        <v>0.74073170508570718</v>
      </c>
      <c r="BD159" s="51">
        <f t="shared" si="141"/>
        <v>983757000</v>
      </c>
      <c r="BE159" s="65">
        <f t="shared" si="142"/>
        <v>6.3525993616527789E-4</v>
      </c>
      <c r="BF159" s="65" t="str">
        <f t="shared" si="143"/>
        <v/>
      </c>
      <c r="BG159" s="50">
        <f t="shared" si="166"/>
        <v>0.74073170508570718</v>
      </c>
      <c r="BH159" s="44">
        <f t="shared" si="120"/>
        <v>0</v>
      </c>
      <c r="BK159" s="46">
        <f>_xlfn.XLOOKUP($D159,MASTER_YH!$D:$D,MASTER_YH!H:H)</f>
        <v>564119000</v>
      </c>
      <c r="BL159" s="46" t="str">
        <f>IF(AND(EXCL_YRS_NEG_INC=1,_xlfn.XLOOKUP($D159,MASTER_YH!$D:$D,MASTER_YH!N:N)&lt;0), "Negative", _xlfn.XLOOKUP($D159,MASTER_YH!$D:$D,MASTER_YH!N:N))</f>
        <v>Negative</v>
      </c>
      <c r="BM159" s="65" t="str">
        <f t="shared" si="144"/>
        <v/>
      </c>
      <c r="BN159" s="65" t="str">
        <f t="shared" si="145"/>
        <v/>
      </c>
      <c r="BO159" s="47" t="str">
        <f t="shared" si="167"/>
        <v>n/a</v>
      </c>
      <c r="BP159" s="46">
        <f>_xlfn.XLOOKUP($D159, 'MASTER_S&amp;P'!$D:$D, 'MASTER_S&amp;P'!H:H)</f>
        <v>564119000</v>
      </c>
      <c r="BQ159" s="46" t="str">
        <f>IF(AND(EXCL_YRS_NEG_INC=1,_xlfn.XLOOKUP($D159,'MASTER_S&amp;P'!$D:$D,'MASTER_S&amp;P'!N:N)&lt;0),"Negative",_xlfn.XLOOKUP($D159,'MASTER_S&amp;P'!$D:$D,'MASTER_S&amp;P'!N:N))</f>
        <v>Negative</v>
      </c>
      <c r="BR159" s="65" t="str">
        <f t="shared" si="146"/>
        <v/>
      </c>
      <c r="BS159" s="65" t="str">
        <f t="shared" si="147"/>
        <v/>
      </c>
      <c r="BT159" s="47" t="str">
        <f t="shared" si="168"/>
        <v>n/a</v>
      </c>
      <c r="BU159" s="46" t="str">
        <f>_xlfn.XLOOKUP($D159, MASTER_VL!$D:$D, MASTER_VL!H:H)</f>
        <v>NA</v>
      </c>
      <c r="BV159" s="46" t="str">
        <f>IF(AND(EXCL_YRS_NEG_INC=1,_xlfn.XLOOKUP($D159,MASTER_VL!$D:$D,MASTER_VL!Q:Q)&lt;0),"Negative",_xlfn.XLOOKUP($D159,MASTER_VL!$D:$D,MASTER_VL!Q:Q))</f>
        <v>NA</v>
      </c>
      <c r="BW159" s="65" t="str">
        <f t="shared" si="148"/>
        <v/>
      </c>
      <c r="BX159" s="65" t="str">
        <f t="shared" si="149"/>
        <v/>
      </c>
      <c r="BY159" s="47" t="str">
        <f t="shared" si="169"/>
        <v>n/a</v>
      </c>
      <c r="BZ159" s="46">
        <f t="shared" si="150"/>
        <v>564119000</v>
      </c>
      <c r="CA159" s="46">
        <f>_xlfn.XLOOKUP($D159, MASTER_YH!$D:$D, MASTER_YH!K:K)</f>
        <v>583883000</v>
      </c>
      <c r="CB159" s="49">
        <f t="shared" si="151"/>
        <v>0.96615075280492835</v>
      </c>
      <c r="CC159" s="46">
        <f t="shared" si="170"/>
        <v>564119000</v>
      </c>
      <c r="CD159" s="46">
        <f>_xlfn.XLOOKUP($D159, 'MASTER_S&amp;P'!$D:$D, 'MASTER_S&amp;P'!K:K)</f>
        <v>583883000</v>
      </c>
      <c r="CE159" s="49">
        <f t="shared" si="171"/>
        <v>0.96615075280492835</v>
      </c>
      <c r="CF159" s="51">
        <f t="shared" si="152"/>
        <v>583883000</v>
      </c>
      <c r="CG159" s="65">
        <f t="shared" si="153"/>
        <v>3.913223784444992E-4</v>
      </c>
      <c r="CH159" s="65" t="str">
        <f t="shared" si="154"/>
        <v/>
      </c>
      <c r="CI159" s="50">
        <f t="shared" si="172"/>
        <v>0.96615075280492835</v>
      </c>
      <c r="CJ159" s="44">
        <f t="shared" si="121"/>
        <v>0</v>
      </c>
    </row>
    <row r="160" spans="2:88" x14ac:dyDescent="0.3">
      <c r="B160" s="7" t="str">
        <f>MASTER_VL!B154</f>
        <v>Restaurants</v>
      </c>
      <c r="C160" s="7" t="str">
        <f>MASTER_VL!C154</f>
        <v>Cracker Barrel Old Country Store Inc</v>
      </c>
      <c r="D160" s="7" t="str">
        <f>MASTER_VL!D154</f>
        <v>CBRL</v>
      </c>
      <c r="G160" s="46">
        <f>_xlfn.XLOOKUP($D160,MASTER_YH!$D:$D,MASTER_YH!F:F)</f>
        <v>3470762000</v>
      </c>
      <c r="H160" s="46">
        <f>IF(AND(EXCL_YRS_NEG_INC=1,_xlfn.XLOOKUP($D160,MASTER_YH!$D:$D,MASTER_YH!L:L)&lt;0), "Negative", _xlfn.XLOOKUP($D160,MASTER_YH!$D:$D,MASTER_YH!L:L))</f>
        <v>24186000</v>
      </c>
      <c r="I160" s="65">
        <f t="shared" si="122"/>
        <v>1.5836080040568606E-3</v>
      </c>
      <c r="J160" s="65" t="str">
        <f t="shared" si="123"/>
        <v/>
      </c>
      <c r="K160" s="47">
        <f t="shared" si="155"/>
        <v>6.9684985602585254E-3</v>
      </c>
      <c r="L160" s="46">
        <f>_xlfn.XLOOKUP($D160, 'MASTER_S&amp;P'!$D:$D, 'MASTER_S&amp;P'!F:F)</f>
        <v>3470762000</v>
      </c>
      <c r="M160" s="46">
        <f>IF(AND(EXCL_YRS_NEG_INC=1,_xlfn.XLOOKUP($D160,'MASTER_S&amp;P'!$D:$D,'MASTER_S&amp;P'!L:L)&lt;0),"Negative",_xlfn.XLOOKUP($D160,'MASTER_S&amp;P'!$D:$D,'MASTER_S&amp;P'!L:L))</f>
        <v>24186000</v>
      </c>
      <c r="N160" s="65">
        <f t="shared" si="124"/>
        <v>1.4508838436433232E-3</v>
      </c>
      <c r="O160" s="65" t="str">
        <f t="shared" si="125"/>
        <v/>
      </c>
      <c r="P160" s="47">
        <f t="shared" si="156"/>
        <v>6.9684985602585254E-3</v>
      </c>
      <c r="Q160" s="46">
        <f>_xlfn.XLOOKUP($D160, MASTER_VL!$D:$D, MASTER_VL!F:F)</f>
        <v>3470800000</v>
      </c>
      <c r="R160" s="46">
        <f>IF(AND(EXCL_YRS_NEG_INC=1,_xlfn.XLOOKUP($D160,MASTER_VL!$D:$D,MASTER_VL!O:O)&lt;0),"Negative",_xlfn.XLOOKUP($D160,MASTER_VL!$D:$D,MASTER_VL!O:O))</f>
        <v>78144000</v>
      </c>
      <c r="S160" s="65">
        <f t="shared" si="126"/>
        <v>1.9916007526687026E-3</v>
      </c>
      <c r="T160" s="65" t="str">
        <f t="shared" si="127"/>
        <v/>
      </c>
      <c r="U160" s="47">
        <f t="shared" si="157"/>
        <v>2.2514694018670046E-2</v>
      </c>
      <c r="V160" s="46">
        <f t="shared" si="128"/>
        <v>3470762000</v>
      </c>
      <c r="W160" s="46">
        <f>_xlfn.XLOOKUP($D160, MASTER_YH!$D:$D, MASTER_YH!I:I)</f>
        <v>2161494000</v>
      </c>
      <c r="X160" s="49">
        <f t="shared" si="129"/>
        <v>1.6057236337459184</v>
      </c>
      <c r="Y160" s="46">
        <f t="shared" si="158"/>
        <v>3470762000</v>
      </c>
      <c r="Z160" s="46">
        <f>_xlfn.XLOOKUP($D160, 'MASTER_S&amp;P'!$D:$D, 'MASTER_S&amp;P'!I:I)</f>
        <v>2161494000</v>
      </c>
      <c r="AA160" s="49">
        <f t="shared" si="159"/>
        <v>1.6057236337459184</v>
      </c>
      <c r="AB160" s="51">
        <f t="shared" si="130"/>
        <v>2161494000</v>
      </c>
      <c r="AC160" s="65">
        <f t="shared" si="131"/>
        <v>1.3524600804024872E-3</v>
      </c>
      <c r="AD160" s="65" t="str">
        <f t="shared" si="132"/>
        <v/>
      </c>
      <c r="AE160" s="50">
        <f t="shared" si="160"/>
        <v>1.6057236337459184</v>
      </c>
      <c r="AF160" s="44">
        <f t="shared" si="119"/>
        <v>0</v>
      </c>
      <c r="AI160" s="46">
        <f>_xlfn.XLOOKUP($D160,MASTER_YH!$D:$D,MASTER_YH!G:G)</f>
        <v>3442808000</v>
      </c>
      <c r="AJ160" s="46">
        <f>IF(AND(EXCL_YRS_NEG_INC=1,_xlfn.XLOOKUP($D160,MASTER_YH!$D:$D,MASTER_YH!M:M)&lt;0), "Negative", _xlfn.XLOOKUP($D160,MASTER_YH!$D:$D,MASTER_YH!M:M))</f>
        <v>103611000</v>
      </c>
      <c r="AK160" s="65">
        <f t="shared" si="133"/>
        <v>1.492061535813292E-3</v>
      </c>
      <c r="AL160" s="65" t="str">
        <f t="shared" si="134"/>
        <v/>
      </c>
      <c r="AM160" s="47">
        <f t="shared" si="161"/>
        <v>3.0094910898313239E-2</v>
      </c>
      <c r="AN160" s="46">
        <f>_xlfn.XLOOKUP($D160, 'MASTER_S&amp;P'!$D:$D, 'MASTER_S&amp;P'!G:G)</f>
        <v>3442808000</v>
      </c>
      <c r="AO160" s="46">
        <f>IF(AND(EXCL_YRS_NEG_INC=1,_xlfn.XLOOKUP($D160,'MASTER_S&amp;P'!$D:$D,'MASTER_S&amp;P'!M:M)&lt;0),"Negative",_xlfn.XLOOKUP($D160,'MASTER_S&amp;P'!$D:$D,'MASTER_S&amp;P'!M:M))</f>
        <v>103611000</v>
      </c>
      <c r="AP160" s="65">
        <f t="shared" si="135"/>
        <v>1.5132061378318312E-3</v>
      </c>
      <c r="AQ160" s="65" t="str">
        <f t="shared" si="136"/>
        <v/>
      </c>
      <c r="AR160" s="47">
        <f t="shared" si="162"/>
        <v>3.0094910898313239E-2</v>
      </c>
      <c r="AS160" s="46">
        <f>_xlfn.XLOOKUP($D160, MASTER_VL!$D:$D, MASTER_VL!G:G)</f>
        <v>3442800000</v>
      </c>
      <c r="AT160" s="46">
        <f>IF(AND(EXCL_YRS_NEG_INC=1,_xlfn.XLOOKUP($D160,MASTER_VL!$D:$D,MASTER_VL!P:P)&lt;0),"Negative",_xlfn.XLOOKUP($D160,MASTER_VL!$D:$D,MASTER_VL!P:P))</f>
        <v>121160500</v>
      </c>
      <c r="AU160" s="65">
        <f t="shared" si="137"/>
        <v>1.560479796635843E-3</v>
      </c>
      <c r="AV160" s="65" t="str">
        <f t="shared" si="138"/>
        <v/>
      </c>
      <c r="AW160" s="47">
        <f t="shared" si="163"/>
        <v>3.519243057976066E-2</v>
      </c>
      <c r="AX160" s="46">
        <f t="shared" si="139"/>
        <v>3442808000</v>
      </c>
      <c r="AY160" s="46">
        <f>_xlfn.XLOOKUP($D160, MASTER_YH!$D:$D, MASTER_YH!J:J)</f>
        <v>2218094000</v>
      </c>
      <c r="AZ160" s="49">
        <f t="shared" si="140"/>
        <v>1.5521470235256034</v>
      </c>
      <c r="BA160" s="46">
        <f t="shared" si="164"/>
        <v>3442808000</v>
      </c>
      <c r="BB160" s="46">
        <f>_xlfn.XLOOKUP($D160, 'MASTER_S&amp;P'!$D:$D, 'MASTER_S&amp;P'!J:J)</f>
        <v>2218094000</v>
      </c>
      <c r="BC160" s="49">
        <f t="shared" si="165"/>
        <v>1.5521470235256034</v>
      </c>
      <c r="BD160" s="51">
        <f t="shared" si="141"/>
        <v>2218094000</v>
      </c>
      <c r="BE160" s="65">
        <f t="shared" si="142"/>
        <v>1.4323316152755061E-3</v>
      </c>
      <c r="BF160" s="65" t="str">
        <f t="shared" si="143"/>
        <v/>
      </c>
      <c r="BG160" s="50">
        <f t="shared" si="166"/>
        <v>1.5521470235256034</v>
      </c>
      <c r="BH160" s="44">
        <f t="shared" si="120"/>
        <v>0</v>
      </c>
      <c r="BK160" s="46">
        <f>_xlfn.XLOOKUP($D160,MASTER_YH!$D:$D,MASTER_YH!H:H)</f>
        <v>3267786000</v>
      </c>
      <c r="BL160" s="46">
        <f>IF(AND(EXCL_YRS_NEG_INC=1,_xlfn.XLOOKUP($D160,MASTER_YH!$D:$D,MASTER_YH!N:N)&lt;0), "Negative", _xlfn.XLOOKUP($D160,MASTER_YH!$D:$D,MASTER_YH!N:N))</f>
        <v>143383000</v>
      </c>
      <c r="BM160" s="65">
        <f t="shared" si="144"/>
        <v>1.6453360822366817E-3</v>
      </c>
      <c r="BN160" s="65" t="str">
        <f t="shared" si="145"/>
        <v/>
      </c>
      <c r="BO160" s="47">
        <f t="shared" si="167"/>
        <v>4.3877720266871818E-2</v>
      </c>
      <c r="BP160" s="46">
        <f>_xlfn.XLOOKUP($D160, 'MASTER_S&amp;P'!$D:$D, 'MASTER_S&amp;P'!H:H)</f>
        <v>3267786000</v>
      </c>
      <c r="BQ160" s="46">
        <f>IF(AND(EXCL_YRS_NEG_INC=1,_xlfn.XLOOKUP($D160,'MASTER_S&amp;P'!$D:$D,'MASTER_S&amp;P'!N:N)&lt;0),"Negative",_xlfn.XLOOKUP($D160,'MASTER_S&amp;P'!$D:$D,'MASTER_S&amp;P'!N:N))</f>
        <v>143383000</v>
      </c>
      <c r="BR160" s="65">
        <f t="shared" si="146"/>
        <v>1.596070674969052E-3</v>
      </c>
      <c r="BS160" s="65" t="str">
        <f t="shared" si="147"/>
        <v/>
      </c>
      <c r="BT160" s="47">
        <f t="shared" si="168"/>
        <v>4.3877720266871818E-2</v>
      </c>
      <c r="BU160" s="46">
        <f>_xlfn.XLOOKUP($D160, MASTER_VL!$D:$D, MASTER_VL!H:H)</f>
        <v>3267800000</v>
      </c>
      <c r="BV160" s="46">
        <f>IF(AND(EXCL_YRS_NEG_INC=1,_xlfn.XLOOKUP($D160,MASTER_VL!$D:$D,MASTER_VL!Q:Q)&lt;0),"Negative",_xlfn.XLOOKUP($D160,MASTER_VL!$D:$D,MASTER_VL!Q:Q))</f>
        <v>135685200</v>
      </c>
      <c r="BW160" s="65">
        <f t="shared" si="148"/>
        <v>1.7087929797057E-3</v>
      </c>
      <c r="BX160" s="65" t="str">
        <f t="shared" si="149"/>
        <v/>
      </c>
      <c r="BY160" s="47">
        <f t="shared" si="169"/>
        <v>4.1521880164024728E-2</v>
      </c>
      <c r="BZ160" s="46">
        <f t="shared" si="150"/>
        <v>3267786000</v>
      </c>
      <c r="CA160" s="46">
        <f>_xlfn.XLOOKUP($D160, MASTER_YH!$D:$D, MASTER_YH!K:K)</f>
        <v>2294911000</v>
      </c>
      <c r="CB160" s="49">
        <f t="shared" si="151"/>
        <v>1.4239271152563215</v>
      </c>
      <c r="CC160" s="46">
        <f t="shared" si="170"/>
        <v>3267786000</v>
      </c>
      <c r="CD160" s="46">
        <f>_xlfn.XLOOKUP($D160, 'MASTER_S&amp;P'!$D:$D, 'MASTER_S&amp;P'!K:K)</f>
        <v>2294911000</v>
      </c>
      <c r="CE160" s="49">
        <f t="shared" si="171"/>
        <v>1.4239271152563215</v>
      </c>
      <c r="CF160" s="51">
        <f t="shared" si="152"/>
        <v>2294911000</v>
      </c>
      <c r="CG160" s="65">
        <f t="shared" si="153"/>
        <v>1.5380650418635995E-3</v>
      </c>
      <c r="CH160" s="65" t="str">
        <f t="shared" si="154"/>
        <v/>
      </c>
      <c r="CI160" s="50">
        <f t="shared" si="172"/>
        <v>1.4239271152563215</v>
      </c>
      <c r="CJ160" s="44">
        <f t="shared" si="121"/>
        <v>0</v>
      </c>
    </row>
    <row r="161" spans="2:88" x14ac:dyDescent="0.3">
      <c r="B161" s="7" t="str">
        <f>MASTER_VL!B155</f>
        <v>Restaurants</v>
      </c>
      <c r="C161" s="7" t="str">
        <f>MASTER_VL!C155</f>
        <v>Chipotle Mexican Grill Inc</v>
      </c>
      <c r="D161" s="7" t="str">
        <f>MASTER_VL!D155</f>
        <v>CMG</v>
      </c>
      <c r="G161" s="46">
        <f>_xlfn.XLOOKUP($D161,MASTER_YH!$D:$D,MASTER_YH!F:F)</f>
        <v>11313853000</v>
      </c>
      <c r="H161" s="46">
        <f>IF(AND(EXCL_YRS_NEG_INC=1,_xlfn.XLOOKUP($D161,MASTER_YH!$D:$D,MASTER_YH!L:L)&lt;0), "Negative", _xlfn.XLOOKUP($D161,MASTER_YH!$D:$D,MASTER_YH!L:L))</f>
        <v>2010230000</v>
      </c>
      <c r="I161" s="65">
        <f t="shared" si="122"/>
        <v>6.7435395789823436E-3</v>
      </c>
      <c r="J161" s="65" t="str">
        <f t="shared" si="123"/>
        <v/>
      </c>
      <c r="K161" s="47">
        <f t="shared" si="155"/>
        <v>0.17767863874490855</v>
      </c>
      <c r="L161" s="46">
        <f>_xlfn.XLOOKUP($D161, 'MASTER_S&amp;P'!$D:$D, 'MASTER_S&amp;P'!F:F)</f>
        <v>11313853000</v>
      </c>
      <c r="M161" s="46">
        <f>IF(AND(EXCL_YRS_NEG_INC=1,_xlfn.XLOOKUP($D161,'MASTER_S&amp;P'!$D:$D,'MASTER_S&amp;P'!L:L)&lt;0),"Negative",_xlfn.XLOOKUP($D161,'MASTER_S&amp;P'!$D:$D,'MASTER_S&amp;P'!L:L))</f>
        <v>2010230000</v>
      </c>
      <c r="N161" s="65">
        <f t="shared" si="124"/>
        <v>6.1783551226377072E-3</v>
      </c>
      <c r="O161" s="65" t="str">
        <f t="shared" si="125"/>
        <v/>
      </c>
      <c r="P161" s="47">
        <f t="shared" si="156"/>
        <v>0.17767863874490855</v>
      </c>
      <c r="Q161" s="46">
        <f>_xlfn.XLOOKUP($D161, MASTER_VL!$D:$D, MASTER_VL!F:F)</f>
        <v>11313900000</v>
      </c>
      <c r="R161" s="46">
        <f>IF(AND(EXCL_YRS_NEG_INC=1,_xlfn.XLOOKUP($D161,MASTER_VL!$D:$D,MASTER_VL!O:O)&lt;0),"Negative",_xlfn.XLOOKUP($D161,MASTER_VL!$D:$D,MASTER_VL!O:O))</f>
        <v>1521856000.0000002</v>
      </c>
      <c r="S161" s="65">
        <f t="shared" si="126"/>
        <v>8.4809109746519021E-3</v>
      </c>
      <c r="T161" s="65" t="str">
        <f t="shared" si="127"/>
        <v/>
      </c>
      <c r="U161" s="47">
        <f t="shared" si="157"/>
        <v>0.13451206038589703</v>
      </c>
      <c r="V161" s="46">
        <f t="shared" si="128"/>
        <v>11313853000</v>
      </c>
      <c r="W161" s="46">
        <f>_xlfn.XLOOKUP($D161, MASTER_YH!$D:$D, MASTER_YH!I:I)</f>
        <v>9204374000</v>
      </c>
      <c r="X161" s="49">
        <f t="shared" si="129"/>
        <v>1.2291822344463621</v>
      </c>
      <c r="Y161" s="46">
        <f t="shared" si="158"/>
        <v>11313853000</v>
      </c>
      <c r="Z161" s="46">
        <f>_xlfn.XLOOKUP($D161, 'MASTER_S&amp;P'!$D:$D, 'MASTER_S&amp;P'!I:I)</f>
        <v>9204374000</v>
      </c>
      <c r="AA161" s="49">
        <f t="shared" si="159"/>
        <v>1.2291822344463621</v>
      </c>
      <c r="AB161" s="51">
        <f t="shared" si="130"/>
        <v>9204374000</v>
      </c>
      <c r="AC161" s="65">
        <f t="shared" si="131"/>
        <v>5.7592333821396505E-3</v>
      </c>
      <c r="AD161" s="65" t="str">
        <f t="shared" si="132"/>
        <v/>
      </c>
      <c r="AE161" s="50">
        <f t="shared" si="160"/>
        <v>1.2291822344463621</v>
      </c>
      <c r="AF161" s="44">
        <f t="shared" si="119"/>
        <v>0</v>
      </c>
      <c r="AI161" s="46">
        <f>_xlfn.XLOOKUP($D161,MASTER_YH!$D:$D,MASTER_YH!G:G)</f>
        <v>9871649000</v>
      </c>
      <c r="AJ161" s="46">
        <f>IF(AND(EXCL_YRS_NEG_INC=1,_xlfn.XLOOKUP($D161,MASTER_YH!$D:$D,MASTER_YH!M:M)&lt;0), "Negative", _xlfn.XLOOKUP($D161,MASTER_YH!$D:$D,MASTER_YH!M:M))</f>
        <v>1620506000</v>
      </c>
      <c r="AK161" s="65">
        <f t="shared" si="133"/>
        <v>5.4112599016804897E-3</v>
      </c>
      <c r="AL161" s="65" t="str">
        <f t="shared" si="134"/>
        <v/>
      </c>
      <c r="AM161" s="47">
        <f t="shared" si="161"/>
        <v>0.16415757894147168</v>
      </c>
      <c r="AN161" s="46">
        <f>_xlfn.XLOOKUP($D161, 'MASTER_S&amp;P'!$D:$D, 'MASTER_S&amp;P'!G:G)</f>
        <v>9871649000</v>
      </c>
      <c r="AO161" s="46">
        <f>IF(AND(EXCL_YRS_NEG_INC=1,_xlfn.XLOOKUP($D161,'MASTER_S&amp;P'!$D:$D,'MASTER_S&amp;P'!M:M)&lt;0),"Negative",_xlfn.XLOOKUP($D161,'MASTER_S&amp;P'!$D:$D,'MASTER_S&amp;P'!M:M))</f>
        <v>1620506000</v>
      </c>
      <c r="AP161" s="65">
        <f t="shared" si="135"/>
        <v>5.4879450344940952E-3</v>
      </c>
      <c r="AQ161" s="65" t="str">
        <f t="shared" si="136"/>
        <v/>
      </c>
      <c r="AR161" s="47">
        <f t="shared" si="162"/>
        <v>0.16415757894147168</v>
      </c>
      <c r="AS161" s="46">
        <f>_xlfn.XLOOKUP($D161, MASTER_VL!$D:$D, MASTER_VL!G:G)</f>
        <v>9871600000</v>
      </c>
      <c r="AT161" s="46">
        <f>IF(AND(EXCL_YRS_NEG_INC=1,_xlfn.XLOOKUP($D161,MASTER_VL!$D:$D,MASTER_VL!P:P)&lt;0),"Negative",_xlfn.XLOOKUP($D161,MASTER_VL!$D:$D,MASTER_VL!P:P))</f>
        <v>1234170000</v>
      </c>
      <c r="AU161" s="65">
        <f t="shared" si="137"/>
        <v>5.6593924233261095E-3</v>
      </c>
      <c r="AV161" s="65" t="str">
        <f t="shared" si="138"/>
        <v/>
      </c>
      <c r="AW161" s="47">
        <f t="shared" si="163"/>
        <v>0.12502228615422017</v>
      </c>
      <c r="AX161" s="46">
        <f t="shared" si="139"/>
        <v>9871649000</v>
      </c>
      <c r="AY161" s="46">
        <f>_xlfn.XLOOKUP($D161, MASTER_YH!$D:$D, MASTER_YH!J:J)</f>
        <v>8044362000</v>
      </c>
      <c r="AZ161" s="49">
        <f t="shared" si="140"/>
        <v>1.2271512644508042</v>
      </c>
      <c r="BA161" s="46">
        <f t="shared" si="164"/>
        <v>9871649000</v>
      </c>
      <c r="BB161" s="46">
        <f>_xlfn.XLOOKUP($D161, 'MASTER_S&amp;P'!$D:$D, 'MASTER_S&amp;P'!J:J)</f>
        <v>8044362000</v>
      </c>
      <c r="BC161" s="49">
        <f t="shared" si="165"/>
        <v>1.2271512644508042</v>
      </c>
      <c r="BD161" s="51">
        <f t="shared" si="141"/>
        <v>8044362000</v>
      </c>
      <c r="BE161" s="65">
        <f t="shared" si="142"/>
        <v>5.1946373856657565E-3</v>
      </c>
      <c r="BF161" s="65" t="str">
        <f t="shared" si="143"/>
        <v/>
      </c>
      <c r="BG161" s="50">
        <f t="shared" si="166"/>
        <v>1.2271512644508042</v>
      </c>
      <c r="BH161" s="44">
        <f t="shared" si="120"/>
        <v>0</v>
      </c>
      <c r="BK161" s="46">
        <f>_xlfn.XLOOKUP($D161,MASTER_YH!$D:$D,MASTER_YH!H:H)</f>
        <v>8634652000</v>
      </c>
      <c r="BL161" s="46">
        <f>IF(AND(EXCL_YRS_NEG_INC=1,_xlfn.XLOOKUP($D161,MASTER_YH!$D:$D,MASTER_YH!N:N)&lt;0), "Negative", _xlfn.XLOOKUP($D161,MASTER_YH!$D:$D,MASTER_YH!N:N))</f>
        <v>1181531000</v>
      </c>
      <c r="BM161" s="65">
        <f t="shared" si="144"/>
        <v>4.9666729084652701E-3</v>
      </c>
      <c r="BN161" s="65" t="str">
        <f t="shared" si="145"/>
        <v/>
      </c>
      <c r="BO161" s="47">
        <f t="shared" si="167"/>
        <v>0.13683597208086673</v>
      </c>
      <c r="BP161" s="46">
        <f>_xlfn.XLOOKUP($D161, 'MASTER_S&amp;P'!$D:$D, 'MASTER_S&amp;P'!H:H)</f>
        <v>8634652000</v>
      </c>
      <c r="BQ161" s="46">
        <f>IF(AND(EXCL_YRS_NEG_INC=1,_xlfn.XLOOKUP($D161,'MASTER_S&amp;P'!$D:$D,'MASTER_S&amp;P'!N:N)&lt;0),"Negative",_xlfn.XLOOKUP($D161,'MASTER_S&amp;P'!$D:$D,'MASTER_S&amp;P'!N:N))</f>
        <v>1181531000</v>
      </c>
      <c r="BR161" s="65">
        <f t="shared" si="146"/>
        <v>4.8179585113020968E-3</v>
      </c>
      <c r="BS161" s="65" t="str">
        <f t="shared" si="147"/>
        <v/>
      </c>
      <c r="BT161" s="47">
        <f t="shared" si="168"/>
        <v>0.13683597208086673</v>
      </c>
      <c r="BU161" s="46">
        <f>_xlfn.XLOOKUP($D161, MASTER_VL!$D:$D, MASTER_VL!H:H)</f>
        <v>8634700000</v>
      </c>
      <c r="BV161" s="46">
        <f>IF(AND(EXCL_YRS_NEG_INC=1,_xlfn.XLOOKUP($D161,MASTER_VL!$D:$D,MASTER_VL!Q:Q)&lt;0),"Negative",_xlfn.XLOOKUP($D161,MASTER_VL!$D:$D,MASTER_VL!Q:Q))</f>
        <v>884096000</v>
      </c>
      <c r="BW161" s="65">
        <f t="shared" si="148"/>
        <v>5.1582262676344122E-3</v>
      </c>
      <c r="BX161" s="65" t="str">
        <f t="shared" si="149"/>
        <v/>
      </c>
      <c r="BY161" s="47">
        <f t="shared" si="169"/>
        <v>0.10238873382977984</v>
      </c>
      <c r="BZ161" s="46">
        <f t="shared" si="150"/>
        <v>8634652000</v>
      </c>
      <c r="CA161" s="46">
        <f>_xlfn.XLOOKUP($D161, MASTER_YH!$D:$D, MASTER_YH!K:K)</f>
        <v>6927504000</v>
      </c>
      <c r="CB161" s="49">
        <f t="shared" si="151"/>
        <v>1.2464304603793805</v>
      </c>
      <c r="CC161" s="46">
        <f t="shared" si="170"/>
        <v>8634652000</v>
      </c>
      <c r="CD161" s="46">
        <f>_xlfn.XLOOKUP($D161, 'MASTER_S&amp;P'!$D:$D, 'MASTER_S&amp;P'!K:K)</f>
        <v>6927504000</v>
      </c>
      <c r="CE161" s="49">
        <f t="shared" si="171"/>
        <v>1.2464304603793805</v>
      </c>
      <c r="CF161" s="51">
        <f t="shared" si="152"/>
        <v>6927504000</v>
      </c>
      <c r="CG161" s="65">
        <f t="shared" si="153"/>
        <v>4.642860542204144E-3</v>
      </c>
      <c r="CH161" s="65" t="str">
        <f t="shared" si="154"/>
        <v/>
      </c>
      <c r="CI161" s="50">
        <f t="shared" si="172"/>
        <v>1.2464304603793805</v>
      </c>
      <c r="CJ161" s="44">
        <f t="shared" si="121"/>
        <v>0</v>
      </c>
    </row>
    <row r="162" spans="2:88" x14ac:dyDescent="0.3">
      <c r="B162" s="7" t="str">
        <f>MASTER_VL!B156</f>
        <v>Restaurants</v>
      </c>
      <c r="C162" s="7" t="str">
        <f>MASTER_VL!C156</f>
        <v>Denny's Corp.</v>
      </c>
      <c r="D162" s="7" t="str">
        <f>MASTER_VL!D156</f>
        <v>DENN</v>
      </c>
      <c r="G162" s="46">
        <f>_xlfn.XLOOKUP($D162,MASTER_YH!$D:$D,MASTER_YH!F:F)</f>
        <v>452334000</v>
      </c>
      <c r="H162" s="46">
        <f>IF(AND(EXCL_YRS_NEG_INC=1,_xlfn.XLOOKUP($D162,MASTER_YH!$D:$D,MASTER_YH!L:L)&lt;0), "Negative", _xlfn.XLOOKUP($D162,MASTER_YH!$D:$D,MASTER_YH!L:L))</f>
        <v>29249000</v>
      </c>
      <c r="I162" s="65">
        <f t="shared" si="122"/>
        <v>3.6359271809466716E-4</v>
      </c>
      <c r="J162" s="65" t="str">
        <f t="shared" si="123"/>
        <v/>
      </c>
      <c r="K162" s="47">
        <f t="shared" si="155"/>
        <v>6.4662395486521015E-2</v>
      </c>
      <c r="L162" s="46">
        <f>_xlfn.XLOOKUP($D162, 'MASTER_S&amp;P'!$D:$D, 'MASTER_S&amp;P'!F:F)</f>
        <v>452334000</v>
      </c>
      <c r="M162" s="46">
        <f>IF(AND(EXCL_YRS_NEG_INC=1,_xlfn.XLOOKUP($D162,'MASTER_S&amp;P'!$D:$D,'MASTER_S&amp;P'!L:L)&lt;0),"Negative",_xlfn.XLOOKUP($D162,'MASTER_S&amp;P'!$D:$D,'MASTER_S&amp;P'!L:L))</f>
        <v>29249000</v>
      </c>
      <c r="N162" s="65">
        <f t="shared" si="124"/>
        <v>3.3311955925866395E-4</v>
      </c>
      <c r="O162" s="65" t="str">
        <f t="shared" si="125"/>
        <v/>
      </c>
      <c r="P162" s="47">
        <f t="shared" si="156"/>
        <v>6.4662395486521015E-2</v>
      </c>
      <c r="Q162" s="46" t="str">
        <f>_xlfn.XLOOKUP($D162, MASTER_VL!$D:$D, MASTER_VL!F:F)</f>
        <v>NA</v>
      </c>
      <c r="R162" s="46" t="str">
        <f>IF(AND(EXCL_YRS_NEG_INC=1,_xlfn.XLOOKUP($D162,MASTER_VL!$D:$D,MASTER_VL!O:O)&lt;0),"Negative",_xlfn.XLOOKUP($D162,MASTER_VL!$D:$D,MASTER_VL!O:O))</f>
        <v>NA</v>
      </c>
      <c r="S162" s="65" t="str">
        <f t="shared" si="126"/>
        <v/>
      </c>
      <c r="T162" s="65" t="str">
        <f t="shared" si="127"/>
        <v/>
      </c>
      <c r="U162" s="47" t="str">
        <f t="shared" si="157"/>
        <v>n/a</v>
      </c>
      <c r="V162" s="46">
        <f t="shared" si="128"/>
        <v>452334000</v>
      </c>
      <c r="W162" s="46">
        <f>_xlfn.XLOOKUP($D162, MASTER_YH!$D:$D, MASTER_YH!I:I)</f>
        <v>496274000</v>
      </c>
      <c r="X162" s="49">
        <f t="shared" si="129"/>
        <v>0.91146020142098916</v>
      </c>
      <c r="Y162" s="46">
        <f t="shared" si="158"/>
        <v>452334000</v>
      </c>
      <c r="Z162" s="46">
        <f>_xlfn.XLOOKUP($D162, 'MASTER_S&amp;P'!$D:$D, 'MASTER_S&amp;P'!I:I)</f>
        <v>496274000</v>
      </c>
      <c r="AA162" s="49">
        <f t="shared" si="159"/>
        <v>0.91146020142098916</v>
      </c>
      <c r="AB162" s="51">
        <f t="shared" si="130"/>
        <v>496274000</v>
      </c>
      <c r="AC162" s="65">
        <f t="shared" si="131"/>
        <v>3.1052169191386324E-4</v>
      </c>
      <c r="AD162" s="65" t="str">
        <f t="shared" si="132"/>
        <v/>
      </c>
      <c r="AE162" s="50">
        <f t="shared" si="160"/>
        <v>0.91146020142098916</v>
      </c>
      <c r="AF162" s="44">
        <f t="shared" si="119"/>
        <v>0</v>
      </c>
      <c r="AI162" s="46">
        <f>_xlfn.XLOOKUP($D162,MASTER_YH!$D:$D,MASTER_YH!G:G)</f>
        <v>463922000</v>
      </c>
      <c r="AJ162" s="46">
        <f>IF(AND(EXCL_YRS_NEG_INC=1,_xlfn.XLOOKUP($D162,MASTER_YH!$D:$D,MASTER_YH!M:M)&lt;0), "Negative", _xlfn.XLOOKUP($D162,MASTER_YH!$D:$D,MASTER_YH!M:M))</f>
        <v>26938000</v>
      </c>
      <c r="AK162" s="65">
        <f t="shared" si="133"/>
        <v>3.1267252828494314E-4</v>
      </c>
      <c r="AL162" s="65" t="str">
        <f t="shared" si="134"/>
        <v/>
      </c>
      <c r="AM162" s="47">
        <f t="shared" si="161"/>
        <v>5.8065795543216316E-2</v>
      </c>
      <c r="AN162" s="46">
        <f>_xlfn.XLOOKUP($D162, 'MASTER_S&amp;P'!$D:$D, 'MASTER_S&amp;P'!G:G)</f>
        <v>463922000</v>
      </c>
      <c r="AO162" s="46">
        <f>IF(AND(EXCL_YRS_NEG_INC=1,_xlfn.XLOOKUP($D162,'MASTER_S&amp;P'!$D:$D,'MASTER_S&amp;P'!M:M)&lt;0),"Negative",_xlfn.XLOOKUP($D162,'MASTER_S&amp;P'!$D:$D,'MASTER_S&amp;P'!M:M))</f>
        <v>26938000</v>
      </c>
      <c r="AP162" s="65">
        <f t="shared" si="135"/>
        <v>3.1710353599744473E-4</v>
      </c>
      <c r="AQ162" s="65" t="str">
        <f t="shared" si="136"/>
        <v/>
      </c>
      <c r="AR162" s="47">
        <f t="shared" si="162"/>
        <v>5.8065795543216316E-2</v>
      </c>
      <c r="AS162" s="46">
        <f>_xlfn.XLOOKUP($D162, MASTER_VL!$D:$D, MASTER_VL!G:G)</f>
        <v>464000000</v>
      </c>
      <c r="AT162" s="46">
        <f>IF(AND(EXCL_YRS_NEG_INC=1,_xlfn.XLOOKUP($D162,MASTER_VL!$D:$D,MASTER_VL!P:P)&lt;0),"Negative",_xlfn.XLOOKUP($D162,MASTER_VL!$D:$D,MASTER_VL!P:P))</f>
        <v>31344000</v>
      </c>
      <c r="AU162" s="65">
        <f t="shared" si="137"/>
        <v>3.2701008077776656E-4</v>
      </c>
      <c r="AV162" s="65" t="str">
        <f t="shared" si="138"/>
        <v/>
      </c>
      <c r="AW162" s="47">
        <f t="shared" si="163"/>
        <v>6.7551724137931035E-2</v>
      </c>
      <c r="AX162" s="46">
        <f t="shared" si="139"/>
        <v>463922000</v>
      </c>
      <c r="AY162" s="46">
        <f>_xlfn.XLOOKUP($D162, MASTER_YH!$D:$D, MASTER_YH!J:J)</f>
        <v>464818000</v>
      </c>
      <c r="AZ162" s="49">
        <f t="shared" si="140"/>
        <v>0.99807236380690934</v>
      </c>
      <c r="BA162" s="46">
        <f t="shared" si="164"/>
        <v>463922000</v>
      </c>
      <c r="BB162" s="46">
        <f>_xlfn.XLOOKUP($D162, 'MASTER_S&amp;P'!$D:$D, 'MASTER_S&amp;P'!J:J)</f>
        <v>464818000</v>
      </c>
      <c r="BC162" s="49">
        <f t="shared" si="165"/>
        <v>0.99807236380690934</v>
      </c>
      <c r="BD162" s="51">
        <f t="shared" si="141"/>
        <v>464818000</v>
      </c>
      <c r="BE162" s="65">
        <f t="shared" si="142"/>
        <v>3.0015568174709013E-4</v>
      </c>
      <c r="BF162" s="65" t="str">
        <f t="shared" si="143"/>
        <v/>
      </c>
      <c r="BG162" s="50">
        <f t="shared" si="166"/>
        <v>0.99807236380690934</v>
      </c>
      <c r="BH162" s="44">
        <f t="shared" si="120"/>
        <v>0</v>
      </c>
      <c r="BK162" s="46">
        <f>_xlfn.XLOOKUP($D162,MASTER_YH!$D:$D,MASTER_YH!H:H)</f>
        <v>456429000</v>
      </c>
      <c r="BL162" s="46">
        <f>IF(AND(EXCL_YRS_NEG_INC=1,_xlfn.XLOOKUP($D162,MASTER_YH!$D:$D,MASTER_YH!N:N)&lt;0), "Negative", _xlfn.XLOOKUP($D162,MASTER_YH!$D:$D,MASTER_YH!N:N))</f>
        <v>99430000</v>
      </c>
      <c r="BM162" s="65">
        <f t="shared" si="144"/>
        <v>3.5728120024759865E-4</v>
      </c>
      <c r="BN162" s="65" t="str">
        <f t="shared" si="145"/>
        <v/>
      </c>
      <c r="BO162" s="47">
        <f t="shared" si="167"/>
        <v>0.21784330092960788</v>
      </c>
      <c r="BP162" s="46">
        <f>_xlfn.XLOOKUP($D162, 'MASTER_S&amp;P'!$D:$D, 'MASTER_S&amp;P'!H:H)</f>
        <v>456429000</v>
      </c>
      <c r="BQ162" s="46">
        <f>IF(AND(EXCL_YRS_NEG_INC=1,_xlfn.XLOOKUP($D162,'MASTER_S&amp;P'!$D:$D,'MASTER_S&amp;P'!N:N)&lt;0),"Negative",_xlfn.XLOOKUP($D162,'MASTER_S&amp;P'!$D:$D,'MASTER_S&amp;P'!N:N))</f>
        <v>99430000</v>
      </c>
      <c r="BR162" s="65">
        <f t="shared" si="146"/>
        <v>3.4658332275661345E-4</v>
      </c>
      <c r="BS162" s="65" t="str">
        <f t="shared" si="147"/>
        <v/>
      </c>
      <c r="BT162" s="47">
        <f t="shared" si="168"/>
        <v>0.21784330092960788</v>
      </c>
      <c r="BU162" s="46">
        <f>_xlfn.XLOOKUP($D162, MASTER_VL!$D:$D, MASTER_VL!H:H)</f>
        <v>456400000</v>
      </c>
      <c r="BV162" s="46">
        <f>IF(AND(EXCL_YRS_NEG_INC=1,_xlfn.XLOOKUP($D162,MASTER_VL!$D:$D,MASTER_VL!Q:Q)&lt;0),"Negative",_xlfn.XLOOKUP($D162,MASTER_VL!$D:$D,MASTER_VL!Q:Q))</f>
        <v>29499600</v>
      </c>
      <c r="BW162" s="65">
        <f t="shared" si="148"/>
        <v>3.7106072938847739E-4</v>
      </c>
      <c r="BX162" s="65" t="str">
        <f t="shared" si="149"/>
        <v/>
      </c>
      <c r="BY162" s="47">
        <f t="shared" si="169"/>
        <v>6.463540753724803E-2</v>
      </c>
      <c r="BZ162" s="46">
        <f t="shared" si="150"/>
        <v>456429000</v>
      </c>
      <c r="CA162" s="46">
        <f>_xlfn.XLOOKUP($D162, MASTER_YH!$D:$D, MASTER_YH!K:K)</f>
        <v>498335000</v>
      </c>
      <c r="CB162" s="49">
        <f t="shared" si="151"/>
        <v>0.91590797355192788</v>
      </c>
      <c r="CC162" s="46">
        <f t="shared" si="170"/>
        <v>456429000</v>
      </c>
      <c r="CD162" s="46">
        <f>_xlfn.XLOOKUP($D162, 'MASTER_S&amp;P'!$D:$D, 'MASTER_S&amp;P'!K:K)</f>
        <v>498335000</v>
      </c>
      <c r="CE162" s="49">
        <f t="shared" si="171"/>
        <v>0.91590797355192788</v>
      </c>
      <c r="CF162" s="51">
        <f t="shared" si="152"/>
        <v>498335000</v>
      </c>
      <c r="CG162" s="65">
        <f t="shared" si="153"/>
        <v>3.3398752397678904E-4</v>
      </c>
      <c r="CH162" s="65" t="str">
        <f t="shared" si="154"/>
        <v/>
      </c>
      <c r="CI162" s="50">
        <f t="shared" si="172"/>
        <v>0.91590797355192788</v>
      </c>
      <c r="CJ162" s="44">
        <f t="shared" si="121"/>
        <v>0</v>
      </c>
    </row>
    <row r="163" spans="2:88" x14ac:dyDescent="0.3">
      <c r="B163" s="7" t="str">
        <f>MASTER_VL!B157</f>
        <v>Restaurants</v>
      </c>
      <c r="C163" s="7" t="str">
        <f>MASTER_VL!C157</f>
        <v>Dine Brands Global</v>
      </c>
      <c r="D163" s="7" t="str">
        <f>MASTER_VL!D157</f>
        <v>DIN</v>
      </c>
      <c r="G163" s="46">
        <f>_xlfn.XLOOKUP($D163,MASTER_YH!$D:$D,MASTER_YH!F:F)</f>
        <v>812306000</v>
      </c>
      <c r="H163" s="46">
        <f>IF(AND(EXCL_YRS_NEG_INC=1,_xlfn.XLOOKUP($D163,MASTER_YH!$D:$D,MASTER_YH!L:L)&lt;0), "Negative", _xlfn.XLOOKUP($D163,MASTER_YH!$D:$D,MASTER_YH!L:L))</f>
        <v>89543000</v>
      </c>
      <c r="I163" s="65">
        <f t="shared" si="122"/>
        <v>1.3118626072226663E-3</v>
      </c>
      <c r="J163" s="65" t="str">
        <f t="shared" si="123"/>
        <v/>
      </c>
      <c r="K163" s="47">
        <f t="shared" si="155"/>
        <v>0.11023308950075464</v>
      </c>
      <c r="L163" s="46">
        <f>_xlfn.XLOOKUP($D163, 'MASTER_S&amp;P'!$D:$D, 'MASTER_S&amp;P'!F:F)</f>
        <v>812306000</v>
      </c>
      <c r="M163" s="46">
        <f>IF(AND(EXCL_YRS_NEG_INC=1,_xlfn.XLOOKUP($D163,'MASTER_S&amp;P'!$D:$D,'MASTER_S&amp;P'!L:L)&lt;0),"Negative",_xlfn.XLOOKUP($D163,'MASTER_S&amp;P'!$D:$D,'MASTER_S&amp;P'!L:L))</f>
        <v>89543000</v>
      </c>
      <c r="N163" s="65">
        <f t="shared" si="124"/>
        <v>1.2019137671842883E-3</v>
      </c>
      <c r="O163" s="65" t="str">
        <f t="shared" si="125"/>
        <v/>
      </c>
      <c r="P163" s="47">
        <f t="shared" si="156"/>
        <v>0.11023308950075464</v>
      </c>
      <c r="Q163" s="46" t="str">
        <f>_xlfn.XLOOKUP($D163, MASTER_VL!$D:$D, MASTER_VL!F:F)</f>
        <v>N/A</v>
      </c>
      <c r="R163" s="46" t="str">
        <f>IF(AND(EXCL_YRS_NEG_INC=1,_xlfn.XLOOKUP($D163,MASTER_VL!$D:$D,MASTER_VL!O:O)&lt;0),"Negative",_xlfn.XLOOKUP($D163,MASTER_VL!$D:$D,MASTER_VL!O:O))</f>
        <v>NA</v>
      </c>
      <c r="S163" s="65" t="str">
        <f t="shared" si="126"/>
        <v/>
      </c>
      <c r="T163" s="65" t="str">
        <f t="shared" si="127"/>
        <v/>
      </c>
      <c r="U163" s="47" t="str">
        <f t="shared" si="157"/>
        <v>n/a</v>
      </c>
      <c r="V163" s="46">
        <f t="shared" si="128"/>
        <v>812306000</v>
      </c>
      <c r="W163" s="46">
        <f>_xlfn.XLOOKUP($D163, MASTER_YH!$D:$D, MASTER_YH!I:I)</f>
        <v>1790584000</v>
      </c>
      <c r="X163" s="49">
        <f t="shared" si="129"/>
        <v>0.45365422677740891</v>
      </c>
      <c r="Y163" s="46">
        <f t="shared" si="158"/>
        <v>812306000</v>
      </c>
      <c r="Z163" s="46">
        <f>_xlfn.XLOOKUP($D163, 'MASTER_S&amp;P'!$D:$D, 'MASTER_S&amp;P'!I:I)</f>
        <v>1790584000</v>
      </c>
      <c r="AA163" s="49">
        <f t="shared" si="159"/>
        <v>0.45365422677740891</v>
      </c>
      <c r="AB163" s="51">
        <f t="shared" si="130"/>
        <v>1790584000</v>
      </c>
      <c r="AC163" s="65">
        <f t="shared" si="131"/>
        <v>1.1203794137792688E-3</v>
      </c>
      <c r="AD163" s="65" t="str">
        <f t="shared" si="132"/>
        <v/>
      </c>
      <c r="AE163" s="50">
        <f t="shared" si="160"/>
        <v>0.45365422677740891</v>
      </c>
      <c r="AF163" s="44">
        <f t="shared" si="119"/>
        <v>0</v>
      </c>
      <c r="AI163" s="46">
        <f>_xlfn.XLOOKUP($D163,MASTER_YH!$D:$D,MASTER_YH!G:G)</f>
        <v>831068000</v>
      </c>
      <c r="AJ163" s="46">
        <f>IF(AND(EXCL_YRS_NEG_INC=1,_xlfn.XLOOKUP($D163,MASTER_YH!$D:$D,MASTER_YH!M:M)&lt;0), "Negative", _xlfn.XLOOKUP($D163,MASTER_YH!$D:$D,MASTER_YH!M:M))</f>
        <v>111703000</v>
      </c>
      <c r="AK163" s="65">
        <f t="shared" si="133"/>
        <v>1.1706516017697655E-3</v>
      </c>
      <c r="AL163" s="65" t="str">
        <f t="shared" si="134"/>
        <v/>
      </c>
      <c r="AM163" s="47">
        <f t="shared" si="161"/>
        <v>0.13440897736406648</v>
      </c>
      <c r="AN163" s="46">
        <f>_xlfn.XLOOKUP($D163, 'MASTER_S&amp;P'!$D:$D, 'MASTER_S&amp;P'!G:G)</f>
        <v>831068000</v>
      </c>
      <c r="AO163" s="46">
        <f>IF(AND(EXCL_YRS_NEG_INC=1,_xlfn.XLOOKUP($D163,'MASTER_S&amp;P'!$D:$D,'MASTER_S&amp;P'!M:M)&lt;0),"Negative",_xlfn.XLOOKUP($D163,'MASTER_S&amp;P'!$D:$D,'MASTER_S&amp;P'!M:M))</f>
        <v>111703000</v>
      </c>
      <c r="AP163" s="65">
        <f t="shared" si="135"/>
        <v>1.1872413747969852E-3</v>
      </c>
      <c r="AQ163" s="65" t="str">
        <f t="shared" si="136"/>
        <v/>
      </c>
      <c r="AR163" s="47">
        <f t="shared" si="162"/>
        <v>0.13440897736406648</v>
      </c>
      <c r="AS163" s="46">
        <f>_xlfn.XLOOKUP($D163, MASTER_VL!$D:$D, MASTER_VL!G:G)</f>
        <v>831100000</v>
      </c>
      <c r="AT163" s="46">
        <f>IF(AND(EXCL_YRS_NEG_INC=1,_xlfn.XLOOKUP($D163,MASTER_VL!$D:$D,MASTER_VL!P:P)&lt;0),"Negative",_xlfn.XLOOKUP($D163,MASTER_VL!$D:$D,MASTER_VL!P:P))</f>
        <v>95414800</v>
      </c>
      <c r="AU163" s="65">
        <f t="shared" si="137"/>
        <v>1.2243316576520209E-3</v>
      </c>
      <c r="AV163" s="65" t="str">
        <f t="shared" si="138"/>
        <v/>
      </c>
      <c r="AW163" s="47">
        <f t="shared" si="163"/>
        <v>0.11480543857538203</v>
      </c>
      <c r="AX163" s="46">
        <f t="shared" si="139"/>
        <v>831068000</v>
      </c>
      <c r="AY163" s="46">
        <f>_xlfn.XLOOKUP($D163, MASTER_YH!$D:$D, MASTER_YH!J:J)</f>
        <v>1740287000</v>
      </c>
      <c r="AZ163" s="49">
        <f t="shared" si="140"/>
        <v>0.47754651962578587</v>
      </c>
      <c r="BA163" s="46">
        <f t="shared" si="164"/>
        <v>831068000</v>
      </c>
      <c r="BB163" s="46">
        <f>_xlfn.XLOOKUP($D163, 'MASTER_S&amp;P'!$D:$D, 'MASTER_S&amp;P'!J:J)</f>
        <v>1740287000</v>
      </c>
      <c r="BC163" s="49">
        <f t="shared" si="165"/>
        <v>0.47754651962578587</v>
      </c>
      <c r="BD163" s="51">
        <f t="shared" si="141"/>
        <v>1740287000</v>
      </c>
      <c r="BE163" s="65">
        <f t="shared" si="142"/>
        <v>1.1237883019173057E-3</v>
      </c>
      <c r="BF163" s="65" t="str">
        <f t="shared" si="143"/>
        <v/>
      </c>
      <c r="BG163" s="50">
        <f t="shared" si="166"/>
        <v>0.47754651962578587</v>
      </c>
      <c r="BH163" s="44">
        <f t="shared" si="120"/>
        <v>0</v>
      </c>
      <c r="BK163" s="46">
        <f>_xlfn.XLOOKUP($D163,MASTER_YH!$D:$D,MASTER_YH!H:H)</f>
        <v>909402000</v>
      </c>
      <c r="BL163" s="46">
        <f>IF(AND(EXCL_YRS_NEG_INC=1,_xlfn.XLOOKUP($D163,MASTER_YH!$D:$D,MASTER_YH!N:N)&lt;0), "Negative", _xlfn.XLOOKUP($D163,MASTER_YH!$D:$D,MASTER_YH!N:N))</f>
        <v>114785000</v>
      </c>
      <c r="BM163" s="65">
        <f t="shared" si="144"/>
        <v>1.348934677947675E-3</v>
      </c>
      <c r="BN163" s="65" t="str">
        <f t="shared" si="145"/>
        <v/>
      </c>
      <c r="BO163" s="47">
        <f t="shared" si="167"/>
        <v>0.12622030741080403</v>
      </c>
      <c r="BP163" s="46">
        <f>_xlfn.XLOOKUP($D163, 'MASTER_S&amp;P'!$D:$D, 'MASTER_S&amp;P'!H:H)</f>
        <v>909402000</v>
      </c>
      <c r="BQ163" s="46">
        <f>IF(AND(EXCL_YRS_NEG_INC=1,_xlfn.XLOOKUP($D163,'MASTER_S&amp;P'!$D:$D,'MASTER_S&amp;P'!N:N)&lt;0),"Negative",_xlfn.XLOOKUP($D163,'MASTER_S&amp;P'!$D:$D,'MASTER_S&amp;P'!N:N))</f>
        <v>114785000</v>
      </c>
      <c r="BR163" s="65">
        <f t="shared" si="146"/>
        <v>1.3085442574105037E-3</v>
      </c>
      <c r="BS163" s="65" t="str">
        <f t="shared" si="147"/>
        <v/>
      </c>
      <c r="BT163" s="47">
        <f t="shared" si="168"/>
        <v>0.12622030741080403</v>
      </c>
      <c r="BU163" s="46">
        <f>_xlfn.XLOOKUP($D163, MASTER_VL!$D:$D, MASTER_VL!H:H)</f>
        <v>909400000</v>
      </c>
      <c r="BV163" s="46">
        <f>IF(AND(EXCL_YRS_NEG_INC=1,_xlfn.XLOOKUP($D163,MASTER_VL!$D:$D,MASTER_VL!Q:Q)&lt;0),"Negative",_xlfn.XLOOKUP($D163,MASTER_VL!$D:$D,MASTER_VL!Q:Q))</f>
        <v>77376000</v>
      </c>
      <c r="BW163" s="65">
        <f t="shared" si="148"/>
        <v>1.4009600425373609E-3</v>
      </c>
      <c r="BX163" s="65" t="str">
        <f t="shared" si="149"/>
        <v/>
      </c>
      <c r="BY163" s="47">
        <f t="shared" si="169"/>
        <v>8.5084671211787991E-2</v>
      </c>
      <c r="BZ163" s="46">
        <f t="shared" si="150"/>
        <v>909402000</v>
      </c>
      <c r="CA163" s="46">
        <f>_xlfn.XLOOKUP($D163, MASTER_YH!$D:$D, MASTER_YH!K:K)</f>
        <v>1881491000</v>
      </c>
      <c r="CB163" s="49">
        <f t="shared" si="151"/>
        <v>0.48334113742771023</v>
      </c>
      <c r="CC163" s="46">
        <f t="shared" si="170"/>
        <v>909402000</v>
      </c>
      <c r="CD163" s="46">
        <f>_xlfn.XLOOKUP($D163, 'MASTER_S&amp;P'!$D:$D, 'MASTER_S&amp;P'!K:K)</f>
        <v>1881491000</v>
      </c>
      <c r="CE163" s="49">
        <f t="shared" si="171"/>
        <v>0.48334113742771023</v>
      </c>
      <c r="CF163" s="51">
        <f t="shared" si="152"/>
        <v>1881491000</v>
      </c>
      <c r="CG163" s="65">
        <f t="shared" si="153"/>
        <v>1.260988131426877E-3</v>
      </c>
      <c r="CH163" s="65" t="str">
        <f t="shared" si="154"/>
        <v/>
      </c>
      <c r="CI163" s="50">
        <f t="shared" si="172"/>
        <v>0.48334113742771023</v>
      </c>
      <c r="CJ163" s="44">
        <f t="shared" si="121"/>
        <v>0</v>
      </c>
    </row>
    <row r="164" spans="2:88" x14ac:dyDescent="0.3">
      <c r="B164" s="7" t="str">
        <f>MASTER_VL!B158</f>
        <v>Restaurants</v>
      </c>
      <c r="C164" s="7" t="str">
        <f>MASTER_VL!C158</f>
        <v>Krispy Kreme Inc</v>
      </c>
      <c r="D164" s="7" t="str">
        <f>MASTER_VL!D158</f>
        <v>DNUT</v>
      </c>
      <c r="G164" s="46">
        <f>_xlfn.XLOOKUP($D164,MASTER_YH!$D:$D,MASTER_YH!F:F)</f>
        <v>1665397000</v>
      </c>
      <c r="H164" s="46">
        <f>IF(AND(EXCL_YRS_NEG_INC=1,_xlfn.XLOOKUP($D164,MASTER_YH!$D:$D,MASTER_YH!L:L)&lt;0), "Negative", _xlfn.XLOOKUP($D164,MASTER_YH!$D:$D,MASTER_YH!L:L))</f>
        <v>19769000</v>
      </c>
      <c r="I164" s="65">
        <f t="shared" si="122"/>
        <v>2.250707749687391E-3</v>
      </c>
      <c r="J164" s="65" t="str">
        <f t="shared" si="123"/>
        <v/>
      </c>
      <c r="K164" s="47">
        <f t="shared" si="155"/>
        <v>1.1870442903403814E-2</v>
      </c>
      <c r="L164" s="46">
        <f>_xlfn.XLOOKUP($D164, 'MASTER_S&amp;P'!$D:$D, 'MASTER_S&amp;P'!F:F)</f>
        <v>1665397000</v>
      </c>
      <c r="M164" s="46">
        <f>IF(AND(EXCL_YRS_NEG_INC=1,_xlfn.XLOOKUP($D164,'MASTER_S&amp;P'!$D:$D,'MASTER_S&amp;P'!L:L)&lt;0),"Negative",_xlfn.XLOOKUP($D164,'MASTER_S&amp;P'!$D:$D,'MASTER_S&amp;P'!L:L))</f>
        <v>19769000</v>
      </c>
      <c r="N164" s="65">
        <f t="shared" si="124"/>
        <v>2.0620731282102091E-3</v>
      </c>
      <c r="O164" s="65" t="str">
        <f t="shared" si="125"/>
        <v/>
      </c>
      <c r="P164" s="47">
        <f t="shared" si="156"/>
        <v>1.1870442903403814E-2</v>
      </c>
      <c r="Q164" s="46" t="str">
        <f>_xlfn.XLOOKUP($D164, MASTER_VL!$D:$D, MASTER_VL!F:F)</f>
        <v>NA</v>
      </c>
      <c r="R164" s="46" t="str">
        <f>IF(AND(EXCL_YRS_NEG_INC=1,_xlfn.XLOOKUP($D164,MASTER_VL!$D:$D,MASTER_VL!O:O)&lt;0),"Negative",_xlfn.XLOOKUP($D164,MASTER_VL!$D:$D,MASTER_VL!O:O))</f>
        <v>NA</v>
      </c>
      <c r="S164" s="65" t="str">
        <f t="shared" si="126"/>
        <v/>
      </c>
      <c r="T164" s="65" t="str">
        <f t="shared" si="127"/>
        <v/>
      </c>
      <c r="U164" s="47" t="str">
        <f t="shared" si="157"/>
        <v>n/a</v>
      </c>
      <c r="V164" s="46">
        <f t="shared" si="128"/>
        <v>1665397000</v>
      </c>
      <c r="W164" s="46">
        <f>_xlfn.XLOOKUP($D164, MASTER_YH!$D:$D, MASTER_YH!I:I)</f>
        <v>3072030000</v>
      </c>
      <c r="X164" s="49">
        <f t="shared" si="129"/>
        <v>0.54211612516804852</v>
      </c>
      <c r="Y164" s="46">
        <f t="shared" si="158"/>
        <v>1665397000</v>
      </c>
      <c r="Z164" s="46">
        <f>_xlfn.XLOOKUP($D164, 'MASTER_S&amp;P'!$D:$D, 'MASTER_S&amp;P'!I:I)</f>
        <v>3072030000</v>
      </c>
      <c r="AA164" s="49">
        <f t="shared" si="159"/>
        <v>0.54211612516804852</v>
      </c>
      <c r="AB164" s="51">
        <f t="shared" si="130"/>
        <v>3072030000</v>
      </c>
      <c r="AC164" s="65">
        <f t="shared" si="131"/>
        <v>1.9221880517821712E-3</v>
      </c>
      <c r="AD164" s="65" t="str">
        <f t="shared" si="132"/>
        <v/>
      </c>
      <c r="AE164" s="50">
        <f t="shared" si="160"/>
        <v>0.54211612516804852</v>
      </c>
      <c r="AF164" s="44">
        <f t="shared" si="119"/>
        <v>0</v>
      </c>
      <c r="AI164" s="46">
        <f>_xlfn.XLOOKUP($D164,MASTER_YH!$D:$D,MASTER_YH!G:G)</f>
        <v>1686104000</v>
      </c>
      <c r="AJ164" s="46" t="str">
        <f>IF(AND(EXCL_YRS_NEG_INC=1,_xlfn.XLOOKUP($D164,MASTER_YH!$D:$D,MASTER_YH!M:M)&lt;0), "Negative", _xlfn.XLOOKUP($D164,MASTER_YH!$D:$D,MASTER_YH!M:M))</f>
        <v>Negative</v>
      </c>
      <c r="AK164" s="65" t="str">
        <f t="shared" si="133"/>
        <v/>
      </c>
      <c r="AL164" s="65" t="str">
        <f t="shared" si="134"/>
        <v/>
      </c>
      <c r="AM164" s="47" t="str">
        <f t="shared" si="161"/>
        <v>n/a</v>
      </c>
      <c r="AN164" s="46">
        <f>_xlfn.XLOOKUP($D164, 'MASTER_S&amp;P'!$D:$D, 'MASTER_S&amp;P'!G:G)</f>
        <v>1686104000</v>
      </c>
      <c r="AO164" s="46" t="str">
        <f>IF(AND(EXCL_YRS_NEG_INC=1,_xlfn.XLOOKUP($D164,'MASTER_S&amp;P'!$D:$D,'MASTER_S&amp;P'!M:M)&lt;0),"Negative",_xlfn.XLOOKUP($D164,'MASTER_S&amp;P'!$D:$D,'MASTER_S&amp;P'!M:M))</f>
        <v>Negative</v>
      </c>
      <c r="AP164" s="65" t="str">
        <f t="shared" si="135"/>
        <v/>
      </c>
      <c r="AQ164" s="65" t="str">
        <f t="shared" si="136"/>
        <v/>
      </c>
      <c r="AR164" s="47" t="str">
        <f t="shared" si="162"/>
        <v>n/a</v>
      </c>
      <c r="AS164" s="46">
        <f>_xlfn.XLOOKUP($D164, MASTER_VL!$D:$D, MASTER_VL!G:G)</f>
        <v>1686100000</v>
      </c>
      <c r="AT164" s="46" t="str">
        <f>IF(AND(EXCL_YRS_NEG_INC=1,_xlfn.XLOOKUP($D164,MASTER_VL!$D:$D,MASTER_VL!P:P)&lt;0),"Negative",_xlfn.XLOOKUP($D164,MASTER_VL!$D:$D,MASTER_VL!P:P))</f>
        <v>Negative</v>
      </c>
      <c r="AU164" s="65" t="str">
        <f t="shared" si="137"/>
        <v/>
      </c>
      <c r="AV164" s="65" t="str">
        <f t="shared" si="138"/>
        <v/>
      </c>
      <c r="AW164" s="47" t="str">
        <f t="shared" si="163"/>
        <v>n/a</v>
      </c>
      <c r="AX164" s="46">
        <f t="shared" si="139"/>
        <v>1686104000</v>
      </c>
      <c r="AY164" s="46">
        <f>_xlfn.XLOOKUP($D164, MASTER_YH!$D:$D, MASTER_YH!J:J)</f>
        <v>3240592000</v>
      </c>
      <c r="AZ164" s="49">
        <f t="shared" si="140"/>
        <v>0.52030740062309599</v>
      </c>
      <c r="BA164" s="46">
        <f t="shared" si="164"/>
        <v>1686104000</v>
      </c>
      <c r="BB164" s="46">
        <f>_xlfn.XLOOKUP($D164, 'MASTER_S&amp;P'!$D:$D, 'MASTER_S&amp;P'!J:J)</f>
        <v>3240592000</v>
      </c>
      <c r="BC164" s="49">
        <f t="shared" si="165"/>
        <v>0.52030740062309599</v>
      </c>
      <c r="BD164" s="51">
        <f t="shared" si="141"/>
        <v>3240592000</v>
      </c>
      <c r="BE164" s="65">
        <f t="shared" si="142"/>
        <v>2.0926085070375206E-3</v>
      </c>
      <c r="BF164" s="65" t="str">
        <f t="shared" si="143"/>
        <v/>
      </c>
      <c r="BG164" s="50">
        <f t="shared" si="166"/>
        <v>0.52030740062309599</v>
      </c>
      <c r="BH164" s="44">
        <f t="shared" si="120"/>
        <v>0</v>
      </c>
      <c r="BK164" s="46">
        <f>_xlfn.XLOOKUP($D164,MASTER_YH!$D:$D,MASTER_YH!H:H)</f>
        <v>1529898000</v>
      </c>
      <c r="BL164" s="46" t="str">
        <f>IF(AND(EXCL_YRS_NEG_INC=1,_xlfn.XLOOKUP($D164,MASTER_YH!$D:$D,MASTER_YH!N:N)&lt;0), "Negative", _xlfn.XLOOKUP($D164,MASTER_YH!$D:$D,MASTER_YH!N:N))</f>
        <v>Negative</v>
      </c>
      <c r="BM164" s="65" t="str">
        <f t="shared" si="144"/>
        <v/>
      </c>
      <c r="BN164" s="65" t="str">
        <f t="shared" si="145"/>
        <v/>
      </c>
      <c r="BO164" s="47" t="str">
        <f t="shared" si="167"/>
        <v>n/a</v>
      </c>
      <c r="BP164" s="46">
        <f>_xlfn.XLOOKUP($D164, 'MASTER_S&amp;P'!$D:$D, 'MASTER_S&amp;P'!H:H)</f>
        <v>1529898000</v>
      </c>
      <c r="BQ164" s="46" t="str">
        <f>IF(AND(EXCL_YRS_NEG_INC=1,_xlfn.XLOOKUP($D164,'MASTER_S&amp;P'!$D:$D,'MASTER_S&amp;P'!N:N)&lt;0),"Negative",_xlfn.XLOOKUP($D164,'MASTER_S&amp;P'!$D:$D,'MASTER_S&amp;P'!N:N))</f>
        <v>Negative</v>
      </c>
      <c r="BR164" s="65" t="str">
        <f t="shared" si="146"/>
        <v/>
      </c>
      <c r="BS164" s="65" t="str">
        <f t="shared" si="147"/>
        <v/>
      </c>
      <c r="BT164" s="47" t="str">
        <f t="shared" si="168"/>
        <v>n/a</v>
      </c>
      <c r="BU164" s="46">
        <f>_xlfn.XLOOKUP($D164, MASTER_VL!$D:$D, MASTER_VL!H:H)</f>
        <v>1529900000</v>
      </c>
      <c r="BV164" s="46" t="str">
        <f>IF(AND(EXCL_YRS_NEG_INC=1,_xlfn.XLOOKUP($D164,MASTER_VL!$D:$D,MASTER_VL!Q:Q)&lt;0),"Negative",_xlfn.XLOOKUP($D164,MASTER_VL!$D:$D,MASTER_VL!Q:Q))</f>
        <v>Negative</v>
      </c>
      <c r="BW164" s="65" t="str">
        <f t="shared" si="148"/>
        <v/>
      </c>
      <c r="BX164" s="65" t="str">
        <f t="shared" si="149"/>
        <v/>
      </c>
      <c r="BY164" s="47" t="str">
        <f t="shared" si="169"/>
        <v>n/a</v>
      </c>
      <c r="BZ164" s="46">
        <f t="shared" si="150"/>
        <v>1529898000</v>
      </c>
      <c r="CA164" s="46">
        <f>_xlfn.XLOOKUP($D164, MASTER_YH!$D:$D, MASTER_YH!K:K)</f>
        <v>3148537000</v>
      </c>
      <c r="CB164" s="49">
        <f t="shared" si="151"/>
        <v>0.48590758183880323</v>
      </c>
      <c r="CC164" s="46">
        <f t="shared" si="170"/>
        <v>1529898000</v>
      </c>
      <c r="CD164" s="46">
        <f>_xlfn.XLOOKUP($D164, 'MASTER_S&amp;P'!$D:$D, 'MASTER_S&amp;P'!K:K)</f>
        <v>3148537000</v>
      </c>
      <c r="CE164" s="49">
        <f t="shared" si="171"/>
        <v>0.48590758183880323</v>
      </c>
      <c r="CF164" s="51">
        <f t="shared" si="152"/>
        <v>3148537000</v>
      </c>
      <c r="CG164" s="65">
        <f t="shared" si="153"/>
        <v>2.1101710230654225E-3</v>
      </c>
      <c r="CH164" s="65" t="str">
        <f t="shared" si="154"/>
        <v/>
      </c>
      <c r="CI164" s="50">
        <f t="shared" si="172"/>
        <v>0.48590758183880323</v>
      </c>
      <c r="CJ164" s="44">
        <f t="shared" si="121"/>
        <v>0</v>
      </c>
    </row>
    <row r="165" spans="2:88" x14ac:dyDescent="0.3">
      <c r="B165" s="7" t="str">
        <f>MASTER_VL!B159</f>
        <v>Restaurants</v>
      </c>
      <c r="C165" s="7" t="str">
        <f>MASTER_VL!C159</f>
        <v>Dominos Pizza Inc</v>
      </c>
      <c r="D165" s="7" t="str">
        <f>MASTER_VL!D159</f>
        <v>DPZ</v>
      </c>
      <c r="G165" s="46">
        <f>_xlfn.XLOOKUP($D165,MASTER_YH!$D:$D,MASTER_YH!F:F)</f>
        <v>4706416000</v>
      </c>
      <c r="H165" s="46">
        <f>IF(AND(EXCL_YRS_NEG_INC=1,_xlfn.XLOOKUP($D165,MASTER_YH!$D:$D,MASTER_YH!L:L)&lt;0), "Negative", _xlfn.XLOOKUP($D165,MASTER_YH!$D:$D,MASTER_YH!L:L))</f>
        <v>722215000</v>
      </c>
      <c r="I165" s="65">
        <f t="shared" si="122"/>
        <v>1.2726140761671416E-3</v>
      </c>
      <c r="J165" s="65">
        <f t="shared" si="123"/>
        <v>3.2336547908024477E-3</v>
      </c>
      <c r="K165" s="47">
        <f t="shared" si="155"/>
        <v>0.15345328589737925</v>
      </c>
      <c r="L165" s="46">
        <f>_xlfn.XLOOKUP($D165, 'MASTER_S&amp;P'!$D:$D, 'MASTER_S&amp;P'!F:F)</f>
        <v>4706416000</v>
      </c>
      <c r="M165" s="46">
        <f>IF(AND(EXCL_YRS_NEG_INC=1,_xlfn.XLOOKUP($D165,'MASTER_S&amp;P'!$D:$D,'MASTER_S&amp;P'!L:L)&lt;0),"Negative",_xlfn.XLOOKUP($D165,'MASTER_S&amp;P'!$D:$D,'MASTER_S&amp;P'!L:L))</f>
        <v>722215000</v>
      </c>
      <c r="N165" s="65">
        <f t="shared" si="124"/>
        <v>1.1659547044305558E-3</v>
      </c>
      <c r="O165" s="65">
        <f t="shared" si="125"/>
        <v>2.9852082847360048E-3</v>
      </c>
      <c r="P165" s="47">
        <f t="shared" si="156"/>
        <v>0.15345328589737925</v>
      </c>
      <c r="Q165" s="46" t="str">
        <f>_xlfn.XLOOKUP($D165, MASTER_VL!$D:$D, MASTER_VL!F:F)</f>
        <v>N/A</v>
      </c>
      <c r="R165" s="46" t="str">
        <f>IF(AND(EXCL_YRS_NEG_INC=1,_xlfn.XLOOKUP($D165,MASTER_VL!$D:$D,MASTER_VL!O:O)&lt;0),"Negative",_xlfn.XLOOKUP($D165,MASTER_VL!$D:$D,MASTER_VL!O:O))</f>
        <v>NA</v>
      </c>
      <c r="S165" s="65" t="str">
        <f t="shared" si="126"/>
        <v/>
      </c>
      <c r="T165" s="65" t="str">
        <f t="shared" si="127"/>
        <v/>
      </c>
      <c r="U165" s="47" t="str">
        <f t="shared" si="157"/>
        <v>n/a</v>
      </c>
      <c r="V165" s="46">
        <f t="shared" si="128"/>
        <v>4706416000</v>
      </c>
      <c r="W165" s="46">
        <f>_xlfn.XLOOKUP($D165, MASTER_YH!$D:$D, MASTER_YH!I:I)</f>
        <v>1737013000</v>
      </c>
      <c r="X165" s="49">
        <f t="shared" si="129"/>
        <v>2.7094880694617713</v>
      </c>
      <c r="Y165" s="46">
        <f t="shared" si="158"/>
        <v>4706416000</v>
      </c>
      <c r="Z165" s="46">
        <f>_xlfn.XLOOKUP($D165, 'MASTER_S&amp;P'!$D:$D, 'MASTER_S&amp;P'!I:I)</f>
        <v>1737013000</v>
      </c>
      <c r="AA165" s="49">
        <f t="shared" si="159"/>
        <v>2.7094880694617713</v>
      </c>
      <c r="AB165" s="51">
        <f t="shared" si="130"/>
        <v>1737013000</v>
      </c>
      <c r="AC165" s="65">
        <f t="shared" si="131"/>
        <v>1.0868597098304068E-3</v>
      </c>
      <c r="AD165" s="65">
        <f t="shared" si="132"/>
        <v>2.9440084840711479E-3</v>
      </c>
      <c r="AE165" s="50">
        <f t="shared" si="160"/>
        <v>2.7094880694617713</v>
      </c>
      <c r="AF165" s="44">
        <f t="shared" si="119"/>
        <v>1</v>
      </c>
      <c r="AI165" s="46">
        <f>_xlfn.XLOOKUP($D165,MASTER_YH!$D:$D,MASTER_YH!G:G)</f>
        <v>4479358000</v>
      </c>
      <c r="AJ165" s="46">
        <f>IF(AND(EXCL_YRS_NEG_INC=1,_xlfn.XLOOKUP($D165,MASTER_YH!$D:$D,MASTER_YH!M:M)&lt;0), "Negative", _xlfn.XLOOKUP($D165,MASTER_YH!$D:$D,MASTER_YH!M:M))</f>
        <v>652440000</v>
      </c>
      <c r="AK165" s="65">
        <f t="shared" si="133"/>
        <v>1.1266665769224149E-3</v>
      </c>
      <c r="AL165" s="65">
        <f t="shared" si="134"/>
        <v>2.4928488165864068E-3</v>
      </c>
      <c r="AM165" s="47">
        <f t="shared" si="161"/>
        <v>0.14565480142466844</v>
      </c>
      <c r="AN165" s="46">
        <f>_xlfn.XLOOKUP($D165, 'MASTER_S&amp;P'!$D:$D, 'MASTER_S&amp;P'!G:G)</f>
        <v>4479358000</v>
      </c>
      <c r="AO165" s="46">
        <f>IF(AND(EXCL_YRS_NEG_INC=1,_xlfn.XLOOKUP($D165,'MASTER_S&amp;P'!$D:$D,'MASTER_S&amp;P'!M:M)&lt;0),"Negative",_xlfn.XLOOKUP($D165,'MASTER_S&amp;P'!$D:$D,'MASTER_S&amp;P'!M:M))</f>
        <v>652440000</v>
      </c>
      <c r="AP165" s="65">
        <f t="shared" si="135"/>
        <v>1.1426330205340245E-3</v>
      </c>
      <c r="AQ165" s="65">
        <f t="shared" si="136"/>
        <v>2.4908940689529818E-3</v>
      </c>
      <c r="AR165" s="47">
        <f t="shared" si="162"/>
        <v>0.14565480142466844</v>
      </c>
      <c r="AS165" s="46">
        <f>_xlfn.XLOOKUP($D165, MASTER_VL!$D:$D, MASTER_VL!G:G)</f>
        <v>4479400000</v>
      </c>
      <c r="AT165" s="46">
        <f>IF(AND(EXCL_YRS_NEG_INC=1,_xlfn.XLOOKUP($D165,MASTER_VL!$D:$D,MASTER_VL!P:P)&lt;0),"Negative",_xlfn.XLOOKUP($D165,MASTER_VL!$D:$D,MASTER_VL!P:P))</f>
        <v>509141800</v>
      </c>
      <c r="AU165" s="65">
        <f t="shared" si="137"/>
        <v>1.1783297060023502E-3</v>
      </c>
      <c r="AV165" s="65">
        <f t="shared" si="138"/>
        <v>2.4908940689529818E-3</v>
      </c>
      <c r="AW165" s="47">
        <f t="shared" si="163"/>
        <v>0.11366294593025851</v>
      </c>
      <c r="AX165" s="46">
        <f t="shared" si="139"/>
        <v>4479358000</v>
      </c>
      <c r="AY165" s="46">
        <f>_xlfn.XLOOKUP($D165, MASTER_YH!$D:$D, MASTER_YH!J:J)</f>
        <v>1674899000</v>
      </c>
      <c r="AZ165" s="49">
        <f t="shared" si="140"/>
        <v>2.6744048447100393</v>
      </c>
      <c r="BA165" s="46">
        <f t="shared" si="164"/>
        <v>4479358000</v>
      </c>
      <c r="BB165" s="46">
        <f>_xlfn.XLOOKUP($D165, 'MASTER_S&amp;P'!$D:$D, 'MASTER_S&amp;P'!J:J)</f>
        <v>1674899000</v>
      </c>
      <c r="BC165" s="49">
        <f t="shared" si="165"/>
        <v>2.6744048447100393</v>
      </c>
      <c r="BD165" s="51">
        <f t="shared" si="141"/>
        <v>1674899000</v>
      </c>
      <c r="BE165" s="65">
        <f t="shared" si="142"/>
        <v>1.0815640771280792E-3</v>
      </c>
      <c r="BF165" s="65">
        <f t="shared" si="143"/>
        <v>2.4365278223193194E-3</v>
      </c>
      <c r="BG165" s="50">
        <f t="shared" si="166"/>
        <v>2.6744048447100393</v>
      </c>
      <c r="BH165" s="44">
        <f t="shared" si="120"/>
        <v>1</v>
      </c>
      <c r="BK165" s="46">
        <f>_xlfn.XLOOKUP($D165,MASTER_YH!$D:$D,MASTER_YH!H:H)</f>
        <v>4537158000</v>
      </c>
      <c r="BL165" s="46">
        <f>IF(AND(EXCL_YRS_NEG_INC=1,_xlfn.XLOOKUP($D165,MASTER_YH!$D:$D,MASTER_YH!N:N)&lt;0), "Negative", _xlfn.XLOOKUP($D165,MASTER_YH!$D:$D,MASTER_YH!N:N))</f>
        <v>572833000</v>
      </c>
      <c r="BM165" s="65">
        <f t="shared" si="144"/>
        <v>1.1487120951607006E-3</v>
      </c>
      <c r="BN165" s="65">
        <f t="shared" si="145"/>
        <v>2.2487393426200552E-3</v>
      </c>
      <c r="BO165" s="47">
        <f t="shared" si="167"/>
        <v>0.12625370330942851</v>
      </c>
      <c r="BP165" s="46">
        <f>_xlfn.XLOOKUP($D165, 'MASTER_S&amp;P'!$D:$D, 'MASTER_S&amp;P'!H:H)</f>
        <v>4537158000</v>
      </c>
      <c r="BQ165" s="46">
        <f>IF(AND(EXCL_YRS_NEG_INC=1,_xlfn.XLOOKUP($D165,'MASTER_S&amp;P'!$D:$D,'MASTER_S&amp;P'!N:N)&lt;0),"Negative",_xlfn.XLOOKUP($D165,'MASTER_S&amp;P'!$D:$D,'MASTER_S&amp;P'!N:N))</f>
        <v>572833000</v>
      </c>
      <c r="BR165" s="65">
        <f t="shared" si="146"/>
        <v>1.1143168309880381E-3</v>
      </c>
      <c r="BS165" s="65">
        <f t="shared" si="147"/>
        <v>2.2487393426200552E-3</v>
      </c>
      <c r="BT165" s="47">
        <f t="shared" si="168"/>
        <v>0.12625370330942851</v>
      </c>
      <c r="BU165" s="46">
        <f>_xlfn.XLOOKUP($D165, MASTER_VL!$D:$D, MASTER_VL!H:H)</f>
        <v>4537400000</v>
      </c>
      <c r="BV165" s="46">
        <f>IF(AND(EXCL_YRS_NEG_INC=1,_xlfn.XLOOKUP($D165,MASTER_VL!$D:$D,MASTER_VL!Q:Q)&lt;0),"Negative",_xlfn.XLOOKUP($D165,MASTER_VL!$D:$D,MASTER_VL!Q:Q))</f>
        <v>443812600</v>
      </c>
      <c r="BW165" s="65">
        <f t="shared" si="148"/>
        <v>1.1930153268414534E-3</v>
      </c>
      <c r="BX165" s="65">
        <f t="shared" si="149"/>
        <v>2.2487393426200552E-3</v>
      </c>
      <c r="BY165" s="47">
        <f t="shared" si="169"/>
        <v>9.7812095032397406E-2</v>
      </c>
      <c r="BZ165" s="46">
        <f t="shared" si="150"/>
        <v>4537158000</v>
      </c>
      <c r="CA165" s="46">
        <f>_xlfn.XLOOKUP($D165, MASTER_YH!$D:$D, MASTER_YH!K:K)</f>
        <v>1602221000</v>
      </c>
      <c r="CB165" s="49">
        <f t="shared" si="151"/>
        <v>2.831792867525766</v>
      </c>
      <c r="CC165" s="46">
        <f t="shared" si="170"/>
        <v>4537158000</v>
      </c>
      <c r="CD165" s="46">
        <f>_xlfn.XLOOKUP($D165, 'MASTER_S&amp;P'!$D:$D, 'MASTER_S&amp;P'!K:K)</f>
        <v>1602221000</v>
      </c>
      <c r="CE165" s="49">
        <f t="shared" si="171"/>
        <v>2.831792867525766</v>
      </c>
      <c r="CF165" s="51">
        <f t="shared" si="152"/>
        <v>1602221000</v>
      </c>
      <c r="CG165" s="65">
        <f t="shared" si="153"/>
        <v>1.0738194681361231E-3</v>
      </c>
      <c r="CH165" s="65">
        <f t="shared" si="154"/>
        <v>2.2120204645567124E-3</v>
      </c>
      <c r="CI165" s="50">
        <f t="shared" si="172"/>
        <v>2.831792867525766</v>
      </c>
      <c r="CJ165" s="44">
        <f t="shared" si="121"/>
        <v>1</v>
      </c>
    </row>
    <row r="166" spans="2:88" x14ac:dyDescent="0.3">
      <c r="B166" s="7" t="str">
        <f>MASTER_VL!B160</f>
        <v>Restaurants</v>
      </c>
      <c r="C166" s="7" t="str">
        <f>MASTER_VL!C160</f>
        <v>Darden Restaurants Inc</v>
      </c>
      <c r="D166" s="7" t="str">
        <f>MASTER_VL!D160</f>
        <v>DRI</v>
      </c>
      <c r="G166" s="46" t="str">
        <f>_xlfn.XLOOKUP($D166,MASTER_YH!$D:$D,MASTER_YH!F:F)</f>
        <v>n/a</v>
      </c>
      <c r="H166" s="46" t="str">
        <f>IF(AND(EXCL_YRS_NEG_INC=1,_xlfn.XLOOKUP($D166,MASTER_YH!$D:$D,MASTER_YH!L:L)&lt;0), "Negative", _xlfn.XLOOKUP($D166,MASTER_YH!$D:$D,MASTER_YH!L:L))</f>
        <v>n/a</v>
      </c>
      <c r="I166" s="65" t="str">
        <f t="shared" si="122"/>
        <v/>
      </c>
      <c r="J166" s="65" t="str">
        <f t="shared" si="123"/>
        <v/>
      </c>
      <c r="K166" s="47" t="str">
        <f t="shared" si="155"/>
        <v>n/a</v>
      </c>
      <c r="L166" s="46">
        <f>_xlfn.XLOOKUP($D166, 'MASTER_S&amp;P'!$D:$D, 'MASTER_S&amp;P'!F:F)</f>
        <v>11390000000</v>
      </c>
      <c r="M166" s="46">
        <f>IF(AND(EXCL_YRS_NEG_INC=1,_xlfn.XLOOKUP($D166,'MASTER_S&amp;P'!$D:$D,'MASTER_S&amp;P'!L:L)&lt;0),"Negative",_xlfn.XLOOKUP($D166,'MASTER_S&amp;P'!$D:$D,'MASTER_S&amp;P'!L:L))</f>
        <v>1175500000</v>
      </c>
      <c r="N166" s="65">
        <f t="shared" si="124"/>
        <v>7.6004641981765155E-3</v>
      </c>
      <c r="O166" s="65" t="str">
        <f t="shared" si="125"/>
        <v/>
      </c>
      <c r="P166" s="47">
        <f t="shared" si="156"/>
        <v>0.10320456540825286</v>
      </c>
      <c r="Q166" s="46">
        <f>_xlfn.XLOOKUP($D166, MASTER_VL!$D:$D, MASTER_VL!F:F)</f>
        <v>11390000000</v>
      </c>
      <c r="R166" s="46">
        <f>IF(AND(EXCL_YRS_NEG_INC=1,_xlfn.XLOOKUP($D166,MASTER_VL!$D:$D,MASTER_VL!O:O)&lt;0),"Negative",_xlfn.XLOOKUP($D166,MASTER_VL!$D:$D,MASTER_VL!O:O))</f>
        <v>1055832000.0000001</v>
      </c>
      <c r="S166" s="65">
        <f t="shared" si="126"/>
        <v>1.0433013148529544E-2</v>
      </c>
      <c r="T166" s="65" t="str">
        <f t="shared" si="127"/>
        <v/>
      </c>
      <c r="U166" s="47">
        <f t="shared" si="157"/>
        <v>9.2698156277436355E-2</v>
      </c>
      <c r="V166" s="46" t="str">
        <f t="shared" si="128"/>
        <v>n/a</v>
      </c>
      <c r="W166" s="46" t="str">
        <f>_xlfn.XLOOKUP($D166, MASTER_YH!$D:$D, MASTER_YH!I:I)</f>
        <v>n/a</v>
      </c>
      <c r="X166" s="49" t="str">
        <f t="shared" si="129"/>
        <v>n/a</v>
      </c>
      <c r="Y166" s="46">
        <f t="shared" si="158"/>
        <v>11390000000</v>
      </c>
      <c r="Z166" s="46">
        <f>_xlfn.XLOOKUP($D166, 'MASTER_S&amp;P'!$D:$D, 'MASTER_S&amp;P'!I:I)</f>
        <v>11323000000</v>
      </c>
      <c r="AA166" s="49">
        <f t="shared" si="159"/>
        <v>1.0059171597633136</v>
      </c>
      <c r="AB166" s="51">
        <f t="shared" si="130"/>
        <v>11323000000</v>
      </c>
      <c r="AC166" s="65">
        <f t="shared" si="131"/>
        <v>7.0848706914742121E-3</v>
      </c>
      <c r="AD166" s="65" t="str">
        <f t="shared" si="132"/>
        <v/>
      </c>
      <c r="AE166" s="50">
        <f t="shared" si="160"/>
        <v>1.0059171597633136</v>
      </c>
      <c r="AF166" s="44">
        <f t="shared" si="119"/>
        <v>0</v>
      </c>
      <c r="AI166" s="46">
        <f>_xlfn.XLOOKUP($D166,MASTER_YH!$D:$D,MASTER_YH!G:G)</f>
        <v>11390000000</v>
      </c>
      <c r="AJ166" s="46">
        <f>IF(AND(EXCL_YRS_NEG_INC=1,_xlfn.XLOOKUP($D166,MASTER_YH!$D:$D,MASTER_YH!M:M)&lt;0), "Negative", _xlfn.XLOOKUP($D166,MASTER_YH!$D:$D,MASTER_YH!M:M))</f>
        <v>1175500000</v>
      </c>
      <c r="AK166" s="65">
        <f t="shared" si="133"/>
        <v>7.2529750743308748E-3</v>
      </c>
      <c r="AL166" s="65" t="str">
        <f t="shared" si="134"/>
        <v/>
      </c>
      <c r="AM166" s="47">
        <f t="shared" si="161"/>
        <v>0.10320456540825286</v>
      </c>
      <c r="AN166" s="46">
        <f>_xlfn.XLOOKUP($D166, 'MASTER_S&amp;P'!$D:$D, 'MASTER_S&amp;P'!G:G)</f>
        <v>10487800000</v>
      </c>
      <c r="AO166" s="46">
        <f>IF(AND(EXCL_YRS_NEG_INC=1,_xlfn.XLOOKUP($D166,'MASTER_S&amp;P'!$D:$D,'MASTER_S&amp;P'!M:M)&lt;0),"Negative",_xlfn.XLOOKUP($D166,'MASTER_S&amp;P'!$D:$D,'MASTER_S&amp;P'!M:M))</f>
        <v>1120500000</v>
      </c>
      <c r="AP166" s="65">
        <f t="shared" si="135"/>
        <v>7.3557598909862534E-3</v>
      </c>
      <c r="AQ166" s="65" t="str">
        <f t="shared" si="136"/>
        <v/>
      </c>
      <c r="AR166" s="47">
        <f t="shared" si="162"/>
        <v>0.10683842178531246</v>
      </c>
      <c r="AS166" s="46">
        <f>_xlfn.XLOOKUP($D166, MASTER_VL!$D:$D, MASTER_VL!G:G)</f>
        <v>10488000000</v>
      </c>
      <c r="AT166" s="46">
        <f>IF(AND(EXCL_YRS_NEG_INC=1,_xlfn.XLOOKUP($D166,MASTER_VL!$D:$D,MASTER_VL!P:P)&lt;0),"Negative",_xlfn.XLOOKUP($D166,MASTER_VL!$D:$D,MASTER_VL!P:P))</f>
        <v>968800000</v>
      </c>
      <c r="AU166" s="65">
        <f t="shared" si="137"/>
        <v>7.5855591725494135E-3</v>
      </c>
      <c r="AV166" s="65" t="str">
        <f t="shared" si="138"/>
        <v/>
      </c>
      <c r="AW166" s="47">
        <f t="shared" si="163"/>
        <v>9.2372234935163999E-2</v>
      </c>
      <c r="AX166" s="46">
        <f t="shared" si="139"/>
        <v>11390000000</v>
      </c>
      <c r="AY166" s="46">
        <f>_xlfn.XLOOKUP($D166, MASTER_YH!$D:$D, MASTER_YH!J:J)</f>
        <v>11323000000</v>
      </c>
      <c r="AZ166" s="49">
        <f t="shared" si="140"/>
        <v>1.0059171597633136</v>
      </c>
      <c r="BA166" s="46">
        <f t="shared" si="164"/>
        <v>10487800000</v>
      </c>
      <c r="BB166" s="46">
        <f>_xlfn.XLOOKUP($D166, 'MASTER_S&amp;P'!$D:$D, 'MASTER_S&amp;P'!J:J)</f>
        <v>10241500000</v>
      </c>
      <c r="BC166" s="49">
        <f t="shared" si="165"/>
        <v>1.024049211541278</v>
      </c>
      <c r="BD166" s="51">
        <f t="shared" si="141"/>
        <v>10782250000</v>
      </c>
      <c r="BE166" s="65">
        <f t="shared" si="142"/>
        <v>6.9626253706129336E-3</v>
      </c>
      <c r="BF166" s="65" t="str">
        <f t="shared" si="143"/>
        <v/>
      </c>
      <c r="BG166" s="50">
        <f t="shared" si="166"/>
        <v>1.0149831856522957</v>
      </c>
      <c r="BH166" s="44">
        <f t="shared" si="120"/>
        <v>0</v>
      </c>
      <c r="BK166" s="46">
        <f>_xlfn.XLOOKUP($D166,MASTER_YH!$D:$D,MASTER_YH!H:H)</f>
        <v>10487800000</v>
      </c>
      <c r="BL166" s="46">
        <f>IF(AND(EXCL_YRS_NEG_INC=1,_xlfn.XLOOKUP($D166,MASTER_YH!$D:$D,MASTER_YH!N:N)&lt;0), "Negative", _xlfn.XLOOKUP($D166,MASTER_YH!$D:$D,MASTER_YH!N:N))</f>
        <v>1120500000</v>
      </c>
      <c r="BM166" s="65">
        <f t="shared" si="144"/>
        <v>7.3047510227110196E-3</v>
      </c>
      <c r="BN166" s="65" t="str">
        <f t="shared" si="145"/>
        <v/>
      </c>
      <c r="BO166" s="47">
        <f t="shared" si="167"/>
        <v>0.10683842178531246</v>
      </c>
      <c r="BP166" s="46">
        <f>_xlfn.XLOOKUP($D166, 'MASTER_S&amp;P'!$D:$D, 'MASTER_S&amp;P'!H:H)</f>
        <v>9630000000</v>
      </c>
      <c r="BQ166" s="46">
        <f>IF(AND(EXCL_YRS_NEG_INC=1,_xlfn.XLOOKUP($D166,'MASTER_S&amp;P'!$D:$D,'MASTER_S&amp;P'!N:N)&lt;0),"Negative",_xlfn.XLOOKUP($D166,'MASTER_S&amp;P'!$D:$D,'MASTER_S&amp;P'!N:N))</f>
        <v>1093500000</v>
      </c>
      <c r="BR166" s="65">
        <f t="shared" si="146"/>
        <v>7.086028818774859E-3</v>
      </c>
      <c r="BS166" s="65" t="str">
        <f t="shared" si="147"/>
        <v/>
      </c>
      <c r="BT166" s="47">
        <f t="shared" si="168"/>
        <v>0.11355140186915888</v>
      </c>
      <c r="BU166" s="46">
        <f>_xlfn.XLOOKUP($D166, MASTER_VL!$D:$D, MASTER_VL!H:H)</f>
        <v>9630000000</v>
      </c>
      <c r="BV166" s="46">
        <f>IF(AND(EXCL_YRS_NEG_INC=1,_xlfn.XLOOKUP($D166,MASTER_VL!$D:$D,MASTER_VL!Q:Q)&lt;0),"Negative",_xlfn.XLOOKUP($D166,MASTER_VL!$D:$D,MASTER_VL!Q:Q))</f>
        <v>917230000</v>
      </c>
      <c r="BW166" s="65">
        <f t="shared" si="148"/>
        <v>7.5864787752895346E-3</v>
      </c>
      <c r="BX166" s="65" t="str">
        <f t="shared" si="149"/>
        <v/>
      </c>
      <c r="BY166" s="47">
        <f t="shared" si="169"/>
        <v>9.5247144340602288E-2</v>
      </c>
      <c r="BZ166" s="46">
        <f t="shared" si="150"/>
        <v>10487800000</v>
      </c>
      <c r="CA166" s="46">
        <f>_xlfn.XLOOKUP($D166, MASTER_YH!$D:$D, MASTER_YH!K:K)</f>
        <v>10241500000</v>
      </c>
      <c r="CB166" s="49">
        <f t="shared" si="151"/>
        <v>1.024049211541278</v>
      </c>
      <c r="CC166" s="46">
        <f t="shared" si="170"/>
        <v>9630000000</v>
      </c>
      <c r="CD166" s="46">
        <f>_xlfn.XLOOKUP($D166, 'MASTER_S&amp;P'!$D:$D, 'MASTER_S&amp;P'!K:K)</f>
        <v>10135800000</v>
      </c>
      <c r="CE166" s="49">
        <f t="shared" si="171"/>
        <v>0.95009767359261232</v>
      </c>
      <c r="CF166" s="51">
        <f t="shared" si="152"/>
        <v>10188650000</v>
      </c>
      <c r="CG166" s="65">
        <f t="shared" si="153"/>
        <v>6.8285028869457523E-3</v>
      </c>
      <c r="CH166" s="65" t="str">
        <f t="shared" si="154"/>
        <v/>
      </c>
      <c r="CI166" s="50">
        <f t="shared" si="172"/>
        <v>0.98707344256694518</v>
      </c>
      <c r="CJ166" s="44">
        <f t="shared" si="121"/>
        <v>0</v>
      </c>
    </row>
    <row r="167" spans="2:88" x14ac:dyDescent="0.3">
      <c r="B167" s="7" t="str">
        <f>MASTER_VL!B161</f>
        <v>Restaurants</v>
      </c>
      <c r="C167" s="7" t="str">
        <f>MASTER_VL!C161</f>
        <v>Brinker International Inc</v>
      </c>
      <c r="D167" s="7" t="str">
        <f>MASTER_VL!D161</f>
        <v>EAT</v>
      </c>
      <c r="G167" s="46" t="str">
        <f>_xlfn.XLOOKUP($D167,MASTER_YH!$D:$D,MASTER_YH!F:F)</f>
        <v>n/a</v>
      </c>
      <c r="H167" s="46" t="str">
        <f>IF(AND(EXCL_YRS_NEG_INC=1,_xlfn.XLOOKUP($D167,MASTER_YH!$D:$D,MASTER_YH!L:L)&lt;0), "Negative", _xlfn.XLOOKUP($D167,MASTER_YH!$D:$D,MASTER_YH!L:L))</f>
        <v>n/a</v>
      </c>
      <c r="I167" s="65" t="str">
        <f t="shared" si="122"/>
        <v/>
      </c>
      <c r="J167" s="65" t="str">
        <f t="shared" si="123"/>
        <v/>
      </c>
      <c r="K167" s="47" t="str">
        <f t="shared" si="155"/>
        <v>n/a</v>
      </c>
      <c r="L167" s="46">
        <f>_xlfn.XLOOKUP($D167, 'MASTER_S&amp;P'!$D:$D, 'MASTER_S&amp;P'!F:F)</f>
        <v>4415100000</v>
      </c>
      <c r="M167" s="46">
        <f>IF(AND(EXCL_YRS_NEG_INC=1,_xlfn.XLOOKUP($D167,'MASTER_S&amp;P'!$D:$D,'MASTER_S&amp;P'!L:L)&lt;0),"Negative",_xlfn.XLOOKUP($D167,'MASTER_S&amp;P'!$D:$D,'MASTER_S&amp;P'!L:L))</f>
        <v>164900000</v>
      </c>
      <c r="N167" s="65">
        <f t="shared" si="124"/>
        <v>1.740595576463086E-3</v>
      </c>
      <c r="O167" s="65" t="str">
        <f t="shared" si="125"/>
        <v/>
      </c>
      <c r="P167" s="47">
        <f t="shared" si="156"/>
        <v>3.7349097415687073E-2</v>
      </c>
      <c r="Q167" s="46">
        <f>_xlfn.XLOOKUP($D167, MASTER_VL!$D:$D, MASTER_VL!F:F)</f>
        <v>4415100000</v>
      </c>
      <c r="R167" s="46">
        <f>IF(AND(EXCL_YRS_NEG_INC=1,_xlfn.XLOOKUP($D167,MASTER_VL!$D:$D,MASTER_VL!O:O)&lt;0),"Negative",_xlfn.XLOOKUP($D167,MASTER_VL!$D:$D,MASTER_VL!O:O))</f>
        <v>184499999.99999997</v>
      </c>
      <c r="S167" s="65">
        <f t="shared" si="126"/>
        <v>2.3892825572244072E-3</v>
      </c>
      <c r="T167" s="65" t="str">
        <f t="shared" si="127"/>
        <v/>
      </c>
      <c r="U167" s="47">
        <f t="shared" si="157"/>
        <v>4.1788407963579528E-2</v>
      </c>
      <c r="V167" s="46" t="str">
        <f t="shared" si="128"/>
        <v>n/a</v>
      </c>
      <c r="W167" s="46" t="str">
        <f>_xlfn.XLOOKUP($D167, MASTER_YH!$D:$D, MASTER_YH!I:I)</f>
        <v>n/a</v>
      </c>
      <c r="X167" s="49" t="str">
        <f t="shared" si="129"/>
        <v>n/a</v>
      </c>
      <c r="Y167" s="46">
        <f t="shared" si="158"/>
        <v>4415100000</v>
      </c>
      <c r="Z167" s="46">
        <f>_xlfn.XLOOKUP($D167, 'MASTER_S&amp;P'!$D:$D, 'MASTER_S&amp;P'!I:I)</f>
        <v>2593100000</v>
      </c>
      <c r="AA167" s="49">
        <f t="shared" si="159"/>
        <v>1.7026339130770121</v>
      </c>
      <c r="AB167" s="51">
        <f t="shared" si="130"/>
        <v>2593100000</v>
      </c>
      <c r="AC167" s="65">
        <f t="shared" si="131"/>
        <v>1.6225186072650164E-3</v>
      </c>
      <c r="AD167" s="65" t="str">
        <f t="shared" si="132"/>
        <v/>
      </c>
      <c r="AE167" s="50">
        <f t="shared" si="160"/>
        <v>1.7026339130770121</v>
      </c>
      <c r="AF167" s="44">
        <f t="shared" si="119"/>
        <v>0</v>
      </c>
      <c r="AI167" s="46">
        <f>_xlfn.XLOOKUP($D167,MASTER_YH!$D:$D,MASTER_YH!G:G)</f>
        <v>4415100000</v>
      </c>
      <c r="AJ167" s="46">
        <f>IF(AND(EXCL_YRS_NEG_INC=1,_xlfn.XLOOKUP($D167,MASTER_YH!$D:$D,MASTER_YH!M:M)&lt;0), "Negative", _xlfn.XLOOKUP($D167,MASTER_YH!$D:$D,MASTER_YH!M:M))</f>
        <v>164900000</v>
      </c>
      <c r="AK167" s="65">
        <f t="shared" si="133"/>
        <v>1.7086340362683242E-3</v>
      </c>
      <c r="AL167" s="65" t="str">
        <f t="shared" si="134"/>
        <v/>
      </c>
      <c r="AM167" s="47">
        <f t="shared" si="161"/>
        <v>3.7349097415687073E-2</v>
      </c>
      <c r="AN167" s="46">
        <f>_xlfn.XLOOKUP($D167, 'MASTER_S&amp;P'!$D:$D, 'MASTER_S&amp;P'!G:G)</f>
        <v>4133200000</v>
      </c>
      <c r="AO167" s="46">
        <f>IF(AND(EXCL_YRS_NEG_INC=1,_xlfn.XLOOKUP($D167,'MASTER_S&amp;P'!$D:$D,'MASTER_S&amp;P'!M:M)&lt;0),"Negative",_xlfn.XLOOKUP($D167,'MASTER_S&amp;P'!$D:$D,'MASTER_S&amp;P'!M:M))</f>
        <v>90800000</v>
      </c>
      <c r="AP167" s="65">
        <f t="shared" si="135"/>
        <v>1.7328477739896248E-3</v>
      </c>
      <c r="AQ167" s="65" t="str">
        <f t="shared" si="136"/>
        <v/>
      </c>
      <c r="AR167" s="47">
        <f t="shared" si="162"/>
        <v>2.1968450595180489E-2</v>
      </c>
      <c r="AS167" s="46">
        <f>_xlfn.XLOOKUP($D167, MASTER_VL!$D:$D, MASTER_VL!G:G)</f>
        <v>4133200000</v>
      </c>
      <c r="AT167" s="46">
        <f>IF(AND(EXCL_YRS_NEG_INC=1,_xlfn.XLOOKUP($D167,MASTER_VL!$D:$D,MASTER_VL!P:P)&lt;0),"Negative",_xlfn.XLOOKUP($D167,MASTER_VL!$D:$D,MASTER_VL!P:P))</f>
        <v>126218000</v>
      </c>
      <c r="AU167" s="65">
        <f t="shared" si="137"/>
        <v>1.7869831970353256E-3</v>
      </c>
      <c r="AV167" s="65" t="str">
        <f t="shared" si="138"/>
        <v/>
      </c>
      <c r="AW167" s="47">
        <f t="shared" si="163"/>
        <v>3.0537597987031841E-2</v>
      </c>
      <c r="AX167" s="46">
        <f t="shared" si="139"/>
        <v>4415100000</v>
      </c>
      <c r="AY167" s="46">
        <f>_xlfn.XLOOKUP($D167, MASTER_YH!$D:$D, MASTER_YH!J:J)</f>
        <v>2593100000</v>
      </c>
      <c r="AZ167" s="49">
        <f t="shared" si="140"/>
        <v>1.7026339130770121</v>
      </c>
      <c r="BA167" s="46">
        <f t="shared" si="164"/>
        <v>4133200000</v>
      </c>
      <c r="BB167" s="46">
        <f>_xlfn.XLOOKUP($D167, 'MASTER_S&amp;P'!$D:$D, 'MASTER_S&amp;P'!J:J)</f>
        <v>2487000000</v>
      </c>
      <c r="BC167" s="49">
        <f t="shared" si="165"/>
        <v>1.6619219943707277</v>
      </c>
      <c r="BD167" s="51">
        <f t="shared" si="141"/>
        <v>2540050000</v>
      </c>
      <c r="BE167" s="65">
        <f t="shared" si="142"/>
        <v>1.6402343270305719E-3</v>
      </c>
      <c r="BF167" s="65" t="str">
        <f t="shared" si="143"/>
        <v/>
      </c>
      <c r="BG167" s="50">
        <f t="shared" si="166"/>
        <v>1.6822779537238699</v>
      </c>
      <c r="BH167" s="44">
        <f t="shared" si="120"/>
        <v>0</v>
      </c>
      <c r="BK167" s="46">
        <f>_xlfn.XLOOKUP($D167,MASTER_YH!$D:$D,MASTER_YH!H:H)</f>
        <v>4133200000</v>
      </c>
      <c r="BL167" s="46">
        <f>IF(AND(EXCL_YRS_NEG_INC=1,_xlfn.XLOOKUP($D167,MASTER_YH!$D:$D,MASTER_YH!N:N)&lt;0), "Negative", _xlfn.XLOOKUP($D167,MASTER_YH!$D:$D,MASTER_YH!N:N))</f>
        <v>90800000</v>
      </c>
      <c r="BM167" s="65">
        <f t="shared" si="144"/>
        <v>1.7821222259232362E-3</v>
      </c>
      <c r="BN167" s="65" t="str">
        <f t="shared" si="145"/>
        <v/>
      </c>
      <c r="BO167" s="47">
        <f t="shared" si="167"/>
        <v>2.1968450595180489E-2</v>
      </c>
      <c r="BP167" s="46">
        <f>_xlfn.XLOOKUP($D167, 'MASTER_S&amp;P'!$D:$D, 'MASTER_S&amp;P'!H:H)</f>
        <v>3804100000</v>
      </c>
      <c r="BQ167" s="46">
        <f>IF(AND(EXCL_YRS_NEG_INC=1,_xlfn.XLOOKUP($D167,'MASTER_S&amp;P'!$D:$D,'MASTER_S&amp;P'!N:N)&lt;0),"Negative",_xlfn.XLOOKUP($D167,'MASTER_S&amp;P'!$D:$D,'MASTER_S&amp;P'!N:N))</f>
        <v>115200000</v>
      </c>
      <c r="BR167" s="65">
        <f t="shared" si="146"/>
        <v>1.7287611052326528E-3</v>
      </c>
      <c r="BS167" s="65" t="str">
        <f t="shared" si="147"/>
        <v/>
      </c>
      <c r="BT167" s="47">
        <f t="shared" si="168"/>
        <v>3.0283115585815305E-2</v>
      </c>
      <c r="BU167" s="46">
        <f>_xlfn.XLOOKUP($D167, MASTER_VL!$D:$D, MASTER_VL!H:H)</f>
        <v>3804100000</v>
      </c>
      <c r="BV167" s="46">
        <f>IF(AND(EXCL_YRS_NEG_INC=1,_xlfn.XLOOKUP($D167,MASTER_VL!$D:$D,MASTER_VL!Q:Q)&lt;0),"Negative",_xlfn.XLOOKUP($D167,MASTER_VL!$D:$D,MASTER_VL!Q:Q))</f>
        <v>135342000</v>
      </c>
      <c r="BW167" s="65">
        <f t="shared" si="148"/>
        <v>1.8508546560866449E-3</v>
      </c>
      <c r="BX167" s="65" t="str">
        <f t="shared" si="149"/>
        <v/>
      </c>
      <c r="BY167" s="47">
        <f t="shared" si="169"/>
        <v>3.5577929076522699E-2</v>
      </c>
      <c r="BZ167" s="46">
        <f t="shared" si="150"/>
        <v>4133200000</v>
      </c>
      <c r="CA167" s="46">
        <f>_xlfn.XLOOKUP($D167, MASTER_YH!$D:$D, MASTER_YH!K:K)</f>
        <v>2487000000</v>
      </c>
      <c r="CB167" s="49">
        <f t="shared" si="151"/>
        <v>1.6619219943707277</v>
      </c>
      <c r="CC167" s="46">
        <f t="shared" si="170"/>
        <v>3804100000</v>
      </c>
      <c r="CD167" s="46">
        <f>_xlfn.XLOOKUP($D167, 'MASTER_S&amp;P'!$D:$D, 'MASTER_S&amp;P'!K:K)</f>
        <v>2484400000</v>
      </c>
      <c r="CE167" s="49">
        <f t="shared" si="171"/>
        <v>1.5311946546449846</v>
      </c>
      <c r="CF167" s="51">
        <f t="shared" si="152"/>
        <v>2485700000</v>
      </c>
      <c r="CG167" s="65">
        <f t="shared" si="153"/>
        <v>1.665933134034544E-3</v>
      </c>
      <c r="CH167" s="65" t="str">
        <f t="shared" si="154"/>
        <v/>
      </c>
      <c r="CI167" s="50">
        <f t="shared" si="172"/>
        <v>1.5965583245078561</v>
      </c>
      <c r="CJ167" s="44">
        <f t="shared" si="121"/>
        <v>0</v>
      </c>
    </row>
    <row r="168" spans="2:88" x14ac:dyDescent="0.3">
      <c r="B168" s="7" t="str">
        <f>MASTER_VL!B162</f>
        <v>Restaurants</v>
      </c>
      <c r="C168" s="7" t="str">
        <f>MASTER_VL!C162</f>
        <v>FAT Brands Inc</v>
      </c>
      <c r="D168" s="7" t="str">
        <f>MASTER_VL!D162</f>
        <v>FAT</v>
      </c>
      <c r="G168" s="46">
        <f>_xlfn.XLOOKUP($D168,MASTER_YH!$D:$D,MASTER_YH!F:F)</f>
        <v>587424000</v>
      </c>
      <c r="H168" s="46" t="str">
        <f>IF(AND(EXCL_YRS_NEG_INC=1,_xlfn.XLOOKUP($D168,MASTER_YH!$D:$D,MASTER_YH!L:L)&lt;0), "Negative", _xlfn.XLOOKUP($D168,MASTER_YH!$D:$D,MASTER_YH!L:L))</f>
        <v>Negative</v>
      </c>
      <c r="I168" s="65" t="str">
        <f t="shared" si="122"/>
        <v/>
      </c>
      <c r="J168" s="65" t="str">
        <f t="shared" si="123"/>
        <v/>
      </c>
      <c r="K168" s="47" t="str">
        <f t="shared" si="155"/>
        <v>n/a</v>
      </c>
      <c r="L168" s="46">
        <f>_xlfn.XLOOKUP($D168, 'MASTER_S&amp;P'!$D:$D, 'MASTER_S&amp;P'!F:F)</f>
        <v>592652000</v>
      </c>
      <c r="M168" s="46" t="str">
        <f>IF(AND(EXCL_YRS_NEG_INC=1,_xlfn.XLOOKUP($D168,'MASTER_S&amp;P'!$D:$D,'MASTER_S&amp;P'!L:L)&lt;0),"Negative",_xlfn.XLOOKUP($D168,'MASTER_S&amp;P'!$D:$D,'MASTER_S&amp;P'!L:L))</f>
        <v>Negative</v>
      </c>
      <c r="N168" s="65" t="str">
        <f t="shared" si="124"/>
        <v/>
      </c>
      <c r="O168" s="65" t="str">
        <f t="shared" si="125"/>
        <v/>
      </c>
      <c r="P168" s="47" t="str">
        <f t="shared" si="156"/>
        <v>n/a</v>
      </c>
      <c r="Q168" s="46" t="str">
        <f>_xlfn.XLOOKUP($D168, MASTER_VL!$D:$D, MASTER_VL!F:F)</f>
        <v>NA</v>
      </c>
      <c r="R168" s="46" t="str">
        <f>IF(AND(EXCL_YRS_NEG_INC=1,_xlfn.XLOOKUP($D168,MASTER_VL!$D:$D,MASTER_VL!O:O)&lt;0),"Negative",_xlfn.XLOOKUP($D168,MASTER_VL!$D:$D,MASTER_VL!O:O))</f>
        <v>NA</v>
      </c>
      <c r="S168" s="65" t="str">
        <f t="shared" si="126"/>
        <v/>
      </c>
      <c r="T168" s="65" t="str">
        <f t="shared" si="127"/>
        <v/>
      </c>
      <c r="U168" s="47" t="str">
        <f t="shared" si="157"/>
        <v>n/a</v>
      </c>
      <c r="V168" s="46">
        <f t="shared" si="128"/>
        <v>587424000</v>
      </c>
      <c r="W168" s="46">
        <f>_xlfn.XLOOKUP($D168, MASTER_YH!$D:$D, MASTER_YH!I:I)</f>
        <v>1289178000</v>
      </c>
      <c r="X168" s="49">
        <f t="shared" si="129"/>
        <v>0.45565779124372274</v>
      </c>
      <c r="Y168" s="46">
        <f t="shared" si="158"/>
        <v>592652000</v>
      </c>
      <c r="Z168" s="46">
        <f>_xlfn.XLOOKUP($D168, 'MASTER_S&amp;P'!$D:$D, 'MASTER_S&amp;P'!I:I)</f>
        <v>1289178000</v>
      </c>
      <c r="AA168" s="49">
        <f t="shared" si="159"/>
        <v>0.45971308849514964</v>
      </c>
      <c r="AB168" s="51">
        <f t="shared" si="130"/>
        <v>1289178000</v>
      </c>
      <c r="AC168" s="65">
        <f t="shared" si="131"/>
        <v>8.0664659792399032E-4</v>
      </c>
      <c r="AD168" s="65" t="str">
        <f t="shared" si="132"/>
        <v/>
      </c>
      <c r="AE168" s="50">
        <f t="shared" si="160"/>
        <v>0.45768543986943622</v>
      </c>
      <c r="AF168" s="44">
        <f t="shared" si="119"/>
        <v>0</v>
      </c>
      <c r="AI168" s="46">
        <f>_xlfn.XLOOKUP($D168,MASTER_YH!$D:$D,MASTER_YH!G:G)</f>
        <v>475517000</v>
      </c>
      <c r="AJ168" s="46" t="str">
        <f>IF(AND(EXCL_YRS_NEG_INC=1,_xlfn.XLOOKUP($D168,MASTER_YH!$D:$D,MASTER_YH!M:M)&lt;0), "Negative", _xlfn.XLOOKUP($D168,MASTER_YH!$D:$D,MASTER_YH!M:M))</f>
        <v>Negative</v>
      </c>
      <c r="AK168" s="65" t="str">
        <f t="shared" si="133"/>
        <v/>
      </c>
      <c r="AL168" s="65" t="str">
        <f t="shared" si="134"/>
        <v/>
      </c>
      <c r="AM168" s="47" t="str">
        <f t="shared" si="161"/>
        <v>n/a</v>
      </c>
      <c r="AN168" s="46">
        <f>_xlfn.XLOOKUP($D168, 'MASTER_S&amp;P'!$D:$D, 'MASTER_S&amp;P'!G:G)</f>
        <v>480457000</v>
      </c>
      <c r="AO168" s="46" t="str">
        <f>IF(AND(EXCL_YRS_NEG_INC=1,_xlfn.XLOOKUP($D168,'MASTER_S&amp;P'!$D:$D,'MASTER_S&amp;P'!M:M)&lt;0),"Negative",_xlfn.XLOOKUP($D168,'MASTER_S&amp;P'!$D:$D,'MASTER_S&amp;P'!M:M))</f>
        <v>Negative</v>
      </c>
      <c r="AP168" s="65" t="str">
        <f t="shared" si="135"/>
        <v/>
      </c>
      <c r="AQ168" s="65" t="str">
        <f t="shared" si="136"/>
        <v/>
      </c>
      <c r="AR168" s="47" t="str">
        <f t="shared" si="162"/>
        <v>n/a</v>
      </c>
      <c r="AS168" s="46">
        <f>_xlfn.XLOOKUP($D168, MASTER_VL!$D:$D, MASTER_VL!G:G)</f>
        <v>480500000</v>
      </c>
      <c r="AT168" s="46" t="str">
        <f>IF(AND(EXCL_YRS_NEG_INC=1,_xlfn.XLOOKUP($D168,MASTER_VL!$D:$D,MASTER_VL!P:P)&lt;0),"Negative",_xlfn.XLOOKUP($D168,MASTER_VL!$D:$D,MASTER_VL!P:P))</f>
        <v>Negative</v>
      </c>
      <c r="AU168" s="65" t="str">
        <f t="shared" si="137"/>
        <v/>
      </c>
      <c r="AV168" s="65" t="str">
        <f t="shared" si="138"/>
        <v/>
      </c>
      <c r="AW168" s="47" t="str">
        <f t="shared" si="163"/>
        <v>n/a</v>
      </c>
      <c r="AX168" s="46">
        <f t="shared" si="139"/>
        <v>475517000</v>
      </c>
      <c r="AY168" s="46">
        <f>_xlfn.XLOOKUP($D168, MASTER_YH!$D:$D, MASTER_YH!J:J)</f>
        <v>1388238000</v>
      </c>
      <c r="AZ168" s="49">
        <f t="shared" si="140"/>
        <v>0.34253276455478093</v>
      </c>
      <c r="BA168" s="46">
        <f t="shared" si="164"/>
        <v>480457000</v>
      </c>
      <c r="BB168" s="46">
        <f>_xlfn.XLOOKUP($D168, 'MASTER_S&amp;P'!$D:$D, 'MASTER_S&amp;P'!J:J)</f>
        <v>1388238000</v>
      </c>
      <c r="BC168" s="49">
        <f t="shared" si="165"/>
        <v>0.34609123219505589</v>
      </c>
      <c r="BD168" s="51">
        <f t="shared" si="141"/>
        <v>1388238000</v>
      </c>
      <c r="BE168" s="65">
        <f t="shared" si="142"/>
        <v>8.9645307048611918E-4</v>
      </c>
      <c r="BF168" s="65" t="str">
        <f t="shared" si="143"/>
        <v/>
      </c>
      <c r="BG168" s="50">
        <f t="shared" si="166"/>
        <v>0.34431199837491844</v>
      </c>
      <c r="BH168" s="44">
        <f t="shared" si="120"/>
        <v>0</v>
      </c>
      <c r="BK168" s="46">
        <f>_xlfn.XLOOKUP($D168,MASTER_YH!$D:$D,MASTER_YH!H:H)</f>
        <v>404129000</v>
      </c>
      <c r="BL168" s="46" t="str">
        <f>IF(AND(EXCL_YRS_NEG_INC=1,_xlfn.XLOOKUP($D168,MASTER_YH!$D:$D,MASTER_YH!N:N)&lt;0), "Negative", _xlfn.XLOOKUP($D168,MASTER_YH!$D:$D,MASTER_YH!N:N))</f>
        <v>Negative</v>
      </c>
      <c r="BM168" s="65" t="str">
        <f t="shared" si="144"/>
        <v/>
      </c>
      <c r="BN168" s="65" t="str">
        <f t="shared" si="145"/>
        <v/>
      </c>
      <c r="BO168" s="47" t="str">
        <f t="shared" si="167"/>
        <v>n/a</v>
      </c>
      <c r="BP168" s="46">
        <f>_xlfn.XLOOKUP($D168, 'MASTER_S&amp;P'!$D:$D, 'MASTER_S&amp;P'!H:H)</f>
        <v>407224000</v>
      </c>
      <c r="BQ168" s="46" t="str">
        <f>IF(AND(EXCL_YRS_NEG_INC=1,_xlfn.XLOOKUP($D168,'MASTER_S&amp;P'!$D:$D,'MASTER_S&amp;P'!N:N)&lt;0),"Negative",_xlfn.XLOOKUP($D168,'MASTER_S&amp;P'!$D:$D,'MASTER_S&amp;P'!N:N))</f>
        <v>Negative</v>
      </c>
      <c r="BR168" s="65" t="str">
        <f t="shared" si="146"/>
        <v/>
      </c>
      <c r="BS168" s="65" t="str">
        <f t="shared" si="147"/>
        <v/>
      </c>
      <c r="BT168" s="47" t="str">
        <f t="shared" si="168"/>
        <v>n/a</v>
      </c>
      <c r="BU168" s="46">
        <f>_xlfn.XLOOKUP($D168, MASTER_VL!$D:$D, MASTER_VL!H:H)</f>
        <v>407200000</v>
      </c>
      <c r="BV168" s="46" t="str">
        <f>IF(AND(EXCL_YRS_NEG_INC=1,_xlfn.XLOOKUP($D168,MASTER_VL!$D:$D,MASTER_VL!Q:Q)&lt;0),"Negative",_xlfn.XLOOKUP($D168,MASTER_VL!$D:$D,MASTER_VL!Q:Q))</f>
        <v>Negative</v>
      </c>
      <c r="BW168" s="65" t="str">
        <f t="shared" si="148"/>
        <v/>
      </c>
      <c r="BX168" s="65" t="str">
        <f t="shared" si="149"/>
        <v/>
      </c>
      <c r="BY168" s="47" t="str">
        <f t="shared" si="169"/>
        <v>n/a</v>
      </c>
      <c r="BZ168" s="46">
        <f t="shared" si="150"/>
        <v>404129000</v>
      </c>
      <c r="CA168" s="46">
        <f>_xlfn.XLOOKUP($D168, MASTER_YH!$D:$D, MASTER_YH!K:K)</f>
        <v>1213303000</v>
      </c>
      <c r="CB168" s="49">
        <f t="shared" si="151"/>
        <v>0.33308167869031891</v>
      </c>
      <c r="CC168" s="46">
        <f t="shared" si="170"/>
        <v>407224000</v>
      </c>
      <c r="CD168" s="46">
        <f>_xlfn.XLOOKUP($D168, 'MASTER_S&amp;P'!$D:$D, 'MASTER_S&amp;P'!K:K)</f>
        <v>1213303000</v>
      </c>
      <c r="CE168" s="49">
        <f t="shared" si="171"/>
        <v>0.33563256663834179</v>
      </c>
      <c r="CF168" s="51">
        <f t="shared" si="152"/>
        <v>1213303000</v>
      </c>
      <c r="CG168" s="65">
        <f t="shared" si="153"/>
        <v>8.1316396561271044E-4</v>
      </c>
      <c r="CH168" s="65" t="str">
        <f t="shared" si="154"/>
        <v/>
      </c>
      <c r="CI168" s="50">
        <f t="shared" si="172"/>
        <v>0.33435712266433038</v>
      </c>
      <c r="CJ168" s="44">
        <f t="shared" si="121"/>
        <v>0</v>
      </c>
    </row>
    <row r="169" spans="2:88" x14ac:dyDescent="0.3">
      <c r="B169" s="7" t="str">
        <f>MASTER_VL!B163</f>
        <v>Restaurants</v>
      </c>
      <c r="C169" s="7" t="str">
        <f>MASTER_VL!C163</f>
        <v>First Watch Restaurant Group</v>
      </c>
      <c r="D169" s="7" t="str">
        <f>MASTER_VL!D163</f>
        <v>FWRG</v>
      </c>
      <c r="G169" s="46">
        <f>_xlfn.XLOOKUP($D169,MASTER_YH!$D:$D,MASTER_YH!F:F)</f>
        <v>1015910000</v>
      </c>
      <c r="H169" s="46">
        <f>IF(AND(EXCL_YRS_NEG_INC=1,_xlfn.XLOOKUP($D169,MASTER_YH!$D:$D,MASTER_YH!L:L)&lt;0), "Negative", _xlfn.XLOOKUP($D169,MASTER_YH!$D:$D,MASTER_YH!L:L))</f>
        <v>28026000</v>
      </c>
      <c r="I169" s="65">
        <f t="shared" si="122"/>
        <v>1.1094855144596892E-3</v>
      </c>
      <c r="J169" s="65" t="str">
        <f t="shared" si="123"/>
        <v/>
      </c>
      <c r="K169" s="47">
        <f t="shared" si="155"/>
        <v>2.7587089407526258E-2</v>
      </c>
      <c r="L169" s="46">
        <f>_xlfn.XLOOKUP($D169, 'MASTER_S&amp;P'!$D:$D, 'MASTER_S&amp;P'!F:F)</f>
        <v>1015910000</v>
      </c>
      <c r="M169" s="46">
        <f>IF(AND(EXCL_YRS_NEG_INC=1,_xlfn.XLOOKUP($D169,'MASTER_S&amp;P'!$D:$D,'MASTER_S&amp;P'!L:L)&lt;0),"Negative",_xlfn.XLOOKUP($D169,'MASTER_S&amp;P'!$D:$D,'MASTER_S&amp;P'!L:L))</f>
        <v>28026000</v>
      </c>
      <c r="N169" s="65">
        <f t="shared" si="124"/>
        <v>1.0164981507810469E-3</v>
      </c>
      <c r="O169" s="65" t="str">
        <f t="shared" si="125"/>
        <v/>
      </c>
      <c r="P169" s="47">
        <f t="shared" si="156"/>
        <v>2.7587089407526258E-2</v>
      </c>
      <c r="Q169" s="46" t="str">
        <f>_xlfn.XLOOKUP($D169, MASTER_VL!$D:$D, MASTER_VL!F:F)</f>
        <v>N/A</v>
      </c>
      <c r="R169" s="46" t="str">
        <f>IF(AND(EXCL_YRS_NEG_INC=1,_xlfn.XLOOKUP($D169,MASTER_VL!$D:$D,MASTER_VL!O:O)&lt;0),"Negative",_xlfn.XLOOKUP($D169,MASTER_VL!$D:$D,MASTER_VL!O:O))</f>
        <v>NA</v>
      </c>
      <c r="S169" s="65" t="str">
        <f t="shared" si="126"/>
        <v/>
      </c>
      <c r="T169" s="65" t="str">
        <f t="shared" si="127"/>
        <v/>
      </c>
      <c r="U169" s="47" t="str">
        <f t="shared" si="157"/>
        <v>n/a</v>
      </c>
      <c r="V169" s="46">
        <f t="shared" si="128"/>
        <v>1015910000</v>
      </c>
      <c r="W169" s="46">
        <f>_xlfn.XLOOKUP($D169, MASTER_YH!$D:$D, MASTER_YH!I:I)</f>
        <v>1514356000</v>
      </c>
      <c r="X169" s="49">
        <f t="shared" si="129"/>
        <v>0.67085282456701067</v>
      </c>
      <c r="Y169" s="46">
        <f t="shared" si="158"/>
        <v>1015910000</v>
      </c>
      <c r="Z169" s="46">
        <f>_xlfn.XLOOKUP($D169, 'MASTER_S&amp;P'!$D:$D, 'MASTER_S&amp;P'!I:I)</f>
        <v>1514356000</v>
      </c>
      <c r="AA169" s="49">
        <f t="shared" si="159"/>
        <v>0.67085282456701067</v>
      </c>
      <c r="AB169" s="51">
        <f t="shared" si="130"/>
        <v>1514356000</v>
      </c>
      <c r="AC169" s="65">
        <f t="shared" si="131"/>
        <v>9.4754185647426671E-4</v>
      </c>
      <c r="AD169" s="65" t="str">
        <f t="shared" si="132"/>
        <v/>
      </c>
      <c r="AE169" s="50">
        <f t="shared" si="160"/>
        <v>0.67085282456701067</v>
      </c>
      <c r="AF169" s="44">
        <f t="shared" si="119"/>
        <v>0</v>
      </c>
      <c r="AI169" s="46">
        <f>_xlfn.XLOOKUP($D169,MASTER_YH!$D:$D,MASTER_YH!G:G)</f>
        <v>891551000</v>
      </c>
      <c r="AJ169" s="46">
        <f>IF(AND(EXCL_YRS_NEG_INC=1,_xlfn.XLOOKUP($D169,MASTER_YH!$D:$D,MASTER_YH!M:M)&lt;0), "Negative", _xlfn.XLOOKUP($D169,MASTER_YH!$D:$D,MASTER_YH!M:M))</f>
        <v>36075000</v>
      </c>
      <c r="AK169" s="65">
        <f t="shared" si="133"/>
        <v>8.5231243970929657E-4</v>
      </c>
      <c r="AL169" s="65" t="str">
        <f t="shared" si="134"/>
        <v/>
      </c>
      <c r="AM169" s="47">
        <f t="shared" si="161"/>
        <v>4.0463192795476645E-2</v>
      </c>
      <c r="AN169" s="46">
        <f>_xlfn.XLOOKUP($D169, 'MASTER_S&amp;P'!$D:$D, 'MASTER_S&amp;P'!G:G)</f>
        <v>891551000</v>
      </c>
      <c r="AO169" s="46">
        <f>IF(AND(EXCL_YRS_NEG_INC=1,_xlfn.XLOOKUP($D169,'MASTER_S&amp;P'!$D:$D,'MASTER_S&amp;P'!M:M)&lt;0),"Negative",_xlfn.XLOOKUP($D169,'MASTER_S&amp;P'!$D:$D,'MASTER_S&amp;P'!M:M))</f>
        <v>36075000</v>
      </c>
      <c r="AP169" s="65">
        <f t="shared" si="135"/>
        <v>8.6439090088568499E-4</v>
      </c>
      <c r="AQ169" s="65" t="str">
        <f t="shared" si="136"/>
        <v/>
      </c>
      <c r="AR169" s="47">
        <f t="shared" si="162"/>
        <v>4.0463192795476645E-2</v>
      </c>
      <c r="AS169" s="46">
        <f>_xlfn.XLOOKUP($D169, MASTER_VL!$D:$D, MASTER_VL!G:G)</f>
        <v>891600000</v>
      </c>
      <c r="AT169" s="46">
        <f>IF(AND(EXCL_YRS_NEG_INC=1,_xlfn.XLOOKUP($D169,MASTER_VL!$D:$D,MASTER_VL!P:P)&lt;0),"Negative",_xlfn.XLOOKUP($D169,MASTER_VL!$D:$D,MASTER_VL!P:P))</f>
        <v>24554900</v>
      </c>
      <c r="AU169" s="65">
        <f t="shared" si="137"/>
        <v>8.9139510044590616E-4</v>
      </c>
      <c r="AV169" s="65" t="str">
        <f t="shared" si="138"/>
        <v/>
      </c>
      <c r="AW169" s="47">
        <f t="shared" si="163"/>
        <v>2.7540264692687305E-2</v>
      </c>
      <c r="AX169" s="46">
        <f t="shared" si="139"/>
        <v>891551000</v>
      </c>
      <c r="AY169" s="46">
        <f>_xlfn.XLOOKUP($D169, MASTER_YH!$D:$D, MASTER_YH!J:J)</f>
        <v>1267045000</v>
      </c>
      <c r="AZ169" s="49">
        <f t="shared" si="140"/>
        <v>0.70364588471601242</v>
      </c>
      <c r="BA169" s="46">
        <f t="shared" si="164"/>
        <v>891551000</v>
      </c>
      <c r="BB169" s="46">
        <f>_xlfn.XLOOKUP($D169, 'MASTER_S&amp;P'!$D:$D, 'MASTER_S&amp;P'!J:J)</f>
        <v>1267045000</v>
      </c>
      <c r="BC169" s="49">
        <f t="shared" si="165"/>
        <v>0.70364588471601242</v>
      </c>
      <c r="BD169" s="51">
        <f t="shared" si="141"/>
        <v>1267045000</v>
      </c>
      <c r="BE169" s="65">
        <f t="shared" si="142"/>
        <v>8.1819283198852422E-4</v>
      </c>
      <c r="BF169" s="65" t="str">
        <f t="shared" si="143"/>
        <v/>
      </c>
      <c r="BG169" s="50">
        <f t="shared" si="166"/>
        <v>0.70364588471601242</v>
      </c>
      <c r="BH169" s="44">
        <f t="shared" si="120"/>
        <v>0</v>
      </c>
      <c r="BK169" s="46">
        <f>_xlfn.XLOOKUP($D169,MASTER_YH!$D:$D,MASTER_YH!H:H)</f>
        <v>730162000</v>
      </c>
      <c r="BL169" s="46">
        <f>IF(AND(EXCL_YRS_NEG_INC=1,_xlfn.XLOOKUP($D169,MASTER_YH!$D:$D,MASTER_YH!N:N)&lt;0), "Negative", _xlfn.XLOOKUP($D169,MASTER_YH!$D:$D,MASTER_YH!N:N))</f>
        <v>12591000</v>
      </c>
      <c r="BM169" s="65">
        <f t="shared" si="144"/>
        <v>7.9183238682544734E-4</v>
      </c>
      <c r="BN169" s="65" t="str">
        <f t="shared" si="145"/>
        <v/>
      </c>
      <c r="BO169" s="47">
        <f t="shared" si="167"/>
        <v>1.7244118428513124E-2</v>
      </c>
      <c r="BP169" s="46">
        <f>_xlfn.XLOOKUP($D169, 'MASTER_S&amp;P'!$D:$D, 'MASTER_S&amp;P'!H:H)</f>
        <v>730162000</v>
      </c>
      <c r="BQ169" s="46">
        <f>IF(AND(EXCL_YRS_NEG_INC=1,_xlfn.XLOOKUP($D169,'MASTER_S&amp;P'!$D:$D,'MASTER_S&amp;P'!N:N)&lt;0),"Negative",_xlfn.XLOOKUP($D169,'MASTER_S&amp;P'!$D:$D,'MASTER_S&amp;P'!N:N))</f>
        <v>12591000</v>
      </c>
      <c r="BR169" s="65">
        <f t="shared" si="146"/>
        <v>7.6812297848886935E-4</v>
      </c>
      <c r="BS169" s="65" t="str">
        <f t="shared" si="147"/>
        <v/>
      </c>
      <c r="BT169" s="47">
        <f t="shared" si="168"/>
        <v>1.7244118428513124E-2</v>
      </c>
      <c r="BU169" s="46">
        <f>_xlfn.XLOOKUP($D169, MASTER_VL!$D:$D, MASTER_VL!H:H)</f>
        <v>730200000</v>
      </c>
      <c r="BV169" s="46">
        <f>IF(AND(EXCL_YRS_NEG_INC=1,_xlfn.XLOOKUP($D169,MASTER_VL!$D:$D,MASTER_VL!Q:Q)&lt;0),"Negative",_xlfn.XLOOKUP($D169,MASTER_VL!$D:$D,MASTER_VL!Q:Q))</f>
        <v>6513100</v>
      </c>
      <c r="BW169" s="65">
        <f t="shared" si="148"/>
        <v>8.2237157400179858E-4</v>
      </c>
      <c r="BX169" s="65" t="str">
        <f t="shared" si="149"/>
        <v/>
      </c>
      <c r="BY169" s="47">
        <f t="shared" si="169"/>
        <v>8.9196110654615173E-3</v>
      </c>
      <c r="BZ169" s="46">
        <f t="shared" si="150"/>
        <v>730162000</v>
      </c>
      <c r="CA169" s="46">
        <f>_xlfn.XLOOKUP($D169, MASTER_YH!$D:$D, MASTER_YH!K:K)</f>
        <v>1104446000</v>
      </c>
      <c r="CB169" s="49">
        <f t="shared" si="151"/>
        <v>0.66111154370607528</v>
      </c>
      <c r="CC169" s="46">
        <f t="shared" si="170"/>
        <v>730162000</v>
      </c>
      <c r="CD169" s="46">
        <f>_xlfn.XLOOKUP($D169, 'MASTER_S&amp;P'!$D:$D, 'MASTER_S&amp;P'!K:K)</f>
        <v>1104446000</v>
      </c>
      <c r="CE169" s="49">
        <f t="shared" si="171"/>
        <v>0.66111154370607528</v>
      </c>
      <c r="CF169" s="51">
        <f t="shared" si="152"/>
        <v>1104446000</v>
      </c>
      <c r="CG169" s="65">
        <f t="shared" si="153"/>
        <v>7.402072599878972E-4</v>
      </c>
      <c r="CH169" s="65" t="str">
        <f t="shared" si="154"/>
        <v/>
      </c>
      <c r="CI169" s="50">
        <f t="shared" si="172"/>
        <v>0.66111154370607528</v>
      </c>
      <c r="CJ169" s="44">
        <f t="shared" si="121"/>
        <v>0</v>
      </c>
    </row>
    <row r="170" spans="2:88" x14ac:dyDescent="0.3">
      <c r="B170" s="7" t="str">
        <f>MASTER_VL!B164</f>
        <v>Restaurants</v>
      </c>
      <c r="C170" s="7" t="str">
        <f>MASTER_VL!C164</f>
        <v>GEN Restaurant Group Inc</v>
      </c>
      <c r="D170" s="7" t="str">
        <f>MASTER_VL!D164</f>
        <v>GENK</v>
      </c>
      <c r="G170" s="46">
        <f>_xlfn.XLOOKUP($D170,MASTER_YH!$D:$D,MASTER_YH!F:F)</f>
        <v>208380000</v>
      </c>
      <c r="H170" s="46">
        <f>IF(AND(EXCL_YRS_NEG_INC=1,_xlfn.XLOOKUP($D170,MASTER_YH!$D:$D,MASTER_YH!L:L)&lt;0), "Negative", _xlfn.XLOOKUP($D170,MASTER_YH!$D:$D,MASTER_YH!L:L))</f>
        <v>4889000</v>
      </c>
      <c r="I170" s="65">
        <f t="shared" si="122"/>
        <v>1.7613887352698187E-4</v>
      </c>
      <c r="J170" s="65" t="str">
        <f t="shared" si="123"/>
        <v/>
      </c>
      <c r="K170" s="47">
        <f t="shared" si="155"/>
        <v>2.3461944524426528E-2</v>
      </c>
      <c r="L170" s="46">
        <f>_xlfn.XLOOKUP($D170, 'MASTER_S&amp;P'!$D:$D, 'MASTER_S&amp;P'!F:F)</f>
        <v>208380000</v>
      </c>
      <c r="M170" s="46">
        <f>IF(AND(EXCL_YRS_NEG_INC=1,_xlfn.XLOOKUP($D170,'MASTER_S&amp;P'!$D:$D,'MASTER_S&amp;P'!L:L)&lt;0),"Negative",_xlfn.XLOOKUP($D170,'MASTER_S&amp;P'!$D:$D,'MASTER_S&amp;P'!L:L))</f>
        <v>4889000</v>
      </c>
      <c r="N170" s="65">
        <f t="shared" si="124"/>
        <v>1.6137645502116107E-4</v>
      </c>
      <c r="O170" s="65" t="str">
        <f t="shared" si="125"/>
        <v/>
      </c>
      <c r="P170" s="47">
        <f t="shared" si="156"/>
        <v>2.3461944524426528E-2</v>
      </c>
      <c r="Q170" s="46" t="str">
        <f>_xlfn.XLOOKUP($D170, MASTER_VL!$D:$D, MASTER_VL!F:F)</f>
        <v>NA</v>
      </c>
      <c r="R170" s="46" t="str">
        <f>IF(AND(EXCL_YRS_NEG_INC=1,_xlfn.XLOOKUP($D170,MASTER_VL!$D:$D,MASTER_VL!O:O)&lt;0),"Negative",_xlfn.XLOOKUP($D170,MASTER_VL!$D:$D,MASTER_VL!O:O))</f>
        <v>NA</v>
      </c>
      <c r="S170" s="65" t="str">
        <f t="shared" si="126"/>
        <v/>
      </c>
      <c r="T170" s="65" t="str">
        <f t="shared" si="127"/>
        <v/>
      </c>
      <c r="U170" s="47" t="str">
        <f t="shared" si="157"/>
        <v>n/a</v>
      </c>
      <c r="V170" s="46">
        <f t="shared" si="128"/>
        <v>208380000</v>
      </c>
      <c r="W170" s="46">
        <f>_xlfn.XLOOKUP($D170, MASTER_YH!$D:$D, MASTER_YH!I:I)</f>
        <v>240415000</v>
      </c>
      <c r="X170" s="49">
        <f t="shared" si="129"/>
        <v>0.86675124264292991</v>
      </c>
      <c r="Y170" s="46">
        <f t="shared" si="158"/>
        <v>208380000</v>
      </c>
      <c r="Z170" s="46">
        <f>_xlfn.XLOOKUP($D170, 'MASTER_S&amp;P'!$D:$D, 'MASTER_S&amp;P'!I:I)</f>
        <v>240415000</v>
      </c>
      <c r="AA170" s="49">
        <f t="shared" si="159"/>
        <v>0.86675124264292991</v>
      </c>
      <c r="AB170" s="51">
        <f t="shared" si="130"/>
        <v>240415000</v>
      </c>
      <c r="AC170" s="65">
        <f t="shared" si="131"/>
        <v>1.5042914309730396E-4</v>
      </c>
      <c r="AD170" s="65" t="str">
        <f t="shared" si="132"/>
        <v/>
      </c>
      <c r="AE170" s="50">
        <f t="shared" si="160"/>
        <v>0.86675124264292991</v>
      </c>
      <c r="AF170" s="44">
        <f t="shared" si="119"/>
        <v>0</v>
      </c>
      <c r="AI170" s="46">
        <f>_xlfn.XLOOKUP($D170,MASTER_YH!$D:$D,MASTER_YH!G:G)</f>
        <v>181007000</v>
      </c>
      <c r="AJ170" s="46">
        <f>IF(AND(EXCL_YRS_NEG_INC=1,_xlfn.XLOOKUP($D170,MASTER_YH!$D:$D,MASTER_YH!M:M)&lt;0), "Negative", _xlfn.XLOOKUP($D170,MASTER_YH!$D:$D,MASTER_YH!M:M))</f>
        <v>11455000</v>
      </c>
      <c r="AK170" s="65">
        <f t="shared" si="133"/>
        <v>1.2368517952349628E-4</v>
      </c>
      <c r="AL170" s="65" t="str">
        <f t="shared" si="134"/>
        <v/>
      </c>
      <c r="AM170" s="47">
        <f t="shared" si="161"/>
        <v>6.3284845337473139E-2</v>
      </c>
      <c r="AN170" s="46">
        <f>_xlfn.XLOOKUP($D170, 'MASTER_S&amp;P'!$D:$D, 'MASTER_S&amp;P'!G:G)</f>
        <v>181007000</v>
      </c>
      <c r="AO170" s="46">
        <f>IF(AND(EXCL_YRS_NEG_INC=1,_xlfn.XLOOKUP($D170,'MASTER_S&amp;P'!$D:$D,'MASTER_S&amp;P'!M:M)&lt;0),"Negative",_xlfn.XLOOKUP($D170,'MASTER_S&amp;P'!$D:$D,'MASTER_S&amp;P'!M:M))</f>
        <v>11455000</v>
      </c>
      <c r="AP170" s="65">
        <f t="shared" si="135"/>
        <v>1.2543797177357624E-4</v>
      </c>
      <c r="AQ170" s="65" t="str">
        <f t="shared" si="136"/>
        <v/>
      </c>
      <c r="AR170" s="47">
        <f t="shared" si="162"/>
        <v>6.3284845337473139E-2</v>
      </c>
      <c r="AS170" s="46">
        <f>_xlfn.XLOOKUP($D170, MASTER_VL!$D:$D, MASTER_VL!G:G)</f>
        <v>181000000</v>
      </c>
      <c r="AT170" s="46">
        <f>IF(AND(EXCL_YRS_NEG_INC=1,_xlfn.XLOOKUP($D170,MASTER_VL!$D:$D,MASTER_VL!P:P)&lt;0),"Negative",_xlfn.XLOOKUP($D170,MASTER_VL!$D:$D,MASTER_VL!P:P))</f>
        <v>18076800</v>
      </c>
      <c r="AU170" s="65">
        <f t="shared" si="137"/>
        <v>1.2935674511875171E-4</v>
      </c>
      <c r="AV170" s="65" t="str">
        <f t="shared" si="138"/>
        <v/>
      </c>
      <c r="AW170" s="47">
        <f t="shared" si="163"/>
        <v>9.9871823204419896E-2</v>
      </c>
      <c r="AX170" s="46">
        <f t="shared" si="139"/>
        <v>181007000</v>
      </c>
      <c r="AY170" s="46">
        <f>_xlfn.XLOOKUP($D170, MASTER_YH!$D:$D, MASTER_YH!J:J)</f>
        <v>183870000</v>
      </c>
      <c r="AZ170" s="49">
        <f t="shared" si="140"/>
        <v>0.98442921629412083</v>
      </c>
      <c r="BA170" s="46">
        <f t="shared" si="164"/>
        <v>181007000</v>
      </c>
      <c r="BB170" s="46">
        <f>_xlfn.XLOOKUP($D170, 'MASTER_S&amp;P'!$D:$D, 'MASTER_S&amp;P'!J:J)</f>
        <v>183870000</v>
      </c>
      <c r="BC170" s="49">
        <f t="shared" si="165"/>
        <v>0.98442921629412083</v>
      </c>
      <c r="BD170" s="51">
        <f t="shared" si="141"/>
        <v>183870000</v>
      </c>
      <c r="BE170" s="65">
        <f t="shared" si="142"/>
        <v>1.1873383819653599E-4</v>
      </c>
      <c r="BF170" s="65" t="str">
        <f t="shared" si="143"/>
        <v/>
      </c>
      <c r="BG170" s="50">
        <f t="shared" si="166"/>
        <v>0.98442921629412083</v>
      </c>
      <c r="BH170" s="44">
        <f t="shared" si="120"/>
        <v>0</v>
      </c>
      <c r="BK170" s="46">
        <f>_xlfn.XLOOKUP($D170,MASTER_YH!$D:$D,MASTER_YH!H:H)</f>
        <v>163729000</v>
      </c>
      <c r="BL170" s="46">
        <f>IF(AND(EXCL_YRS_NEG_INC=1,_xlfn.XLOOKUP($D170,MASTER_YH!$D:$D,MASTER_YH!N:N)&lt;0), "Negative", _xlfn.XLOOKUP($D170,MASTER_YH!$D:$D,MASTER_YH!N:N))</f>
        <v>11732000</v>
      </c>
      <c r="BM170" s="65">
        <f t="shared" si="144"/>
        <v>9.9568560361977393E-5</v>
      </c>
      <c r="BN170" s="65" t="str">
        <f t="shared" si="145"/>
        <v/>
      </c>
      <c r="BO170" s="47">
        <f t="shared" si="167"/>
        <v>7.1654990869058022E-2</v>
      </c>
      <c r="BP170" s="46">
        <f>_xlfn.XLOOKUP($D170, 'MASTER_S&amp;P'!$D:$D, 'MASTER_S&amp;P'!H:H)</f>
        <v>163729000</v>
      </c>
      <c r="BQ170" s="46">
        <f>IF(AND(EXCL_YRS_NEG_INC=1,_xlfn.XLOOKUP($D170,'MASTER_S&amp;P'!$D:$D,'MASTER_S&amp;P'!N:N)&lt;0),"Negative",_xlfn.XLOOKUP($D170,'MASTER_S&amp;P'!$D:$D,'MASTER_S&amp;P'!N:N))</f>
        <v>11732000</v>
      </c>
      <c r="BR170" s="65">
        <f t="shared" si="146"/>
        <v>9.6587232881079914E-5</v>
      </c>
      <c r="BS170" s="65" t="str">
        <f t="shared" si="147"/>
        <v/>
      </c>
      <c r="BT170" s="47">
        <f t="shared" si="168"/>
        <v>7.1654990869058022E-2</v>
      </c>
      <c r="BU170" s="46" t="str">
        <f>_xlfn.XLOOKUP($D170, MASTER_VL!$D:$D, MASTER_VL!H:H)</f>
        <v>NA</v>
      </c>
      <c r="BV170" s="46" t="str">
        <f>IF(AND(EXCL_YRS_NEG_INC=1,_xlfn.XLOOKUP($D170,MASTER_VL!$D:$D,MASTER_VL!Q:Q)&lt;0),"Negative",_xlfn.XLOOKUP($D170,MASTER_VL!$D:$D,MASTER_VL!Q:Q))</f>
        <v>NA</v>
      </c>
      <c r="BW170" s="65" t="str">
        <f t="shared" si="148"/>
        <v/>
      </c>
      <c r="BX170" s="65" t="str">
        <f t="shared" si="149"/>
        <v/>
      </c>
      <c r="BY170" s="47" t="str">
        <f t="shared" si="169"/>
        <v>n/a</v>
      </c>
      <c r="BZ170" s="46">
        <f t="shared" si="150"/>
        <v>163729000</v>
      </c>
      <c r="CA170" s="46">
        <f>_xlfn.XLOOKUP($D170, MASTER_YH!$D:$D, MASTER_YH!K:K)</f>
        <v>138878000</v>
      </c>
      <c r="CB170" s="49">
        <f t="shared" si="151"/>
        <v>1.1789412289923531</v>
      </c>
      <c r="CC170" s="46">
        <f t="shared" si="170"/>
        <v>163729000</v>
      </c>
      <c r="CD170" s="46">
        <f>_xlfn.XLOOKUP($D170, 'MASTER_S&amp;P'!$D:$D, 'MASTER_S&amp;P'!K:K)</f>
        <v>138878000</v>
      </c>
      <c r="CE170" s="49">
        <f t="shared" si="171"/>
        <v>1.1789412289923531</v>
      </c>
      <c r="CF170" s="51">
        <f t="shared" si="152"/>
        <v>138878000</v>
      </c>
      <c r="CG170" s="65">
        <f t="shared" si="153"/>
        <v>9.3076985069980055E-5</v>
      </c>
      <c r="CH170" s="65" t="str">
        <f t="shared" si="154"/>
        <v/>
      </c>
      <c r="CI170" s="50">
        <f t="shared" si="172"/>
        <v>1.1789412289923531</v>
      </c>
      <c r="CJ170" s="44">
        <f t="shared" si="121"/>
        <v>0</v>
      </c>
    </row>
    <row r="171" spans="2:88" x14ac:dyDescent="0.3">
      <c r="B171" s="7" t="str">
        <f>MASTER_VL!B165</f>
        <v>Restaurants</v>
      </c>
      <c r="C171" s="7" t="str">
        <f>MASTER_VL!C165</f>
        <v>Good Times Restaurants Inc</v>
      </c>
      <c r="D171" s="7" t="str">
        <f>MASTER_VL!D165</f>
        <v>GTIM</v>
      </c>
      <c r="G171" s="46">
        <f>_xlfn.XLOOKUP($D171,MASTER_YH!$D:$D,MASTER_YH!F:F)</f>
        <v>142315000</v>
      </c>
      <c r="H171" s="46">
        <f>IF(AND(EXCL_YRS_NEG_INC=1,_xlfn.XLOOKUP($D171,MASTER_YH!$D:$D,MASTER_YH!L:L)&lt;0), "Negative", _xlfn.XLOOKUP($D171,MASTER_YH!$D:$D,MASTER_YH!L:L))</f>
        <v>1255000</v>
      </c>
      <c r="I171" s="65">
        <f t="shared" si="122"/>
        <v>6.3826576477855396E-5</v>
      </c>
      <c r="J171" s="65" t="str">
        <f t="shared" si="123"/>
        <v/>
      </c>
      <c r="K171" s="47">
        <f t="shared" si="155"/>
        <v>8.8184660787689276E-3</v>
      </c>
      <c r="L171" s="46">
        <f>_xlfn.XLOOKUP($D171, 'MASTER_S&amp;P'!$D:$D, 'MASTER_S&amp;P'!F:F)</f>
        <v>142315000</v>
      </c>
      <c r="M171" s="46">
        <f>IF(AND(EXCL_YRS_NEG_INC=1,_xlfn.XLOOKUP($D171,'MASTER_S&amp;P'!$D:$D,'MASTER_S&amp;P'!L:L)&lt;0),"Negative",_xlfn.XLOOKUP($D171,'MASTER_S&amp;P'!$D:$D,'MASTER_S&amp;P'!L:L))</f>
        <v>1255000</v>
      </c>
      <c r="N171" s="65">
        <f t="shared" si="124"/>
        <v>5.8477191558486415E-5</v>
      </c>
      <c r="O171" s="65" t="str">
        <f t="shared" si="125"/>
        <v/>
      </c>
      <c r="P171" s="47">
        <f t="shared" si="156"/>
        <v>8.8184660787689276E-3</v>
      </c>
      <c r="Q171" s="46">
        <f>_xlfn.XLOOKUP($D171, MASTER_VL!$D:$D, MASTER_VL!F:F)</f>
        <v>142300000</v>
      </c>
      <c r="R171" s="46">
        <f>IF(AND(EXCL_YRS_NEG_INC=1,_xlfn.XLOOKUP($D171,MASTER_VL!$D:$D,MASTER_VL!O:O)&lt;0),"Negative",_xlfn.XLOOKUP($D171,MASTER_VL!$D:$D,MASTER_VL!O:O))</f>
        <v>1499400.0000000002</v>
      </c>
      <c r="S171" s="65">
        <f t="shared" si="126"/>
        <v>8.0270532497888979E-5</v>
      </c>
      <c r="T171" s="65" t="str">
        <f t="shared" si="127"/>
        <v/>
      </c>
      <c r="U171" s="47">
        <f t="shared" si="157"/>
        <v>1.053689388615601E-2</v>
      </c>
      <c r="V171" s="46">
        <f t="shared" si="128"/>
        <v>142315000</v>
      </c>
      <c r="W171" s="46">
        <f>_xlfn.XLOOKUP($D171, MASTER_YH!$D:$D, MASTER_YH!I:I)</f>
        <v>87118000</v>
      </c>
      <c r="X171" s="49">
        <f t="shared" si="129"/>
        <v>1.6335889253655962</v>
      </c>
      <c r="Y171" s="46">
        <f t="shared" si="158"/>
        <v>142315000</v>
      </c>
      <c r="Z171" s="46">
        <f>_xlfn.XLOOKUP($D171, 'MASTER_S&amp;P'!$D:$D, 'MASTER_S&amp;P'!I:I)</f>
        <v>87118000</v>
      </c>
      <c r="AA171" s="49">
        <f t="shared" si="159"/>
        <v>1.6335889253655962</v>
      </c>
      <c r="AB171" s="51">
        <f t="shared" si="130"/>
        <v>87118000</v>
      </c>
      <c r="AC171" s="65">
        <f t="shared" si="131"/>
        <v>5.4510268029660903E-5</v>
      </c>
      <c r="AD171" s="65" t="str">
        <f t="shared" si="132"/>
        <v/>
      </c>
      <c r="AE171" s="50">
        <f t="shared" si="160"/>
        <v>1.6335889253655962</v>
      </c>
      <c r="AF171" s="44">
        <f t="shared" si="119"/>
        <v>0</v>
      </c>
      <c r="AI171" s="46">
        <f>_xlfn.XLOOKUP($D171,MASTER_YH!$D:$D,MASTER_YH!G:G)</f>
        <v>138160000</v>
      </c>
      <c r="AJ171" s="46">
        <f>IF(AND(EXCL_YRS_NEG_INC=1,_xlfn.XLOOKUP($D171,MASTER_YH!$D:$D,MASTER_YH!M:M)&lt;0), "Negative", _xlfn.XLOOKUP($D171,MASTER_YH!$D:$D,MASTER_YH!M:M))</f>
        <v>885000</v>
      </c>
      <c r="AK171" s="65">
        <f t="shared" si="133"/>
        <v>6.127283206850617E-5</v>
      </c>
      <c r="AL171" s="65" t="str">
        <f t="shared" si="134"/>
        <v/>
      </c>
      <c r="AM171" s="47">
        <f t="shared" si="161"/>
        <v>6.4056166763173132E-3</v>
      </c>
      <c r="AN171" s="46">
        <f>_xlfn.XLOOKUP($D171, 'MASTER_S&amp;P'!$D:$D, 'MASTER_S&amp;P'!G:G)</f>
        <v>138160000</v>
      </c>
      <c r="AO171" s="46">
        <f>IF(AND(EXCL_YRS_NEG_INC=1,_xlfn.XLOOKUP($D171,'MASTER_S&amp;P'!$D:$D,'MASTER_S&amp;P'!M:M)&lt;0),"Negative",_xlfn.XLOOKUP($D171,'MASTER_S&amp;P'!$D:$D,'MASTER_S&amp;P'!M:M))</f>
        <v>885000</v>
      </c>
      <c r="AP171" s="65">
        <f t="shared" si="135"/>
        <v>6.2141153928925392E-5</v>
      </c>
      <c r="AQ171" s="65" t="str">
        <f t="shared" si="136"/>
        <v/>
      </c>
      <c r="AR171" s="47">
        <f t="shared" si="162"/>
        <v>6.4056166763173132E-3</v>
      </c>
      <c r="AS171" s="46">
        <f>_xlfn.XLOOKUP($D171, MASTER_VL!$D:$D, MASTER_VL!G:G)</f>
        <v>138100000</v>
      </c>
      <c r="AT171" s="46">
        <f>IF(AND(EXCL_YRS_NEG_INC=1,_xlfn.XLOOKUP($D171,MASTER_VL!$D:$D,MASTER_VL!P:P)&lt;0),"Negative",_xlfn.XLOOKUP($D171,MASTER_VL!$D:$D,MASTER_VL!P:P))</f>
        <v>10763000</v>
      </c>
      <c r="AU171" s="65">
        <f t="shared" si="137"/>
        <v>6.4082488711463836E-5</v>
      </c>
      <c r="AV171" s="65" t="str">
        <f t="shared" si="138"/>
        <v/>
      </c>
      <c r="AW171" s="47">
        <f t="shared" si="163"/>
        <v>7.7936278059377265E-2</v>
      </c>
      <c r="AX171" s="46">
        <f t="shared" si="139"/>
        <v>138160000</v>
      </c>
      <c r="AY171" s="46">
        <f>_xlfn.XLOOKUP($D171, MASTER_YH!$D:$D, MASTER_YH!J:J)</f>
        <v>91088000</v>
      </c>
      <c r="AZ171" s="49">
        <f t="shared" si="140"/>
        <v>1.5167749868259266</v>
      </c>
      <c r="BA171" s="46">
        <f t="shared" si="164"/>
        <v>138160000</v>
      </c>
      <c r="BB171" s="46">
        <f>_xlfn.XLOOKUP($D171, 'MASTER_S&amp;P'!$D:$D, 'MASTER_S&amp;P'!J:J)</f>
        <v>91088000</v>
      </c>
      <c r="BC171" s="49">
        <f t="shared" si="165"/>
        <v>1.5167749868259266</v>
      </c>
      <c r="BD171" s="51">
        <f t="shared" si="141"/>
        <v>91088000</v>
      </c>
      <c r="BE171" s="65">
        <f t="shared" si="142"/>
        <v>5.8819969835460218E-5</v>
      </c>
      <c r="BF171" s="65" t="str">
        <f t="shared" si="143"/>
        <v/>
      </c>
      <c r="BG171" s="50">
        <f t="shared" si="166"/>
        <v>1.5167749868259266</v>
      </c>
      <c r="BH171" s="44">
        <f t="shared" si="120"/>
        <v>0</v>
      </c>
      <c r="BK171" s="46">
        <f>_xlfn.XLOOKUP($D171,MASTER_YH!$D:$D,MASTER_YH!H:H)</f>
        <v>138200000</v>
      </c>
      <c r="BL171" s="46" t="str">
        <f>IF(AND(EXCL_YRS_NEG_INC=1,_xlfn.XLOOKUP($D171,MASTER_YH!$D:$D,MASTER_YH!N:N)&lt;0), "Negative", _xlfn.XLOOKUP($D171,MASTER_YH!$D:$D,MASTER_YH!N:N))</f>
        <v>Negative</v>
      </c>
      <c r="BM171" s="65" t="str">
        <f t="shared" si="144"/>
        <v/>
      </c>
      <c r="BN171" s="65" t="str">
        <f t="shared" si="145"/>
        <v/>
      </c>
      <c r="BO171" s="47" t="str">
        <f t="shared" si="167"/>
        <v>n/a</v>
      </c>
      <c r="BP171" s="46">
        <f>_xlfn.XLOOKUP($D171, 'MASTER_S&amp;P'!$D:$D, 'MASTER_S&amp;P'!H:H)</f>
        <v>138200000</v>
      </c>
      <c r="BQ171" s="46" t="str">
        <f>IF(AND(EXCL_YRS_NEG_INC=1,_xlfn.XLOOKUP($D171,'MASTER_S&amp;P'!$D:$D,'MASTER_S&amp;P'!N:N)&lt;0),"Negative",_xlfn.XLOOKUP($D171,'MASTER_S&amp;P'!$D:$D,'MASTER_S&amp;P'!N:N))</f>
        <v>Negative</v>
      </c>
      <c r="BR171" s="65" t="str">
        <f t="shared" si="146"/>
        <v/>
      </c>
      <c r="BS171" s="65" t="str">
        <f t="shared" si="147"/>
        <v/>
      </c>
      <c r="BT171" s="47" t="str">
        <f t="shared" si="168"/>
        <v>n/a</v>
      </c>
      <c r="BU171" s="46">
        <f>_xlfn.XLOOKUP($D171, MASTER_VL!$D:$D, MASTER_VL!H:H)</f>
        <v>138200000</v>
      </c>
      <c r="BV171" s="46" t="str">
        <f>IF(AND(EXCL_YRS_NEG_INC=1,_xlfn.XLOOKUP($D171,MASTER_VL!$D:$D,MASTER_VL!Q:Q)&lt;0),"Negative",_xlfn.XLOOKUP($D171,MASTER_VL!$D:$D,MASTER_VL!Q:Q))</f>
        <v>Negative</v>
      </c>
      <c r="BW171" s="65" t="str">
        <f t="shared" si="148"/>
        <v/>
      </c>
      <c r="BX171" s="65" t="str">
        <f t="shared" si="149"/>
        <v/>
      </c>
      <c r="BY171" s="47" t="str">
        <f t="shared" si="169"/>
        <v>n/a</v>
      </c>
      <c r="BZ171" s="46">
        <f t="shared" si="150"/>
        <v>138200000</v>
      </c>
      <c r="CA171" s="46">
        <f>_xlfn.XLOOKUP($D171, MASTER_YH!$D:$D, MASTER_YH!K:K)</f>
        <v>86388000</v>
      </c>
      <c r="CB171" s="49">
        <f t="shared" si="151"/>
        <v>1.5997592258184008</v>
      </c>
      <c r="CC171" s="46">
        <f t="shared" si="170"/>
        <v>138200000</v>
      </c>
      <c r="CD171" s="46">
        <f>_xlfn.XLOOKUP($D171, 'MASTER_S&amp;P'!$D:$D, 'MASTER_S&amp;P'!K:K)</f>
        <v>86388000</v>
      </c>
      <c r="CE171" s="49">
        <f t="shared" si="171"/>
        <v>1.5997592258184008</v>
      </c>
      <c r="CF171" s="51">
        <f t="shared" si="152"/>
        <v>86388000</v>
      </c>
      <c r="CG171" s="65">
        <f t="shared" si="153"/>
        <v>5.789782821055485E-5</v>
      </c>
      <c r="CH171" s="65" t="str">
        <f t="shared" si="154"/>
        <v/>
      </c>
      <c r="CI171" s="50">
        <f t="shared" si="172"/>
        <v>1.5997592258184008</v>
      </c>
      <c r="CJ171" s="44">
        <f t="shared" si="121"/>
        <v>0</v>
      </c>
    </row>
    <row r="172" spans="2:88" x14ac:dyDescent="0.3">
      <c r="B172" s="7" t="str">
        <f>MASTER_VL!B166</f>
        <v>Restaurants</v>
      </c>
      <c r="C172" s="7" t="str">
        <f>MASTER_VL!C166</f>
        <v>Super Hi International Hldg</v>
      </c>
      <c r="D172" s="7" t="str">
        <f>MASTER_VL!D166</f>
        <v>HDL</v>
      </c>
      <c r="G172" s="46">
        <f>_xlfn.XLOOKUP($D172,MASTER_YH!$D:$D,MASTER_YH!F:F)</f>
        <v>758589000</v>
      </c>
      <c r="H172" s="46">
        <f>IF(AND(EXCL_YRS_NEG_INC=1,_xlfn.XLOOKUP($D172,MASTER_YH!$D:$D,MASTER_YH!L:L)&lt;0), "Negative", _xlfn.XLOOKUP($D172,MASTER_YH!$D:$D,MASTER_YH!L:L))</f>
        <v>33243000</v>
      </c>
      <c r="I172" s="65">
        <f t="shared" si="122"/>
        <v>5.0144062772166699E-4</v>
      </c>
      <c r="J172" s="65" t="str">
        <f t="shared" si="123"/>
        <v/>
      </c>
      <c r="K172" s="47">
        <f t="shared" si="155"/>
        <v>4.3822148752486523E-2</v>
      </c>
      <c r="L172" s="46">
        <f>_xlfn.XLOOKUP($D172, 'MASTER_S&amp;P'!$D:$D, 'MASTER_S&amp;P'!F:F)</f>
        <v>779630000</v>
      </c>
      <c r="M172" s="46">
        <f>IF(AND(EXCL_YRS_NEG_INC=1,_xlfn.XLOOKUP($D172,'MASTER_S&amp;P'!$D:$D,'MASTER_S&amp;P'!L:L)&lt;0),"Negative",_xlfn.XLOOKUP($D172,'MASTER_S&amp;P'!$D:$D,'MASTER_S&amp;P'!L:L))</f>
        <v>33243000</v>
      </c>
      <c r="N172" s="65">
        <f t="shared" si="124"/>
        <v>4.5941426378494756E-4</v>
      </c>
      <c r="O172" s="65" t="str">
        <f t="shared" si="125"/>
        <v/>
      </c>
      <c r="P172" s="47">
        <f t="shared" si="156"/>
        <v>4.2639457178405143E-2</v>
      </c>
      <c r="Q172" s="46" t="str">
        <f>_xlfn.XLOOKUP($D172, MASTER_VL!$D:$D, MASTER_VL!F:F)</f>
        <v>NA</v>
      </c>
      <c r="R172" s="46" t="str">
        <f>IF(AND(EXCL_YRS_NEG_INC=1,_xlfn.XLOOKUP($D172,MASTER_VL!$D:$D,MASTER_VL!O:O)&lt;0),"Negative",_xlfn.XLOOKUP($D172,MASTER_VL!$D:$D,MASTER_VL!O:O))</f>
        <v>NA</v>
      </c>
      <c r="S172" s="65" t="str">
        <f t="shared" si="126"/>
        <v/>
      </c>
      <c r="T172" s="65" t="str">
        <f t="shared" si="127"/>
        <v/>
      </c>
      <c r="U172" s="47" t="str">
        <f t="shared" si="157"/>
        <v>n/a</v>
      </c>
      <c r="V172" s="46">
        <f t="shared" si="128"/>
        <v>758589000</v>
      </c>
      <c r="W172" s="46">
        <f>_xlfn.XLOOKUP($D172, MASTER_YH!$D:$D, MASTER_YH!I:I)</f>
        <v>684425000</v>
      </c>
      <c r="X172" s="49">
        <f t="shared" si="129"/>
        <v>1.1083595719034225</v>
      </c>
      <c r="Y172" s="46">
        <f t="shared" si="158"/>
        <v>779630000</v>
      </c>
      <c r="Z172" s="46">
        <f>_xlfn.XLOOKUP($D172, 'MASTER_S&amp;P'!$D:$D, 'MASTER_S&amp;P'!I:I)</f>
        <v>684425000</v>
      </c>
      <c r="AA172" s="49">
        <f t="shared" si="159"/>
        <v>1.1391021660517953</v>
      </c>
      <c r="AB172" s="51">
        <f t="shared" si="130"/>
        <v>684425000</v>
      </c>
      <c r="AC172" s="65">
        <f t="shared" si="131"/>
        <v>4.2824892899516362E-4</v>
      </c>
      <c r="AD172" s="65" t="str">
        <f t="shared" si="132"/>
        <v/>
      </c>
      <c r="AE172" s="50">
        <f t="shared" si="160"/>
        <v>1.1237308689776089</v>
      </c>
      <c r="AF172" s="44">
        <f t="shared" si="119"/>
        <v>0</v>
      </c>
      <c r="AI172" s="46">
        <f>_xlfn.XLOOKUP($D172,MASTER_YH!$D:$D,MASTER_YH!G:G)</f>
        <v>670969000</v>
      </c>
      <c r="AJ172" s="46">
        <f>IF(AND(EXCL_YRS_NEG_INC=1,_xlfn.XLOOKUP($D172,MASTER_YH!$D:$D,MASTER_YH!M:M)&lt;0), "Negative", _xlfn.XLOOKUP($D172,MASTER_YH!$D:$D,MASTER_YH!M:M))</f>
        <v>33107000</v>
      </c>
      <c r="AK172" s="65">
        <f t="shared" si="133"/>
        <v>3.8805611257439014E-4</v>
      </c>
      <c r="AL172" s="65" t="str">
        <f t="shared" si="134"/>
        <v/>
      </c>
      <c r="AM172" s="47">
        <f t="shared" si="161"/>
        <v>4.9342070945155442E-2</v>
      </c>
      <c r="AN172" s="46">
        <f>_xlfn.XLOOKUP($D172, 'MASTER_S&amp;P'!$D:$D, 'MASTER_S&amp;P'!G:G)</f>
        <v>687531000</v>
      </c>
      <c r="AO172" s="46">
        <f>IF(AND(EXCL_YRS_NEG_INC=1,_xlfn.XLOOKUP($D172,'MASTER_S&amp;P'!$D:$D,'MASTER_S&amp;P'!M:M)&lt;0),"Negative",_xlfn.XLOOKUP($D172,'MASTER_S&amp;P'!$D:$D,'MASTER_S&amp;P'!M:M))</f>
        <v>33107000</v>
      </c>
      <c r="AP172" s="65">
        <f t="shared" si="135"/>
        <v>3.9355541127239886E-4</v>
      </c>
      <c r="AQ172" s="65" t="str">
        <f t="shared" si="136"/>
        <v/>
      </c>
      <c r="AR172" s="47">
        <f t="shared" si="162"/>
        <v>4.8153465080120021E-2</v>
      </c>
      <c r="AS172" s="46" t="str">
        <f>_xlfn.XLOOKUP($D172, MASTER_VL!$D:$D, MASTER_VL!G:G)</f>
        <v>NA</v>
      </c>
      <c r="AT172" s="46" t="str">
        <f>IF(AND(EXCL_YRS_NEG_INC=1,_xlfn.XLOOKUP($D172,MASTER_VL!$D:$D,MASTER_VL!P:P)&lt;0),"Negative",_xlfn.XLOOKUP($D172,MASTER_VL!$D:$D,MASTER_VL!P:P))</f>
        <v>NA</v>
      </c>
      <c r="AU172" s="65" t="str">
        <f t="shared" si="137"/>
        <v/>
      </c>
      <c r="AV172" s="65" t="str">
        <f t="shared" si="138"/>
        <v/>
      </c>
      <c r="AW172" s="47" t="str">
        <f t="shared" si="163"/>
        <v>n/a</v>
      </c>
      <c r="AX172" s="46">
        <f t="shared" si="139"/>
        <v>670969000</v>
      </c>
      <c r="AY172" s="46">
        <f>_xlfn.XLOOKUP($D172, MASTER_YH!$D:$D, MASTER_YH!J:J)</f>
        <v>576883000</v>
      </c>
      <c r="AZ172" s="49">
        <f t="shared" si="140"/>
        <v>1.1630937295777479</v>
      </c>
      <c r="BA172" s="46">
        <f t="shared" si="164"/>
        <v>687531000</v>
      </c>
      <c r="BB172" s="46">
        <f>_xlfn.XLOOKUP($D172, 'MASTER_S&amp;P'!$D:$D, 'MASTER_S&amp;P'!J:J)</f>
        <v>576883000</v>
      </c>
      <c r="BC172" s="49">
        <f t="shared" si="165"/>
        <v>1.1918031905949733</v>
      </c>
      <c r="BD172" s="51">
        <f t="shared" si="141"/>
        <v>576883000</v>
      </c>
      <c r="BE172" s="65">
        <f t="shared" si="142"/>
        <v>3.7252152488351697E-4</v>
      </c>
      <c r="BF172" s="65" t="str">
        <f t="shared" si="143"/>
        <v/>
      </c>
      <c r="BG172" s="50">
        <f t="shared" si="166"/>
        <v>1.1774484600863606</v>
      </c>
      <c r="BH172" s="44">
        <f t="shared" si="120"/>
        <v>0</v>
      </c>
      <c r="BK172" s="46">
        <f>_xlfn.XLOOKUP($D172,MASTER_YH!$D:$D,MASTER_YH!H:H)</f>
        <v>552184000</v>
      </c>
      <c r="BL172" s="46" t="str">
        <f>IF(AND(EXCL_YRS_NEG_INC=1,_xlfn.XLOOKUP($D172,MASTER_YH!$D:$D,MASTER_YH!N:N)&lt;0), "Negative", _xlfn.XLOOKUP($D172,MASTER_YH!$D:$D,MASTER_YH!N:N))</f>
        <v>Negative</v>
      </c>
      <c r="BM172" s="65" t="str">
        <f t="shared" si="144"/>
        <v/>
      </c>
      <c r="BN172" s="65" t="str">
        <f t="shared" si="145"/>
        <v/>
      </c>
      <c r="BO172" s="47" t="str">
        <f t="shared" si="167"/>
        <v>n/a</v>
      </c>
      <c r="BP172" s="46">
        <f>_xlfn.XLOOKUP($D172, 'MASTER_S&amp;P'!$D:$D, 'MASTER_S&amp;P'!H:H)</f>
        <v>560629000</v>
      </c>
      <c r="BQ172" s="46" t="str">
        <f>IF(AND(EXCL_YRS_NEG_INC=1,_xlfn.XLOOKUP($D172,'MASTER_S&amp;P'!$D:$D,'MASTER_S&amp;P'!N:N)&lt;0),"Negative",_xlfn.XLOOKUP($D172,'MASTER_S&amp;P'!$D:$D,'MASTER_S&amp;P'!N:N))</f>
        <v>Negative</v>
      </c>
      <c r="BR172" s="65" t="str">
        <f t="shared" si="146"/>
        <v/>
      </c>
      <c r="BS172" s="65" t="str">
        <f t="shared" si="147"/>
        <v/>
      </c>
      <c r="BT172" s="47" t="str">
        <f t="shared" si="168"/>
        <v>n/a</v>
      </c>
      <c r="BU172" s="46" t="str">
        <f>_xlfn.XLOOKUP($D172, MASTER_VL!$D:$D, MASTER_VL!H:H)</f>
        <v>NA</v>
      </c>
      <c r="BV172" s="46" t="str">
        <f>IF(AND(EXCL_YRS_NEG_INC=1,_xlfn.XLOOKUP($D172,MASTER_VL!$D:$D,MASTER_VL!Q:Q)&lt;0),"Negative",_xlfn.XLOOKUP($D172,MASTER_VL!$D:$D,MASTER_VL!Q:Q))</f>
        <v>NA</v>
      </c>
      <c r="BW172" s="65" t="str">
        <f t="shared" si="148"/>
        <v/>
      </c>
      <c r="BX172" s="65" t="str">
        <f t="shared" si="149"/>
        <v/>
      </c>
      <c r="BY172" s="47" t="str">
        <f t="shared" si="169"/>
        <v>n/a</v>
      </c>
      <c r="BZ172" s="46">
        <f t="shared" si="150"/>
        <v>552184000</v>
      </c>
      <c r="CA172" s="46">
        <f>_xlfn.XLOOKUP($D172, MASTER_YH!$D:$D, MASTER_YH!K:K)</f>
        <v>576112000</v>
      </c>
      <c r="CB172" s="49">
        <f t="shared" si="151"/>
        <v>0.95846640930930094</v>
      </c>
      <c r="CC172" s="46">
        <f t="shared" si="170"/>
        <v>560629000</v>
      </c>
      <c r="CD172" s="46">
        <f>_xlfn.XLOOKUP($D172, 'MASTER_S&amp;P'!$D:$D, 'MASTER_S&amp;P'!K:K)</f>
        <v>576112000</v>
      </c>
      <c r="CE172" s="49">
        <f t="shared" si="171"/>
        <v>0.97312501735773604</v>
      </c>
      <c r="CF172" s="51">
        <f t="shared" si="152"/>
        <v>576112000</v>
      </c>
      <c r="CG172" s="65">
        <f t="shared" si="153"/>
        <v>3.8611420111634922E-4</v>
      </c>
      <c r="CH172" s="65" t="str">
        <f t="shared" si="154"/>
        <v/>
      </c>
      <c r="CI172" s="50">
        <f t="shared" si="172"/>
        <v>0.96579571333351844</v>
      </c>
      <c r="CJ172" s="44">
        <f t="shared" si="121"/>
        <v>0</v>
      </c>
    </row>
    <row r="173" spans="2:88" x14ac:dyDescent="0.3">
      <c r="B173" s="7" t="str">
        <f>MASTER_VL!B167</f>
        <v>Restaurants</v>
      </c>
      <c r="C173" s="7" t="str">
        <f>MASTER_VL!C167</f>
        <v>Jack in the Box Inc</v>
      </c>
      <c r="D173" s="7" t="str">
        <f>MASTER_VL!D167</f>
        <v>JACK</v>
      </c>
      <c r="G173" s="46">
        <f>_xlfn.XLOOKUP($D173,MASTER_YH!$D:$D,MASTER_YH!F:F)</f>
        <v>1571306000</v>
      </c>
      <c r="H173" s="46" t="str">
        <f>IF(AND(EXCL_YRS_NEG_INC=1,_xlfn.XLOOKUP($D173,MASTER_YH!$D:$D,MASTER_YH!L:L)&lt;0), "Negative", _xlfn.XLOOKUP($D173,MASTER_YH!$D:$D,MASTER_YH!L:L))</f>
        <v>Negative</v>
      </c>
      <c r="I173" s="65" t="str">
        <f t="shared" si="122"/>
        <v/>
      </c>
      <c r="J173" s="65" t="str">
        <f t="shared" si="123"/>
        <v/>
      </c>
      <c r="K173" s="47" t="str">
        <f t="shared" si="155"/>
        <v>n/a</v>
      </c>
      <c r="L173" s="46">
        <f>_xlfn.XLOOKUP($D173, 'MASTER_S&amp;P'!$D:$D, 'MASTER_S&amp;P'!F:F)</f>
        <v>1571306000</v>
      </c>
      <c r="M173" s="46" t="str">
        <f>IF(AND(EXCL_YRS_NEG_INC=1,_xlfn.XLOOKUP($D173,'MASTER_S&amp;P'!$D:$D,'MASTER_S&amp;P'!L:L)&lt;0),"Negative",_xlfn.XLOOKUP($D173,'MASTER_S&amp;P'!$D:$D,'MASTER_S&amp;P'!L:L))</f>
        <v>Negative</v>
      </c>
      <c r="N173" s="65" t="str">
        <f t="shared" si="124"/>
        <v/>
      </c>
      <c r="O173" s="65" t="str">
        <f t="shared" si="125"/>
        <v/>
      </c>
      <c r="P173" s="47" t="str">
        <f t="shared" si="156"/>
        <v>n/a</v>
      </c>
      <c r="Q173" s="46">
        <f>_xlfn.XLOOKUP($D173, MASTER_VL!$D:$D, MASTER_VL!F:F)</f>
        <v>1571300000</v>
      </c>
      <c r="R173" s="46">
        <f>IF(AND(EXCL_YRS_NEG_INC=1,_xlfn.XLOOKUP($D173,MASTER_VL!$D:$D,MASTER_VL!O:O)&lt;0),"Negative",_xlfn.XLOOKUP($D173,MASTER_VL!$D:$D,MASTER_VL!O:O))</f>
        <v>116746000</v>
      </c>
      <c r="S173" s="65">
        <f t="shared" si="126"/>
        <v>2.5206087897640846E-3</v>
      </c>
      <c r="T173" s="65" t="str">
        <f t="shared" si="127"/>
        <v/>
      </c>
      <c r="U173" s="47">
        <f t="shared" si="157"/>
        <v>7.4298988099026284E-2</v>
      </c>
      <c r="V173" s="46">
        <f t="shared" si="128"/>
        <v>1571306000</v>
      </c>
      <c r="W173" s="46">
        <f>_xlfn.XLOOKUP($D173, MASTER_YH!$D:$D, MASTER_YH!I:I)</f>
        <v>2735629000</v>
      </c>
      <c r="X173" s="49">
        <f t="shared" si="129"/>
        <v>0.57438563489420535</v>
      </c>
      <c r="Y173" s="46">
        <f t="shared" si="158"/>
        <v>1571306000</v>
      </c>
      <c r="Z173" s="46">
        <f>_xlfn.XLOOKUP($D173, 'MASTER_S&amp;P'!$D:$D, 'MASTER_S&amp;P'!I:I)</f>
        <v>2735629000</v>
      </c>
      <c r="AA173" s="49">
        <f t="shared" si="159"/>
        <v>0.57438563489420535</v>
      </c>
      <c r="AB173" s="51">
        <f t="shared" si="130"/>
        <v>2735629000</v>
      </c>
      <c r="AC173" s="65">
        <f t="shared" si="131"/>
        <v>1.7116998785522307E-3</v>
      </c>
      <c r="AD173" s="65" t="str">
        <f t="shared" si="132"/>
        <v/>
      </c>
      <c r="AE173" s="50">
        <f t="shared" si="160"/>
        <v>0.57438563489420535</v>
      </c>
      <c r="AF173" s="44">
        <f t="shared" si="119"/>
        <v>0</v>
      </c>
      <c r="AI173" s="46">
        <f>_xlfn.XLOOKUP($D173,MASTER_YH!$D:$D,MASTER_YH!G:G)</f>
        <v>1692306000</v>
      </c>
      <c r="AJ173" s="46">
        <f>IF(AND(EXCL_YRS_NEG_INC=1,_xlfn.XLOOKUP($D173,MASTER_YH!$D:$D,MASTER_YH!M:M)&lt;0), "Negative", _xlfn.XLOOKUP($D173,MASTER_YH!$D:$D,MASTER_YH!M:M))</f>
        <v>189340000</v>
      </c>
      <c r="AK173" s="65">
        <f t="shared" si="133"/>
        <v>2.0187665349786724E-3</v>
      </c>
      <c r="AL173" s="65" t="str">
        <f t="shared" si="134"/>
        <v/>
      </c>
      <c r="AM173" s="47">
        <f t="shared" si="161"/>
        <v>0.11188283915556643</v>
      </c>
      <c r="AN173" s="46">
        <f>_xlfn.XLOOKUP($D173, 'MASTER_S&amp;P'!$D:$D, 'MASTER_S&amp;P'!G:G)</f>
        <v>1692306000</v>
      </c>
      <c r="AO173" s="46">
        <f>IF(AND(EXCL_YRS_NEG_INC=1,_xlfn.XLOOKUP($D173,'MASTER_S&amp;P'!$D:$D,'MASTER_S&amp;P'!M:M)&lt;0),"Negative",_xlfn.XLOOKUP($D173,'MASTER_S&amp;P'!$D:$D,'MASTER_S&amp;P'!M:M))</f>
        <v>189340000</v>
      </c>
      <c r="AP173" s="65">
        <f t="shared" si="135"/>
        <v>2.0473752846353701E-3</v>
      </c>
      <c r="AQ173" s="65" t="str">
        <f t="shared" si="136"/>
        <v/>
      </c>
      <c r="AR173" s="47">
        <f t="shared" si="162"/>
        <v>0.11188283915556643</v>
      </c>
      <c r="AS173" s="46">
        <f>_xlfn.XLOOKUP($D173, MASTER_VL!$D:$D, MASTER_VL!G:G)</f>
        <v>1692300000</v>
      </c>
      <c r="AT173" s="46">
        <f>IF(AND(EXCL_YRS_NEG_INC=1,_xlfn.XLOOKUP($D173,MASTER_VL!$D:$D,MASTER_VL!P:P)&lt;0),"Negative",_xlfn.XLOOKUP($D173,MASTER_VL!$D:$D,MASTER_VL!P:P))</f>
        <v>119032200</v>
      </c>
      <c r="AU173" s="65">
        <f t="shared" si="137"/>
        <v>2.1113367755584097E-3</v>
      </c>
      <c r="AV173" s="65" t="str">
        <f t="shared" si="138"/>
        <v/>
      </c>
      <c r="AW173" s="47">
        <f t="shared" si="163"/>
        <v>7.0337528806949129E-2</v>
      </c>
      <c r="AX173" s="46">
        <f t="shared" si="139"/>
        <v>1692306000</v>
      </c>
      <c r="AY173" s="46">
        <f>_xlfn.XLOOKUP($D173, MASTER_YH!$D:$D, MASTER_YH!J:J)</f>
        <v>3001092000</v>
      </c>
      <c r="AZ173" s="49">
        <f t="shared" si="140"/>
        <v>0.56389674158606262</v>
      </c>
      <c r="BA173" s="46">
        <f t="shared" si="164"/>
        <v>1692306000</v>
      </c>
      <c r="BB173" s="46">
        <f>_xlfn.XLOOKUP($D173, 'MASTER_S&amp;P'!$D:$D, 'MASTER_S&amp;P'!J:J)</f>
        <v>3001092000</v>
      </c>
      <c r="BC173" s="49">
        <f t="shared" si="165"/>
        <v>0.56389674158606262</v>
      </c>
      <c r="BD173" s="51">
        <f t="shared" si="141"/>
        <v>3001092000</v>
      </c>
      <c r="BE173" s="65">
        <f t="shared" si="142"/>
        <v>1.9379516611786511E-3</v>
      </c>
      <c r="BF173" s="65" t="str">
        <f t="shared" si="143"/>
        <v/>
      </c>
      <c r="BG173" s="50">
        <f t="shared" si="166"/>
        <v>0.56389674158606262</v>
      </c>
      <c r="BH173" s="44">
        <f t="shared" si="120"/>
        <v>0</v>
      </c>
      <c r="BK173" s="46">
        <f>_xlfn.XLOOKUP($D173,MASTER_YH!$D:$D,MASTER_YH!H:H)</f>
        <v>1468083000</v>
      </c>
      <c r="BL173" s="46">
        <f>IF(AND(EXCL_YRS_NEG_INC=1,_xlfn.XLOOKUP($D173,MASTER_YH!$D:$D,MASTER_YH!N:N)&lt;0), "Negative", _xlfn.XLOOKUP($D173,MASTER_YH!$D:$D,MASTER_YH!N:N))</f>
        <v>161892000</v>
      </c>
      <c r="BM173" s="65">
        <f t="shared" si="144"/>
        <v>2.0952902192517254E-3</v>
      </c>
      <c r="BN173" s="65" t="str">
        <f t="shared" si="145"/>
        <v/>
      </c>
      <c r="BO173" s="47">
        <f t="shared" si="167"/>
        <v>0.11027441908938392</v>
      </c>
      <c r="BP173" s="46">
        <f>_xlfn.XLOOKUP($D173, 'MASTER_S&amp;P'!$D:$D, 'MASTER_S&amp;P'!H:H)</f>
        <v>1468083000</v>
      </c>
      <c r="BQ173" s="46">
        <f>IF(AND(EXCL_YRS_NEG_INC=1,_xlfn.XLOOKUP($D173,'MASTER_S&amp;P'!$D:$D,'MASTER_S&amp;P'!N:N)&lt;0),"Negative",_xlfn.XLOOKUP($D173,'MASTER_S&amp;P'!$D:$D,'MASTER_S&amp;P'!N:N))</f>
        <v>161892000</v>
      </c>
      <c r="BR173" s="65">
        <f t="shared" si="146"/>
        <v>2.0325520789351327E-3</v>
      </c>
      <c r="BS173" s="65" t="str">
        <f t="shared" si="147"/>
        <v/>
      </c>
      <c r="BT173" s="47">
        <f t="shared" si="168"/>
        <v>0.11027441908938392</v>
      </c>
      <c r="BU173" s="46">
        <f>_xlfn.XLOOKUP($D173, MASTER_VL!$D:$D, MASTER_VL!H:H)</f>
        <v>1468100000</v>
      </c>
      <c r="BV173" s="46">
        <f>IF(AND(EXCL_YRS_NEG_INC=1,_xlfn.XLOOKUP($D173,MASTER_VL!$D:$D,MASTER_VL!Q:Q)&lt;0),"Negative",_xlfn.XLOOKUP($D173,MASTER_VL!$D:$D,MASTER_VL!Q:Q))</f>
        <v>120939600</v>
      </c>
      <c r="BW173" s="65">
        <f t="shared" si="148"/>
        <v>2.176100831774211E-3</v>
      </c>
      <c r="BX173" s="65" t="str">
        <f t="shared" si="149"/>
        <v/>
      </c>
      <c r="BY173" s="47">
        <f t="shared" si="169"/>
        <v>8.2378312104080101E-2</v>
      </c>
      <c r="BZ173" s="46">
        <f t="shared" si="150"/>
        <v>1468083000</v>
      </c>
      <c r="CA173" s="46">
        <f>_xlfn.XLOOKUP($D173, MASTER_YH!$D:$D, MASTER_YH!K:K)</f>
        <v>2922506000</v>
      </c>
      <c r="CB173" s="49">
        <f t="shared" si="151"/>
        <v>0.50233703540728403</v>
      </c>
      <c r="CC173" s="46">
        <f t="shared" si="170"/>
        <v>1468083000</v>
      </c>
      <c r="CD173" s="46">
        <f>_xlfn.XLOOKUP($D173, 'MASTER_S&amp;P'!$D:$D, 'MASTER_S&amp;P'!K:K)</f>
        <v>2922506000</v>
      </c>
      <c r="CE173" s="49">
        <f t="shared" si="171"/>
        <v>0.50233703540728403</v>
      </c>
      <c r="CF173" s="51">
        <f t="shared" si="152"/>
        <v>2922506000</v>
      </c>
      <c r="CG173" s="65">
        <f t="shared" si="153"/>
        <v>1.958683501554797E-3</v>
      </c>
      <c r="CH173" s="65" t="str">
        <f t="shared" si="154"/>
        <v/>
      </c>
      <c r="CI173" s="50">
        <f t="shared" si="172"/>
        <v>0.50233703540728403</v>
      </c>
      <c r="CJ173" s="44">
        <f t="shared" si="121"/>
        <v>0</v>
      </c>
    </row>
    <row r="174" spans="2:88" x14ac:dyDescent="0.3">
      <c r="B174" s="7" t="str">
        <f>MASTER_VL!B168</f>
        <v>Restaurants</v>
      </c>
      <c r="C174" s="7" t="str">
        <f>MASTER_VL!C168</f>
        <v>Kura Sushi USA Inc</v>
      </c>
      <c r="D174" s="7" t="str">
        <f>MASTER_VL!D168</f>
        <v>KRUS</v>
      </c>
      <c r="G174" s="46">
        <f>_xlfn.XLOOKUP($D174,MASTER_YH!$D:$D,MASTER_YH!F:F)</f>
        <v>237860000</v>
      </c>
      <c r="H174" s="46" t="str">
        <f>IF(AND(EXCL_YRS_NEG_INC=1,_xlfn.XLOOKUP($D174,MASTER_YH!$D:$D,MASTER_YH!L:L)&lt;0), "Negative", _xlfn.XLOOKUP($D174,MASTER_YH!$D:$D,MASTER_YH!L:L))</f>
        <v>Negative</v>
      </c>
      <c r="I174" s="65" t="str">
        <f t="shared" si="122"/>
        <v/>
      </c>
      <c r="J174" s="65" t="str">
        <f t="shared" si="123"/>
        <v/>
      </c>
      <c r="K174" s="47" t="str">
        <f t="shared" si="155"/>
        <v>n/a</v>
      </c>
      <c r="L174" s="46">
        <f>_xlfn.XLOOKUP($D174, 'MASTER_S&amp;P'!$D:$D, 'MASTER_S&amp;P'!F:F)</f>
        <v>237860000</v>
      </c>
      <c r="M174" s="46" t="str">
        <f>IF(AND(EXCL_YRS_NEG_INC=1,_xlfn.XLOOKUP($D174,'MASTER_S&amp;P'!$D:$D,'MASTER_S&amp;P'!L:L)&lt;0),"Negative",_xlfn.XLOOKUP($D174,'MASTER_S&amp;P'!$D:$D,'MASTER_S&amp;P'!L:L))</f>
        <v>Negative</v>
      </c>
      <c r="N174" s="65" t="str">
        <f t="shared" si="124"/>
        <v/>
      </c>
      <c r="O174" s="65" t="str">
        <f t="shared" si="125"/>
        <v/>
      </c>
      <c r="P174" s="47" t="str">
        <f t="shared" si="156"/>
        <v>n/a</v>
      </c>
      <c r="Q174" s="46">
        <f>_xlfn.XLOOKUP($D174, MASTER_VL!$D:$D, MASTER_VL!F:F)</f>
        <v>237900000</v>
      </c>
      <c r="R174" s="46" t="str">
        <f>IF(AND(EXCL_YRS_NEG_INC=1,_xlfn.XLOOKUP($D174,MASTER_VL!$D:$D,MASTER_VL!O:O)&lt;0),"Negative",_xlfn.XLOOKUP($D174,MASTER_VL!$D:$D,MASTER_VL!O:O))</f>
        <v>Negative</v>
      </c>
      <c r="S174" s="65" t="str">
        <f t="shared" si="126"/>
        <v/>
      </c>
      <c r="T174" s="65" t="str">
        <f t="shared" si="127"/>
        <v/>
      </c>
      <c r="U174" s="47" t="str">
        <f t="shared" si="157"/>
        <v>n/a</v>
      </c>
      <c r="V174" s="46">
        <f t="shared" si="128"/>
        <v>237860000</v>
      </c>
      <c r="W174" s="46">
        <f>_xlfn.XLOOKUP($D174, MASTER_YH!$D:$D, MASTER_YH!I:I)</f>
        <v>328522000</v>
      </c>
      <c r="X174" s="49">
        <f t="shared" si="129"/>
        <v>0.72403065852515203</v>
      </c>
      <c r="Y174" s="46">
        <f t="shared" si="158"/>
        <v>237860000</v>
      </c>
      <c r="Z174" s="46">
        <f>_xlfn.XLOOKUP($D174, 'MASTER_S&amp;P'!$D:$D, 'MASTER_S&amp;P'!I:I)</f>
        <v>328522000</v>
      </c>
      <c r="AA174" s="49">
        <f t="shared" si="159"/>
        <v>0.72403065852515203</v>
      </c>
      <c r="AB174" s="51">
        <f t="shared" si="130"/>
        <v>328522000</v>
      </c>
      <c r="AC174" s="65">
        <f t="shared" si="131"/>
        <v>2.0555823450538649E-4</v>
      </c>
      <c r="AD174" s="65" t="str">
        <f t="shared" si="132"/>
        <v/>
      </c>
      <c r="AE174" s="50">
        <f t="shared" si="160"/>
        <v>0.72403065852515203</v>
      </c>
      <c r="AF174" s="44">
        <f t="shared" si="119"/>
        <v>0</v>
      </c>
      <c r="AI174" s="46">
        <f>_xlfn.XLOOKUP($D174,MASTER_YH!$D:$D,MASTER_YH!G:G)</f>
        <v>187429000</v>
      </c>
      <c r="AJ174" s="46">
        <f>IF(AND(EXCL_YRS_NEG_INC=1,_xlfn.XLOOKUP($D174,MASTER_YH!$D:$D,MASTER_YH!M:M)&lt;0), "Negative", _xlfn.XLOOKUP($D174,MASTER_YH!$D:$D,MASTER_YH!M:M))</f>
        <v>1735000</v>
      </c>
      <c r="AK174" s="65">
        <f t="shared" si="133"/>
        <v>2.0493720078560318E-4</v>
      </c>
      <c r="AL174" s="65" t="str">
        <f t="shared" si="134"/>
        <v/>
      </c>
      <c r="AM174" s="47">
        <f t="shared" si="161"/>
        <v>9.2568385895459085E-3</v>
      </c>
      <c r="AN174" s="46">
        <f>_xlfn.XLOOKUP($D174, 'MASTER_S&amp;P'!$D:$D, 'MASTER_S&amp;P'!G:G)</f>
        <v>187429000</v>
      </c>
      <c r="AO174" s="46">
        <f>IF(AND(EXCL_YRS_NEG_INC=1,_xlfn.XLOOKUP($D174,'MASTER_S&amp;P'!$D:$D,'MASTER_S&amp;P'!M:M)&lt;0),"Negative",_xlfn.XLOOKUP($D174,'MASTER_S&amp;P'!$D:$D,'MASTER_S&amp;P'!M:M))</f>
        <v>1735000</v>
      </c>
      <c r="AP174" s="65">
        <f t="shared" si="135"/>
        <v>2.0784144799350609E-4</v>
      </c>
      <c r="AQ174" s="65" t="str">
        <f t="shared" si="136"/>
        <v/>
      </c>
      <c r="AR174" s="47">
        <f t="shared" si="162"/>
        <v>9.2568385895459085E-3</v>
      </c>
      <c r="AS174" s="46">
        <f>_xlfn.XLOOKUP($D174, MASTER_VL!$D:$D, MASTER_VL!G:G)</f>
        <v>187400000</v>
      </c>
      <c r="AT174" s="46">
        <f>IF(AND(EXCL_YRS_NEG_INC=1,_xlfn.XLOOKUP($D174,MASTER_VL!$D:$D,MASTER_VL!P:P)&lt;0),"Negative",_xlfn.XLOOKUP($D174,MASTER_VL!$D:$D,MASTER_VL!P:P))</f>
        <v>1561000.0000000002</v>
      </c>
      <c r="AU174" s="65">
        <f t="shared" si="137"/>
        <v>2.1433456578633697E-4</v>
      </c>
      <c r="AV174" s="65" t="str">
        <f t="shared" si="138"/>
        <v/>
      </c>
      <c r="AW174" s="47">
        <f t="shared" si="163"/>
        <v>8.3297758804695855E-3</v>
      </c>
      <c r="AX174" s="46">
        <f t="shared" si="139"/>
        <v>187429000</v>
      </c>
      <c r="AY174" s="46">
        <f>_xlfn.XLOOKUP($D174, MASTER_YH!$D:$D, MASTER_YH!J:J)</f>
        <v>304659000</v>
      </c>
      <c r="AZ174" s="49">
        <f t="shared" si="140"/>
        <v>0.61520913545964506</v>
      </c>
      <c r="BA174" s="46">
        <f t="shared" si="164"/>
        <v>187429000</v>
      </c>
      <c r="BB174" s="46">
        <f>_xlfn.XLOOKUP($D174, 'MASTER_S&amp;P'!$D:$D, 'MASTER_S&amp;P'!J:J)</f>
        <v>304659000</v>
      </c>
      <c r="BC174" s="49">
        <f t="shared" si="165"/>
        <v>0.61520913545964506</v>
      </c>
      <c r="BD174" s="51">
        <f t="shared" si="141"/>
        <v>304659000</v>
      </c>
      <c r="BE174" s="65">
        <f t="shared" si="142"/>
        <v>1.967331941649995E-4</v>
      </c>
      <c r="BF174" s="65" t="str">
        <f t="shared" si="143"/>
        <v/>
      </c>
      <c r="BG174" s="50">
        <f t="shared" si="166"/>
        <v>0.61520913545964506</v>
      </c>
      <c r="BH174" s="44">
        <f t="shared" si="120"/>
        <v>0</v>
      </c>
      <c r="BK174" s="46">
        <f>_xlfn.XLOOKUP($D174,MASTER_YH!$D:$D,MASTER_YH!H:H)</f>
        <v>141089000</v>
      </c>
      <c r="BL174" s="46" t="str">
        <f>IF(AND(EXCL_YRS_NEG_INC=1,_xlfn.XLOOKUP($D174,MASTER_YH!$D:$D,MASTER_YH!N:N)&lt;0), "Negative", _xlfn.XLOOKUP($D174,MASTER_YH!$D:$D,MASTER_YH!N:N))</f>
        <v>Negative</v>
      </c>
      <c r="BM174" s="65" t="str">
        <f t="shared" si="144"/>
        <v/>
      </c>
      <c r="BN174" s="65" t="str">
        <f t="shared" si="145"/>
        <v/>
      </c>
      <c r="BO174" s="47" t="str">
        <f t="shared" si="167"/>
        <v>n/a</v>
      </c>
      <c r="BP174" s="46">
        <f>_xlfn.XLOOKUP($D174, 'MASTER_S&amp;P'!$D:$D, 'MASTER_S&amp;P'!H:H)</f>
        <v>141089000</v>
      </c>
      <c r="BQ174" s="46" t="str">
        <f>IF(AND(EXCL_YRS_NEG_INC=1,_xlfn.XLOOKUP($D174,'MASTER_S&amp;P'!$D:$D,'MASTER_S&amp;P'!N:N)&lt;0),"Negative",_xlfn.XLOOKUP($D174,'MASTER_S&amp;P'!$D:$D,'MASTER_S&amp;P'!N:N))</f>
        <v>Negative</v>
      </c>
      <c r="BR174" s="65" t="str">
        <f t="shared" si="146"/>
        <v/>
      </c>
      <c r="BS174" s="65" t="str">
        <f t="shared" si="147"/>
        <v/>
      </c>
      <c r="BT174" s="47" t="str">
        <f t="shared" si="168"/>
        <v>n/a</v>
      </c>
      <c r="BU174" s="46">
        <f>_xlfn.XLOOKUP($D174, MASTER_VL!$D:$D, MASTER_VL!H:H)</f>
        <v>141100000</v>
      </c>
      <c r="BV174" s="46" t="str">
        <f>IF(AND(EXCL_YRS_NEG_INC=1,_xlfn.XLOOKUP($D174,MASTER_VL!$D:$D,MASTER_VL!Q:Q)&lt;0),"Negative",_xlfn.XLOOKUP($D174,MASTER_VL!$D:$D,MASTER_VL!Q:Q))</f>
        <v>Negative</v>
      </c>
      <c r="BW174" s="65" t="str">
        <f t="shared" si="148"/>
        <v/>
      </c>
      <c r="BX174" s="65" t="str">
        <f t="shared" si="149"/>
        <v/>
      </c>
      <c r="BY174" s="47" t="str">
        <f t="shared" si="169"/>
        <v>n/a</v>
      </c>
      <c r="BZ174" s="46">
        <f t="shared" si="150"/>
        <v>141089000</v>
      </c>
      <c r="CA174" s="46">
        <f>_xlfn.XLOOKUP($D174, MASTER_YH!$D:$D, MASTER_YH!K:K)</f>
        <v>201356000</v>
      </c>
      <c r="CB174" s="49">
        <f t="shared" si="151"/>
        <v>0.7006942926955243</v>
      </c>
      <c r="CC174" s="46">
        <f t="shared" si="170"/>
        <v>141089000</v>
      </c>
      <c r="CD174" s="46">
        <f>_xlfn.XLOOKUP($D174, 'MASTER_S&amp;P'!$D:$D, 'MASTER_S&amp;P'!K:K)</f>
        <v>201356000</v>
      </c>
      <c r="CE174" s="49">
        <f t="shared" si="171"/>
        <v>0.7006942926955243</v>
      </c>
      <c r="CF174" s="51">
        <f t="shared" si="152"/>
        <v>201356000</v>
      </c>
      <c r="CG174" s="65">
        <f t="shared" si="153"/>
        <v>1.3495016781456316E-4</v>
      </c>
      <c r="CH174" s="65" t="str">
        <f t="shared" si="154"/>
        <v/>
      </c>
      <c r="CI174" s="50">
        <f t="shared" si="172"/>
        <v>0.7006942926955243</v>
      </c>
      <c r="CJ174" s="44">
        <f t="shared" si="121"/>
        <v>0</v>
      </c>
    </row>
    <row r="175" spans="2:88" x14ac:dyDescent="0.3">
      <c r="B175" s="7" t="str">
        <f>MASTER_VL!B169</f>
        <v>Restaurants</v>
      </c>
      <c r="C175" s="7" t="str">
        <f>MASTER_VL!C169</f>
        <v>El Pollo Loco Holdings Inc</v>
      </c>
      <c r="D175" s="7" t="str">
        <f>MASTER_VL!D169</f>
        <v>LOCO</v>
      </c>
      <c r="G175" s="46">
        <f>_xlfn.XLOOKUP($D175,MASTER_YH!$D:$D,MASTER_YH!F:F)</f>
        <v>473008000</v>
      </c>
      <c r="H175" s="46">
        <f>IF(AND(EXCL_YRS_NEG_INC=1,_xlfn.XLOOKUP($D175,MASTER_YH!$D:$D,MASTER_YH!L:L)&lt;0), "Negative", _xlfn.XLOOKUP($D175,MASTER_YH!$D:$D,MASTER_YH!L:L))</f>
        <v>35289000</v>
      </c>
      <c r="I175" s="65">
        <f t="shared" si="122"/>
        <v>4.3373616068965185E-4</v>
      </c>
      <c r="J175" s="65" t="str">
        <f t="shared" si="123"/>
        <v/>
      </c>
      <c r="K175" s="47">
        <f t="shared" si="155"/>
        <v>7.4605503500997872E-2</v>
      </c>
      <c r="L175" s="46">
        <f>_xlfn.XLOOKUP($D175, 'MASTER_S&amp;P'!$D:$D, 'MASTER_S&amp;P'!F:F)</f>
        <v>473008000</v>
      </c>
      <c r="M175" s="46">
        <f>IF(AND(EXCL_YRS_NEG_INC=1,_xlfn.XLOOKUP($D175,'MASTER_S&amp;P'!$D:$D,'MASTER_S&amp;P'!L:L)&lt;0),"Negative",_xlfn.XLOOKUP($D175,'MASTER_S&amp;P'!$D:$D,'MASTER_S&amp;P'!L:L))</f>
        <v>35269000</v>
      </c>
      <c r="N175" s="65">
        <f t="shared" si="124"/>
        <v>3.9738419251252066E-4</v>
      </c>
      <c r="O175" s="65" t="str">
        <f t="shared" si="125"/>
        <v/>
      </c>
      <c r="P175" s="47">
        <f t="shared" si="156"/>
        <v>7.4563220918039436E-2</v>
      </c>
      <c r="Q175" s="46" t="str">
        <f>_xlfn.XLOOKUP($D175, MASTER_VL!$D:$D, MASTER_VL!F:F)</f>
        <v>N/A</v>
      </c>
      <c r="R175" s="46" t="str">
        <f>IF(AND(EXCL_YRS_NEG_INC=1,_xlfn.XLOOKUP($D175,MASTER_VL!$D:$D,MASTER_VL!O:O)&lt;0),"Negative",_xlfn.XLOOKUP($D175,MASTER_VL!$D:$D,MASTER_VL!O:O))</f>
        <v>NA</v>
      </c>
      <c r="S175" s="65" t="str">
        <f t="shared" si="126"/>
        <v/>
      </c>
      <c r="T175" s="65" t="str">
        <f t="shared" si="127"/>
        <v/>
      </c>
      <c r="U175" s="47" t="str">
        <f t="shared" si="157"/>
        <v>n/a</v>
      </c>
      <c r="V175" s="46">
        <f t="shared" si="128"/>
        <v>473008000</v>
      </c>
      <c r="W175" s="46">
        <f>_xlfn.XLOOKUP($D175, MASTER_YH!$D:$D, MASTER_YH!I:I)</f>
        <v>592014000</v>
      </c>
      <c r="X175" s="49">
        <f t="shared" si="129"/>
        <v>0.79898110517656673</v>
      </c>
      <c r="Y175" s="46">
        <f t="shared" si="158"/>
        <v>473008000</v>
      </c>
      <c r="Z175" s="46">
        <f>_xlfn.XLOOKUP($D175, 'MASTER_S&amp;P'!$D:$D, 'MASTER_S&amp;P'!I:I)</f>
        <v>592014000</v>
      </c>
      <c r="AA175" s="49">
        <f t="shared" si="159"/>
        <v>0.79898110517656673</v>
      </c>
      <c r="AB175" s="51">
        <f t="shared" si="130"/>
        <v>592014000</v>
      </c>
      <c r="AC175" s="65">
        <f t="shared" si="131"/>
        <v>3.7042679833457692E-4</v>
      </c>
      <c r="AD175" s="65" t="str">
        <f t="shared" si="132"/>
        <v/>
      </c>
      <c r="AE175" s="50">
        <f t="shared" si="160"/>
        <v>0.79898110517656673</v>
      </c>
      <c r="AF175" s="44">
        <f t="shared" si="119"/>
        <v>0</v>
      </c>
      <c r="AI175" s="46">
        <f>_xlfn.XLOOKUP($D175,MASTER_YH!$D:$D,MASTER_YH!G:G)</f>
        <v>468664000</v>
      </c>
      <c r="AJ175" s="46">
        <f>IF(AND(EXCL_YRS_NEG_INC=1,_xlfn.XLOOKUP($D175,MASTER_YH!$D:$D,MASTER_YH!M:M)&lt;0), "Negative", _xlfn.XLOOKUP($D175,MASTER_YH!$D:$D,MASTER_YH!M:M))</f>
        <v>34878000</v>
      </c>
      <c r="AK175" s="65">
        <f t="shared" si="133"/>
        <v>3.9842745155243582E-4</v>
      </c>
      <c r="AL175" s="65" t="str">
        <f t="shared" si="134"/>
        <v/>
      </c>
      <c r="AM175" s="47">
        <f t="shared" si="161"/>
        <v>7.4420053599166994E-2</v>
      </c>
      <c r="AN175" s="46">
        <f>_xlfn.XLOOKUP($D175, 'MASTER_S&amp;P'!$D:$D, 'MASTER_S&amp;P'!G:G)</f>
        <v>468664000</v>
      </c>
      <c r="AO175" s="46">
        <f>IF(AND(EXCL_YRS_NEG_INC=1,_xlfn.XLOOKUP($D175,'MASTER_S&amp;P'!$D:$D,'MASTER_S&amp;P'!M:M)&lt;0),"Negative",_xlfn.XLOOKUP($D175,'MASTER_S&amp;P'!$D:$D,'MASTER_S&amp;P'!M:M))</f>
        <v>34981000</v>
      </c>
      <c r="AP175" s="65">
        <f t="shared" si="135"/>
        <v>4.0407372665177019E-4</v>
      </c>
      <c r="AQ175" s="65" t="str">
        <f t="shared" si="136"/>
        <v/>
      </c>
      <c r="AR175" s="47">
        <f t="shared" si="162"/>
        <v>7.4639827253640129E-2</v>
      </c>
      <c r="AS175" s="46">
        <f>_xlfn.XLOOKUP($D175, MASTER_VL!$D:$D, MASTER_VL!G:G)</f>
        <v>498700000</v>
      </c>
      <c r="AT175" s="46">
        <f>IF(AND(EXCL_YRS_NEG_INC=1,_xlfn.XLOOKUP($D175,MASTER_VL!$D:$D,MASTER_VL!P:P)&lt;0),"Negative",_xlfn.XLOOKUP($D175,MASTER_VL!$D:$D,MASTER_VL!P:P))</f>
        <v>20377500</v>
      </c>
      <c r="AU175" s="65">
        <f t="shared" si="137"/>
        <v>4.166972833555325E-4</v>
      </c>
      <c r="AV175" s="65" t="str">
        <f t="shared" si="138"/>
        <v/>
      </c>
      <c r="AW175" s="47">
        <f t="shared" si="163"/>
        <v>4.0861239221977139E-2</v>
      </c>
      <c r="AX175" s="46">
        <f t="shared" si="139"/>
        <v>468664000</v>
      </c>
      <c r="AY175" s="46">
        <f>_xlfn.XLOOKUP($D175, MASTER_YH!$D:$D, MASTER_YH!J:J)</f>
        <v>592301000</v>
      </c>
      <c r="AZ175" s="49">
        <f t="shared" si="140"/>
        <v>0.79125984929959603</v>
      </c>
      <c r="BA175" s="46">
        <f t="shared" si="164"/>
        <v>468664000</v>
      </c>
      <c r="BB175" s="46">
        <f>_xlfn.XLOOKUP($D175, 'MASTER_S&amp;P'!$D:$D, 'MASTER_S&amp;P'!J:J)</f>
        <v>592301000</v>
      </c>
      <c r="BC175" s="49">
        <f t="shared" si="165"/>
        <v>0.79125984929959603</v>
      </c>
      <c r="BD175" s="51">
        <f t="shared" si="141"/>
        <v>592301000</v>
      </c>
      <c r="BE175" s="65">
        <f t="shared" si="142"/>
        <v>3.824776804135882E-4</v>
      </c>
      <c r="BF175" s="65" t="str">
        <f t="shared" si="143"/>
        <v/>
      </c>
      <c r="BG175" s="50">
        <f t="shared" si="166"/>
        <v>0.79125984929959603</v>
      </c>
      <c r="BH175" s="44">
        <f t="shared" si="120"/>
        <v>0</v>
      </c>
      <c r="BK175" s="46">
        <f>_xlfn.XLOOKUP($D175,MASTER_YH!$D:$D,MASTER_YH!H:H)</f>
        <v>469959000</v>
      </c>
      <c r="BL175" s="46">
        <f>IF(AND(EXCL_YRS_NEG_INC=1,_xlfn.XLOOKUP($D175,MASTER_YH!$D:$D,MASTER_YH!N:N)&lt;0), "Negative", _xlfn.XLOOKUP($D175,MASTER_YH!$D:$D,MASTER_YH!N:N))</f>
        <v>28879000</v>
      </c>
      <c r="BM175" s="65">
        <f t="shared" si="144"/>
        <v>4.281753516198348E-4</v>
      </c>
      <c r="BN175" s="65" t="str">
        <f t="shared" si="145"/>
        <v/>
      </c>
      <c r="BO175" s="47">
        <f t="shared" si="167"/>
        <v>6.1450041386589042E-2</v>
      </c>
      <c r="BP175" s="46">
        <f>_xlfn.XLOOKUP($D175, 'MASTER_S&amp;P'!$D:$D, 'MASTER_S&amp;P'!H:H)</f>
        <v>469959000</v>
      </c>
      <c r="BQ175" s="46">
        <f>IF(AND(EXCL_YRS_NEG_INC=1,_xlfn.XLOOKUP($D175,'MASTER_S&amp;P'!$D:$D,'MASTER_S&amp;P'!N:N)&lt;0),"Negative",_xlfn.XLOOKUP($D175,'MASTER_S&amp;P'!$D:$D,'MASTER_S&amp;P'!N:N))</f>
        <v>28443000</v>
      </c>
      <c r="BR175" s="65">
        <f t="shared" si="146"/>
        <v>4.1535472894751356E-4</v>
      </c>
      <c r="BS175" s="65" t="str">
        <f t="shared" si="147"/>
        <v/>
      </c>
      <c r="BT175" s="47">
        <f t="shared" si="168"/>
        <v>6.0522300881566266E-2</v>
      </c>
      <c r="BU175" s="46">
        <f>_xlfn.XLOOKUP($D175, MASTER_VL!$D:$D, MASTER_VL!H:H)</f>
        <v>470000000</v>
      </c>
      <c r="BV175" s="46">
        <f>IF(AND(EXCL_YRS_NEG_INC=1,_xlfn.XLOOKUP($D175,MASTER_VL!$D:$D,MASTER_VL!Q:Q)&lt;0),"Negative",_xlfn.XLOOKUP($D175,MASTER_VL!$D:$D,MASTER_VL!Q:Q))</f>
        <v>21095700</v>
      </c>
      <c r="BW175" s="65">
        <f t="shared" si="148"/>
        <v>4.4468910809782112E-4</v>
      </c>
      <c r="BX175" s="65" t="str">
        <f t="shared" si="149"/>
        <v/>
      </c>
      <c r="BY175" s="47">
        <f t="shared" si="169"/>
        <v>4.4884468085106384E-2</v>
      </c>
      <c r="BZ175" s="46">
        <f t="shared" si="150"/>
        <v>469959000</v>
      </c>
      <c r="CA175" s="46">
        <f>_xlfn.XLOOKUP($D175, MASTER_YH!$D:$D, MASTER_YH!K:K)</f>
        <v>597218000</v>
      </c>
      <c r="CB175" s="49">
        <f t="shared" si="151"/>
        <v>0.78691365631980281</v>
      </c>
      <c r="CC175" s="46">
        <f t="shared" si="170"/>
        <v>469959000</v>
      </c>
      <c r="CD175" s="46">
        <f>_xlfn.XLOOKUP($D175, 'MASTER_S&amp;P'!$D:$D, 'MASTER_S&amp;P'!K:K)</f>
        <v>597218000</v>
      </c>
      <c r="CE175" s="49">
        <f t="shared" si="171"/>
        <v>0.78691365631980281</v>
      </c>
      <c r="CF175" s="51">
        <f t="shared" si="152"/>
        <v>597218000</v>
      </c>
      <c r="CG175" s="65">
        <f t="shared" si="153"/>
        <v>4.0025958661215846E-4</v>
      </c>
      <c r="CH175" s="65" t="str">
        <f t="shared" si="154"/>
        <v/>
      </c>
      <c r="CI175" s="50">
        <f t="shared" si="172"/>
        <v>0.78691365631980281</v>
      </c>
      <c r="CJ175" s="44">
        <f t="shared" si="121"/>
        <v>0</v>
      </c>
    </row>
    <row r="176" spans="2:88" x14ac:dyDescent="0.3">
      <c r="B176" s="7" t="str">
        <f>MASTER_VL!B170</f>
        <v>Restaurants</v>
      </c>
      <c r="C176" s="7" t="str">
        <f>MASTER_VL!C170</f>
        <v>McDonalds Corp</v>
      </c>
      <c r="D176" s="7" t="str">
        <f>MASTER_VL!D170</f>
        <v>MCD</v>
      </c>
      <c r="G176" s="46">
        <f>_xlfn.XLOOKUP($D176,MASTER_YH!$D:$D,MASTER_YH!F:F)</f>
        <v>25497000000</v>
      </c>
      <c r="H176" s="46">
        <f>IF(AND(EXCL_YRS_NEG_INC=1,_xlfn.XLOOKUP($D176,MASTER_YH!$D:$D,MASTER_YH!L:L)&lt;0), "Negative", _xlfn.XLOOKUP($D176,MASTER_YH!$D:$D,MASTER_YH!L:L))</f>
        <v>10345000000</v>
      </c>
      <c r="I176" s="65">
        <f t="shared" si="122"/>
        <v>4.0428822323756476E-2</v>
      </c>
      <c r="J176" s="65" t="str">
        <f t="shared" si="123"/>
        <v/>
      </c>
      <c r="K176" s="47">
        <f t="shared" si="155"/>
        <v>0.40573400792250069</v>
      </c>
      <c r="L176" s="46">
        <f>_xlfn.XLOOKUP($D176, 'MASTER_S&amp;P'!$D:$D, 'MASTER_S&amp;P'!F:F)</f>
        <v>25920000000</v>
      </c>
      <c r="M176" s="46">
        <f>IF(AND(EXCL_YRS_NEG_INC=1,_xlfn.XLOOKUP($D176,'MASTER_S&amp;P'!$D:$D,'MASTER_S&amp;P'!L:L)&lt;0),"Negative",_xlfn.XLOOKUP($D176,'MASTER_S&amp;P'!$D:$D,'MASTER_S&amp;P'!L:L))</f>
        <v>10344000000</v>
      </c>
      <c r="N176" s="65">
        <f t="shared" si="124"/>
        <v>3.7040432339819525E-2</v>
      </c>
      <c r="O176" s="65" t="str">
        <f t="shared" si="125"/>
        <v/>
      </c>
      <c r="P176" s="47">
        <f t="shared" si="156"/>
        <v>0.39907407407407408</v>
      </c>
      <c r="Q176" s="46" t="str">
        <f>_xlfn.XLOOKUP($D176, MASTER_VL!$D:$D, MASTER_VL!F:F)</f>
        <v>N/A</v>
      </c>
      <c r="R176" s="46" t="str">
        <f>IF(AND(EXCL_YRS_NEG_INC=1,_xlfn.XLOOKUP($D176,MASTER_VL!$D:$D,MASTER_VL!O:O)&lt;0),"Negative",_xlfn.XLOOKUP($D176,MASTER_VL!$D:$D,MASTER_VL!O:O))</f>
        <v>NA</v>
      </c>
      <c r="S176" s="65" t="str">
        <f t="shared" si="126"/>
        <v/>
      </c>
      <c r="T176" s="65" t="str">
        <f t="shared" si="127"/>
        <v/>
      </c>
      <c r="U176" s="47" t="str">
        <f t="shared" si="157"/>
        <v>n/a</v>
      </c>
      <c r="V176" s="46">
        <f t="shared" si="128"/>
        <v>25497000000</v>
      </c>
      <c r="W176" s="46">
        <f>_xlfn.XLOOKUP($D176, MASTER_YH!$D:$D, MASTER_YH!I:I)</f>
        <v>55182000000</v>
      </c>
      <c r="X176" s="49">
        <f t="shared" si="129"/>
        <v>0.46205284331847341</v>
      </c>
      <c r="Y176" s="46">
        <f t="shared" si="158"/>
        <v>25920000000</v>
      </c>
      <c r="Z176" s="46">
        <f>_xlfn.XLOOKUP($D176, 'MASTER_S&amp;P'!$D:$D, 'MASTER_S&amp;P'!I:I)</f>
        <v>55182000000</v>
      </c>
      <c r="AA176" s="49">
        <f t="shared" si="159"/>
        <v>0.46971838643035774</v>
      </c>
      <c r="AB176" s="51">
        <f t="shared" si="130"/>
        <v>55182000000</v>
      </c>
      <c r="AC176" s="65">
        <f t="shared" si="131"/>
        <v>3.4527716550113045E-2</v>
      </c>
      <c r="AD176" s="65" t="str">
        <f t="shared" si="132"/>
        <v/>
      </c>
      <c r="AE176" s="50">
        <f t="shared" si="160"/>
        <v>0.4658856148744156</v>
      </c>
      <c r="AF176" s="44">
        <f t="shared" si="119"/>
        <v>0</v>
      </c>
      <c r="AI176" s="46">
        <f>_xlfn.XLOOKUP($D176,MASTER_YH!$D:$D,MASTER_YH!G:G)</f>
        <v>25179000000</v>
      </c>
      <c r="AJ176" s="46">
        <f>IF(AND(EXCL_YRS_NEG_INC=1,_xlfn.XLOOKUP($D176,MASTER_YH!$D:$D,MASTER_YH!M:M)&lt;0), "Negative", _xlfn.XLOOKUP($D176,MASTER_YH!$D:$D,MASTER_YH!M:M))</f>
        <v>10522000000</v>
      </c>
      <c r="AK176" s="65">
        <f t="shared" si="133"/>
        <v>3.7768813698296329E-2</v>
      </c>
      <c r="AL176" s="65" t="str">
        <f t="shared" si="134"/>
        <v/>
      </c>
      <c r="AM176" s="47">
        <f t="shared" si="161"/>
        <v>0.41788792247507844</v>
      </c>
      <c r="AN176" s="46">
        <f>_xlfn.XLOOKUP($D176, 'MASTER_S&amp;P'!$D:$D, 'MASTER_S&amp;P'!G:G)</f>
        <v>25494000000</v>
      </c>
      <c r="AO176" s="46">
        <f>IF(AND(EXCL_YRS_NEG_INC=1,_xlfn.XLOOKUP($D176,'MASTER_S&amp;P'!$D:$D,'MASTER_S&amp;P'!M:M)&lt;0),"Negative",_xlfn.XLOOKUP($D176,'MASTER_S&amp;P'!$D:$D,'MASTER_S&amp;P'!M:M))</f>
        <v>10522000000</v>
      </c>
      <c r="AP176" s="65">
        <f t="shared" si="135"/>
        <v>3.8304050694354629E-2</v>
      </c>
      <c r="AQ176" s="65" t="str">
        <f t="shared" si="136"/>
        <v/>
      </c>
      <c r="AR176" s="47">
        <f t="shared" si="162"/>
        <v>0.41272456264219032</v>
      </c>
      <c r="AS176" s="46">
        <f>_xlfn.XLOOKUP($D176, MASTER_VL!$D:$D, MASTER_VL!G:G)</f>
        <v>25494000000</v>
      </c>
      <c r="AT176" s="46">
        <f>IF(AND(EXCL_YRS_NEG_INC=1,_xlfn.XLOOKUP($D176,MASTER_VL!$D:$D,MASTER_VL!P:P)&lt;0),"Negative",_xlfn.XLOOKUP($D176,MASTER_VL!$D:$D,MASTER_VL!P:P))</f>
        <v>8629038000</v>
      </c>
      <c r="AU176" s="65">
        <f t="shared" si="137"/>
        <v>3.9500697058696646E-2</v>
      </c>
      <c r="AV176" s="65" t="str">
        <f t="shared" si="138"/>
        <v/>
      </c>
      <c r="AW176" s="47">
        <f t="shared" si="163"/>
        <v>0.33847328783243114</v>
      </c>
      <c r="AX176" s="46">
        <f t="shared" si="139"/>
        <v>25179000000</v>
      </c>
      <c r="AY176" s="46">
        <f>_xlfn.XLOOKUP($D176, MASTER_YH!$D:$D, MASTER_YH!J:J)</f>
        <v>56147000000</v>
      </c>
      <c r="AZ176" s="49">
        <f t="shared" si="140"/>
        <v>0.4484478244607904</v>
      </c>
      <c r="BA176" s="46">
        <f t="shared" si="164"/>
        <v>25494000000</v>
      </c>
      <c r="BB176" s="46">
        <f>_xlfn.XLOOKUP($D176, 'MASTER_S&amp;P'!$D:$D, 'MASTER_S&amp;P'!J:J)</f>
        <v>56147000000</v>
      </c>
      <c r="BC176" s="49">
        <f t="shared" si="165"/>
        <v>0.45405809749407805</v>
      </c>
      <c r="BD176" s="51">
        <f t="shared" si="141"/>
        <v>56147000000</v>
      </c>
      <c r="BE176" s="65">
        <f t="shared" si="142"/>
        <v>3.6256859809761822E-2</v>
      </c>
      <c r="BF176" s="65" t="str">
        <f t="shared" si="143"/>
        <v/>
      </c>
      <c r="BG176" s="50">
        <f t="shared" si="166"/>
        <v>0.45125296097743423</v>
      </c>
      <c r="BH176" s="44">
        <f t="shared" si="120"/>
        <v>0</v>
      </c>
      <c r="BK176" s="46">
        <f>_xlfn.XLOOKUP($D176,MASTER_YH!$D:$D,MASTER_YH!H:H)</f>
        <v>22854000000</v>
      </c>
      <c r="BL176" s="46">
        <f>IF(AND(EXCL_YRS_NEG_INC=1,_xlfn.XLOOKUP($D176,MASTER_YH!$D:$D,MASTER_YH!N:N)&lt;0), "Negative", _xlfn.XLOOKUP($D176,MASTER_YH!$D:$D,MASTER_YH!N:N))</f>
        <v>7825000000</v>
      </c>
      <c r="BM176" s="65">
        <f t="shared" si="144"/>
        <v>3.6159795525515535E-2</v>
      </c>
      <c r="BN176" s="65" t="str">
        <f t="shared" si="145"/>
        <v/>
      </c>
      <c r="BO176" s="47">
        <f t="shared" si="167"/>
        <v>0.3423908287389516</v>
      </c>
      <c r="BP176" s="46">
        <f>_xlfn.XLOOKUP($D176, 'MASTER_S&amp;P'!$D:$D, 'MASTER_S&amp;P'!H:H)</f>
        <v>23183000000</v>
      </c>
      <c r="BQ176" s="46">
        <f>IF(AND(EXCL_YRS_NEG_INC=1,_xlfn.XLOOKUP($D176,'MASTER_S&amp;P'!$D:$D,'MASTER_S&amp;P'!N:N)&lt;0),"Negative",_xlfn.XLOOKUP($D176,'MASTER_S&amp;P'!$D:$D,'MASTER_S&amp;P'!N:N))</f>
        <v>7825000000</v>
      </c>
      <c r="BR176" s="65">
        <f t="shared" si="146"/>
        <v>3.5077082350674652E-2</v>
      </c>
      <c r="BS176" s="65" t="str">
        <f t="shared" si="147"/>
        <v/>
      </c>
      <c r="BT176" s="47">
        <f t="shared" si="168"/>
        <v>0.33753181210369665</v>
      </c>
      <c r="BU176" s="46">
        <f>_xlfn.XLOOKUP($D176, MASTER_VL!$D:$D, MASTER_VL!H:H)</f>
        <v>23183000000</v>
      </c>
      <c r="BV176" s="46">
        <f>IF(AND(EXCL_YRS_NEG_INC=1,_xlfn.XLOOKUP($D176,MASTER_VL!$D:$D,MASTER_VL!Q:Q)&lt;0),"Negative",_xlfn.XLOOKUP($D176,MASTER_VL!$D:$D,MASTER_VL!Q:Q))</f>
        <v>7386130000</v>
      </c>
      <c r="BW176" s="65">
        <f t="shared" si="148"/>
        <v>3.7554397188930118E-2</v>
      </c>
      <c r="BX176" s="65" t="str">
        <f t="shared" si="149"/>
        <v/>
      </c>
      <c r="BY176" s="47">
        <f t="shared" si="169"/>
        <v>0.31860113013846353</v>
      </c>
      <c r="BZ176" s="46">
        <f t="shared" si="150"/>
        <v>22854000000</v>
      </c>
      <c r="CA176" s="46">
        <f>_xlfn.XLOOKUP($D176, MASTER_YH!$D:$D, MASTER_YH!K:K)</f>
        <v>50435600000</v>
      </c>
      <c r="CB176" s="49">
        <f t="shared" si="151"/>
        <v>0.45313231130392023</v>
      </c>
      <c r="CC176" s="46">
        <f t="shared" si="170"/>
        <v>23183000000</v>
      </c>
      <c r="CD176" s="46">
        <f>_xlfn.XLOOKUP($D176, 'MASTER_S&amp;P'!$D:$D, 'MASTER_S&amp;P'!K:K)</f>
        <v>50435600000</v>
      </c>
      <c r="CE176" s="49">
        <f t="shared" si="171"/>
        <v>0.45965548144564555</v>
      </c>
      <c r="CF176" s="51">
        <f t="shared" si="152"/>
        <v>50435600000</v>
      </c>
      <c r="CG176" s="65">
        <f t="shared" si="153"/>
        <v>3.380228393406793E-2</v>
      </c>
      <c r="CH176" s="65" t="str">
        <f t="shared" si="154"/>
        <v/>
      </c>
      <c r="CI176" s="50">
        <f t="shared" si="172"/>
        <v>0.45639389637478289</v>
      </c>
      <c r="CJ176" s="44">
        <f t="shared" si="121"/>
        <v>0</v>
      </c>
    </row>
    <row r="177" spans="2:88" x14ac:dyDescent="0.3">
      <c r="B177" s="7" t="str">
        <f>MASTER_VL!B171</f>
        <v>Restaurants</v>
      </c>
      <c r="C177" s="7" t="str">
        <f>MASTER_VL!C171</f>
        <v>Meritage Hospitality Group Inc New</v>
      </c>
      <c r="D177" s="7" t="str">
        <f>MASTER_VL!D171</f>
        <v>MHGU</v>
      </c>
      <c r="G177" s="46">
        <f>_xlfn.XLOOKUP($D177,MASTER_YH!$D:$D,MASTER_YH!F:F)</f>
        <v>668803000</v>
      </c>
      <c r="H177" s="46">
        <f>IF(AND(EXCL_YRS_NEG_INC=1,_xlfn.XLOOKUP($D177,MASTER_YH!$D:$D,MASTER_YH!L:L)&lt;0), "Negative", _xlfn.XLOOKUP($D177,MASTER_YH!$D:$D,MASTER_YH!L:L))</f>
        <v>9136000</v>
      </c>
      <c r="I177" s="65">
        <f t="shared" si="122"/>
        <v>5.9356342354257121E-4</v>
      </c>
      <c r="J177" s="65" t="str">
        <f t="shared" si="123"/>
        <v/>
      </c>
      <c r="K177" s="47">
        <f t="shared" si="155"/>
        <v>1.366022580640338E-2</v>
      </c>
      <c r="L177" s="46" t="str">
        <f>_xlfn.XLOOKUP($D177, 'MASTER_S&amp;P'!$D:$D, 'MASTER_S&amp;P'!F:F)</f>
        <v>n/a</v>
      </c>
      <c r="M177" s="46" t="str">
        <f>IF(AND(EXCL_YRS_NEG_INC=1,_xlfn.XLOOKUP($D177,'MASTER_S&amp;P'!$D:$D,'MASTER_S&amp;P'!L:L)&lt;0),"Negative",_xlfn.XLOOKUP($D177,'MASTER_S&amp;P'!$D:$D,'MASTER_S&amp;P'!L:L))</f>
        <v>n/a</v>
      </c>
      <c r="N177" s="65" t="str">
        <f t="shared" si="124"/>
        <v/>
      </c>
      <c r="O177" s="65" t="str">
        <f t="shared" si="125"/>
        <v/>
      </c>
      <c r="P177" s="47" t="str">
        <f t="shared" si="156"/>
        <v>n/a</v>
      </c>
      <c r="Q177" s="46" t="str">
        <f>_xlfn.XLOOKUP($D177, MASTER_VL!$D:$D, MASTER_VL!F:F)</f>
        <v>NA</v>
      </c>
      <c r="R177" s="46" t="str">
        <f>IF(AND(EXCL_YRS_NEG_INC=1,_xlfn.XLOOKUP($D177,MASTER_VL!$D:$D,MASTER_VL!O:O)&lt;0),"Negative",_xlfn.XLOOKUP($D177,MASTER_VL!$D:$D,MASTER_VL!O:O))</f>
        <v>NA</v>
      </c>
      <c r="S177" s="65" t="str">
        <f t="shared" si="126"/>
        <v/>
      </c>
      <c r="T177" s="65" t="str">
        <f t="shared" si="127"/>
        <v/>
      </c>
      <c r="U177" s="47" t="str">
        <f t="shared" si="157"/>
        <v>n/a</v>
      </c>
      <c r="V177" s="46">
        <f t="shared" si="128"/>
        <v>668803000</v>
      </c>
      <c r="W177" s="46">
        <f>_xlfn.XLOOKUP($D177, MASTER_YH!$D:$D, MASTER_YH!I:I)</f>
        <v>810165000</v>
      </c>
      <c r="X177" s="49">
        <f t="shared" si="129"/>
        <v>0.82551455567693</v>
      </c>
      <c r="Y177" s="46" t="str">
        <f t="shared" si="158"/>
        <v>n/a</v>
      </c>
      <c r="Z177" s="46" t="str">
        <f>_xlfn.XLOOKUP($D177, 'MASTER_S&amp;P'!$D:$D, 'MASTER_S&amp;P'!I:I)</f>
        <v>n/a</v>
      </c>
      <c r="AA177" s="49" t="str">
        <f t="shared" si="159"/>
        <v>n/a</v>
      </c>
      <c r="AB177" s="51">
        <f t="shared" si="130"/>
        <v>810165000</v>
      </c>
      <c r="AC177" s="65">
        <f t="shared" si="131"/>
        <v>5.0692521979671509E-4</v>
      </c>
      <c r="AD177" s="65" t="str">
        <f t="shared" si="132"/>
        <v/>
      </c>
      <c r="AE177" s="50">
        <f t="shared" si="160"/>
        <v>0.82551455567693</v>
      </c>
      <c r="AF177" s="44">
        <f t="shared" si="119"/>
        <v>0</v>
      </c>
      <c r="AI177" s="46">
        <f>_xlfn.XLOOKUP($D177,MASTER_YH!$D:$D,MASTER_YH!G:G)</f>
        <v>672494000</v>
      </c>
      <c r="AJ177" s="46">
        <f>IF(AND(EXCL_YRS_NEG_INC=1,_xlfn.XLOOKUP($D177,MASTER_YH!$D:$D,MASTER_YH!M:M)&lt;0), "Negative", _xlfn.XLOOKUP($D177,MASTER_YH!$D:$D,MASTER_YH!M:M))</f>
        <v>6912000</v>
      </c>
      <c r="AK177" s="65">
        <f t="shared" si="133"/>
        <v>5.4951346918280161E-4</v>
      </c>
      <c r="AL177" s="65" t="str">
        <f t="shared" si="134"/>
        <v/>
      </c>
      <c r="AM177" s="47">
        <f t="shared" si="161"/>
        <v>1.0278158615541551E-2</v>
      </c>
      <c r="AN177" s="46">
        <f>_xlfn.XLOOKUP($D177, 'MASTER_S&amp;P'!$D:$D, 'MASTER_S&amp;P'!G:G)</f>
        <v>672494000</v>
      </c>
      <c r="AO177" s="46">
        <f>IF(AND(EXCL_YRS_NEG_INC=1,_xlfn.XLOOKUP($D177,'MASTER_S&amp;P'!$D:$D,'MASTER_S&amp;P'!M:M)&lt;0),"Negative",_xlfn.XLOOKUP($D177,'MASTER_S&amp;P'!$D:$D,'MASTER_S&amp;P'!M:M))</f>
        <v>6912000</v>
      </c>
      <c r="AP177" s="65">
        <f t="shared" si="135"/>
        <v>5.5730084479084843E-4</v>
      </c>
      <c r="AQ177" s="65" t="str">
        <f t="shared" si="136"/>
        <v/>
      </c>
      <c r="AR177" s="47">
        <f t="shared" si="162"/>
        <v>1.0278158615541551E-2</v>
      </c>
      <c r="AS177" s="46" t="str">
        <f>_xlfn.XLOOKUP($D177, MASTER_VL!$D:$D, MASTER_VL!G:G)</f>
        <v>NA</v>
      </c>
      <c r="AT177" s="46" t="str">
        <f>IF(AND(EXCL_YRS_NEG_INC=1,_xlfn.XLOOKUP($D177,MASTER_VL!$D:$D,MASTER_VL!P:P)&lt;0),"Negative",_xlfn.XLOOKUP($D177,MASTER_VL!$D:$D,MASTER_VL!P:P))</f>
        <v>NA</v>
      </c>
      <c r="AU177" s="65" t="str">
        <f t="shared" si="137"/>
        <v/>
      </c>
      <c r="AV177" s="65" t="str">
        <f t="shared" si="138"/>
        <v/>
      </c>
      <c r="AW177" s="47" t="str">
        <f t="shared" si="163"/>
        <v>n/a</v>
      </c>
      <c r="AX177" s="46">
        <f t="shared" si="139"/>
        <v>672494000</v>
      </c>
      <c r="AY177" s="46">
        <f>_xlfn.XLOOKUP($D177, MASTER_YH!$D:$D, MASTER_YH!J:J)</f>
        <v>816905000</v>
      </c>
      <c r="AZ177" s="49">
        <f t="shared" si="140"/>
        <v>0.82322179445590371</v>
      </c>
      <c r="BA177" s="46">
        <f t="shared" si="164"/>
        <v>672494000</v>
      </c>
      <c r="BB177" s="46">
        <f>_xlfn.XLOOKUP($D177, 'MASTER_S&amp;P'!$D:$D, 'MASTER_S&amp;P'!J:J)</f>
        <v>816905000</v>
      </c>
      <c r="BC177" s="49">
        <f t="shared" si="165"/>
        <v>0.82322179445590371</v>
      </c>
      <c r="BD177" s="51">
        <f t="shared" si="141"/>
        <v>816905000</v>
      </c>
      <c r="BE177" s="65">
        <f t="shared" si="142"/>
        <v>5.2751545163398725E-4</v>
      </c>
      <c r="BF177" s="65" t="str">
        <f t="shared" si="143"/>
        <v/>
      </c>
      <c r="BG177" s="50">
        <f t="shared" si="166"/>
        <v>0.82322179445590371</v>
      </c>
      <c r="BH177" s="44">
        <f t="shared" si="120"/>
        <v>0</v>
      </c>
      <c r="BK177" s="46">
        <f>_xlfn.XLOOKUP($D177,MASTER_YH!$D:$D,MASTER_YH!H:H)</f>
        <v>626043000</v>
      </c>
      <c r="BL177" s="46">
        <f>IF(AND(EXCL_YRS_NEG_INC=1,_xlfn.XLOOKUP($D177,MASTER_YH!$D:$D,MASTER_YH!N:N)&lt;0), "Negative", _xlfn.XLOOKUP($D177,MASTER_YH!$D:$D,MASTER_YH!N:N))</f>
        <v>9675000</v>
      </c>
      <c r="BM177" s="65">
        <f t="shared" si="144"/>
        <v>5.6733531623813147E-4</v>
      </c>
      <c r="BN177" s="65" t="str">
        <f t="shared" si="145"/>
        <v/>
      </c>
      <c r="BO177" s="47">
        <f t="shared" si="167"/>
        <v>1.5454210014328089E-2</v>
      </c>
      <c r="BP177" s="46">
        <f>_xlfn.XLOOKUP($D177, 'MASTER_S&amp;P'!$D:$D, 'MASTER_S&amp;P'!H:H)</f>
        <v>626043000</v>
      </c>
      <c r="BQ177" s="46">
        <f>IF(AND(EXCL_YRS_NEG_INC=1,_xlfn.XLOOKUP($D177,'MASTER_S&amp;P'!$D:$D,'MASTER_S&amp;P'!N:N)&lt;0),"Negative",_xlfn.XLOOKUP($D177,'MASTER_S&amp;P'!$D:$D,'MASTER_S&amp;P'!N:N))</f>
        <v>9675000</v>
      </c>
      <c r="BR177" s="65">
        <f t="shared" si="146"/>
        <v>5.5034790210825612E-4</v>
      </c>
      <c r="BS177" s="65" t="str">
        <f t="shared" si="147"/>
        <v/>
      </c>
      <c r="BT177" s="47">
        <f t="shared" si="168"/>
        <v>1.5454210014328089E-2</v>
      </c>
      <c r="BU177" s="46" t="str">
        <f>_xlfn.XLOOKUP($D177, MASTER_VL!$D:$D, MASTER_VL!H:H)</f>
        <v>NA</v>
      </c>
      <c r="BV177" s="46" t="str">
        <f>IF(AND(EXCL_YRS_NEG_INC=1,_xlfn.XLOOKUP($D177,MASTER_VL!$D:$D,MASTER_VL!Q:Q)&lt;0),"Negative",_xlfn.XLOOKUP($D177,MASTER_VL!$D:$D,MASTER_VL!Q:Q))</f>
        <v>NA</v>
      </c>
      <c r="BW177" s="65" t="str">
        <f t="shared" si="148"/>
        <v/>
      </c>
      <c r="BX177" s="65" t="str">
        <f t="shared" si="149"/>
        <v/>
      </c>
      <c r="BY177" s="47" t="str">
        <f t="shared" si="169"/>
        <v>n/a</v>
      </c>
      <c r="BZ177" s="46">
        <f t="shared" si="150"/>
        <v>626043000</v>
      </c>
      <c r="CA177" s="46">
        <f>_xlfn.XLOOKUP($D177, MASTER_YH!$D:$D, MASTER_YH!K:K)</f>
        <v>791318000</v>
      </c>
      <c r="CB177" s="49">
        <f t="shared" si="151"/>
        <v>0.79113959242681198</v>
      </c>
      <c r="CC177" s="46">
        <f t="shared" si="170"/>
        <v>626043000</v>
      </c>
      <c r="CD177" s="46">
        <f>_xlfn.XLOOKUP($D177, 'MASTER_S&amp;P'!$D:$D, 'MASTER_S&amp;P'!K:K)</f>
        <v>791318000</v>
      </c>
      <c r="CE177" s="49">
        <f t="shared" si="171"/>
        <v>0.79113959242681198</v>
      </c>
      <c r="CF177" s="51">
        <f t="shared" si="152"/>
        <v>791318000</v>
      </c>
      <c r="CG177" s="65">
        <f t="shared" si="153"/>
        <v>5.3034673361948234E-4</v>
      </c>
      <c r="CH177" s="65" t="str">
        <f t="shared" si="154"/>
        <v/>
      </c>
      <c r="CI177" s="50">
        <f t="shared" si="172"/>
        <v>0.79113959242681198</v>
      </c>
      <c r="CJ177" s="44">
        <f t="shared" si="121"/>
        <v>0</v>
      </c>
    </row>
    <row r="178" spans="2:88" x14ac:dyDescent="0.3">
      <c r="B178" s="7" t="str">
        <f>MASTER_VL!B172</f>
        <v>Restaurants</v>
      </c>
      <c r="C178" s="7" t="str">
        <f>MASTER_VL!C172</f>
        <v>Nathans Famous Inc</v>
      </c>
      <c r="D178" s="7" t="str">
        <f>MASTER_VL!D172</f>
        <v>NATH</v>
      </c>
      <c r="G178" s="46" t="str">
        <f>_xlfn.XLOOKUP($D178,MASTER_YH!$D:$D,MASTER_YH!F:F)</f>
        <v>n/a</v>
      </c>
      <c r="H178" s="46" t="str">
        <f>IF(AND(EXCL_YRS_NEG_INC=1,_xlfn.XLOOKUP($D178,MASTER_YH!$D:$D,MASTER_YH!L:L)&lt;0), "Negative", _xlfn.XLOOKUP($D178,MASTER_YH!$D:$D,MASTER_YH!L:L))</f>
        <v>n/a</v>
      </c>
      <c r="I178" s="65" t="str">
        <f t="shared" si="122"/>
        <v/>
      </c>
      <c r="J178" s="65" t="str">
        <f t="shared" si="123"/>
        <v/>
      </c>
      <c r="K178" s="47" t="str">
        <f t="shared" si="155"/>
        <v>n/a</v>
      </c>
      <c r="L178" s="46">
        <f>_xlfn.XLOOKUP($D178, 'MASTER_S&amp;P'!$D:$D, 'MASTER_S&amp;P'!F:F)</f>
        <v>138610000</v>
      </c>
      <c r="M178" s="46">
        <f>IF(AND(EXCL_YRS_NEG_INC=1,_xlfn.XLOOKUP($D178,'MASTER_S&amp;P'!$D:$D,'MASTER_S&amp;P'!L:L)&lt;0),"Negative",_xlfn.XLOOKUP($D178,'MASTER_S&amp;P'!$D:$D,'MASTER_S&amp;P'!L:L))</f>
        <v>27451000</v>
      </c>
      <c r="N178" s="65">
        <f t="shared" si="124"/>
        <v>3.2795502940431706E-5</v>
      </c>
      <c r="O178" s="65">
        <f t="shared" si="125"/>
        <v>8.3966732762294651E-5</v>
      </c>
      <c r="P178" s="47">
        <f t="shared" si="156"/>
        <v>0.19804487410720728</v>
      </c>
      <c r="Q178" s="46" t="str">
        <f>_xlfn.XLOOKUP($D178, MASTER_VL!$D:$D, MASTER_VL!F:F)</f>
        <v>NA</v>
      </c>
      <c r="R178" s="46" t="str">
        <f>IF(AND(EXCL_YRS_NEG_INC=1,_xlfn.XLOOKUP($D178,MASTER_VL!$D:$D,MASTER_VL!O:O)&lt;0),"Negative",_xlfn.XLOOKUP($D178,MASTER_VL!$D:$D,MASTER_VL!O:O))</f>
        <v>NA</v>
      </c>
      <c r="S178" s="65" t="str">
        <f t="shared" si="126"/>
        <v/>
      </c>
      <c r="T178" s="65" t="str">
        <f t="shared" si="127"/>
        <v/>
      </c>
      <c r="U178" s="47" t="str">
        <f t="shared" si="157"/>
        <v>n/a</v>
      </c>
      <c r="V178" s="46" t="str">
        <f t="shared" si="128"/>
        <v>n/a</v>
      </c>
      <c r="W178" s="46" t="str">
        <f>_xlfn.XLOOKUP($D178, MASTER_YH!$D:$D, MASTER_YH!I:I)</f>
        <v>n/a</v>
      </c>
      <c r="X178" s="49" t="str">
        <f t="shared" si="129"/>
        <v>n/a</v>
      </c>
      <c r="Y178" s="46">
        <f t="shared" si="158"/>
        <v>138610000</v>
      </c>
      <c r="Z178" s="46">
        <f>_xlfn.XLOOKUP($D178, 'MASTER_S&amp;P'!$D:$D, 'MASTER_S&amp;P'!I:I)</f>
        <v>48858000</v>
      </c>
      <c r="AA178" s="49">
        <f t="shared" si="159"/>
        <v>2.8369970117483319</v>
      </c>
      <c r="AB178" s="51">
        <f t="shared" si="130"/>
        <v>48858000</v>
      </c>
      <c r="AC178" s="65">
        <f t="shared" si="131"/>
        <v>3.0570750882632433E-5</v>
      </c>
      <c r="AD178" s="65">
        <f t="shared" si="132"/>
        <v>8.2807881411796084E-5</v>
      </c>
      <c r="AE178" s="50">
        <f t="shared" si="160"/>
        <v>2.8369970117483319</v>
      </c>
      <c r="AF178" s="44">
        <f t="shared" si="119"/>
        <v>1</v>
      </c>
      <c r="AI178" s="46">
        <f>_xlfn.XLOOKUP($D178,MASTER_YH!$D:$D,MASTER_YH!G:G)</f>
        <v>138610000</v>
      </c>
      <c r="AJ178" s="46">
        <f>IF(AND(EXCL_YRS_NEG_INC=1,_xlfn.XLOOKUP($D178,MASTER_YH!$D:$D,MASTER_YH!M:M)&lt;0), "Negative", _xlfn.XLOOKUP($D178,MASTER_YH!$D:$D,MASTER_YH!M:M))</f>
        <v>27451000</v>
      </c>
      <c r="AK178" s="65">
        <f t="shared" si="133"/>
        <v>3.6145643316014304E-5</v>
      </c>
      <c r="AL178" s="65">
        <f t="shared" si="134"/>
        <v>7.9975412434095427E-5</v>
      </c>
      <c r="AM178" s="47">
        <f t="shared" si="161"/>
        <v>0.19804487410720728</v>
      </c>
      <c r="AN178" s="46">
        <f>_xlfn.XLOOKUP($D178, 'MASTER_S&amp;P'!$D:$D, 'MASTER_S&amp;P'!G:G)</f>
        <v>130785000</v>
      </c>
      <c r="AO178" s="46">
        <f>IF(AND(EXCL_YRS_NEG_INC=1,_xlfn.XLOOKUP($D178,'MASTER_S&amp;P'!$D:$D,'MASTER_S&amp;P'!M:M)&lt;0),"Negative",_xlfn.XLOOKUP($D178,'MASTER_S&amp;P'!$D:$D,'MASTER_S&amp;P'!M:M))</f>
        <v>26804000</v>
      </c>
      <c r="AP178" s="65">
        <f t="shared" si="135"/>
        <v>3.6657877714044408E-5</v>
      </c>
      <c r="AQ178" s="65">
        <f t="shared" si="136"/>
        <v>7.991270034856998E-5</v>
      </c>
      <c r="AR178" s="47">
        <f t="shared" si="162"/>
        <v>0.20494705050273349</v>
      </c>
      <c r="AS178" s="46">
        <f>_xlfn.XLOOKUP($D178, MASTER_VL!$D:$D, MASTER_VL!G:G)</f>
        <v>138600000</v>
      </c>
      <c r="AT178" s="46">
        <f>IF(AND(EXCL_YRS_NEG_INC=1,_xlfn.XLOOKUP($D178,MASTER_VL!$D:$D,MASTER_VL!P:P)&lt;0),"Negative",_xlfn.XLOOKUP($D178,MASTER_VL!$D:$D,MASTER_VL!P:P))</f>
        <v>19632000</v>
      </c>
      <c r="AU178" s="65">
        <f t="shared" si="137"/>
        <v>3.7803096438848122E-5</v>
      </c>
      <c r="AV178" s="65">
        <f t="shared" si="138"/>
        <v>7.991270034856998E-5</v>
      </c>
      <c r="AW178" s="47">
        <f t="shared" si="163"/>
        <v>0.14164502164502166</v>
      </c>
      <c r="AX178" s="46">
        <f t="shared" si="139"/>
        <v>138610000</v>
      </c>
      <c r="AY178" s="46">
        <f>_xlfn.XLOOKUP($D178, MASTER_YH!$D:$D, MASTER_YH!J:J)</f>
        <v>48858000</v>
      </c>
      <c r="AZ178" s="49">
        <f t="shared" si="140"/>
        <v>2.8369970117483319</v>
      </c>
      <c r="BA178" s="46">
        <f t="shared" si="164"/>
        <v>130785000</v>
      </c>
      <c r="BB178" s="46">
        <f>_xlfn.XLOOKUP($D178, 'MASTER_S&amp;P'!$D:$D, 'MASTER_S&amp;P'!J:J)</f>
        <v>58610000</v>
      </c>
      <c r="BC178" s="49">
        <f t="shared" si="165"/>
        <v>2.2314451458795426</v>
      </c>
      <c r="BD178" s="51">
        <f t="shared" si="141"/>
        <v>53734000</v>
      </c>
      <c r="BE178" s="65">
        <f t="shared" si="142"/>
        <v>3.4698667872152417E-5</v>
      </c>
      <c r="BF178" s="65">
        <f t="shared" si="143"/>
        <v>7.8168525985451254E-5</v>
      </c>
      <c r="BG178" s="50">
        <f t="shared" si="166"/>
        <v>2.5342210788139372</v>
      </c>
      <c r="BH178" s="44">
        <f t="shared" si="120"/>
        <v>1</v>
      </c>
      <c r="BK178" s="46">
        <f>_xlfn.XLOOKUP($D178,MASTER_YH!$D:$D,MASTER_YH!H:H)</f>
        <v>130785000</v>
      </c>
      <c r="BL178" s="46">
        <f>IF(AND(EXCL_YRS_NEG_INC=1,_xlfn.XLOOKUP($D178,MASTER_YH!$D:$D,MASTER_YH!N:N)&lt;0), "Negative", _xlfn.XLOOKUP($D178,MASTER_YH!$D:$D,MASTER_YH!N:N))</f>
        <v>26804000</v>
      </c>
      <c r="BM178" s="65">
        <f t="shared" si="144"/>
        <v>4.91562321181055E-5</v>
      </c>
      <c r="BN178" s="65" t="str">
        <f t="shared" si="145"/>
        <v/>
      </c>
      <c r="BO178" s="47">
        <f t="shared" si="167"/>
        <v>0.20494705050273349</v>
      </c>
      <c r="BP178" s="46">
        <f>_xlfn.XLOOKUP($D178, 'MASTER_S&amp;P'!$D:$D, 'MASTER_S&amp;P'!H:H)</f>
        <v>114882000</v>
      </c>
      <c r="BQ178" s="46">
        <f>IF(AND(EXCL_YRS_NEG_INC=1,_xlfn.XLOOKUP($D178,'MASTER_S&amp;P'!$D:$D,'MASTER_S&amp;P'!N:N)&lt;0),"Negative",_xlfn.XLOOKUP($D178,'MASTER_S&amp;P'!$D:$D,'MASTER_S&amp;P'!N:N))</f>
        <v>18536000</v>
      </c>
      <c r="BR178" s="65">
        <f t="shared" si="146"/>
        <v>4.768437368068004E-5</v>
      </c>
      <c r="BS178" s="65" t="str">
        <f t="shared" si="147"/>
        <v/>
      </c>
      <c r="BT178" s="47">
        <f t="shared" si="168"/>
        <v>0.16134816594418622</v>
      </c>
      <c r="BU178" s="46">
        <f>_xlfn.XLOOKUP($D178, MASTER_VL!$D:$D, MASTER_VL!H:H)</f>
        <v>130800000</v>
      </c>
      <c r="BV178" s="46">
        <f>IF(AND(EXCL_YRS_NEG_INC=1,_xlfn.XLOOKUP($D178,MASTER_VL!$D:$D,MASTER_VL!Q:Q)&lt;0),"Negative",_xlfn.XLOOKUP($D178,MASTER_VL!$D:$D,MASTER_VL!Q:Q))</f>
        <v>19584000</v>
      </c>
      <c r="BW178" s="65">
        <f t="shared" si="148"/>
        <v>5.1052076994516088E-5</v>
      </c>
      <c r="BX178" s="65" t="str">
        <f t="shared" si="149"/>
        <v/>
      </c>
      <c r="BY178" s="47">
        <f t="shared" si="169"/>
        <v>0.14972477064220183</v>
      </c>
      <c r="BZ178" s="46">
        <f t="shared" si="150"/>
        <v>130785000</v>
      </c>
      <c r="CA178" s="46">
        <f>_xlfn.XLOOKUP($D178, MASTER_YH!$D:$D, MASTER_YH!K:K)</f>
        <v>58610000</v>
      </c>
      <c r="CB178" s="49">
        <f t="shared" si="151"/>
        <v>2.2314451458795426</v>
      </c>
      <c r="CC178" s="46">
        <f t="shared" si="170"/>
        <v>114882000</v>
      </c>
      <c r="CD178" s="46">
        <f>_xlfn.XLOOKUP($D178, 'MASTER_S&amp;P'!$D:$D, 'MASTER_S&amp;P'!K:K)</f>
        <v>78516000</v>
      </c>
      <c r="CE178" s="49">
        <f t="shared" si="171"/>
        <v>1.4631667430842121</v>
      </c>
      <c r="CF178" s="51">
        <f t="shared" si="152"/>
        <v>68563000</v>
      </c>
      <c r="CG178" s="65">
        <f t="shared" si="153"/>
        <v>4.5951391346023432E-5</v>
      </c>
      <c r="CH178" s="65" t="str">
        <f t="shared" si="154"/>
        <v/>
      </c>
      <c r="CI178" s="50">
        <f t="shared" si="172"/>
        <v>1.8473059444818773</v>
      </c>
      <c r="CJ178" s="44">
        <f t="shared" si="121"/>
        <v>0</v>
      </c>
    </row>
    <row r="179" spans="2:88" x14ac:dyDescent="0.3">
      <c r="B179" s="7" t="str">
        <f>MASTER_VL!B173</f>
        <v>Restaurants</v>
      </c>
      <c r="C179" s="7" t="str">
        <f>MASTER_VL!C173</f>
        <v>Noodles and Company</v>
      </c>
      <c r="D179" s="7" t="str">
        <f>MASTER_VL!D173</f>
        <v>NDLS</v>
      </c>
      <c r="G179" s="46">
        <f>_xlfn.XLOOKUP($D179,MASTER_YH!$D:$D,MASTER_YH!F:F)</f>
        <v>493271000</v>
      </c>
      <c r="H179" s="46" t="str">
        <f>IF(AND(EXCL_YRS_NEG_INC=1,_xlfn.XLOOKUP($D179,MASTER_YH!$D:$D,MASTER_YH!L:L)&lt;0), "Negative", _xlfn.XLOOKUP($D179,MASTER_YH!$D:$D,MASTER_YH!L:L))</f>
        <v>Negative</v>
      </c>
      <c r="I179" s="65" t="str">
        <f t="shared" si="122"/>
        <v/>
      </c>
      <c r="J179" s="65" t="str">
        <f t="shared" si="123"/>
        <v/>
      </c>
      <c r="K179" s="47" t="str">
        <f t="shared" si="155"/>
        <v>n/a</v>
      </c>
      <c r="L179" s="46">
        <f>_xlfn.XLOOKUP($D179, 'MASTER_S&amp;P'!$D:$D, 'MASTER_S&amp;P'!F:F)</f>
        <v>493271000</v>
      </c>
      <c r="M179" s="46" t="str">
        <f>IF(AND(EXCL_YRS_NEG_INC=1,_xlfn.XLOOKUP($D179,'MASTER_S&amp;P'!$D:$D,'MASTER_S&amp;P'!L:L)&lt;0),"Negative",_xlfn.XLOOKUP($D179,'MASTER_S&amp;P'!$D:$D,'MASTER_S&amp;P'!L:L))</f>
        <v>Negative</v>
      </c>
      <c r="N179" s="65" t="str">
        <f t="shared" si="124"/>
        <v/>
      </c>
      <c r="O179" s="65" t="str">
        <f t="shared" si="125"/>
        <v/>
      </c>
      <c r="P179" s="47" t="str">
        <f t="shared" si="156"/>
        <v>n/a</v>
      </c>
      <c r="Q179" s="46" t="str">
        <f>_xlfn.XLOOKUP($D179, MASTER_VL!$D:$D, MASTER_VL!F:F)</f>
        <v>NA</v>
      </c>
      <c r="R179" s="46" t="str">
        <f>IF(AND(EXCL_YRS_NEG_INC=1,_xlfn.XLOOKUP($D179,MASTER_VL!$D:$D,MASTER_VL!O:O)&lt;0),"Negative",_xlfn.XLOOKUP($D179,MASTER_VL!$D:$D,MASTER_VL!O:O))</f>
        <v>NA</v>
      </c>
      <c r="S179" s="65" t="str">
        <f t="shared" si="126"/>
        <v/>
      </c>
      <c r="T179" s="65" t="str">
        <f t="shared" si="127"/>
        <v/>
      </c>
      <c r="U179" s="47" t="str">
        <f t="shared" si="157"/>
        <v>n/a</v>
      </c>
      <c r="V179" s="46">
        <f t="shared" si="128"/>
        <v>493271000</v>
      </c>
      <c r="W179" s="46">
        <f>_xlfn.XLOOKUP($D179, MASTER_YH!$D:$D, MASTER_YH!I:I)</f>
        <v>324648000</v>
      </c>
      <c r="X179" s="49">
        <f t="shared" si="129"/>
        <v>1.5194025529188537</v>
      </c>
      <c r="Y179" s="46">
        <f t="shared" si="158"/>
        <v>493271000</v>
      </c>
      <c r="Z179" s="46">
        <f>_xlfn.XLOOKUP($D179, 'MASTER_S&amp;P'!$D:$D, 'MASTER_S&amp;P'!I:I)</f>
        <v>324648000</v>
      </c>
      <c r="AA179" s="49">
        <f t="shared" si="159"/>
        <v>1.5194025529188537</v>
      </c>
      <c r="AB179" s="51">
        <f t="shared" si="130"/>
        <v>324648000</v>
      </c>
      <c r="AC179" s="65">
        <f t="shared" si="131"/>
        <v>2.031342488956743E-4</v>
      </c>
      <c r="AD179" s="65" t="str">
        <f t="shared" si="132"/>
        <v/>
      </c>
      <c r="AE179" s="50">
        <f t="shared" si="160"/>
        <v>1.5194025529188537</v>
      </c>
      <c r="AF179" s="44">
        <f t="shared" si="119"/>
        <v>0</v>
      </c>
      <c r="AI179" s="46">
        <f>_xlfn.XLOOKUP($D179,MASTER_YH!$D:$D,MASTER_YH!G:G)</f>
        <v>503405000</v>
      </c>
      <c r="AJ179" s="46" t="str">
        <f>IF(AND(EXCL_YRS_NEG_INC=1,_xlfn.XLOOKUP($D179,MASTER_YH!$D:$D,MASTER_YH!M:M)&lt;0), "Negative", _xlfn.XLOOKUP($D179,MASTER_YH!$D:$D,MASTER_YH!M:M))</f>
        <v>Negative</v>
      </c>
      <c r="AK179" s="65" t="str">
        <f t="shared" si="133"/>
        <v/>
      </c>
      <c r="AL179" s="65" t="str">
        <f t="shared" si="134"/>
        <v/>
      </c>
      <c r="AM179" s="47" t="str">
        <f t="shared" si="161"/>
        <v>n/a</v>
      </c>
      <c r="AN179" s="46">
        <f>_xlfn.XLOOKUP($D179, 'MASTER_S&amp;P'!$D:$D, 'MASTER_S&amp;P'!G:G)</f>
        <v>503405000</v>
      </c>
      <c r="AO179" s="46" t="str">
        <f>IF(AND(EXCL_YRS_NEG_INC=1,_xlfn.XLOOKUP($D179,'MASTER_S&amp;P'!$D:$D,'MASTER_S&amp;P'!M:M)&lt;0),"Negative",_xlfn.XLOOKUP($D179,'MASTER_S&amp;P'!$D:$D,'MASTER_S&amp;P'!M:M))</f>
        <v>Negative</v>
      </c>
      <c r="AP179" s="65" t="str">
        <f t="shared" si="135"/>
        <v/>
      </c>
      <c r="AQ179" s="65" t="str">
        <f t="shared" si="136"/>
        <v/>
      </c>
      <c r="AR179" s="47" t="str">
        <f t="shared" si="162"/>
        <v>n/a</v>
      </c>
      <c r="AS179" s="46">
        <f>_xlfn.XLOOKUP($D179, MASTER_VL!$D:$D, MASTER_VL!G:G)</f>
        <v>503400000</v>
      </c>
      <c r="AT179" s="46" t="str">
        <f>IF(AND(EXCL_YRS_NEG_INC=1,_xlfn.XLOOKUP($D179,MASTER_VL!$D:$D,MASTER_VL!P:P)&lt;0),"Negative",_xlfn.XLOOKUP($D179,MASTER_VL!$D:$D,MASTER_VL!P:P))</f>
        <v>Negative</v>
      </c>
      <c r="AU179" s="65" t="str">
        <f t="shared" si="137"/>
        <v/>
      </c>
      <c r="AV179" s="65" t="str">
        <f t="shared" si="138"/>
        <v/>
      </c>
      <c r="AW179" s="47" t="str">
        <f t="shared" si="163"/>
        <v>n/a</v>
      </c>
      <c r="AX179" s="46">
        <f t="shared" si="139"/>
        <v>503405000</v>
      </c>
      <c r="AY179" s="46">
        <f>_xlfn.XLOOKUP($D179, MASTER_YH!$D:$D, MASTER_YH!J:J)</f>
        <v>368095000</v>
      </c>
      <c r="AZ179" s="49">
        <f t="shared" si="140"/>
        <v>1.367595321859846</v>
      </c>
      <c r="BA179" s="46">
        <f t="shared" si="164"/>
        <v>503405000</v>
      </c>
      <c r="BB179" s="46">
        <f>_xlfn.XLOOKUP($D179, 'MASTER_S&amp;P'!$D:$D, 'MASTER_S&amp;P'!J:J)</f>
        <v>368095000</v>
      </c>
      <c r="BC179" s="49">
        <f t="shared" si="165"/>
        <v>1.367595321859846</v>
      </c>
      <c r="BD179" s="51">
        <f t="shared" si="141"/>
        <v>368095000</v>
      </c>
      <c r="BE179" s="65">
        <f t="shared" si="142"/>
        <v>2.3769691722931374E-4</v>
      </c>
      <c r="BF179" s="65" t="str">
        <f t="shared" si="143"/>
        <v/>
      </c>
      <c r="BG179" s="50">
        <f t="shared" si="166"/>
        <v>1.367595321859846</v>
      </c>
      <c r="BH179" s="44">
        <f t="shared" si="120"/>
        <v>0</v>
      </c>
      <c r="BK179" s="46">
        <f>_xlfn.XLOOKUP($D179,MASTER_YH!$D:$D,MASTER_YH!H:H)</f>
        <v>509480000</v>
      </c>
      <c r="BL179" s="46" t="str">
        <f>IF(AND(EXCL_YRS_NEG_INC=1,_xlfn.XLOOKUP($D179,MASTER_YH!$D:$D,MASTER_YH!N:N)&lt;0), "Negative", _xlfn.XLOOKUP($D179,MASTER_YH!$D:$D,MASTER_YH!N:N))</f>
        <v>Negative</v>
      </c>
      <c r="BM179" s="65" t="str">
        <f t="shared" si="144"/>
        <v/>
      </c>
      <c r="BN179" s="65" t="str">
        <f t="shared" si="145"/>
        <v/>
      </c>
      <c r="BO179" s="47" t="str">
        <f t="shared" si="167"/>
        <v>n/a</v>
      </c>
      <c r="BP179" s="46">
        <f>_xlfn.XLOOKUP($D179, 'MASTER_S&amp;P'!$D:$D, 'MASTER_S&amp;P'!H:H)</f>
        <v>509480000</v>
      </c>
      <c r="BQ179" s="46" t="str">
        <f>IF(AND(EXCL_YRS_NEG_INC=1,_xlfn.XLOOKUP($D179,'MASTER_S&amp;P'!$D:$D,'MASTER_S&amp;P'!N:N)&lt;0),"Negative",_xlfn.XLOOKUP($D179,'MASTER_S&amp;P'!$D:$D,'MASTER_S&amp;P'!N:N))</f>
        <v>Negative</v>
      </c>
      <c r="BR179" s="65" t="str">
        <f t="shared" si="146"/>
        <v/>
      </c>
      <c r="BS179" s="65" t="str">
        <f t="shared" si="147"/>
        <v/>
      </c>
      <c r="BT179" s="47" t="str">
        <f t="shared" si="168"/>
        <v>n/a</v>
      </c>
      <c r="BU179" s="46">
        <f>_xlfn.XLOOKUP($D179, MASTER_VL!$D:$D, MASTER_VL!H:H)</f>
        <v>509500000</v>
      </c>
      <c r="BV179" s="46" t="str">
        <f>IF(AND(EXCL_YRS_NEG_INC=1,_xlfn.XLOOKUP($D179,MASTER_VL!$D:$D,MASTER_VL!Q:Q)&lt;0),"Negative",_xlfn.XLOOKUP($D179,MASTER_VL!$D:$D,MASTER_VL!Q:Q))</f>
        <v>Negative</v>
      </c>
      <c r="BW179" s="65" t="str">
        <f t="shared" si="148"/>
        <v/>
      </c>
      <c r="BX179" s="65" t="str">
        <f t="shared" si="149"/>
        <v/>
      </c>
      <c r="BY179" s="47" t="str">
        <f t="shared" si="169"/>
        <v>n/a</v>
      </c>
      <c r="BZ179" s="46">
        <f t="shared" si="150"/>
        <v>509480000</v>
      </c>
      <c r="CA179" s="46">
        <f>_xlfn.XLOOKUP($D179, MASTER_YH!$D:$D, MASTER_YH!K:K)</f>
        <v>343843000</v>
      </c>
      <c r="CB179" s="49">
        <f t="shared" si="151"/>
        <v>1.4817227630052088</v>
      </c>
      <c r="CC179" s="46">
        <f t="shared" si="170"/>
        <v>509480000</v>
      </c>
      <c r="CD179" s="46">
        <f>_xlfn.XLOOKUP($D179, 'MASTER_S&amp;P'!$D:$D, 'MASTER_S&amp;P'!K:K)</f>
        <v>343843000</v>
      </c>
      <c r="CE179" s="49">
        <f t="shared" si="171"/>
        <v>1.4817227630052088</v>
      </c>
      <c r="CF179" s="51">
        <f t="shared" si="152"/>
        <v>343843000</v>
      </c>
      <c r="CG179" s="65">
        <f t="shared" si="153"/>
        <v>2.3044592935826517E-4</v>
      </c>
      <c r="CH179" s="65" t="str">
        <f t="shared" si="154"/>
        <v/>
      </c>
      <c r="CI179" s="50">
        <f t="shared" si="172"/>
        <v>1.4817227630052088</v>
      </c>
      <c r="CJ179" s="44">
        <f t="shared" si="121"/>
        <v>0</v>
      </c>
    </row>
    <row r="180" spans="2:88" x14ac:dyDescent="0.3">
      <c r="B180" s="7" t="str">
        <f>MASTER_VL!B174</f>
        <v>Restaurants</v>
      </c>
      <c r="C180" s="7" t="str">
        <f>MASTER_VL!C174</f>
        <v>Noble Romans Inc</v>
      </c>
      <c r="D180" s="7" t="str">
        <f>MASTER_VL!D174</f>
        <v>NROM</v>
      </c>
      <c r="G180" s="46" t="str">
        <f>_xlfn.XLOOKUP($D180,MASTER_YH!$D:$D,MASTER_YH!F:F)</f>
        <v>n/a</v>
      </c>
      <c r="H180" s="46" t="str">
        <f>IF(AND(EXCL_YRS_NEG_INC=1,_xlfn.XLOOKUP($D180,MASTER_YH!$D:$D,MASTER_YH!L:L)&lt;0), "Negative", _xlfn.XLOOKUP($D180,MASTER_YH!$D:$D,MASTER_YH!L:L))</f>
        <v>n/a</v>
      </c>
      <c r="I180" s="65" t="str">
        <f t="shared" si="122"/>
        <v/>
      </c>
      <c r="J180" s="65" t="str">
        <f t="shared" si="123"/>
        <v/>
      </c>
      <c r="K180" s="47" t="str">
        <f t="shared" si="155"/>
        <v>n/a</v>
      </c>
      <c r="L180" s="46" t="str">
        <f>_xlfn.XLOOKUP($D180, 'MASTER_S&amp;P'!$D:$D, 'MASTER_S&amp;P'!F:F)</f>
        <v>n/a</v>
      </c>
      <c r="M180" s="46" t="str">
        <f>IF(AND(EXCL_YRS_NEG_INC=1,_xlfn.XLOOKUP($D180,'MASTER_S&amp;P'!$D:$D,'MASTER_S&amp;P'!L:L)&lt;0),"Negative",_xlfn.XLOOKUP($D180,'MASTER_S&amp;P'!$D:$D,'MASTER_S&amp;P'!L:L))</f>
        <v>n/a</v>
      </c>
      <c r="N180" s="65" t="str">
        <f t="shared" si="124"/>
        <v/>
      </c>
      <c r="O180" s="65" t="str">
        <f t="shared" si="125"/>
        <v/>
      </c>
      <c r="P180" s="47" t="str">
        <f t="shared" si="156"/>
        <v>n/a</v>
      </c>
      <c r="Q180" s="46" t="str">
        <f>_xlfn.XLOOKUP($D180, MASTER_VL!$D:$D, MASTER_VL!F:F)</f>
        <v>NA</v>
      </c>
      <c r="R180" s="46" t="str">
        <f>IF(AND(EXCL_YRS_NEG_INC=1,_xlfn.XLOOKUP($D180,MASTER_VL!$D:$D,MASTER_VL!O:O)&lt;0),"Negative",_xlfn.XLOOKUP($D180,MASTER_VL!$D:$D,MASTER_VL!O:O))</f>
        <v>NA</v>
      </c>
      <c r="S180" s="65" t="str">
        <f t="shared" si="126"/>
        <v/>
      </c>
      <c r="T180" s="65" t="str">
        <f t="shared" si="127"/>
        <v/>
      </c>
      <c r="U180" s="47" t="str">
        <f t="shared" si="157"/>
        <v>n/a</v>
      </c>
      <c r="V180" s="46" t="str">
        <f t="shared" si="128"/>
        <v>n/a</v>
      </c>
      <c r="W180" s="46" t="str">
        <f>_xlfn.XLOOKUP($D180, MASTER_YH!$D:$D, MASTER_YH!I:I)</f>
        <v>n/a</v>
      </c>
      <c r="X180" s="49" t="str">
        <f t="shared" si="129"/>
        <v>n/a</v>
      </c>
      <c r="Y180" s="46" t="str">
        <f t="shared" si="158"/>
        <v>n/a</v>
      </c>
      <c r="Z180" s="46" t="str">
        <f>_xlfn.XLOOKUP($D180, 'MASTER_S&amp;P'!$D:$D, 'MASTER_S&amp;P'!I:I)</f>
        <v>n/a</v>
      </c>
      <c r="AA180" s="49" t="str">
        <f t="shared" si="159"/>
        <v>n/a</v>
      </c>
      <c r="AB180" s="51" t="str">
        <f t="shared" si="130"/>
        <v>n/a</v>
      </c>
      <c r="AC180" s="65" t="str">
        <f t="shared" si="131"/>
        <v/>
      </c>
      <c r="AD180" s="65" t="str">
        <f t="shared" si="132"/>
        <v/>
      </c>
      <c r="AE180" s="50" t="str">
        <f t="shared" si="160"/>
        <v>n/a</v>
      </c>
      <c r="AF180" s="44">
        <f t="shared" si="119"/>
        <v>0</v>
      </c>
      <c r="AI180" s="46">
        <f>_xlfn.XLOOKUP($D180,MASTER_YH!$D:$D,MASTER_YH!G:G)</f>
        <v>14344007</v>
      </c>
      <c r="AJ180" s="46">
        <f>IF(AND(EXCL_YRS_NEG_INC=1,_xlfn.XLOOKUP($D180,MASTER_YH!$D:$D,MASTER_YH!M:M)&lt;0), "Negative", _xlfn.XLOOKUP($D180,MASTER_YH!$D:$D,MASTER_YH!M:M))</f>
        <v>1460284</v>
      </c>
      <c r="AK180" s="65">
        <f t="shared" si="133"/>
        <v>1.2430959224929541E-5</v>
      </c>
      <c r="AL180" s="65" t="str">
        <f t="shared" si="134"/>
        <v/>
      </c>
      <c r="AM180" s="47">
        <f t="shared" si="161"/>
        <v>0.10180446788683246</v>
      </c>
      <c r="AN180" s="46">
        <f>_xlfn.XLOOKUP($D180, 'MASTER_S&amp;P'!$D:$D, 'MASTER_S&amp;P'!G:G)</f>
        <v>14373574</v>
      </c>
      <c r="AO180" s="46">
        <f>IF(AND(EXCL_YRS_NEG_INC=1,_xlfn.XLOOKUP($D180,'MASTER_S&amp;P'!$D:$D,'MASTER_S&amp;P'!M:M)&lt;0),"Negative",_xlfn.XLOOKUP($D180,'MASTER_S&amp;P'!$D:$D,'MASTER_S&amp;P'!M:M))</f>
        <v>1460284</v>
      </c>
      <c r="AP180" s="65">
        <f t="shared" si="135"/>
        <v>1.2607123330236736E-5</v>
      </c>
      <c r="AQ180" s="65" t="str">
        <f t="shared" si="136"/>
        <v/>
      </c>
      <c r="AR180" s="47">
        <f t="shared" si="162"/>
        <v>0.10159505214221598</v>
      </c>
      <c r="AS180" s="46" t="str">
        <f>_xlfn.XLOOKUP($D180, MASTER_VL!$D:$D, MASTER_VL!G:G)</f>
        <v>NA</v>
      </c>
      <c r="AT180" s="46" t="str">
        <f>IF(AND(EXCL_YRS_NEG_INC=1,_xlfn.XLOOKUP($D180,MASTER_VL!$D:$D,MASTER_VL!P:P)&lt;0),"Negative",_xlfn.XLOOKUP($D180,MASTER_VL!$D:$D,MASTER_VL!P:P))</f>
        <v>NA</v>
      </c>
      <c r="AU180" s="65" t="str">
        <f t="shared" si="137"/>
        <v/>
      </c>
      <c r="AV180" s="65" t="str">
        <f t="shared" si="138"/>
        <v/>
      </c>
      <c r="AW180" s="47" t="str">
        <f t="shared" si="163"/>
        <v>n/a</v>
      </c>
      <c r="AX180" s="46">
        <f t="shared" si="139"/>
        <v>14344007</v>
      </c>
      <c r="AY180" s="46">
        <f>_xlfn.XLOOKUP($D180, MASTER_YH!$D:$D, MASTER_YH!J:J)</f>
        <v>18479825</v>
      </c>
      <c r="AZ180" s="49">
        <f t="shared" si="140"/>
        <v>0.77619820534014794</v>
      </c>
      <c r="BA180" s="46">
        <f t="shared" si="164"/>
        <v>14373574</v>
      </c>
      <c r="BB180" s="46">
        <f>_xlfn.XLOOKUP($D180, 'MASTER_S&amp;P'!$D:$D, 'MASTER_S&amp;P'!J:J)</f>
        <v>18479825</v>
      </c>
      <c r="BC180" s="49">
        <f t="shared" si="165"/>
        <v>0.77779816637874011</v>
      </c>
      <c r="BD180" s="51">
        <f t="shared" si="141"/>
        <v>18479825</v>
      </c>
      <c r="BE180" s="65">
        <f t="shared" si="142"/>
        <v>1.1933325455214557E-5</v>
      </c>
      <c r="BF180" s="65" t="str">
        <f t="shared" si="143"/>
        <v/>
      </c>
      <c r="BG180" s="50">
        <f t="shared" si="166"/>
        <v>0.77699818585944402</v>
      </c>
      <c r="BH180" s="44">
        <f t="shared" si="120"/>
        <v>0</v>
      </c>
      <c r="BK180" s="46">
        <f>_xlfn.XLOOKUP($D180,MASTER_YH!$D:$D,MASTER_YH!H:H)</f>
        <v>14419510</v>
      </c>
      <c r="BL180" s="46" t="str">
        <f>IF(AND(EXCL_YRS_NEG_INC=1,_xlfn.XLOOKUP($D180,MASTER_YH!$D:$D,MASTER_YH!N:N)&lt;0), "Negative", _xlfn.XLOOKUP($D180,MASTER_YH!$D:$D,MASTER_YH!N:N))</f>
        <v>Negative</v>
      </c>
      <c r="BM180" s="65" t="str">
        <f t="shared" si="144"/>
        <v/>
      </c>
      <c r="BN180" s="65" t="str">
        <f t="shared" si="145"/>
        <v/>
      </c>
      <c r="BO180" s="47" t="str">
        <f t="shared" si="167"/>
        <v>n/a</v>
      </c>
      <c r="BP180" s="46">
        <f>_xlfn.XLOOKUP($D180, 'MASTER_S&amp;P'!$D:$D, 'MASTER_S&amp;P'!H:H)</f>
        <v>14452765</v>
      </c>
      <c r="BQ180" s="46" t="str">
        <f>IF(AND(EXCL_YRS_NEG_INC=1,_xlfn.XLOOKUP($D180,'MASTER_S&amp;P'!$D:$D,'MASTER_S&amp;P'!N:N)&lt;0),"Negative",_xlfn.XLOOKUP($D180,'MASTER_S&amp;P'!$D:$D,'MASTER_S&amp;P'!N:N))</f>
        <v>Negative</v>
      </c>
      <c r="BR180" s="65" t="str">
        <f t="shared" si="146"/>
        <v/>
      </c>
      <c r="BS180" s="65" t="str">
        <f t="shared" si="147"/>
        <v/>
      </c>
      <c r="BT180" s="47" t="str">
        <f t="shared" si="168"/>
        <v>n/a</v>
      </c>
      <c r="BU180" s="46" t="str">
        <f>_xlfn.XLOOKUP($D180, MASTER_VL!$D:$D, MASTER_VL!H:H)</f>
        <v>NA</v>
      </c>
      <c r="BV180" s="46" t="str">
        <f>IF(AND(EXCL_YRS_NEG_INC=1,_xlfn.XLOOKUP($D180,MASTER_VL!$D:$D,MASTER_VL!Q:Q)&lt;0),"Negative",_xlfn.XLOOKUP($D180,MASTER_VL!$D:$D,MASTER_VL!Q:Q))</f>
        <v>NA</v>
      </c>
      <c r="BW180" s="65" t="str">
        <f t="shared" si="148"/>
        <v/>
      </c>
      <c r="BX180" s="65" t="str">
        <f t="shared" si="149"/>
        <v/>
      </c>
      <c r="BY180" s="47" t="str">
        <f t="shared" si="169"/>
        <v>n/a</v>
      </c>
      <c r="BZ180" s="46">
        <f t="shared" si="150"/>
        <v>14419510</v>
      </c>
      <c r="CA180" s="46">
        <f>_xlfn.XLOOKUP($D180, MASTER_YH!$D:$D, MASTER_YH!K:K)</f>
        <v>18343198</v>
      </c>
      <c r="CB180" s="49">
        <f t="shared" si="151"/>
        <v>0.78609575058831072</v>
      </c>
      <c r="CC180" s="46">
        <f t="shared" si="170"/>
        <v>14452765</v>
      </c>
      <c r="CD180" s="46">
        <f>_xlfn.XLOOKUP($D180, 'MASTER_S&amp;P'!$D:$D, 'MASTER_S&amp;P'!K:K)</f>
        <v>18343198</v>
      </c>
      <c r="CE180" s="49">
        <f t="shared" si="171"/>
        <v>0.78790868418909288</v>
      </c>
      <c r="CF180" s="51">
        <f t="shared" si="152"/>
        <v>18343198</v>
      </c>
      <c r="CG180" s="65">
        <f t="shared" si="153"/>
        <v>1.2293736706905975E-5</v>
      </c>
      <c r="CH180" s="65" t="str">
        <f t="shared" si="154"/>
        <v/>
      </c>
      <c r="CI180" s="50">
        <f t="shared" si="172"/>
        <v>0.7870022173887018</v>
      </c>
      <c r="CJ180" s="44">
        <f t="shared" si="121"/>
        <v>0</v>
      </c>
    </row>
    <row r="181" spans="2:88" x14ac:dyDescent="0.3">
      <c r="B181" s="7" t="str">
        <f>MASTER_VL!B175</f>
        <v>Restaurants</v>
      </c>
      <c r="C181" s="7" t="str">
        <f>MASTER_VL!C175</f>
        <v>Potbelly Corporation</v>
      </c>
      <c r="D181" s="7" t="str">
        <f>MASTER_VL!D175</f>
        <v>PBPB</v>
      </c>
      <c r="G181" s="46">
        <f>_xlfn.XLOOKUP($D181,MASTER_YH!$D:$D,MASTER_YH!F:F)</f>
        <v>462598000</v>
      </c>
      <c r="H181" s="46">
        <f>IF(AND(EXCL_YRS_NEG_INC=1,_xlfn.XLOOKUP($D181,MASTER_YH!$D:$D,MASTER_YH!L:L)&lt;0), "Negative", _xlfn.XLOOKUP($D181,MASTER_YH!$D:$D,MASTER_YH!L:L))</f>
        <v>7787000</v>
      </c>
      <c r="I181" s="65">
        <f t="shared" si="122"/>
        <v>1.9279262946626113E-4</v>
      </c>
      <c r="J181" s="65" t="str">
        <f t="shared" si="123"/>
        <v/>
      </c>
      <c r="K181" s="47">
        <f t="shared" si="155"/>
        <v>1.6833189940293734E-2</v>
      </c>
      <c r="L181" s="46">
        <f>_xlfn.XLOOKUP($D181, 'MASTER_S&amp;P'!$D:$D, 'MASTER_S&amp;P'!F:F)</f>
        <v>462598000</v>
      </c>
      <c r="M181" s="46">
        <f>IF(AND(EXCL_YRS_NEG_INC=1,_xlfn.XLOOKUP($D181,'MASTER_S&amp;P'!$D:$D,'MASTER_S&amp;P'!L:L)&lt;0),"Negative",_xlfn.XLOOKUP($D181,'MASTER_S&amp;P'!$D:$D,'MASTER_S&amp;P'!L:L))</f>
        <v>7787000</v>
      </c>
      <c r="N181" s="65">
        <f t="shared" si="124"/>
        <v>1.7663443892019406E-4</v>
      </c>
      <c r="O181" s="65" t="str">
        <f t="shared" si="125"/>
        <v/>
      </c>
      <c r="P181" s="47">
        <f t="shared" si="156"/>
        <v>1.6833189940293734E-2</v>
      </c>
      <c r="Q181" s="46" t="str">
        <f>_xlfn.XLOOKUP($D181, MASTER_VL!$D:$D, MASTER_VL!F:F)</f>
        <v>NA</v>
      </c>
      <c r="R181" s="46" t="str">
        <f>IF(AND(EXCL_YRS_NEG_INC=1,_xlfn.XLOOKUP($D181,MASTER_VL!$D:$D,MASTER_VL!O:O)&lt;0),"Negative",_xlfn.XLOOKUP($D181,MASTER_VL!$D:$D,MASTER_VL!O:O))</f>
        <v>NA</v>
      </c>
      <c r="S181" s="65" t="str">
        <f t="shared" si="126"/>
        <v/>
      </c>
      <c r="T181" s="65" t="str">
        <f t="shared" si="127"/>
        <v/>
      </c>
      <c r="U181" s="47" t="str">
        <f t="shared" si="157"/>
        <v>n/a</v>
      </c>
      <c r="V181" s="46">
        <f t="shared" si="128"/>
        <v>462598000</v>
      </c>
      <c r="W181" s="46">
        <f>_xlfn.XLOOKUP($D181, MASTER_YH!$D:$D, MASTER_YH!I:I)</f>
        <v>263146000</v>
      </c>
      <c r="X181" s="49">
        <f t="shared" si="129"/>
        <v>1.757951859424046</v>
      </c>
      <c r="Y181" s="46">
        <f t="shared" si="158"/>
        <v>462598000</v>
      </c>
      <c r="Z181" s="46">
        <f>_xlfn.XLOOKUP($D181, 'MASTER_S&amp;P'!$D:$D, 'MASTER_S&amp;P'!I:I)</f>
        <v>263146000</v>
      </c>
      <c r="AA181" s="49">
        <f t="shared" si="159"/>
        <v>1.757951859424046</v>
      </c>
      <c r="AB181" s="51">
        <f t="shared" si="130"/>
        <v>263146000</v>
      </c>
      <c r="AC181" s="65">
        <f t="shared" si="131"/>
        <v>1.6465206950266477E-4</v>
      </c>
      <c r="AD181" s="65" t="str">
        <f t="shared" si="132"/>
        <v/>
      </c>
      <c r="AE181" s="50">
        <f t="shared" si="160"/>
        <v>1.757951859424046</v>
      </c>
      <c r="AF181" s="44">
        <f t="shared" ref="AF181:AF199" si="173">IF(OR(AE181&lt;TOR_Low, AE181&gt;TOR_High), 0, 1)</f>
        <v>0</v>
      </c>
      <c r="AI181" s="46">
        <f>_xlfn.XLOOKUP($D181,MASTER_YH!$D:$D,MASTER_YH!G:G)</f>
        <v>491409000</v>
      </c>
      <c r="AJ181" s="46">
        <f>IF(AND(EXCL_YRS_NEG_INC=1,_xlfn.XLOOKUP($D181,MASTER_YH!$D:$D,MASTER_YH!M:M)&lt;0), "Negative", _xlfn.XLOOKUP($D181,MASTER_YH!$D:$D,MASTER_YH!M:M))</f>
        <v>6486000</v>
      </c>
      <c r="AK181" s="65">
        <f t="shared" si="133"/>
        <v>1.6982411716159174E-4</v>
      </c>
      <c r="AL181" s="65" t="str">
        <f t="shared" si="134"/>
        <v/>
      </c>
      <c r="AM181" s="47">
        <f t="shared" si="161"/>
        <v>1.3198781463098967E-2</v>
      </c>
      <c r="AN181" s="46">
        <f>_xlfn.XLOOKUP($D181, 'MASTER_S&amp;P'!$D:$D, 'MASTER_S&amp;P'!G:G)</f>
        <v>491409000</v>
      </c>
      <c r="AO181" s="46">
        <f>IF(AND(EXCL_YRS_NEG_INC=1,_xlfn.XLOOKUP($D181,'MASTER_S&amp;P'!$D:$D,'MASTER_S&amp;P'!M:M)&lt;0),"Negative",_xlfn.XLOOKUP($D181,'MASTER_S&amp;P'!$D:$D,'MASTER_S&amp;P'!M:M))</f>
        <v>6486000</v>
      </c>
      <c r="AP181" s="65">
        <f t="shared" si="135"/>
        <v>1.722307627886934E-4</v>
      </c>
      <c r="AQ181" s="65" t="str">
        <f t="shared" si="136"/>
        <v/>
      </c>
      <c r="AR181" s="47">
        <f t="shared" si="162"/>
        <v>1.3198781463098967E-2</v>
      </c>
      <c r="AS181" s="46">
        <f>_xlfn.XLOOKUP($D181, MASTER_VL!$D:$D, MASTER_VL!G:G)</f>
        <v>491400000</v>
      </c>
      <c r="AT181" s="46">
        <f>IF(AND(EXCL_YRS_NEG_INC=1,_xlfn.XLOOKUP($D181,MASTER_VL!$D:$D,MASTER_VL!P:P)&lt;0),"Negative",_xlfn.XLOOKUP($D181,MASTER_VL!$D:$D,MASTER_VL!P:P))</f>
        <v>4991200</v>
      </c>
      <c r="AU181" s="65">
        <f t="shared" si="137"/>
        <v>1.7761137691129635E-4</v>
      </c>
      <c r="AV181" s="65" t="str">
        <f t="shared" si="138"/>
        <v/>
      </c>
      <c r="AW181" s="47">
        <f t="shared" si="163"/>
        <v>1.0157102157102157E-2</v>
      </c>
      <c r="AX181" s="46">
        <f t="shared" si="139"/>
        <v>491409000</v>
      </c>
      <c r="AY181" s="46">
        <f>_xlfn.XLOOKUP($D181, MASTER_YH!$D:$D, MASTER_YH!J:J)</f>
        <v>252460000</v>
      </c>
      <c r="AZ181" s="49">
        <f t="shared" si="140"/>
        <v>1.9464826111067099</v>
      </c>
      <c r="BA181" s="46">
        <f t="shared" si="164"/>
        <v>491409000</v>
      </c>
      <c r="BB181" s="46">
        <f>_xlfn.XLOOKUP($D181, 'MASTER_S&amp;P'!$D:$D, 'MASTER_S&amp;P'!J:J)</f>
        <v>252460000</v>
      </c>
      <c r="BC181" s="49">
        <f t="shared" si="165"/>
        <v>1.9464826111067099</v>
      </c>
      <c r="BD181" s="51">
        <f t="shared" si="141"/>
        <v>252460000</v>
      </c>
      <c r="BE181" s="65">
        <f t="shared" si="142"/>
        <v>1.6302575075377972E-4</v>
      </c>
      <c r="BF181" s="65" t="str">
        <f t="shared" si="143"/>
        <v/>
      </c>
      <c r="BG181" s="50">
        <f t="shared" si="166"/>
        <v>1.9464826111067099</v>
      </c>
      <c r="BH181" s="44">
        <f t="shared" ref="BH181:BH199" si="174">IF(OR(BG181&lt;TOR_Low, BG181&gt;TOR_High), 0, 1)</f>
        <v>0</v>
      </c>
      <c r="BK181" s="46">
        <f>_xlfn.XLOOKUP($D181,MASTER_YH!$D:$D,MASTER_YH!H:H)</f>
        <v>451973000</v>
      </c>
      <c r="BL181" s="46">
        <f>IF(AND(EXCL_YRS_NEG_INC=1,_xlfn.XLOOKUP($D181,MASTER_YH!$D:$D,MASTER_YH!N:N)&lt;0), "Negative", _xlfn.XLOOKUP($D181,MASTER_YH!$D:$D,MASTER_YH!N:N))</f>
        <v>5038000</v>
      </c>
      <c r="BM181" s="65">
        <f t="shared" si="144"/>
        <v>1.7577531007435563E-4</v>
      </c>
      <c r="BN181" s="65" t="str">
        <f t="shared" si="145"/>
        <v/>
      </c>
      <c r="BO181" s="47">
        <f t="shared" si="167"/>
        <v>1.1146683540830978E-2</v>
      </c>
      <c r="BP181" s="46">
        <f>_xlfn.XLOOKUP($D181, 'MASTER_S&amp;P'!$D:$D, 'MASTER_S&amp;P'!H:H)</f>
        <v>451973000</v>
      </c>
      <c r="BQ181" s="46">
        <f>IF(AND(EXCL_YRS_NEG_INC=1,_xlfn.XLOOKUP($D181,'MASTER_S&amp;P'!$D:$D,'MASTER_S&amp;P'!N:N)&lt;0),"Negative",_xlfn.XLOOKUP($D181,'MASTER_S&amp;P'!$D:$D,'MASTER_S&amp;P'!N:N))</f>
        <v>5038000</v>
      </c>
      <c r="BR181" s="65">
        <f t="shared" si="146"/>
        <v>1.7051216515709646E-4</v>
      </c>
      <c r="BS181" s="65" t="str">
        <f t="shared" si="147"/>
        <v/>
      </c>
      <c r="BT181" s="47">
        <f t="shared" si="168"/>
        <v>1.1146683540830978E-2</v>
      </c>
      <c r="BU181" s="46">
        <f>_xlfn.XLOOKUP($D181, MASTER_VL!$D:$D, MASTER_VL!H:H)</f>
        <v>452000000</v>
      </c>
      <c r="BV181" s="46" t="str">
        <f>IF(AND(EXCL_YRS_NEG_INC=1,_xlfn.XLOOKUP($D181,MASTER_VL!$D:$D,MASTER_VL!Q:Q)&lt;0),"Negative",_xlfn.XLOOKUP($D181,MASTER_VL!$D:$D,MASTER_VL!Q:Q))</f>
        <v>Negative</v>
      </c>
      <c r="BW181" s="65" t="str">
        <f t="shared" si="148"/>
        <v/>
      </c>
      <c r="BX181" s="65" t="str">
        <f t="shared" si="149"/>
        <v/>
      </c>
      <c r="BY181" s="47" t="str">
        <f t="shared" si="169"/>
        <v>n/a</v>
      </c>
      <c r="BZ181" s="46">
        <f t="shared" si="150"/>
        <v>451973000</v>
      </c>
      <c r="CA181" s="46">
        <f>_xlfn.XLOOKUP($D181, MASTER_YH!$D:$D, MASTER_YH!K:K)</f>
        <v>245171000</v>
      </c>
      <c r="CB181" s="49">
        <f t="shared" si="151"/>
        <v>1.8435010666024938</v>
      </c>
      <c r="CC181" s="46">
        <f t="shared" si="170"/>
        <v>451973000</v>
      </c>
      <c r="CD181" s="46">
        <f>_xlfn.XLOOKUP($D181, 'MASTER_S&amp;P'!$D:$D, 'MASTER_S&amp;P'!K:K)</f>
        <v>245171000</v>
      </c>
      <c r="CE181" s="49">
        <f t="shared" si="171"/>
        <v>1.8435010666024938</v>
      </c>
      <c r="CF181" s="51">
        <f t="shared" si="152"/>
        <v>245171000</v>
      </c>
      <c r="CG181" s="65">
        <f t="shared" si="153"/>
        <v>1.6431528036544362E-4</v>
      </c>
      <c r="CH181" s="65" t="str">
        <f t="shared" si="154"/>
        <v/>
      </c>
      <c r="CI181" s="50">
        <f t="shared" si="172"/>
        <v>1.8435010666024938</v>
      </c>
      <c r="CJ181" s="44">
        <f t="shared" ref="CJ181:CJ199" si="175">IF(OR(CI181&lt;TOR_Low, CI181&gt;TOR_High), 0, 1)</f>
        <v>0</v>
      </c>
    </row>
    <row r="182" spans="2:88" x14ac:dyDescent="0.3">
      <c r="B182" s="7" t="str">
        <f>MASTER_VL!B176</f>
        <v>Restaurants</v>
      </c>
      <c r="C182" s="7" t="str">
        <f>MASTER_VL!C176</f>
        <v>Dave &amp; Buster's Ent.</v>
      </c>
      <c r="D182" s="7" t="str">
        <f>MASTER_VL!D176</f>
        <v>PLAY</v>
      </c>
      <c r="G182" s="46">
        <f>_xlfn.XLOOKUP($D182,MASTER_YH!$D:$D,MASTER_YH!F:F)</f>
        <v>2132700000</v>
      </c>
      <c r="H182" s="46">
        <f>IF(AND(EXCL_YRS_NEG_INC=1,_xlfn.XLOOKUP($D182,MASTER_YH!$D:$D,MASTER_YH!L:L)&lt;0), "Negative", _xlfn.XLOOKUP($D182,MASTER_YH!$D:$D,MASTER_YH!L:L))</f>
        <v>69900000</v>
      </c>
      <c r="I182" s="65">
        <f t="shared" si="122"/>
        <v>2.8463995072673387E-3</v>
      </c>
      <c r="J182" s="65" t="str">
        <f t="shared" si="123"/>
        <v/>
      </c>
      <c r="K182" s="47">
        <f t="shared" si="155"/>
        <v>3.2775355183570123E-2</v>
      </c>
      <c r="L182" s="46">
        <f>_xlfn.XLOOKUP($D182, 'MASTER_S&amp;P'!$D:$D, 'MASTER_S&amp;P'!F:F)</f>
        <v>2205300000</v>
      </c>
      <c r="M182" s="46">
        <f>IF(AND(EXCL_YRS_NEG_INC=1,_xlfn.XLOOKUP($D182,'MASTER_S&amp;P'!$D:$D,'MASTER_S&amp;P'!L:L)&lt;0),"Negative",_xlfn.XLOOKUP($D182,'MASTER_S&amp;P'!$D:$D,'MASTER_S&amp;P'!L:L))</f>
        <v>163100000</v>
      </c>
      <c r="N182" s="65">
        <f t="shared" si="124"/>
        <v>2.6078392171982319E-3</v>
      </c>
      <c r="O182" s="65" t="str">
        <f t="shared" si="125"/>
        <v/>
      </c>
      <c r="P182" s="47">
        <f t="shared" si="156"/>
        <v>7.3958191629256792E-2</v>
      </c>
      <c r="Q182" s="46" t="str">
        <f>_xlfn.XLOOKUP($D182, MASTER_VL!$D:$D, MASTER_VL!F:F)</f>
        <v>N/A</v>
      </c>
      <c r="R182" s="46" t="str">
        <f>IF(AND(EXCL_YRS_NEG_INC=1,_xlfn.XLOOKUP($D182,MASTER_VL!$D:$D,MASTER_VL!O:O)&lt;0),"Negative",_xlfn.XLOOKUP($D182,MASTER_VL!$D:$D,MASTER_VL!O:O))</f>
        <v>NA</v>
      </c>
      <c r="S182" s="65" t="str">
        <f t="shared" si="126"/>
        <v/>
      </c>
      <c r="T182" s="65" t="str">
        <f t="shared" si="127"/>
        <v/>
      </c>
      <c r="U182" s="47" t="str">
        <f t="shared" si="157"/>
        <v>n/a</v>
      </c>
      <c r="V182" s="46">
        <f t="shared" si="128"/>
        <v>2132700000</v>
      </c>
      <c r="W182" s="46">
        <f>_xlfn.XLOOKUP($D182, MASTER_YH!$D:$D, MASTER_YH!I:I)</f>
        <v>4015800000</v>
      </c>
      <c r="X182" s="49">
        <f t="shared" si="129"/>
        <v>0.53107724488271324</v>
      </c>
      <c r="Y182" s="46">
        <f t="shared" si="158"/>
        <v>2205300000</v>
      </c>
      <c r="Z182" s="46">
        <f>_xlfn.XLOOKUP($D182, 'MASTER_S&amp;P'!$D:$D, 'MASTER_S&amp;P'!I:I)</f>
        <v>3754400000</v>
      </c>
      <c r="AA182" s="49">
        <f t="shared" si="159"/>
        <v>0.58739079480076706</v>
      </c>
      <c r="AB182" s="51">
        <f t="shared" si="130"/>
        <v>3885100000</v>
      </c>
      <c r="AC182" s="65">
        <f t="shared" si="131"/>
        <v>2.4309309479330975E-3</v>
      </c>
      <c r="AD182" s="65" t="str">
        <f t="shared" si="132"/>
        <v/>
      </c>
      <c r="AE182" s="50">
        <f t="shared" si="160"/>
        <v>0.55923401984174015</v>
      </c>
      <c r="AF182" s="44">
        <f t="shared" si="173"/>
        <v>0</v>
      </c>
      <c r="AI182" s="46">
        <f>_xlfn.XLOOKUP($D182,MASTER_YH!$D:$D,MASTER_YH!G:G)</f>
        <v>2205300000</v>
      </c>
      <c r="AJ182" s="46">
        <f>IF(AND(EXCL_YRS_NEG_INC=1,_xlfn.XLOOKUP($D182,MASTER_YH!$D:$D,MASTER_YH!M:M)&lt;0), "Negative", _xlfn.XLOOKUP($D182,MASTER_YH!$D:$D,MASTER_YH!M:M))</f>
        <v>163100000</v>
      </c>
      <c r="AK182" s="65">
        <f t="shared" si="133"/>
        <v>2.5277195795694895E-3</v>
      </c>
      <c r="AL182" s="65" t="str">
        <f t="shared" si="134"/>
        <v/>
      </c>
      <c r="AM182" s="47">
        <f t="shared" si="161"/>
        <v>7.3958191629256792E-2</v>
      </c>
      <c r="AN182" s="46">
        <f>_xlfn.XLOOKUP($D182, 'MASTER_S&amp;P'!$D:$D, 'MASTER_S&amp;P'!G:G)</f>
        <v>1964400000</v>
      </c>
      <c r="AO182" s="46">
        <f>IF(AND(EXCL_YRS_NEG_INC=1,_xlfn.XLOOKUP($D182,'MASTER_S&amp;P'!$D:$D,'MASTER_S&amp;P'!M:M)&lt;0),"Negative",_xlfn.XLOOKUP($D182,'MASTER_S&amp;P'!$D:$D,'MASTER_S&amp;P'!M:M))</f>
        <v>173600000</v>
      </c>
      <c r="AP182" s="65">
        <f t="shared" si="135"/>
        <v>2.5635409068013675E-3</v>
      </c>
      <c r="AQ182" s="65" t="str">
        <f t="shared" si="136"/>
        <v/>
      </c>
      <c r="AR182" s="47">
        <f t="shared" si="162"/>
        <v>8.837304011402973E-2</v>
      </c>
      <c r="AS182" s="46">
        <f>_xlfn.XLOOKUP($D182, MASTER_VL!$D:$D, MASTER_VL!G:G)</f>
        <v>2205300000</v>
      </c>
      <c r="AT182" s="46">
        <f>IF(AND(EXCL_YRS_NEG_INC=1,_xlfn.XLOOKUP($D182,MASTER_VL!$D:$D,MASTER_VL!P:P)&lt;0),"Negative",_xlfn.XLOOKUP($D182,MASTER_VL!$D:$D,MASTER_VL!P:P))</f>
        <v>115977600</v>
      </c>
      <c r="AU182" s="65">
        <f t="shared" si="137"/>
        <v>2.6436277866576023E-3</v>
      </c>
      <c r="AV182" s="65" t="str">
        <f t="shared" si="138"/>
        <v/>
      </c>
      <c r="AW182" s="47">
        <f t="shared" si="163"/>
        <v>5.2590395864508227E-2</v>
      </c>
      <c r="AX182" s="46">
        <f t="shared" si="139"/>
        <v>2205300000</v>
      </c>
      <c r="AY182" s="46">
        <f>_xlfn.XLOOKUP($D182, MASTER_YH!$D:$D, MASTER_YH!J:J)</f>
        <v>3754400000</v>
      </c>
      <c r="AZ182" s="49">
        <f t="shared" si="140"/>
        <v>0.58739079480076706</v>
      </c>
      <c r="BA182" s="46">
        <f t="shared" si="164"/>
        <v>1964400000</v>
      </c>
      <c r="BB182" s="46">
        <f>_xlfn.XLOOKUP($D182, 'MASTER_S&amp;P'!$D:$D, 'MASTER_S&amp;P'!J:J)</f>
        <v>3761000000</v>
      </c>
      <c r="BC182" s="49">
        <f t="shared" si="165"/>
        <v>0.52230789683594792</v>
      </c>
      <c r="BD182" s="51">
        <f t="shared" si="141"/>
        <v>3757700000</v>
      </c>
      <c r="BE182" s="65">
        <f t="shared" si="142"/>
        <v>2.4265303953397688E-3</v>
      </c>
      <c r="BF182" s="65" t="str">
        <f t="shared" si="143"/>
        <v/>
      </c>
      <c r="BG182" s="50">
        <f t="shared" si="166"/>
        <v>0.55484934581835743</v>
      </c>
      <c r="BH182" s="44">
        <f t="shared" si="174"/>
        <v>0</v>
      </c>
      <c r="BK182" s="46">
        <f>_xlfn.XLOOKUP($D182,MASTER_YH!$D:$D,MASTER_YH!H:H)</f>
        <v>1964400000</v>
      </c>
      <c r="BL182" s="46">
        <f>IF(AND(EXCL_YRS_NEG_INC=1,_xlfn.XLOOKUP($D182,MASTER_YH!$D:$D,MASTER_YH!N:N)&lt;0), "Negative", _xlfn.XLOOKUP($D182,MASTER_YH!$D:$D,MASTER_YH!N:N))</f>
        <v>173600000</v>
      </c>
      <c r="BM182" s="65">
        <f t="shared" si="144"/>
        <v>2.1891310673141889E-3</v>
      </c>
      <c r="BN182" s="65" t="str">
        <f t="shared" si="145"/>
        <v/>
      </c>
      <c r="BO182" s="47">
        <f t="shared" si="167"/>
        <v>8.837304011402973E-2</v>
      </c>
      <c r="BP182" s="46">
        <f>_xlfn.XLOOKUP($D182, 'MASTER_S&amp;P'!$D:$D, 'MASTER_S&amp;P'!H:H)</f>
        <v>1304000000</v>
      </c>
      <c r="BQ182" s="46">
        <f>IF(AND(EXCL_YRS_NEG_INC=1,_xlfn.XLOOKUP($D182,'MASTER_S&amp;P'!$D:$D,'MASTER_S&amp;P'!N:N)&lt;0),"Negative",_xlfn.XLOOKUP($D182,'MASTER_S&amp;P'!$D:$D,'MASTER_S&amp;P'!N:N))</f>
        <v>127700000</v>
      </c>
      <c r="BR182" s="65">
        <f t="shared" si="146"/>
        <v>2.1235831013042025E-3</v>
      </c>
      <c r="BS182" s="65" t="str">
        <f t="shared" si="147"/>
        <v/>
      </c>
      <c r="BT182" s="47">
        <f t="shared" si="168"/>
        <v>9.792944785276074E-2</v>
      </c>
      <c r="BU182" s="46">
        <f>_xlfn.XLOOKUP($D182, MASTER_VL!$D:$D, MASTER_VL!H:H)</f>
        <v>1964400000</v>
      </c>
      <c r="BV182" s="46">
        <f>IF(AND(EXCL_YRS_NEG_INC=1,_xlfn.XLOOKUP($D182,MASTER_VL!$D:$D,MASTER_VL!Q:Q)&lt;0),"Negative",_xlfn.XLOOKUP($D182,MASTER_VL!$D:$D,MASTER_VL!Q:Q))</f>
        <v>135063900</v>
      </c>
      <c r="BW182" s="65">
        <f t="shared" si="148"/>
        <v>2.2735609094507309E-3</v>
      </c>
      <c r="BX182" s="65" t="str">
        <f t="shared" si="149"/>
        <v/>
      </c>
      <c r="BY182" s="47">
        <f t="shared" si="169"/>
        <v>6.8755803298717166E-2</v>
      </c>
      <c r="BZ182" s="46">
        <f t="shared" si="150"/>
        <v>1964400000</v>
      </c>
      <c r="CA182" s="46">
        <f>_xlfn.XLOOKUP($D182, MASTER_YH!$D:$D, MASTER_YH!K:K)</f>
        <v>3761000000</v>
      </c>
      <c r="CB182" s="49">
        <f t="shared" si="151"/>
        <v>0.52230789683594792</v>
      </c>
      <c r="CC182" s="46">
        <f t="shared" si="170"/>
        <v>1304000000</v>
      </c>
      <c r="CD182" s="46">
        <f>_xlfn.XLOOKUP($D182, 'MASTER_S&amp;P'!$D:$D, 'MASTER_S&amp;P'!K:K)</f>
        <v>2345790000</v>
      </c>
      <c r="CE182" s="49">
        <f t="shared" si="171"/>
        <v>0.55588948712374087</v>
      </c>
      <c r="CF182" s="51">
        <f t="shared" si="152"/>
        <v>3053395000</v>
      </c>
      <c r="CG182" s="65">
        <f t="shared" si="153"/>
        <v>2.0464062042062224E-3</v>
      </c>
      <c r="CH182" s="65" t="str">
        <f t="shared" si="154"/>
        <v/>
      </c>
      <c r="CI182" s="50">
        <f t="shared" si="172"/>
        <v>0.53909869197984439</v>
      </c>
      <c r="CJ182" s="44">
        <f t="shared" si="175"/>
        <v>0</v>
      </c>
    </row>
    <row r="183" spans="2:88" x14ac:dyDescent="0.3">
      <c r="B183" s="7" t="str">
        <f>MASTER_VL!B177</f>
        <v>Restaurants</v>
      </c>
      <c r="C183" s="7" t="str">
        <f>MASTER_VL!C177</f>
        <v>Pinstripes Holdings Inc</v>
      </c>
      <c r="D183" s="7" t="str">
        <f>MASTER_VL!D177</f>
        <v>PNST</v>
      </c>
      <c r="G183" s="46" t="str">
        <f>_xlfn.XLOOKUP($D183,MASTER_YH!$D:$D,MASTER_YH!F:F)</f>
        <v>n/a</v>
      </c>
      <c r="H183" s="46" t="str">
        <f>IF(AND(EXCL_YRS_NEG_INC=1,_xlfn.XLOOKUP($D183,MASTER_YH!$D:$D,MASTER_YH!L:L)&lt;0), "Negative", _xlfn.XLOOKUP($D183,MASTER_YH!$D:$D,MASTER_YH!L:L))</f>
        <v>n/a</v>
      </c>
      <c r="I183" s="65" t="str">
        <f t="shared" si="122"/>
        <v/>
      </c>
      <c r="J183" s="65" t="str">
        <f t="shared" si="123"/>
        <v/>
      </c>
      <c r="K183" s="47" t="str">
        <f t="shared" si="155"/>
        <v>n/a</v>
      </c>
      <c r="L183" s="46">
        <f>_xlfn.XLOOKUP($D183, 'MASTER_S&amp;P'!$D:$D, 'MASTER_S&amp;P'!F:F)</f>
        <v>118724000</v>
      </c>
      <c r="M183" s="46" t="str">
        <f>IF(AND(EXCL_YRS_NEG_INC=1,_xlfn.XLOOKUP($D183,'MASTER_S&amp;P'!$D:$D,'MASTER_S&amp;P'!L:L)&lt;0),"Negative",_xlfn.XLOOKUP($D183,'MASTER_S&amp;P'!$D:$D,'MASTER_S&amp;P'!L:L))</f>
        <v>Negative</v>
      </c>
      <c r="N183" s="65" t="str">
        <f t="shared" si="124"/>
        <v/>
      </c>
      <c r="O183" s="65" t="str">
        <f t="shared" si="125"/>
        <v/>
      </c>
      <c r="P183" s="47" t="str">
        <f t="shared" si="156"/>
        <v>n/a</v>
      </c>
      <c r="Q183" s="46" t="str">
        <f>_xlfn.XLOOKUP($D183, MASTER_VL!$D:$D, MASTER_VL!F:F)</f>
        <v>NA</v>
      </c>
      <c r="R183" s="46" t="str">
        <f>IF(AND(EXCL_YRS_NEG_INC=1,_xlfn.XLOOKUP($D183,MASTER_VL!$D:$D,MASTER_VL!O:O)&lt;0),"Negative",_xlfn.XLOOKUP($D183,MASTER_VL!$D:$D,MASTER_VL!O:O))</f>
        <v>NA</v>
      </c>
      <c r="S183" s="65" t="str">
        <f t="shared" si="126"/>
        <v/>
      </c>
      <c r="T183" s="65" t="str">
        <f t="shared" si="127"/>
        <v/>
      </c>
      <c r="U183" s="47" t="str">
        <f t="shared" si="157"/>
        <v>n/a</v>
      </c>
      <c r="V183" s="46" t="str">
        <f t="shared" si="128"/>
        <v>n/a</v>
      </c>
      <c r="W183" s="46" t="str">
        <f>_xlfn.XLOOKUP($D183, MASTER_YH!$D:$D, MASTER_YH!I:I)</f>
        <v>n/a</v>
      </c>
      <c r="X183" s="49" t="str">
        <f t="shared" si="129"/>
        <v>n/a</v>
      </c>
      <c r="Y183" s="46">
        <f t="shared" si="158"/>
        <v>118724000</v>
      </c>
      <c r="Z183" s="46">
        <f>_xlfn.XLOOKUP($D183, 'MASTER_S&amp;P'!$D:$D, 'MASTER_S&amp;P'!I:I)</f>
        <v>167321000</v>
      </c>
      <c r="AA183" s="49">
        <f t="shared" si="159"/>
        <v>0.70955827421543027</v>
      </c>
      <c r="AB183" s="51">
        <f t="shared" si="130"/>
        <v>167321000</v>
      </c>
      <c r="AC183" s="65">
        <f t="shared" si="131"/>
        <v>1.0469377805953869E-4</v>
      </c>
      <c r="AD183" s="65" t="str">
        <f t="shared" si="132"/>
        <v/>
      </c>
      <c r="AE183" s="50">
        <f t="shared" si="160"/>
        <v>0.70955827421543027</v>
      </c>
      <c r="AF183" s="44">
        <f t="shared" si="173"/>
        <v>0</v>
      </c>
      <c r="AI183" s="46">
        <f>_xlfn.XLOOKUP($D183,MASTER_YH!$D:$D,MASTER_YH!G:G)</f>
        <v>118724000</v>
      </c>
      <c r="AJ183" s="46" t="str">
        <f>IF(AND(EXCL_YRS_NEG_INC=1,_xlfn.XLOOKUP($D183,MASTER_YH!$D:$D,MASTER_YH!M:M)&lt;0), "Negative", _xlfn.XLOOKUP($D183,MASTER_YH!$D:$D,MASTER_YH!M:M))</f>
        <v>Negative</v>
      </c>
      <c r="AK183" s="65" t="str">
        <f t="shared" si="133"/>
        <v/>
      </c>
      <c r="AL183" s="65" t="str">
        <f t="shared" si="134"/>
        <v/>
      </c>
      <c r="AM183" s="47" t="str">
        <f t="shared" si="161"/>
        <v>n/a</v>
      </c>
      <c r="AN183" s="46">
        <f>_xlfn.XLOOKUP($D183, 'MASTER_S&amp;P'!$D:$D, 'MASTER_S&amp;P'!G:G)</f>
        <v>111273000</v>
      </c>
      <c r="AO183" s="46" t="str">
        <f>IF(AND(EXCL_YRS_NEG_INC=1,_xlfn.XLOOKUP($D183,'MASTER_S&amp;P'!$D:$D,'MASTER_S&amp;P'!M:M)&lt;0),"Negative",_xlfn.XLOOKUP($D183,'MASTER_S&amp;P'!$D:$D,'MASTER_S&amp;P'!M:M))</f>
        <v>Negative</v>
      </c>
      <c r="AP183" s="65" t="str">
        <f t="shared" si="135"/>
        <v/>
      </c>
      <c r="AQ183" s="65" t="str">
        <f t="shared" si="136"/>
        <v/>
      </c>
      <c r="AR183" s="47" t="str">
        <f t="shared" si="162"/>
        <v>n/a</v>
      </c>
      <c r="AS183" s="46" t="str">
        <f>_xlfn.XLOOKUP($D183, MASTER_VL!$D:$D, MASTER_VL!G:G)</f>
        <v>NA</v>
      </c>
      <c r="AT183" s="46" t="str">
        <f>IF(AND(EXCL_YRS_NEG_INC=1,_xlfn.XLOOKUP($D183,MASTER_VL!$D:$D,MASTER_VL!P:P)&lt;0),"Negative",_xlfn.XLOOKUP($D183,MASTER_VL!$D:$D,MASTER_VL!P:P))</f>
        <v>NA</v>
      </c>
      <c r="AU183" s="65" t="str">
        <f t="shared" si="137"/>
        <v/>
      </c>
      <c r="AV183" s="65" t="str">
        <f t="shared" si="138"/>
        <v/>
      </c>
      <c r="AW183" s="47" t="str">
        <f t="shared" si="163"/>
        <v>n/a</v>
      </c>
      <c r="AX183" s="46">
        <f t="shared" si="139"/>
        <v>118724000</v>
      </c>
      <c r="AY183" s="46">
        <f>_xlfn.XLOOKUP($D183, MASTER_YH!$D:$D, MASTER_YH!J:J)</f>
        <v>167321000</v>
      </c>
      <c r="AZ183" s="49">
        <f t="shared" si="140"/>
        <v>0.70955827421543027</v>
      </c>
      <c r="BA183" s="46">
        <f t="shared" si="164"/>
        <v>111273000</v>
      </c>
      <c r="BB183" s="46">
        <f>_xlfn.XLOOKUP($D183, 'MASTER_S&amp;P'!$D:$D, 'MASTER_S&amp;P'!J:J)</f>
        <v>130927000</v>
      </c>
      <c r="BC183" s="49">
        <f t="shared" si="165"/>
        <v>0.84988581423235854</v>
      </c>
      <c r="BD183" s="51">
        <f t="shared" si="141"/>
        <v>149124000</v>
      </c>
      <c r="BE183" s="65">
        <f t="shared" si="142"/>
        <v>9.6296649193561932E-5</v>
      </c>
      <c r="BF183" s="65" t="str">
        <f t="shared" si="143"/>
        <v/>
      </c>
      <c r="BG183" s="50">
        <f t="shared" si="166"/>
        <v>0.77972204422389435</v>
      </c>
      <c r="BH183" s="44">
        <f t="shared" si="174"/>
        <v>0</v>
      </c>
      <c r="BK183" s="46">
        <f>_xlfn.XLOOKUP($D183,MASTER_YH!$D:$D,MASTER_YH!H:H)</f>
        <v>111273000</v>
      </c>
      <c r="BL183" s="46" t="str">
        <f>IF(AND(EXCL_YRS_NEG_INC=1,_xlfn.XLOOKUP($D183,MASTER_YH!$D:$D,MASTER_YH!N:N)&lt;0), "Negative", _xlfn.XLOOKUP($D183,MASTER_YH!$D:$D,MASTER_YH!N:N))</f>
        <v>Negative</v>
      </c>
      <c r="BM183" s="65" t="str">
        <f t="shared" si="144"/>
        <v/>
      </c>
      <c r="BN183" s="65" t="str">
        <f t="shared" si="145"/>
        <v/>
      </c>
      <c r="BO183" s="47" t="str">
        <f t="shared" si="167"/>
        <v>n/a</v>
      </c>
      <c r="BP183" s="46">
        <f>_xlfn.XLOOKUP($D183, 'MASTER_S&amp;P'!$D:$D, 'MASTER_S&amp;P'!H:H)</f>
        <v>77098000</v>
      </c>
      <c r="BQ183" s="46" t="str">
        <f>IF(AND(EXCL_YRS_NEG_INC=1,_xlfn.XLOOKUP($D183,'MASTER_S&amp;P'!$D:$D,'MASTER_S&amp;P'!N:N)&lt;0),"Negative",_xlfn.XLOOKUP($D183,'MASTER_S&amp;P'!$D:$D,'MASTER_S&amp;P'!N:N))</f>
        <v>Negative</v>
      </c>
      <c r="BR183" s="65" t="str">
        <f t="shared" si="146"/>
        <v/>
      </c>
      <c r="BS183" s="65" t="str">
        <f t="shared" si="147"/>
        <v/>
      </c>
      <c r="BT183" s="47" t="str">
        <f t="shared" si="168"/>
        <v>n/a</v>
      </c>
      <c r="BU183" s="46" t="str">
        <f>_xlfn.XLOOKUP($D183, MASTER_VL!$D:$D, MASTER_VL!H:H)</f>
        <v>NA</v>
      </c>
      <c r="BV183" s="46" t="str">
        <f>IF(AND(EXCL_YRS_NEG_INC=1,_xlfn.XLOOKUP($D183,MASTER_VL!$D:$D,MASTER_VL!Q:Q)&lt;0),"Negative",_xlfn.XLOOKUP($D183,MASTER_VL!$D:$D,MASTER_VL!Q:Q))</f>
        <v>NA</v>
      </c>
      <c r="BW183" s="65" t="str">
        <f t="shared" si="148"/>
        <v/>
      </c>
      <c r="BX183" s="65" t="str">
        <f t="shared" si="149"/>
        <v/>
      </c>
      <c r="BY183" s="47" t="str">
        <f t="shared" si="169"/>
        <v>n/a</v>
      </c>
      <c r="BZ183" s="46">
        <f t="shared" si="150"/>
        <v>111273000</v>
      </c>
      <c r="CA183" s="46">
        <f>_xlfn.XLOOKUP($D183, MASTER_YH!$D:$D, MASTER_YH!K:K)</f>
        <v>130927000</v>
      </c>
      <c r="CB183" s="49">
        <f t="shared" si="151"/>
        <v>0.84988581423235854</v>
      </c>
      <c r="CC183" s="46">
        <f t="shared" si="170"/>
        <v>77098000</v>
      </c>
      <c r="CD183" s="46">
        <f>_xlfn.XLOOKUP($D183, 'MASTER_S&amp;P'!$D:$D, 'MASTER_S&amp;P'!K:K)</f>
        <v>114472000</v>
      </c>
      <c r="CE183" s="49">
        <f t="shared" si="171"/>
        <v>0.67350967922286675</v>
      </c>
      <c r="CF183" s="51">
        <f t="shared" si="152"/>
        <v>122699500</v>
      </c>
      <c r="CG183" s="65">
        <f t="shared" si="153"/>
        <v>8.2234043762107869E-5</v>
      </c>
      <c r="CH183" s="65" t="str">
        <f t="shared" si="154"/>
        <v/>
      </c>
      <c r="CI183" s="50">
        <f t="shared" si="172"/>
        <v>0.7616977467276127</v>
      </c>
      <c r="CJ183" s="44">
        <f t="shared" si="175"/>
        <v>0</v>
      </c>
    </row>
    <row r="184" spans="2:88" x14ac:dyDescent="0.3">
      <c r="B184" s="7" t="str">
        <f>MASTER_VL!B178</f>
        <v>Restaurants</v>
      </c>
      <c r="C184" s="7" t="str">
        <f>MASTER_VL!C178</f>
        <v>Portillo's Inc</v>
      </c>
      <c r="D184" s="7" t="str">
        <f>MASTER_VL!D178</f>
        <v>PTLO</v>
      </c>
      <c r="G184" s="46">
        <f>_xlfn.XLOOKUP($D184,MASTER_YH!$D:$D,MASTER_YH!F:F)</f>
        <v>710554000</v>
      </c>
      <c r="H184" s="46">
        <f>IF(AND(EXCL_YRS_NEG_INC=1,_xlfn.XLOOKUP($D184,MASTER_YH!$D:$D,MASTER_YH!L:L)&lt;0), "Negative", _xlfn.XLOOKUP($D184,MASTER_YH!$D:$D,MASTER_YH!L:L))</f>
        <v>41875000</v>
      </c>
      <c r="I184" s="65">
        <f t="shared" si="122"/>
        <v>1.0990306687752268E-3</v>
      </c>
      <c r="J184" s="65" t="str">
        <f t="shared" si="123"/>
        <v/>
      </c>
      <c r="K184" s="47">
        <f t="shared" si="155"/>
        <v>5.8932888985214357E-2</v>
      </c>
      <c r="L184" s="46">
        <f>_xlfn.XLOOKUP($D184, 'MASTER_S&amp;P'!$D:$D, 'MASTER_S&amp;P'!F:F)</f>
        <v>710554000</v>
      </c>
      <c r="M184" s="46">
        <f>IF(AND(EXCL_YRS_NEG_INC=1,_xlfn.XLOOKUP($D184,'MASTER_S&amp;P'!$D:$D,'MASTER_S&amp;P'!L:L)&lt;0),"Negative",_xlfn.XLOOKUP($D184,'MASTER_S&amp;P'!$D:$D,'MASTER_S&amp;P'!L:L))</f>
        <v>41875000</v>
      </c>
      <c r="N184" s="65">
        <f t="shared" si="124"/>
        <v>1.0069195387428964E-3</v>
      </c>
      <c r="O184" s="65" t="str">
        <f t="shared" si="125"/>
        <v/>
      </c>
      <c r="P184" s="47">
        <f t="shared" si="156"/>
        <v>5.8932888985214357E-2</v>
      </c>
      <c r="Q184" s="46" t="str">
        <f>_xlfn.XLOOKUP($D184, MASTER_VL!$D:$D, MASTER_VL!F:F)</f>
        <v>N/A</v>
      </c>
      <c r="R184" s="46" t="str">
        <f>IF(AND(EXCL_YRS_NEG_INC=1,_xlfn.XLOOKUP($D184,MASTER_VL!$D:$D,MASTER_VL!O:O)&lt;0),"Negative",_xlfn.XLOOKUP($D184,MASTER_VL!$D:$D,MASTER_VL!O:O))</f>
        <v>NA</v>
      </c>
      <c r="S184" s="65" t="str">
        <f t="shared" si="126"/>
        <v/>
      </c>
      <c r="T184" s="65" t="str">
        <f t="shared" si="127"/>
        <v/>
      </c>
      <c r="U184" s="47" t="str">
        <f t="shared" si="157"/>
        <v>n/a</v>
      </c>
      <c r="V184" s="46">
        <f t="shared" si="128"/>
        <v>710554000</v>
      </c>
      <c r="W184" s="46">
        <f>_xlfn.XLOOKUP($D184, MASTER_YH!$D:$D, MASTER_YH!I:I)</f>
        <v>1500086000</v>
      </c>
      <c r="X184" s="49">
        <f t="shared" si="129"/>
        <v>0.47367550927080182</v>
      </c>
      <c r="Y184" s="46">
        <f t="shared" si="158"/>
        <v>710554000</v>
      </c>
      <c r="Z184" s="46">
        <f>_xlfn.XLOOKUP($D184, 'MASTER_S&amp;P'!$D:$D, 'MASTER_S&amp;P'!I:I)</f>
        <v>1500086000</v>
      </c>
      <c r="AA184" s="49">
        <f t="shared" si="159"/>
        <v>0.47367550927080182</v>
      </c>
      <c r="AB184" s="51">
        <f t="shared" si="130"/>
        <v>1500086000</v>
      </c>
      <c r="AC184" s="65">
        <f t="shared" si="131"/>
        <v>9.3861302977044829E-4</v>
      </c>
      <c r="AD184" s="65" t="str">
        <f t="shared" si="132"/>
        <v/>
      </c>
      <c r="AE184" s="50">
        <f t="shared" si="160"/>
        <v>0.47367550927080182</v>
      </c>
      <c r="AF184" s="44">
        <f t="shared" si="173"/>
        <v>0</v>
      </c>
      <c r="AI184" s="46">
        <f>_xlfn.XLOOKUP($D184,MASTER_YH!$D:$D,MASTER_YH!G:G)</f>
        <v>679905000</v>
      </c>
      <c r="AJ184" s="46">
        <f>IF(AND(EXCL_YRS_NEG_INC=1,_xlfn.XLOOKUP($D184,MASTER_YH!$D:$D,MASTER_YH!M:M)&lt;0), "Negative", _xlfn.XLOOKUP($D184,MASTER_YH!$D:$D,MASTER_YH!M:M))</f>
        <v>28066000</v>
      </c>
      <c r="AK184" s="65">
        <f t="shared" si="133"/>
        <v>9.3202201186797504E-4</v>
      </c>
      <c r="AL184" s="65" t="str">
        <f t="shared" si="134"/>
        <v/>
      </c>
      <c r="AM184" s="47">
        <f t="shared" si="161"/>
        <v>4.1279296372287305E-2</v>
      </c>
      <c r="AN184" s="46">
        <f>_xlfn.XLOOKUP($D184, 'MASTER_S&amp;P'!$D:$D, 'MASTER_S&amp;P'!G:G)</f>
        <v>679905000</v>
      </c>
      <c r="AO184" s="46">
        <f>IF(AND(EXCL_YRS_NEG_INC=1,_xlfn.XLOOKUP($D184,'MASTER_S&amp;P'!$D:$D,'MASTER_S&amp;P'!M:M)&lt;0),"Negative",_xlfn.XLOOKUP($D184,'MASTER_S&amp;P'!$D:$D,'MASTER_S&amp;P'!M:M))</f>
        <v>28066000</v>
      </c>
      <c r="AP184" s="65">
        <f t="shared" si="135"/>
        <v>9.4523006933775269E-4</v>
      </c>
      <c r="AQ184" s="65" t="str">
        <f t="shared" si="136"/>
        <v/>
      </c>
      <c r="AR184" s="47">
        <f t="shared" si="162"/>
        <v>4.1279296372287305E-2</v>
      </c>
      <c r="AS184" s="46">
        <f>_xlfn.XLOOKUP($D184, MASTER_VL!$D:$D, MASTER_VL!G:G)</f>
        <v>679900000</v>
      </c>
      <c r="AT184" s="46">
        <f>IF(AND(EXCL_YRS_NEG_INC=1,_xlfn.XLOOKUP($D184,MASTER_VL!$D:$D,MASTER_VL!P:P)&lt;0),"Negative",_xlfn.XLOOKUP($D184,MASTER_VL!$D:$D,MASTER_VL!P:P))</f>
        <v>26272800</v>
      </c>
      <c r="AU184" s="65">
        <f t="shared" si="137"/>
        <v>9.7475974323478747E-4</v>
      </c>
      <c r="AV184" s="65" t="str">
        <f t="shared" si="138"/>
        <v/>
      </c>
      <c r="AW184" s="47">
        <f t="shared" si="163"/>
        <v>3.8642153257832032E-2</v>
      </c>
      <c r="AX184" s="46">
        <f t="shared" si="139"/>
        <v>679905000</v>
      </c>
      <c r="AY184" s="46">
        <f>_xlfn.XLOOKUP($D184, MASTER_YH!$D:$D, MASTER_YH!J:J)</f>
        <v>1385541000</v>
      </c>
      <c r="AZ184" s="49">
        <f t="shared" si="140"/>
        <v>0.49071445738523795</v>
      </c>
      <c r="BA184" s="46">
        <f t="shared" si="164"/>
        <v>679905000</v>
      </c>
      <c r="BB184" s="46">
        <f>_xlfn.XLOOKUP($D184, 'MASTER_S&amp;P'!$D:$D, 'MASTER_S&amp;P'!J:J)</f>
        <v>1385541000</v>
      </c>
      <c r="BC184" s="49">
        <f t="shared" si="165"/>
        <v>0.49071445738523795</v>
      </c>
      <c r="BD184" s="51">
        <f t="shared" si="141"/>
        <v>1385541000</v>
      </c>
      <c r="BE184" s="65">
        <f t="shared" si="142"/>
        <v>8.9471148587951638E-4</v>
      </c>
      <c r="BF184" s="65" t="str">
        <f t="shared" si="143"/>
        <v/>
      </c>
      <c r="BG184" s="50">
        <f t="shared" si="166"/>
        <v>0.49071445738523795</v>
      </c>
      <c r="BH184" s="44">
        <f t="shared" si="174"/>
        <v>0</v>
      </c>
      <c r="BK184" s="46">
        <f>_xlfn.XLOOKUP($D184,MASTER_YH!$D:$D,MASTER_YH!H:H)</f>
        <v>587104000</v>
      </c>
      <c r="BL184" s="46">
        <f>IF(AND(EXCL_YRS_NEG_INC=1,_xlfn.XLOOKUP($D184,MASTER_YH!$D:$D,MASTER_YH!N:N)&lt;0), "Negative", _xlfn.XLOOKUP($D184,MASTER_YH!$D:$D,MASTER_YH!N:N))</f>
        <v>18980000</v>
      </c>
      <c r="BM184" s="65">
        <f t="shared" si="144"/>
        <v>9.1775530648368427E-4</v>
      </c>
      <c r="BN184" s="65" t="str">
        <f t="shared" si="145"/>
        <v/>
      </c>
      <c r="BO184" s="47">
        <f t="shared" si="167"/>
        <v>3.2328173543358589E-2</v>
      </c>
      <c r="BP184" s="46">
        <f>_xlfn.XLOOKUP($D184, 'MASTER_S&amp;P'!$D:$D, 'MASTER_S&amp;P'!H:H)</f>
        <v>587104000</v>
      </c>
      <c r="BQ184" s="46">
        <f>IF(AND(EXCL_YRS_NEG_INC=1,_xlfn.XLOOKUP($D184,'MASTER_S&amp;P'!$D:$D,'MASTER_S&amp;P'!N:N)&lt;0),"Negative",_xlfn.XLOOKUP($D184,'MASTER_S&amp;P'!$D:$D,'MASTER_S&amp;P'!N:N))</f>
        <v>18980000</v>
      </c>
      <c r="BR184" s="65">
        <f t="shared" si="146"/>
        <v>8.9027545635818068E-4</v>
      </c>
      <c r="BS184" s="65" t="str">
        <f t="shared" si="147"/>
        <v/>
      </c>
      <c r="BT184" s="47">
        <f t="shared" si="168"/>
        <v>3.2328173543358589E-2</v>
      </c>
      <c r="BU184" s="46">
        <f>_xlfn.XLOOKUP($D184, MASTER_VL!$D:$D, MASTER_VL!H:H)</f>
        <v>587100000</v>
      </c>
      <c r="BV184" s="46">
        <f>IF(AND(EXCL_YRS_NEG_INC=1,_xlfn.XLOOKUP($D184,MASTER_VL!$D:$D,MASTER_VL!Q:Q)&lt;0),"Negative",_xlfn.XLOOKUP($D184,MASTER_VL!$D:$D,MASTER_VL!Q:Q))</f>
        <v>18065000</v>
      </c>
      <c r="BW184" s="65">
        <f t="shared" si="148"/>
        <v>9.5315105633317007E-4</v>
      </c>
      <c r="BX184" s="65" t="str">
        <f t="shared" si="149"/>
        <v/>
      </c>
      <c r="BY184" s="47">
        <f t="shared" si="169"/>
        <v>3.0769885879747914E-2</v>
      </c>
      <c r="BZ184" s="46">
        <f t="shared" si="150"/>
        <v>587104000</v>
      </c>
      <c r="CA184" s="46">
        <f>_xlfn.XLOOKUP($D184, MASTER_YH!$D:$D, MASTER_YH!K:K)</f>
        <v>1280083000</v>
      </c>
      <c r="CB184" s="49">
        <f t="shared" si="151"/>
        <v>0.45864525972143994</v>
      </c>
      <c r="CC184" s="46">
        <f t="shared" si="170"/>
        <v>587104000</v>
      </c>
      <c r="CD184" s="46">
        <f>_xlfn.XLOOKUP($D184, 'MASTER_S&amp;P'!$D:$D, 'MASTER_S&amp;P'!K:K)</f>
        <v>1280083000</v>
      </c>
      <c r="CE184" s="49">
        <f t="shared" si="171"/>
        <v>0.45864525972143994</v>
      </c>
      <c r="CF184" s="51">
        <f t="shared" si="152"/>
        <v>1280083000</v>
      </c>
      <c r="CG184" s="65">
        <f t="shared" si="153"/>
        <v>8.5792037816886241E-4</v>
      </c>
      <c r="CH184" s="65" t="str">
        <f t="shared" si="154"/>
        <v/>
      </c>
      <c r="CI184" s="50">
        <f t="shared" si="172"/>
        <v>0.45864525972143994</v>
      </c>
      <c r="CJ184" s="44">
        <f t="shared" si="175"/>
        <v>0</v>
      </c>
    </row>
    <row r="185" spans="2:88" x14ac:dyDescent="0.3">
      <c r="B185" s="7" t="str">
        <f>MASTER_VL!B179</f>
        <v>Restaurants</v>
      </c>
      <c r="C185" s="7" t="str">
        <f>MASTER_VL!C179</f>
        <v>Papa Johns International Inc</v>
      </c>
      <c r="D185" s="7" t="str">
        <f>MASTER_VL!D179</f>
        <v>PZZA</v>
      </c>
      <c r="G185" s="46">
        <f>_xlfn.XLOOKUP($D185,MASTER_YH!$D:$D,MASTER_YH!F:F)</f>
        <v>1975705000</v>
      </c>
      <c r="H185" s="46">
        <f>IF(AND(EXCL_YRS_NEG_INC=1,_xlfn.XLOOKUP($D185,MASTER_YH!$D:$D,MASTER_YH!L:L)&lt;0), "Negative", _xlfn.XLOOKUP($D185,MASTER_YH!$D:$D,MASTER_YH!L:L))</f>
        <v>114126000</v>
      </c>
      <c r="I185" s="65">
        <f t="shared" si="122"/>
        <v>6.5128633362958874E-4</v>
      </c>
      <c r="J185" s="65">
        <f t="shared" si="123"/>
        <v>1.6548891076770395E-3</v>
      </c>
      <c r="K185" s="47">
        <f t="shared" si="155"/>
        <v>5.7764696652587301E-2</v>
      </c>
      <c r="L185" s="46">
        <f>_xlfn.XLOOKUP($D185, 'MASTER_S&amp;P'!$D:$D, 'MASTER_S&amp;P'!F:F)</f>
        <v>2059387000</v>
      </c>
      <c r="M185" s="46">
        <f>IF(AND(EXCL_YRS_NEG_INC=1,_xlfn.XLOOKUP($D185,'MASTER_S&amp;P'!$D:$D,'MASTER_S&amp;P'!L:L)&lt;0),"Negative",_xlfn.XLOOKUP($D185,'MASTER_S&amp;P'!$D:$D,'MASTER_S&amp;P'!L:L))</f>
        <v>114126000</v>
      </c>
      <c r="N185" s="65">
        <f t="shared" si="124"/>
        <v>5.9670121433342833E-4</v>
      </c>
      <c r="O185" s="65">
        <f t="shared" si="125"/>
        <v>1.5277415166913783E-3</v>
      </c>
      <c r="P185" s="47">
        <f t="shared" si="156"/>
        <v>5.5417461603865618E-2</v>
      </c>
      <c r="Q185" s="46" t="str">
        <f>_xlfn.XLOOKUP($D185, MASTER_VL!$D:$D, MASTER_VL!F:F)</f>
        <v>NA</v>
      </c>
      <c r="R185" s="46" t="str">
        <f>IF(AND(EXCL_YRS_NEG_INC=1,_xlfn.XLOOKUP($D185,MASTER_VL!$D:$D,MASTER_VL!O:O)&lt;0),"Negative",_xlfn.XLOOKUP($D185,MASTER_VL!$D:$D,MASTER_VL!O:O))</f>
        <v>NA</v>
      </c>
      <c r="S185" s="65" t="str">
        <f t="shared" si="126"/>
        <v/>
      </c>
      <c r="T185" s="65" t="str">
        <f t="shared" si="127"/>
        <v/>
      </c>
      <c r="U185" s="47" t="str">
        <f t="shared" si="157"/>
        <v>n/a</v>
      </c>
      <c r="V185" s="46">
        <f t="shared" si="128"/>
        <v>1975705000</v>
      </c>
      <c r="W185" s="46">
        <f>_xlfn.XLOOKUP($D185, MASTER_YH!$D:$D, MASTER_YH!I:I)</f>
        <v>888952000</v>
      </c>
      <c r="X185" s="49">
        <f t="shared" si="129"/>
        <v>2.2225103267667996</v>
      </c>
      <c r="Y185" s="46">
        <f t="shared" si="158"/>
        <v>2059387000</v>
      </c>
      <c r="Z185" s="46">
        <f>_xlfn.XLOOKUP($D185, 'MASTER_S&amp;P'!$D:$D, 'MASTER_S&amp;P'!I:I)</f>
        <v>888952000</v>
      </c>
      <c r="AA185" s="49">
        <f t="shared" si="159"/>
        <v>2.3166458931415868</v>
      </c>
      <c r="AB185" s="51">
        <f t="shared" si="130"/>
        <v>888952000</v>
      </c>
      <c r="AC185" s="65">
        <f t="shared" si="131"/>
        <v>5.5622272992381734E-4</v>
      </c>
      <c r="AD185" s="65">
        <f t="shared" si="132"/>
        <v>1.5066566743783811E-3</v>
      </c>
      <c r="AE185" s="50">
        <f t="shared" si="160"/>
        <v>2.2695781099541934</v>
      </c>
      <c r="AF185" s="44">
        <f t="shared" si="173"/>
        <v>1</v>
      </c>
      <c r="AI185" s="46">
        <f>_xlfn.XLOOKUP($D185,MASTER_YH!$D:$D,MASTER_YH!G:G)</f>
        <v>2037676000</v>
      </c>
      <c r="AJ185" s="46">
        <f>IF(AND(EXCL_YRS_NEG_INC=1,_xlfn.XLOOKUP($D185,MASTER_YH!$D:$D,MASTER_YH!M:M)&lt;0), "Negative", _xlfn.XLOOKUP($D185,MASTER_YH!$D:$D,MASTER_YH!M:M))</f>
        <v>103673000</v>
      </c>
      <c r="AK185" s="65">
        <f t="shared" si="133"/>
        <v>5.8859602169444099E-4</v>
      </c>
      <c r="AL185" s="65">
        <f t="shared" si="134"/>
        <v>1.3023204257433965E-3</v>
      </c>
      <c r="AM185" s="47">
        <f t="shared" si="161"/>
        <v>5.0878059122254959E-2</v>
      </c>
      <c r="AN185" s="46">
        <f>_xlfn.XLOOKUP($D185, 'MASTER_S&amp;P'!$D:$D, 'MASTER_S&amp;P'!G:G)</f>
        <v>2135713000</v>
      </c>
      <c r="AO185" s="46">
        <f>IF(AND(EXCL_YRS_NEG_INC=1,_xlfn.XLOOKUP($D185,'MASTER_S&amp;P'!$D:$D,'MASTER_S&amp;P'!M:M)&lt;0),"Negative",_xlfn.XLOOKUP($D185,'MASTER_S&amp;P'!$D:$D,'MASTER_S&amp;P'!M:M))</f>
        <v>103673000</v>
      </c>
      <c r="AP185" s="65">
        <f t="shared" si="135"/>
        <v>5.9693725181779564E-4</v>
      </c>
      <c r="AQ185" s="65">
        <f t="shared" si="136"/>
        <v>1.3012992215078066E-3</v>
      </c>
      <c r="AR185" s="47">
        <f t="shared" si="162"/>
        <v>4.8542571028972525E-2</v>
      </c>
      <c r="AS185" s="46">
        <f>_xlfn.XLOOKUP($D185, MASTER_VL!$D:$D, MASTER_VL!G:G)</f>
        <v>2135700000</v>
      </c>
      <c r="AT185" s="46">
        <f>IF(AND(EXCL_YRS_NEG_INC=1,_xlfn.XLOOKUP($D185,MASTER_VL!$D:$D,MASTER_VL!P:P)&lt;0),"Negative",_xlfn.XLOOKUP($D185,MASTER_VL!$D:$D,MASTER_VL!P:P))</f>
        <v>88372800</v>
      </c>
      <c r="AU185" s="65">
        <f t="shared" si="137"/>
        <v>6.1558600512662937E-4</v>
      </c>
      <c r="AV185" s="65">
        <f t="shared" si="138"/>
        <v>1.3012992215078066E-3</v>
      </c>
      <c r="AW185" s="47">
        <f t="shared" si="163"/>
        <v>4.1378845343447115E-2</v>
      </c>
      <c r="AX185" s="46">
        <f t="shared" si="139"/>
        <v>2037676000</v>
      </c>
      <c r="AY185" s="46">
        <f>_xlfn.XLOOKUP($D185, MASTER_YH!$D:$D, MASTER_YH!J:J)</f>
        <v>875005000</v>
      </c>
      <c r="AZ185" s="49">
        <f t="shared" si="140"/>
        <v>2.3287592642327759</v>
      </c>
      <c r="BA185" s="46">
        <f t="shared" si="164"/>
        <v>2135713000</v>
      </c>
      <c r="BB185" s="46">
        <f>_xlfn.XLOOKUP($D185, 'MASTER_S&amp;P'!$D:$D, 'MASTER_S&amp;P'!J:J)</f>
        <v>875005000</v>
      </c>
      <c r="BC185" s="49">
        <f t="shared" si="165"/>
        <v>2.4408009097090875</v>
      </c>
      <c r="BD185" s="51">
        <f t="shared" si="141"/>
        <v>875005000</v>
      </c>
      <c r="BE185" s="65">
        <f t="shared" si="142"/>
        <v>5.6503345891749585E-4</v>
      </c>
      <c r="BF185" s="65">
        <f t="shared" si="143"/>
        <v>1.2728970685208579E-3</v>
      </c>
      <c r="BG185" s="50">
        <f t="shared" si="166"/>
        <v>2.3847800869709319</v>
      </c>
      <c r="BH185" s="44">
        <f t="shared" si="174"/>
        <v>1</v>
      </c>
      <c r="BK185" s="46">
        <f>_xlfn.XLOOKUP($D185,MASTER_YH!$D:$D,MASTER_YH!H:H)</f>
        <v>2000457000</v>
      </c>
      <c r="BL185" s="46">
        <f>IF(AND(EXCL_YRS_NEG_INC=1,_xlfn.XLOOKUP($D185,MASTER_YH!$D:$D,MASTER_YH!N:N)&lt;0), "Negative", _xlfn.XLOOKUP($D185,MASTER_YH!$D:$D,MASTER_YH!N:N))</f>
        <v>83769000</v>
      </c>
      <c r="BM185" s="65">
        <f t="shared" si="144"/>
        <v>6.1960741237597483E-4</v>
      </c>
      <c r="BN185" s="65">
        <f t="shared" si="145"/>
        <v>1.2129545523710541E-3</v>
      </c>
      <c r="BO185" s="47">
        <f t="shared" si="167"/>
        <v>4.1874931578134399E-2</v>
      </c>
      <c r="BP185" s="46">
        <f>_xlfn.XLOOKUP($D185, 'MASTER_S&amp;P'!$D:$D, 'MASTER_S&amp;P'!H:H)</f>
        <v>2102103000</v>
      </c>
      <c r="BQ185" s="46">
        <f>IF(AND(EXCL_YRS_NEG_INC=1,_xlfn.XLOOKUP($D185,'MASTER_S&amp;P'!$D:$D,'MASTER_S&amp;P'!N:N)&lt;0),"Negative",_xlfn.XLOOKUP($D185,'MASTER_S&amp;P'!$D:$D,'MASTER_S&amp;P'!N:N))</f>
        <v>83769000</v>
      </c>
      <c r="BR185" s="65">
        <f t="shared" si="146"/>
        <v>6.0105484317974809E-4</v>
      </c>
      <c r="BS185" s="65">
        <f t="shared" si="147"/>
        <v>1.2129545523710541E-3</v>
      </c>
      <c r="BT185" s="47">
        <f t="shared" si="168"/>
        <v>3.9850092978317431E-2</v>
      </c>
      <c r="BU185" s="46">
        <f>_xlfn.XLOOKUP($D185, MASTER_VL!$D:$D, MASTER_VL!H:H)</f>
        <v>2102100000</v>
      </c>
      <c r="BV185" s="46">
        <f>IF(AND(EXCL_YRS_NEG_INC=1,_xlfn.XLOOKUP($D185,MASTER_VL!$D:$D,MASTER_VL!Q:Q)&lt;0),"Negative",_xlfn.XLOOKUP($D185,MASTER_VL!$D:$D,MASTER_VL!Q:Q))</f>
        <v>102483000</v>
      </c>
      <c r="BW185" s="65">
        <f t="shared" si="148"/>
        <v>6.4350427117745217E-4</v>
      </c>
      <c r="BX185" s="65">
        <f t="shared" si="149"/>
        <v>1.2129545523710541E-3</v>
      </c>
      <c r="BY185" s="47">
        <f t="shared" si="169"/>
        <v>4.8752675895533039E-2</v>
      </c>
      <c r="BZ185" s="46">
        <f t="shared" si="150"/>
        <v>2000457000</v>
      </c>
      <c r="CA185" s="46">
        <f>_xlfn.XLOOKUP($D185, MASTER_YH!$D:$D, MASTER_YH!K:K)</f>
        <v>864227000</v>
      </c>
      <c r="CB185" s="49">
        <f t="shared" si="151"/>
        <v>2.3147355960876022</v>
      </c>
      <c r="CC185" s="46">
        <f t="shared" si="170"/>
        <v>2102103000</v>
      </c>
      <c r="CD185" s="46">
        <f>_xlfn.XLOOKUP($D185, 'MASTER_S&amp;P'!$D:$D, 'MASTER_S&amp;P'!K:K)</f>
        <v>864227000</v>
      </c>
      <c r="CE185" s="49">
        <f t="shared" si="171"/>
        <v>2.4323505282755571</v>
      </c>
      <c r="CF185" s="51">
        <f t="shared" si="152"/>
        <v>864227000</v>
      </c>
      <c r="CG185" s="65">
        <f t="shared" si="153"/>
        <v>5.7921084387789034E-4</v>
      </c>
      <c r="CH185" s="65">
        <f t="shared" si="154"/>
        <v>1.1931486418056273E-3</v>
      </c>
      <c r="CI185" s="50">
        <f t="shared" si="172"/>
        <v>2.3735430621815796</v>
      </c>
      <c r="CJ185" s="44">
        <f t="shared" si="175"/>
        <v>1</v>
      </c>
    </row>
    <row r="186" spans="2:88" x14ac:dyDescent="0.3">
      <c r="B186" s="7" t="str">
        <f>MASTER_VL!B180</f>
        <v>Restaurants</v>
      </c>
      <c r="C186" s="7" t="str">
        <f>MASTER_VL!C180</f>
        <v>Restaurant Brands Int'l</v>
      </c>
      <c r="D186" s="7" t="str">
        <f>MASTER_VL!D180</f>
        <v>QSR</v>
      </c>
      <c r="G186" s="46">
        <f>_xlfn.XLOOKUP($D186,MASTER_YH!$D:$D,MASTER_YH!F:F)</f>
        <v>8406000000</v>
      </c>
      <c r="H186" s="46">
        <f>IF(AND(EXCL_YRS_NEG_INC=1,_xlfn.XLOOKUP($D186,MASTER_YH!$D:$D,MASTER_YH!L:L)&lt;0), "Negative", _xlfn.XLOOKUP($D186,MASTER_YH!$D:$D,MASTER_YH!L:L))</f>
        <v>1809000000</v>
      </c>
      <c r="I186" s="65">
        <f t="shared" si="122"/>
        <v>1.8046514288695036E-2</v>
      </c>
      <c r="J186" s="65" t="str">
        <f t="shared" si="123"/>
        <v/>
      </c>
      <c r="K186" s="47">
        <f t="shared" si="155"/>
        <v>0.21520342612419699</v>
      </c>
      <c r="L186" s="46">
        <f>_xlfn.XLOOKUP($D186, 'MASTER_S&amp;P'!$D:$D, 'MASTER_S&amp;P'!F:F)</f>
        <v>8406000000</v>
      </c>
      <c r="M186" s="46">
        <f>IF(AND(EXCL_YRS_NEG_INC=1,_xlfn.XLOOKUP($D186,'MASTER_S&amp;P'!$D:$D,'MASTER_S&amp;P'!L:L)&lt;0),"Negative",_xlfn.XLOOKUP($D186,'MASTER_S&amp;P'!$D:$D,'MASTER_S&amp;P'!L:L))</f>
        <v>1809000000</v>
      </c>
      <c r="N186" s="65">
        <f t="shared" si="124"/>
        <v>1.6534013435439719E-2</v>
      </c>
      <c r="O186" s="65" t="str">
        <f t="shared" si="125"/>
        <v/>
      </c>
      <c r="P186" s="47">
        <f t="shared" si="156"/>
        <v>0.21520342612419699</v>
      </c>
      <c r="Q186" s="46" t="str">
        <f>_xlfn.XLOOKUP($D186, MASTER_VL!$D:$D, MASTER_VL!F:F)</f>
        <v>NA</v>
      </c>
      <c r="R186" s="46" t="str">
        <f>IF(AND(EXCL_YRS_NEG_INC=1,_xlfn.XLOOKUP($D186,MASTER_VL!$D:$D,MASTER_VL!O:O)&lt;0),"Negative",_xlfn.XLOOKUP($D186,MASTER_VL!$D:$D,MASTER_VL!O:O))</f>
        <v>NA</v>
      </c>
      <c r="S186" s="65" t="str">
        <f t="shared" si="126"/>
        <v/>
      </c>
      <c r="T186" s="65" t="str">
        <f t="shared" si="127"/>
        <v/>
      </c>
      <c r="U186" s="47" t="str">
        <f t="shared" si="157"/>
        <v>n/a</v>
      </c>
      <c r="V186" s="46">
        <f t="shared" si="128"/>
        <v>8406000000</v>
      </c>
      <c r="W186" s="46">
        <f>_xlfn.XLOOKUP($D186, MASTER_YH!$D:$D, MASTER_YH!I:I)</f>
        <v>24632000000</v>
      </c>
      <c r="X186" s="49">
        <f t="shared" si="129"/>
        <v>0.34126339720688537</v>
      </c>
      <c r="Y186" s="46">
        <f t="shared" si="158"/>
        <v>8406000000</v>
      </c>
      <c r="Z186" s="46">
        <f>_xlfn.XLOOKUP($D186, 'MASTER_S&amp;P'!$D:$D, 'MASTER_S&amp;P'!I:I)</f>
        <v>24632000000</v>
      </c>
      <c r="AA186" s="49">
        <f t="shared" si="159"/>
        <v>0.34126339720688537</v>
      </c>
      <c r="AB186" s="51">
        <f t="shared" si="130"/>
        <v>24632000000</v>
      </c>
      <c r="AC186" s="65">
        <f t="shared" si="131"/>
        <v>1.5412393788959887E-2</v>
      </c>
      <c r="AD186" s="65" t="str">
        <f t="shared" si="132"/>
        <v/>
      </c>
      <c r="AE186" s="50">
        <f t="shared" si="160"/>
        <v>0.34126339720688537</v>
      </c>
      <c r="AF186" s="44">
        <f t="shared" si="173"/>
        <v>0</v>
      </c>
      <c r="AI186" s="46">
        <f>_xlfn.XLOOKUP($D186,MASTER_YH!$D:$D,MASTER_YH!G:G)</f>
        <v>7022000000</v>
      </c>
      <c r="AJ186" s="46">
        <f>IF(AND(EXCL_YRS_NEG_INC=1,_xlfn.XLOOKUP($D186,MASTER_YH!$D:$D,MASTER_YH!M:M)&lt;0), "Negative", _xlfn.XLOOKUP($D186,MASTER_YH!$D:$D,MASTER_YH!M:M))</f>
        <v>1453000000</v>
      </c>
      <c r="AK186" s="65">
        <f t="shared" si="133"/>
        <v>1.573459528054659E-2</v>
      </c>
      <c r="AL186" s="65" t="str">
        <f t="shared" si="134"/>
        <v/>
      </c>
      <c r="AM186" s="47">
        <f t="shared" si="161"/>
        <v>0.20692110509826261</v>
      </c>
      <c r="AN186" s="46">
        <f>_xlfn.XLOOKUP($D186, 'MASTER_S&amp;P'!$D:$D, 'MASTER_S&amp;P'!G:G)</f>
        <v>7022000000</v>
      </c>
      <c r="AO186" s="46">
        <f>IF(AND(EXCL_YRS_NEG_INC=1,_xlfn.XLOOKUP($D186,'MASTER_S&amp;P'!$D:$D,'MASTER_S&amp;P'!M:M)&lt;0),"Negative",_xlfn.XLOOKUP($D186,'MASTER_S&amp;P'!$D:$D,'MASTER_S&amp;P'!M:M))</f>
        <v>1453000000</v>
      </c>
      <c r="AP186" s="65">
        <f t="shared" si="135"/>
        <v>1.5957576536442714E-2</v>
      </c>
      <c r="AQ186" s="65" t="str">
        <f t="shared" si="136"/>
        <v/>
      </c>
      <c r="AR186" s="47">
        <f t="shared" si="162"/>
        <v>0.20692110509826261</v>
      </c>
      <c r="AS186" s="46">
        <f>_xlfn.XLOOKUP($D186, MASTER_VL!$D:$D, MASTER_VL!G:G)</f>
        <v>7022000000</v>
      </c>
      <c r="AT186" s="46">
        <f>IF(AND(EXCL_YRS_NEG_INC=1,_xlfn.XLOOKUP($D186,MASTER_VL!$D:$D,MASTER_VL!P:P)&lt;0),"Negative",_xlfn.XLOOKUP($D186,MASTER_VL!$D:$D,MASTER_VL!P:P))</f>
        <v>1015495000</v>
      </c>
      <c r="AU186" s="65">
        <f t="shared" si="137"/>
        <v>1.6456102817603315E-2</v>
      </c>
      <c r="AV186" s="65" t="str">
        <f t="shared" si="138"/>
        <v/>
      </c>
      <c r="AW186" s="47">
        <f t="shared" si="163"/>
        <v>0.14461620620905724</v>
      </c>
      <c r="AX186" s="46">
        <f t="shared" si="139"/>
        <v>7022000000</v>
      </c>
      <c r="AY186" s="46">
        <f>_xlfn.XLOOKUP($D186, MASTER_YH!$D:$D, MASTER_YH!J:J)</f>
        <v>23391000000</v>
      </c>
      <c r="AZ186" s="49">
        <f t="shared" si="140"/>
        <v>0.3002009319823864</v>
      </c>
      <c r="BA186" s="46">
        <f t="shared" si="164"/>
        <v>7022000000</v>
      </c>
      <c r="BB186" s="46">
        <f>_xlfn.XLOOKUP($D186, 'MASTER_S&amp;P'!$D:$D, 'MASTER_S&amp;P'!J:J)</f>
        <v>23391000000</v>
      </c>
      <c r="BC186" s="49">
        <f t="shared" si="165"/>
        <v>0.3002009319823864</v>
      </c>
      <c r="BD186" s="51">
        <f t="shared" si="141"/>
        <v>23391000000</v>
      </c>
      <c r="BE186" s="65">
        <f t="shared" si="142"/>
        <v>1.5104710987410525E-2</v>
      </c>
      <c r="BF186" s="65" t="str">
        <f t="shared" si="143"/>
        <v/>
      </c>
      <c r="BG186" s="50">
        <f t="shared" si="166"/>
        <v>0.3002009319823864</v>
      </c>
      <c r="BH186" s="44">
        <f t="shared" si="174"/>
        <v>0</v>
      </c>
      <c r="BK186" s="46">
        <f>_xlfn.XLOOKUP($D186,MASTER_YH!$D:$D,MASTER_YH!H:H)</f>
        <v>6505000000</v>
      </c>
      <c r="BL186" s="46">
        <f>IF(AND(EXCL_YRS_NEG_INC=1,_xlfn.XLOOKUP($D186,MASTER_YH!$D:$D,MASTER_YH!N:N)&lt;0), "Negative", _xlfn.XLOOKUP($D186,MASTER_YH!$D:$D,MASTER_YH!N:N))</f>
        <v>1365000000</v>
      </c>
      <c r="BM186" s="65">
        <f t="shared" si="144"/>
        <v>1.630774113965882E-2</v>
      </c>
      <c r="BN186" s="65" t="str">
        <f t="shared" si="145"/>
        <v/>
      </c>
      <c r="BO186" s="47">
        <f t="shared" si="167"/>
        <v>0.20983858570330516</v>
      </c>
      <c r="BP186" s="46">
        <f>_xlfn.XLOOKUP($D186, 'MASTER_S&amp;P'!$D:$D, 'MASTER_S&amp;P'!H:H)</f>
        <v>6505000000</v>
      </c>
      <c r="BQ186" s="46">
        <f>IF(AND(EXCL_YRS_NEG_INC=1,_xlfn.XLOOKUP($D186,'MASTER_S&amp;P'!$D:$D,'MASTER_S&amp;P'!N:N)&lt;0),"Negative",_xlfn.XLOOKUP($D186,'MASTER_S&amp;P'!$D:$D,'MASTER_S&amp;P'!N:N))</f>
        <v>1365000000</v>
      </c>
      <c r="BR186" s="65">
        <f t="shared" si="146"/>
        <v>1.5819447278280531E-2</v>
      </c>
      <c r="BS186" s="65" t="str">
        <f t="shared" si="147"/>
        <v/>
      </c>
      <c r="BT186" s="47">
        <f t="shared" si="168"/>
        <v>0.20983858570330516</v>
      </c>
      <c r="BU186" s="46">
        <f>_xlfn.XLOOKUP($D186, MASTER_VL!$D:$D, MASTER_VL!H:H)</f>
        <v>6505000000</v>
      </c>
      <c r="BV186" s="46">
        <f>IF(AND(EXCL_YRS_NEG_INC=1,_xlfn.XLOOKUP($D186,MASTER_VL!$D:$D,MASTER_VL!Q:Q)&lt;0),"Negative",_xlfn.XLOOKUP($D186,MASTER_VL!$D:$D,MASTER_VL!Q:Q))</f>
        <v>964419600</v>
      </c>
      <c r="BW186" s="65">
        <f t="shared" si="148"/>
        <v>1.6936693892000976E-2</v>
      </c>
      <c r="BX186" s="65" t="str">
        <f t="shared" si="149"/>
        <v/>
      </c>
      <c r="BY186" s="47">
        <f t="shared" si="169"/>
        <v>0.14825820138355111</v>
      </c>
      <c r="BZ186" s="46">
        <f t="shared" si="150"/>
        <v>6505000000</v>
      </c>
      <c r="CA186" s="46">
        <f>_xlfn.XLOOKUP($D186, MASTER_YH!$D:$D, MASTER_YH!K:K)</f>
        <v>22746000000</v>
      </c>
      <c r="CB186" s="49">
        <f t="shared" si="151"/>
        <v>0.28598434889650926</v>
      </c>
      <c r="CC186" s="46">
        <f t="shared" si="170"/>
        <v>6505000000</v>
      </c>
      <c r="CD186" s="46">
        <f>_xlfn.XLOOKUP($D186, 'MASTER_S&amp;P'!$D:$D, 'MASTER_S&amp;P'!K:K)</f>
        <v>22746000000</v>
      </c>
      <c r="CE186" s="49">
        <f t="shared" si="171"/>
        <v>0.28598434889650926</v>
      </c>
      <c r="CF186" s="51">
        <f t="shared" si="152"/>
        <v>22746000000</v>
      </c>
      <c r="CG186" s="65">
        <f t="shared" si="153"/>
        <v>1.5244524708029826E-2</v>
      </c>
      <c r="CH186" s="65" t="str">
        <f t="shared" si="154"/>
        <v/>
      </c>
      <c r="CI186" s="50">
        <f t="shared" si="172"/>
        <v>0.28598434889650926</v>
      </c>
      <c r="CJ186" s="44">
        <f t="shared" si="175"/>
        <v>0</v>
      </c>
    </row>
    <row r="187" spans="2:88" x14ac:dyDescent="0.3">
      <c r="B187" s="7" t="str">
        <f>MASTER_VL!B181</f>
        <v>Restaurants</v>
      </c>
      <c r="C187" s="7" t="str">
        <f>MASTER_VL!C181</f>
        <v>Rave Restaurant Group Inc.</v>
      </c>
      <c r="D187" s="7" t="str">
        <f>MASTER_VL!D181</f>
        <v>RAVE</v>
      </c>
      <c r="G187" s="46" t="str">
        <f>_xlfn.XLOOKUP($D187,MASTER_YH!$D:$D,MASTER_YH!F:F)</f>
        <v>n/a</v>
      </c>
      <c r="H187" s="46" t="str">
        <f>IF(AND(EXCL_YRS_NEG_INC=1,_xlfn.XLOOKUP($D187,MASTER_YH!$D:$D,MASTER_YH!L:L)&lt;0), "Negative", _xlfn.XLOOKUP($D187,MASTER_YH!$D:$D,MASTER_YH!L:L))</f>
        <v>n/a</v>
      </c>
      <c r="I187" s="65" t="str">
        <f t="shared" si="122"/>
        <v/>
      </c>
      <c r="J187" s="65" t="str">
        <f t="shared" si="123"/>
        <v/>
      </c>
      <c r="K187" s="47" t="str">
        <f t="shared" si="155"/>
        <v>n/a</v>
      </c>
      <c r="L187" s="46">
        <f>_xlfn.XLOOKUP($D187, 'MASTER_S&amp;P'!$D:$D, 'MASTER_S&amp;P'!F:F)</f>
        <v>12150000</v>
      </c>
      <c r="M187" s="46">
        <f>IF(AND(EXCL_YRS_NEG_INC=1,_xlfn.XLOOKUP($D187,'MASTER_S&amp;P'!$D:$D,'MASTER_S&amp;P'!L:L)&lt;0),"Negative",_xlfn.XLOOKUP($D187,'MASTER_S&amp;P'!$D:$D,'MASTER_S&amp;P'!L:L))</f>
        <v>3092000</v>
      </c>
      <c r="N187" s="65">
        <f t="shared" si="124"/>
        <v>1.0618364669341543E-5</v>
      </c>
      <c r="O187" s="65" t="str">
        <f t="shared" si="125"/>
        <v/>
      </c>
      <c r="P187" s="47">
        <f t="shared" si="156"/>
        <v>0.25448559670781895</v>
      </c>
      <c r="Q187" s="46">
        <f>_xlfn.XLOOKUP($D187, MASTER_VL!$D:$D, MASTER_VL!F:F)</f>
        <v>12200000</v>
      </c>
      <c r="R187" s="46">
        <f>IF(AND(EXCL_YRS_NEG_INC=1,_xlfn.XLOOKUP($D187,MASTER_VL!$D:$D,MASTER_VL!O:O)&lt;0),"Negative",_xlfn.XLOOKUP($D187,MASTER_VL!$D:$D,MASTER_VL!O:O))</f>
        <v>2480300</v>
      </c>
      <c r="S187" s="65">
        <f t="shared" si="126"/>
        <v>1.4575627925160194E-5</v>
      </c>
      <c r="T187" s="65" t="str">
        <f t="shared" si="127"/>
        <v/>
      </c>
      <c r="U187" s="47">
        <f t="shared" si="157"/>
        <v>0.2033032786885246</v>
      </c>
      <c r="V187" s="46" t="str">
        <f t="shared" si="128"/>
        <v>n/a</v>
      </c>
      <c r="W187" s="46" t="str">
        <f>_xlfn.XLOOKUP($D187, MASTER_YH!$D:$D, MASTER_YH!I:I)</f>
        <v>n/a</v>
      </c>
      <c r="X187" s="49" t="str">
        <f t="shared" si="129"/>
        <v>n/a</v>
      </c>
      <c r="Y187" s="46">
        <f t="shared" si="158"/>
        <v>12150000</v>
      </c>
      <c r="Z187" s="46">
        <f>_xlfn.XLOOKUP($D187, 'MASTER_S&amp;P'!$D:$D, 'MASTER_S&amp;P'!I:I)</f>
        <v>15819000</v>
      </c>
      <c r="AA187" s="49">
        <f t="shared" si="159"/>
        <v>0.76806372084202545</v>
      </c>
      <c r="AB187" s="51">
        <f t="shared" si="130"/>
        <v>15819000</v>
      </c>
      <c r="AC187" s="65">
        <f t="shared" si="131"/>
        <v>9.8980455240157695E-6</v>
      </c>
      <c r="AD187" s="65" t="str">
        <f t="shared" si="132"/>
        <v/>
      </c>
      <c r="AE187" s="50">
        <f t="shared" si="160"/>
        <v>0.76806372084202545</v>
      </c>
      <c r="AF187" s="44">
        <f t="shared" si="173"/>
        <v>0</v>
      </c>
      <c r="AI187" s="46">
        <f>_xlfn.XLOOKUP($D187,MASTER_YH!$D:$D,MASTER_YH!G:G)</f>
        <v>5125000</v>
      </c>
      <c r="AJ187" s="46">
        <f>IF(AND(EXCL_YRS_NEG_INC=1,_xlfn.XLOOKUP($D187,MASTER_YH!$D:$D,MASTER_YH!M:M)&lt;0), "Negative", _xlfn.XLOOKUP($D187,MASTER_YH!$D:$D,MASTER_YH!M:M))</f>
        <v>3092000</v>
      </c>
      <c r="AK187" s="65">
        <f t="shared" si="133"/>
        <v>1.0108994821771373E-5</v>
      </c>
      <c r="AL187" s="65" t="str">
        <f t="shared" si="134"/>
        <v/>
      </c>
      <c r="AM187" s="47">
        <f t="shared" si="161"/>
        <v>0.60331707317073169</v>
      </c>
      <c r="AN187" s="46">
        <f>_xlfn.XLOOKUP($D187, 'MASTER_S&amp;P'!$D:$D, 'MASTER_S&amp;P'!G:G)</f>
        <v>11889000</v>
      </c>
      <c r="AO187" s="46">
        <f>IF(AND(EXCL_YRS_NEG_INC=1,_xlfn.XLOOKUP($D187,'MASTER_S&amp;P'!$D:$D,'MASTER_S&amp;P'!M:M)&lt;0),"Negative",_xlfn.XLOOKUP($D187,'MASTER_S&amp;P'!$D:$D,'MASTER_S&amp;P'!M:M))</f>
        <v>2150000</v>
      </c>
      <c r="AP187" s="65">
        <f t="shared" si="135"/>
        <v>1.0252253438915014E-5</v>
      </c>
      <c r="AQ187" s="65" t="str">
        <f t="shared" si="136"/>
        <v/>
      </c>
      <c r="AR187" s="47">
        <f t="shared" si="162"/>
        <v>0.18083943140718312</v>
      </c>
      <c r="AS187" s="46">
        <f>_xlfn.XLOOKUP($D187, MASTER_VL!$D:$D, MASTER_VL!G:G)</f>
        <v>11900000</v>
      </c>
      <c r="AT187" s="46">
        <f>IF(AND(EXCL_YRS_NEG_INC=1,_xlfn.XLOOKUP($D187,MASTER_VL!$D:$D,MASTER_VL!P:P)&lt;0),"Negative",_xlfn.XLOOKUP($D187,MASTER_VL!$D:$D,MASTER_VL!P:P))</f>
        <v>1415000</v>
      </c>
      <c r="AU187" s="65">
        <f t="shared" si="137"/>
        <v>1.0572541282670369E-5</v>
      </c>
      <c r="AV187" s="65" t="str">
        <f t="shared" si="138"/>
        <v/>
      </c>
      <c r="AW187" s="47">
        <f t="shared" si="163"/>
        <v>0.11890756302521008</v>
      </c>
      <c r="AX187" s="46">
        <f t="shared" si="139"/>
        <v>5125000</v>
      </c>
      <c r="AY187" s="46">
        <f>_xlfn.XLOOKUP($D187, MASTER_YH!$D:$D, MASTER_YH!J:J)</f>
        <v>15819000</v>
      </c>
      <c r="AZ187" s="49">
        <f t="shared" si="140"/>
        <v>0.32397749541690374</v>
      </c>
      <c r="BA187" s="46">
        <f t="shared" si="164"/>
        <v>11889000</v>
      </c>
      <c r="BB187" s="46">
        <f>_xlfn.XLOOKUP($D187, 'MASTER_S&amp;P'!$D:$D, 'MASTER_S&amp;P'!J:J)</f>
        <v>14237000</v>
      </c>
      <c r="BC187" s="49">
        <f t="shared" si="165"/>
        <v>0.83507761466601105</v>
      </c>
      <c r="BD187" s="51">
        <f t="shared" si="141"/>
        <v>15028000</v>
      </c>
      <c r="BE187" s="65">
        <f t="shared" si="142"/>
        <v>9.7043134846225199E-6</v>
      </c>
      <c r="BF187" s="65" t="str">
        <f t="shared" si="143"/>
        <v/>
      </c>
      <c r="BG187" s="50">
        <f t="shared" si="166"/>
        <v>0.57952755504145737</v>
      </c>
      <c r="BH187" s="44">
        <f t="shared" si="174"/>
        <v>0</v>
      </c>
      <c r="BK187" s="46">
        <f>_xlfn.XLOOKUP($D187,MASTER_YH!$D:$D,MASTER_YH!H:H)</f>
        <v>5130000</v>
      </c>
      <c r="BL187" s="46">
        <f>IF(AND(EXCL_YRS_NEG_INC=1,_xlfn.XLOOKUP($D187,MASTER_YH!$D:$D,MASTER_YH!N:N)&lt;0), "Negative", _xlfn.XLOOKUP($D187,MASTER_YH!$D:$D,MASTER_YH!N:N))</f>
        <v>2150000</v>
      </c>
      <c r="BM187" s="65">
        <f t="shared" si="144"/>
        <v>1.1741129111651397E-5</v>
      </c>
      <c r="BN187" s="65" t="str">
        <f t="shared" si="145"/>
        <v/>
      </c>
      <c r="BO187" s="47">
        <f t="shared" si="167"/>
        <v>0.41910331384015592</v>
      </c>
      <c r="BP187" s="46">
        <f>_xlfn.XLOOKUP($D187, 'MASTER_S&amp;P'!$D:$D, 'MASTER_S&amp;P'!H:H)</f>
        <v>10692000</v>
      </c>
      <c r="BQ187" s="46">
        <f>IF(AND(EXCL_YRS_NEG_INC=1,_xlfn.XLOOKUP($D187,'MASTER_S&amp;P'!$D:$D,'MASTER_S&amp;P'!N:N)&lt;0),"Negative",_xlfn.XLOOKUP($D187,'MASTER_S&amp;P'!$D:$D,'MASTER_S&amp;P'!N:N))</f>
        <v>2365000</v>
      </c>
      <c r="BR187" s="65">
        <f t="shared" si="146"/>
        <v>1.1389570841148384E-5</v>
      </c>
      <c r="BS187" s="65" t="str">
        <f t="shared" si="147"/>
        <v/>
      </c>
      <c r="BT187" s="47">
        <f t="shared" si="168"/>
        <v>0.22119341563786007</v>
      </c>
      <c r="BU187" s="46">
        <f>_xlfn.XLOOKUP($D187, MASTER_VL!$D:$D, MASTER_VL!H:H)</f>
        <v>10700000</v>
      </c>
      <c r="BV187" s="46">
        <f>IF(AND(EXCL_YRS_NEG_INC=1,_xlfn.XLOOKUP($D187,MASTER_VL!$D:$D,MASTER_VL!Q:Q)&lt;0),"Negative",_xlfn.XLOOKUP($D187,MASTER_VL!$D:$D,MASTER_VL!Q:Q))</f>
        <v>7879500</v>
      </c>
      <c r="BW187" s="65">
        <f t="shared" si="148"/>
        <v>1.2193957949633079E-5</v>
      </c>
      <c r="BX187" s="65" t="str">
        <f t="shared" si="149"/>
        <v/>
      </c>
      <c r="BY187" s="47">
        <f t="shared" si="169"/>
        <v>0.73640186915887851</v>
      </c>
      <c r="BZ187" s="46">
        <f t="shared" si="150"/>
        <v>5130000</v>
      </c>
      <c r="CA187" s="46">
        <f>_xlfn.XLOOKUP($D187, MASTER_YH!$D:$D, MASTER_YH!K:K)</f>
        <v>14237000</v>
      </c>
      <c r="CB187" s="49">
        <f t="shared" si="151"/>
        <v>0.36032872093839996</v>
      </c>
      <c r="CC187" s="46">
        <f t="shared" si="170"/>
        <v>10692000</v>
      </c>
      <c r="CD187" s="46">
        <f>_xlfn.XLOOKUP($D187, 'MASTER_S&amp;P'!$D:$D, 'MASTER_S&amp;P'!K:K)</f>
        <v>18516000</v>
      </c>
      <c r="CE187" s="49">
        <f t="shared" si="171"/>
        <v>0.57744653272845103</v>
      </c>
      <c r="CF187" s="51">
        <f t="shared" si="152"/>
        <v>16376500</v>
      </c>
      <c r="CG187" s="65">
        <f t="shared" si="153"/>
        <v>1.0975642261542709E-5</v>
      </c>
      <c r="CH187" s="65" t="str">
        <f t="shared" si="154"/>
        <v/>
      </c>
      <c r="CI187" s="50">
        <f t="shared" si="172"/>
        <v>0.4688876268334255</v>
      </c>
      <c r="CJ187" s="44">
        <f t="shared" si="175"/>
        <v>0</v>
      </c>
    </row>
    <row r="188" spans="2:88" x14ac:dyDescent="0.3">
      <c r="B188" s="7" t="str">
        <f>MASTER_VL!B182</f>
        <v>Restaurants</v>
      </c>
      <c r="C188" s="7" t="str">
        <f>MASTER_VL!C182</f>
        <v>RCI Hospitality Holdings Inc</v>
      </c>
      <c r="D188" s="7" t="str">
        <f>MASTER_VL!D182</f>
        <v>RICK</v>
      </c>
      <c r="G188" s="46">
        <f>_xlfn.XLOOKUP($D188,MASTER_YH!$D:$D,MASTER_YH!F:F)</f>
        <v>276185000</v>
      </c>
      <c r="H188" s="46">
        <f>IF(AND(EXCL_YRS_NEG_INC=1,_xlfn.XLOOKUP($D188,MASTER_YH!$D:$D,MASTER_YH!L:L)&lt;0), "Negative", _xlfn.XLOOKUP($D188,MASTER_YH!$D:$D,MASTER_YH!L:L))</f>
        <v>2608000</v>
      </c>
      <c r="I188" s="65">
        <f t="shared" si="122"/>
        <v>4.2813142561704231E-4</v>
      </c>
      <c r="J188" s="65" t="str">
        <f t="shared" si="123"/>
        <v/>
      </c>
      <c r="K188" s="47">
        <f t="shared" si="155"/>
        <v>9.4429458515125735E-3</v>
      </c>
      <c r="L188" s="46">
        <f>_xlfn.XLOOKUP($D188, 'MASTER_S&amp;P'!$D:$D, 'MASTER_S&amp;P'!F:F)</f>
        <v>295604000</v>
      </c>
      <c r="M188" s="46">
        <f>IF(AND(EXCL_YRS_NEG_INC=1,_xlfn.XLOOKUP($D188,'MASTER_S&amp;P'!$D:$D,'MASTER_S&amp;P'!L:L)&lt;0),"Negative",_xlfn.XLOOKUP($D188,'MASTER_S&amp;P'!$D:$D,'MASTER_S&amp;P'!L:L))</f>
        <v>2608000</v>
      </c>
      <c r="N188" s="65">
        <f t="shared" si="124"/>
        <v>3.9224919727132574E-4</v>
      </c>
      <c r="O188" s="65" t="str">
        <f t="shared" si="125"/>
        <v/>
      </c>
      <c r="P188" s="47">
        <f t="shared" si="156"/>
        <v>8.8226140376990846E-3</v>
      </c>
      <c r="Q188" s="46">
        <f>_xlfn.XLOOKUP($D188, MASTER_VL!$D:$D, MASTER_VL!F:F)</f>
        <v>295600000</v>
      </c>
      <c r="R188" s="46">
        <f>IF(AND(EXCL_YRS_NEG_INC=1,_xlfn.XLOOKUP($D188,MASTER_VL!$D:$D,MASTER_VL!O:O)&lt;0),"Negative",_xlfn.XLOOKUP($D188,MASTER_VL!$D:$D,MASTER_VL!O:O))</f>
        <v>25984000</v>
      </c>
      <c r="S188" s="65">
        <f t="shared" si="126"/>
        <v>5.3843303855226701E-4</v>
      </c>
      <c r="T188" s="65" t="str">
        <f t="shared" si="127"/>
        <v/>
      </c>
      <c r="U188" s="47">
        <f t="shared" si="157"/>
        <v>8.7902571041948582E-2</v>
      </c>
      <c r="V188" s="46">
        <f t="shared" si="128"/>
        <v>276185000</v>
      </c>
      <c r="W188" s="46">
        <f>_xlfn.XLOOKUP($D188, MASTER_YH!$D:$D, MASTER_YH!I:I)</f>
        <v>584364000</v>
      </c>
      <c r="X188" s="49">
        <f t="shared" si="129"/>
        <v>0.47262493925019339</v>
      </c>
      <c r="Y188" s="46">
        <f t="shared" si="158"/>
        <v>295604000</v>
      </c>
      <c r="Z188" s="46">
        <f>_xlfn.XLOOKUP($D188, 'MASTER_S&amp;P'!$D:$D, 'MASTER_S&amp;P'!I:I)</f>
        <v>584364000</v>
      </c>
      <c r="AA188" s="49">
        <f t="shared" si="159"/>
        <v>0.50585593910644733</v>
      </c>
      <c r="AB188" s="51">
        <f t="shared" si="130"/>
        <v>584364000</v>
      </c>
      <c r="AC188" s="65">
        <f t="shared" si="131"/>
        <v>3.6564014631746327E-4</v>
      </c>
      <c r="AD188" s="65" t="str">
        <f t="shared" si="132"/>
        <v/>
      </c>
      <c r="AE188" s="50">
        <f t="shared" si="160"/>
        <v>0.48924043917832039</v>
      </c>
      <c r="AF188" s="44">
        <f t="shared" si="173"/>
        <v>0</v>
      </c>
      <c r="AI188" s="46">
        <f>_xlfn.XLOOKUP($D188,MASTER_YH!$D:$D,MASTER_YH!G:G)</f>
        <v>274745000</v>
      </c>
      <c r="AJ188" s="46">
        <f>IF(AND(EXCL_YRS_NEG_INC=1,_xlfn.XLOOKUP($D188,MASTER_YH!$D:$D,MASTER_YH!M:M)&lt;0), "Negative", _xlfn.XLOOKUP($D188,MASTER_YH!$D:$D,MASTER_YH!M:M))</f>
        <v>35946000</v>
      </c>
      <c r="AK188" s="65">
        <f t="shared" si="133"/>
        <v>4.1092781426024642E-4</v>
      </c>
      <c r="AL188" s="65" t="str">
        <f t="shared" si="134"/>
        <v/>
      </c>
      <c r="AM188" s="47">
        <f t="shared" si="161"/>
        <v>0.13083404611548891</v>
      </c>
      <c r="AN188" s="46">
        <f>_xlfn.XLOOKUP($D188, 'MASTER_S&amp;P'!$D:$D, 'MASTER_S&amp;P'!G:G)</f>
        <v>293790000</v>
      </c>
      <c r="AO188" s="46">
        <f>IF(AND(EXCL_YRS_NEG_INC=1,_xlfn.XLOOKUP($D188,'MASTER_S&amp;P'!$D:$D,'MASTER_S&amp;P'!M:M)&lt;0),"Negative",_xlfn.XLOOKUP($D188,'MASTER_S&amp;P'!$D:$D,'MASTER_S&amp;P'!M:M))</f>
        <v>35946000</v>
      </c>
      <c r="AP188" s="65">
        <f t="shared" si="135"/>
        <v>4.1675123700945967E-4</v>
      </c>
      <c r="AQ188" s="65" t="str">
        <f t="shared" si="136"/>
        <v/>
      </c>
      <c r="AR188" s="47">
        <f t="shared" si="162"/>
        <v>0.12235270090881242</v>
      </c>
      <c r="AS188" s="46">
        <f>_xlfn.XLOOKUP($D188, MASTER_VL!$D:$D, MASTER_VL!G:G)</f>
        <v>293800000</v>
      </c>
      <c r="AT188" s="46">
        <f>IF(AND(EXCL_YRS_NEG_INC=1,_xlfn.XLOOKUP($D188,MASTER_VL!$D:$D,MASTER_VL!P:P)&lt;0),"Negative",_xlfn.XLOOKUP($D188,MASTER_VL!$D:$D,MASTER_VL!P:P))</f>
        <v>29422000</v>
      </c>
      <c r="AU188" s="65">
        <f t="shared" si="137"/>
        <v>4.2977084834461043E-4</v>
      </c>
      <c r="AV188" s="65" t="str">
        <f t="shared" si="138"/>
        <v/>
      </c>
      <c r="AW188" s="47">
        <f t="shared" si="163"/>
        <v>0.100142954390742</v>
      </c>
      <c r="AX188" s="46">
        <f t="shared" si="139"/>
        <v>274745000</v>
      </c>
      <c r="AY188" s="46">
        <f>_xlfn.XLOOKUP($D188, MASTER_YH!$D:$D, MASTER_YH!J:J)</f>
        <v>610884000</v>
      </c>
      <c r="AZ188" s="49">
        <f t="shared" si="140"/>
        <v>0.4497498706792124</v>
      </c>
      <c r="BA188" s="46">
        <f t="shared" si="164"/>
        <v>293790000</v>
      </c>
      <c r="BB188" s="46">
        <f>_xlfn.XLOOKUP($D188, 'MASTER_S&amp;P'!$D:$D, 'MASTER_S&amp;P'!J:J)</f>
        <v>610884000</v>
      </c>
      <c r="BC188" s="49">
        <f t="shared" si="165"/>
        <v>0.48092600231795235</v>
      </c>
      <c r="BD188" s="51">
        <f t="shared" si="141"/>
        <v>610884000</v>
      </c>
      <c r="BE188" s="65">
        <f t="shared" si="142"/>
        <v>3.9447763100480061E-4</v>
      </c>
      <c r="BF188" s="65" t="str">
        <f t="shared" si="143"/>
        <v/>
      </c>
      <c r="BG188" s="50">
        <f t="shared" si="166"/>
        <v>0.46533793649858235</v>
      </c>
      <c r="BH188" s="44">
        <f t="shared" si="174"/>
        <v>0</v>
      </c>
      <c r="BK188" s="46">
        <f>_xlfn.XLOOKUP($D188,MASTER_YH!$D:$D,MASTER_YH!H:H)</f>
        <v>251498000</v>
      </c>
      <c r="BL188" s="46">
        <f>IF(AND(EXCL_YRS_NEG_INC=1,_xlfn.XLOOKUP($D188,MASTER_YH!$D:$D,MASTER_YH!N:N)&lt;0), "Negative", _xlfn.XLOOKUP($D188,MASTER_YH!$D:$D,MASTER_YH!N:N))</f>
        <v>60131000</v>
      </c>
      <c r="BM188" s="65">
        <f t="shared" si="144"/>
        <v>3.8051252602568553E-4</v>
      </c>
      <c r="BN188" s="65" t="str">
        <f t="shared" si="145"/>
        <v/>
      </c>
      <c r="BO188" s="47">
        <f t="shared" si="167"/>
        <v>0.23909136454365443</v>
      </c>
      <c r="BP188" s="46">
        <f>_xlfn.XLOOKUP($D188, 'MASTER_S&amp;P'!$D:$D, 'MASTER_S&amp;P'!H:H)</f>
        <v>267620000</v>
      </c>
      <c r="BQ188" s="46">
        <f>IF(AND(EXCL_YRS_NEG_INC=1,_xlfn.XLOOKUP($D188,'MASTER_S&amp;P'!$D:$D,'MASTER_S&amp;P'!N:N)&lt;0),"Negative",_xlfn.XLOOKUP($D188,'MASTER_S&amp;P'!$D:$D,'MASTER_S&amp;P'!N:N))</f>
        <v>60131000</v>
      </c>
      <c r="BR188" s="65">
        <f t="shared" si="146"/>
        <v>3.6911904552800725E-4</v>
      </c>
      <c r="BS188" s="65" t="str">
        <f t="shared" si="147"/>
        <v/>
      </c>
      <c r="BT188" s="47">
        <f t="shared" si="168"/>
        <v>0.22468799043419774</v>
      </c>
      <c r="BU188" s="46">
        <f>_xlfn.XLOOKUP($D188, MASTER_VL!$D:$D, MASTER_VL!H:H)</f>
        <v>267600000</v>
      </c>
      <c r="BV188" s="46">
        <f>IF(AND(EXCL_YRS_NEG_INC=1,_xlfn.XLOOKUP($D188,MASTER_VL!$D:$D,MASTER_VL!Q:Q)&lt;0),"Negative",_xlfn.XLOOKUP($D188,MASTER_VL!$D:$D,MASTER_VL!Q:Q))</f>
        <v>45319300</v>
      </c>
      <c r="BW188" s="65">
        <f t="shared" si="148"/>
        <v>3.9518803494472939E-4</v>
      </c>
      <c r="BX188" s="65" t="str">
        <f t="shared" si="149"/>
        <v/>
      </c>
      <c r="BY188" s="47">
        <f t="shared" si="169"/>
        <v>0.16935463378176382</v>
      </c>
      <c r="BZ188" s="46">
        <f t="shared" si="150"/>
        <v>251498000</v>
      </c>
      <c r="CA188" s="46">
        <f>_xlfn.XLOOKUP($D188, MASTER_YH!$D:$D, MASTER_YH!K:K)</f>
        <v>530738000</v>
      </c>
      <c r="CB188" s="49">
        <f t="shared" si="151"/>
        <v>0.47386469406750598</v>
      </c>
      <c r="CC188" s="46">
        <f t="shared" si="170"/>
        <v>267620000</v>
      </c>
      <c r="CD188" s="46">
        <f>_xlfn.XLOOKUP($D188, 'MASTER_S&amp;P'!$D:$D, 'MASTER_S&amp;P'!K:K)</f>
        <v>530738000</v>
      </c>
      <c r="CE188" s="49">
        <f t="shared" si="171"/>
        <v>0.50424126405118908</v>
      </c>
      <c r="CF188" s="51">
        <f t="shared" si="152"/>
        <v>530738000</v>
      </c>
      <c r="CG188" s="65">
        <f t="shared" si="153"/>
        <v>3.5570423610702248E-4</v>
      </c>
      <c r="CH188" s="65" t="str">
        <f t="shared" si="154"/>
        <v/>
      </c>
      <c r="CI188" s="50">
        <f t="shared" si="172"/>
        <v>0.48905297905934753</v>
      </c>
      <c r="CJ188" s="44">
        <f t="shared" si="175"/>
        <v>0</v>
      </c>
    </row>
    <row r="189" spans="2:88" x14ac:dyDescent="0.3">
      <c r="B189" s="7" t="str">
        <f>MASTER_VL!B183</f>
        <v>Restaurants</v>
      </c>
      <c r="C189" s="7" t="str">
        <f>MASTER_VL!C183</f>
        <v>Rocky Mountain Chocolate Factory Inc</v>
      </c>
      <c r="D189" s="7" t="str">
        <f>MASTER_VL!D183</f>
        <v>RMCF</v>
      </c>
      <c r="G189" s="46" t="str">
        <f>_xlfn.XLOOKUP($D189,MASTER_YH!$D:$D,MASTER_YH!F:F)</f>
        <v>n/a</v>
      </c>
      <c r="H189" s="46" t="str">
        <f>IF(AND(EXCL_YRS_NEG_INC=1,_xlfn.XLOOKUP($D189,MASTER_YH!$D:$D,MASTER_YH!L:L)&lt;0), "Negative", _xlfn.XLOOKUP($D189,MASTER_YH!$D:$D,MASTER_YH!L:L))</f>
        <v>n/a</v>
      </c>
      <c r="I189" s="65" t="str">
        <f t="shared" si="122"/>
        <v/>
      </c>
      <c r="J189" s="65" t="str">
        <f t="shared" si="123"/>
        <v/>
      </c>
      <c r="K189" s="47" t="str">
        <f t="shared" si="155"/>
        <v>n/a</v>
      </c>
      <c r="L189" s="46">
        <f>_xlfn.XLOOKUP($D189, 'MASTER_S&amp;P'!$D:$D, 'MASTER_S&amp;P'!F:F)</f>
        <v>27950687</v>
      </c>
      <c r="M189" s="46" t="str">
        <f>IF(AND(EXCL_YRS_NEG_INC=1,_xlfn.XLOOKUP($D189,'MASTER_S&amp;P'!$D:$D,'MASTER_S&amp;P'!L:L)&lt;0),"Negative",_xlfn.XLOOKUP($D189,'MASTER_S&amp;P'!$D:$D,'MASTER_S&amp;P'!L:L))</f>
        <v>Negative</v>
      </c>
      <c r="N189" s="65" t="str">
        <f t="shared" si="124"/>
        <v/>
      </c>
      <c r="O189" s="65" t="str">
        <f t="shared" si="125"/>
        <v/>
      </c>
      <c r="P189" s="47" t="str">
        <f t="shared" si="156"/>
        <v>n/a</v>
      </c>
      <c r="Q189" s="46" t="str">
        <f>_xlfn.XLOOKUP($D189, MASTER_VL!$D:$D, MASTER_VL!F:F)</f>
        <v>NA</v>
      </c>
      <c r="R189" s="46" t="str">
        <f>IF(AND(EXCL_YRS_NEG_INC=1,_xlfn.XLOOKUP($D189,MASTER_VL!$D:$D,MASTER_VL!O:O)&lt;0),"Negative",_xlfn.XLOOKUP($D189,MASTER_VL!$D:$D,MASTER_VL!O:O))</f>
        <v>NA</v>
      </c>
      <c r="S189" s="65" t="str">
        <f t="shared" si="126"/>
        <v/>
      </c>
      <c r="T189" s="65" t="str">
        <f t="shared" si="127"/>
        <v/>
      </c>
      <c r="U189" s="47" t="str">
        <f t="shared" si="157"/>
        <v>n/a</v>
      </c>
      <c r="V189" s="46" t="str">
        <f t="shared" si="128"/>
        <v>n/a</v>
      </c>
      <c r="W189" s="46" t="str">
        <f>_xlfn.XLOOKUP($D189, MASTER_YH!$D:$D, MASTER_YH!I:I)</f>
        <v>n/a</v>
      </c>
      <c r="X189" s="49" t="str">
        <f t="shared" si="129"/>
        <v>n/a</v>
      </c>
      <c r="Y189" s="46">
        <f t="shared" si="158"/>
        <v>27950687</v>
      </c>
      <c r="Z189" s="46">
        <f>_xlfn.XLOOKUP($D189, 'MASTER_S&amp;P'!$D:$D, 'MASTER_S&amp;P'!I:I)</f>
        <v>20577218</v>
      </c>
      <c r="AA189" s="49">
        <f t="shared" si="159"/>
        <v>1.3583316753508663</v>
      </c>
      <c r="AB189" s="51">
        <f t="shared" si="130"/>
        <v>20577218</v>
      </c>
      <c r="AC189" s="65">
        <f t="shared" si="131"/>
        <v>1.2875291770756479E-5</v>
      </c>
      <c r="AD189" s="65" t="str">
        <f t="shared" si="132"/>
        <v/>
      </c>
      <c r="AE189" s="50">
        <f t="shared" si="160"/>
        <v>1.3583316753508663</v>
      </c>
      <c r="AF189" s="44">
        <f t="shared" si="173"/>
        <v>0</v>
      </c>
      <c r="AI189" s="46">
        <f>_xlfn.XLOOKUP($D189,MASTER_YH!$D:$D,MASTER_YH!G:G)</f>
        <v>27950687</v>
      </c>
      <c r="AJ189" s="46" t="str">
        <f>IF(AND(EXCL_YRS_NEG_INC=1,_xlfn.XLOOKUP($D189,MASTER_YH!$D:$D,MASTER_YH!M:M)&lt;0), "Negative", _xlfn.XLOOKUP($D189,MASTER_YH!$D:$D,MASTER_YH!M:M))</f>
        <v>Negative</v>
      </c>
      <c r="AK189" s="65" t="str">
        <f t="shared" si="133"/>
        <v/>
      </c>
      <c r="AL189" s="65" t="str">
        <f t="shared" si="134"/>
        <v/>
      </c>
      <c r="AM189" s="47" t="str">
        <f t="shared" si="161"/>
        <v>n/a</v>
      </c>
      <c r="AN189" s="46">
        <f>_xlfn.XLOOKUP($D189, 'MASTER_S&amp;P'!$D:$D, 'MASTER_S&amp;P'!G:G)</f>
        <v>30432352</v>
      </c>
      <c r="AO189" s="46" t="str">
        <f>IF(AND(EXCL_YRS_NEG_INC=1,_xlfn.XLOOKUP($D189,'MASTER_S&amp;P'!$D:$D,'MASTER_S&amp;P'!M:M)&lt;0),"Negative",_xlfn.XLOOKUP($D189,'MASTER_S&amp;P'!$D:$D,'MASTER_S&amp;P'!M:M))</f>
        <v>Negative</v>
      </c>
      <c r="AP189" s="65" t="str">
        <f t="shared" si="135"/>
        <v/>
      </c>
      <c r="AQ189" s="65" t="str">
        <f t="shared" si="136"/>
        <v/>
      </c>
      <c r="AR189" s="47" t="str">
        <f t="shared" si="162"/>
        <v>n/a</v>
      </c>
      <c r="AS189" s="46">
        <f>_xlfn.XLOOKUP($D189, MASTER_VL!$D:$D, MASTER_VL!G:G)</f>
        <v>28000000</v>
      </c>
      <c r="AT189" s="46" t="str">
        <f>IF(AND(EXCL_YRS_NEG_INC=1,_xlfn.XLOOKUP($D189,MASTER_VL!$D:$D,MASTER_VL!P:P)&lt;0),"Negative",_xlfn.XLOOKUP($D189,MASTER_VL!$D:$D,MASTER_VL!P:P))</f>
        <v>Negative</v>
      </c>
      <c r="AU189" s="65" t="str">
        <f t="shared" si="137"/>
        <v/>
      </c>
      <c r="AV189" s="65" t="str">
        <f t="shared" si="138"/>
        <v/>
      </c>
      <c r="AW189" s="47" t="str">
        <f t="shared" si="163"/>
        <v>n/a</v>
      </c>
      <c r="AX189" s="46">
        <f t="shared" si="139"/>
        <v>27950687</v>
      </c>
      <c r="AY189" s="46">
        <f>_xlfn.XLOOKUP($D189, MASTER_YH!$D:$D, MASTER_YH!J:J)</f>
        <v>20577218</v>
      </c>
      <c r="AZ189" s="49">
        <f t="shared" si="140"/>
        <v>1.3583316753508663</v>
      </c>
      <c r="BA189" s="46">
        <f t="shared" si="164"/>
        <v>30432352</v>
      </c>
      <c r="BB189" s="46">
        <f>_xlfn.XLOOKUP($D189, 'MASTER_S&amp;P'!$D:$D, 'MASTER_S&amp;P'!J:J)</f>
        <v>21986827</v>
      </c>
      <c r="BC189" s="49">
        <f t="shared" si="165"/>
        <v>1.3841174990825189</v>
      </c>
      <c r="BD189" s="51">
        <f t="shared" si="141"/>
        <v>21282022.5</v>
      </c>
      <c r="BE189" s="65">
        <f t="shared" si="142"/>
        <v>1.374284122483297E-5</v>
      </c>
      <c r="BF189" s="65" t="str">
        <f t="shared" si="143"/>
        <v/>
      </c>
      <c r="BG189" s="50">
        <f t="shared" si="166"/>
        <v>1.3712245872166926</v>
      </c>
      <c r="BH189" s="44">
        <f t="shared" si="174"/>
        <v>0</v>
      </c>
      <c r="BK189" s="46">
        <f>_xlfn.XLOOKUP($D189,MASTER_YH!$D:$D,MASTER_YH!H:H)</f>
        <v>30432352</v>
      </c>
      <c r="BL189" s="46" t="str">
        <f>IF(AND(EXCL_YRS_NEG_INC=1,_xlfn.XLOOKUP($D189,MASTER_YH!$D:$D,MASTER_YH!N:N)&lt;0), "Negative", _xlfn.XLOOKUP($D189,MASTER_YH!$D:$D,MASTER_YH!N:N))</f>
        <v>Negative</v>
      </c>
      <c r="BM189" s="65" t="str">
        <f t="shared" si="144"/>
        <v/>
      </c>
      <c r="BN189" s="65" t="str">
        <f t="shared" si="145"/>
        <v/>
      </c>
      <c r="BO189" s="47" t="str">
        <f t="shared" si="167"/>
        <v>n/a</v>
      </c>
      <c r="BP189" s="46">
        <f>_xlfn.XLOOKUP($D189, 'MASTER_S&amp;P'!$D:$D, 'MASTER_S&amp;P'!H:H)</f>
        <v>29488548</v>
      </c>
      <c r="BQ189" s="46" t="str">
        <f>IF(AND(EXCL_YRS_NEG_INC=1,_xlfn.XLOOKUP($D189,'MASTER_S&amp;P'!$D:$D,'MASTER_S&amp;P'!N:N)&lt;0),"Negative",_xlfn.XLOOKUP($D189,'MASTER_S&amp;P'!$D:$D,'MASTER_S&amp;P'!N:N))</f>
        <v>Negative</v>
      </c>
      <c r="BR189" s="65" t="str">
        <f t="shared" si="146"/>
        <v/>
      </c>
      <c r="BS189" s="65" t="str">
        <f t="shared" si="147"/>
        <v/>
      </c>
      <c r="BT189" s="47" t="str">
        <f t="shared" si="168"/>
        <v>n/a</v>
      </c>
      <c r="BU189" s="46">
        <f>_xlfn.XLOOKUP($D189, MASTER_VL!$D:$D, MASTER_VL!H:H)</f>
        <v>30400000</v>
      </c>
      <c r="BV189" s="46" t="str">
        <f>IF(AND(EXCL_YRS_NEG_INC=1,_xlfn.XLOOKUP($D189,MASTER_VL!$D:$D,MASTER_VL!Q:Q)&lt;0),"Negative",_xlfn.XLOOKUP($D189,MASTER_VL!$D:$D,MASTER_VL!Q:Q))</f>
        <v>Negative</v>
      </c>
      <c r="BW189" s="65" t="str">
        <f t="shared" si="148"/>
        <v/>
      </c>
      <c r="BX189" s="65" t="str">
        <f t="shared" si="149"/>
        <v/>
      </c>
      <c r="BY189" s="47" t="str">
        <f t="shared" si="169"/>
        <v>n/a</v>
      </c>
      <c r="BZ189" s="46">
        <f t="shared" si="150"/>
        <v>30432352</v>
      </c>
      <c r="CA189" s="46">
        <f>_xlfn.XLOOKUP($D189, MASTER_YH!$D:$D, MASTER_YH!K:K)</f>
        <v>21986827</v>
      </c>
      <c r="CB189" s="49">
        <f t="shared" si="151"/>
        <v>1.3841174990825189</v>
      </c>
      <c r="CC189" s="46">
        <f t="shared" si="170"/>
        <v>29488548</v>
      </c>
      <c r="CD189" s="46">
        <f>_xlfn.XLOOKUP($D189, 'MASTER_S&amp;P'!$D:$D, 'MASTER_S&amp;P'!K:K)</f>
        <v>26880761</v>
      </c>
      <c r="CE189" s="49">
        <f t="shared" si="171"/>
        <v>1.097013138876537</v>
      </c>
      <c r="CF189" s="51">
        <f t="shared" si="152"/>
        <v>24433794</v>
      </c>
      <c r="CG189" s="65">
        <f t="shared" si="153"/>
        <v>1.6375695785804577E-5</v>
      </c>
      <c r="CH189" s="65" t="str">
        <f t="shared" si="154"/>
        <v/>
      </c>
      <c r="CI189" s="50">
        <f t="shared" si="172"/>
        <v>1.2405653189795278</v>
      </c>
      <c r="CJ189" s="44">
        <f t="shared" si="175"/>
        <v>0</v>
      </c>
    </row>
    <row r="190" spans="2:88" x14ac:dyDescent="0.3">
      <c r="B190" s="7" t="str">
        <f>MASTER_VL!B184</f>
        <v>Restaurants</v>
      </c>
      <c r="C190" s="7" t="str">
        <f>MASTER_VL!C184</f>
        <v>Red Robin Gourmet Burgers Inc</v>
      </c>
      <c r="D190" s="7" t="str">
        <f>MASTER_VL!D184</f>
        <v>RRGB</v>
      </c>
      <c r="G190" s="46">
        <f>_xlfn.XLOOKUP($D190,MASTER_YH!$D:$D,MASTER_YH!F:F)</f>
        <v>1239195000</v>
      </c>
      <c r="H190" s="46" t="str">
        <f>IF(AND(EXCL_YRS_NEG_INC=1,_xlfn.XLOOKUP($D190,MASTER_YH!$D:$D,MASTER_YH!L:L)&lt;0), "Negative", _xlfn.XLOOKUP($D190,MASTER_YH!$D:$D,MASTER_YH!L:L))</f>
        <v>Negative</v>
      </c>
      <c r="I190" s="65" t="str">
        <f t="shared" si="122"/>
        <v/>
      </c>
      <c r="J190" s="65" t="str">
        <f t="shared" si="123"/>
        <v/>
      </c>
      <c r="K190" s="47" t="str">
        <f t="shared" si="155"/>
        <v>n/a</v>
      </c>
      <c r="L190" s="46">
        <f>_xlfn.XLOOKUP($D190, 'MASTER_S&amp;P'!$D:$D, 'MASTER_S&amp;P'!F:F)</f>
        <v>1248560000</v>
      </c>
      <c r="M190" s="46" t="str">
        <f>IF(AND(EXCL_YRS_NEG_INC=1,_xlfn.XLOOKUP($D190,'MASTER_S&amp;P'!$D:$D,'MASTER_S&amp;P'!L:L)&lt;0),"Negative",_xlfn.XLOOKUP($D190,'MASTER_S&amp;P'!$D:$D,'MASTER_S&amp;P'!L:L))</f>
        <v>Negative</v>
      </c>
      <c r="N190" s="65" t="str">
        <f t="shared" si="124"/>
        <v/>
      </c>
      <c r="O190" s="65" t="str">
        <f t="shared" si="125"/>
        <v/>
      </c>
      <c r="P190" s="47" t="str">
        <f t="shared" si="156"/>
        <v>n/a</v>
      </c>
      <c r="Q190" s="46" t="str">
        <f>_xlfn.XLOOKUP($D190, MASTER_VL!$D:$D, MASTER_VL!F:F)</f>
        <v>N/A</v>
      </c>
      <c r="R190" s="46" t="str">
        <f>IF(AND(EXCL_YRS_NEG_INC=1,_xlfn.XLOOKUP($D190,MASTER_VL!$D:$D,MASTER_VL!O:O)&lt;0),"Negative",_xlfn.XLOOKUP($D190,MASTER_VL!$D:$D,MASTER_VL!O:O))</f>
        <v>NA</v>
      </c>
      <c r="S190" s="65" t="str">
        <f t="shared" si="126"/>
        <v/>
      </c>
      <c r="T190" s="65" t="str">
        <f t="shared" si="127"/>
        <v/>
      </c>
      <c r="U190" s="47" t="str">
        <f t="shared" si="157"/>
        <v>n/a</v>
      </c>
      <c r="V190" s="46">
        <f t="shared" si="128"/>
        <v>1239195000</v>
      </c>
      <c r="W190" s="46">
        <f>_xlfn.XLOOKUP($D190, MASTER_YH!$D:$D, MASTER_YH!I:I)</f>
        <v>641314000</v>
      </c>
      <c r="X190" s="49">
        <f t="shared" si="129"/>
        <v>1.9322749854205583</v>
      </c>
      <c r="Y190" s="46">
        <f t="shared" si="158"/>
        <v>1248560000</v>
      </c>
      <c r="Z190" s="46">
        <f>_xlfn.XLOOKUP($D190, 'MASTER_S&amp;P'!$D:$D, 'MASTER_S&amp;P'!I:I)</f>
        <v>641314000</v>
      </c>
      <c r="AA190" s="49">
        <f t="shared" si="159"/>
        <v>1.9468778164830334</v>
      </c>
      <c r="AB190" s="51">
        <f t="shared" si="130"/>
        <v>641314000</v>
      </c>
      <c r="AC190" s="65">
        <f t="shared" si="131"/>
        <v>4.0127411133375371E-4</v>
      </c>
      <c r="AD190" s="65" t="str">
        <f t="shared" si="132"/>
        <v/>
      </c>
      <c r="AE190" s="50">
        <f t="shared" si="160"/>
        <v>1.939576400951796</v>
      </c>
      <c r="AF190" s="44">
        <f t="shared" si="173"/>
        <v>0</v>
      </c>
      <c r="AI190" s="46">
        <f>_xlfn.XLOOKUP($D190,MASTER_YH!$D:$D,MASTER_YH!G:G)</f>
        <v>1290161000</v>
      </c>
      <c r="AJ190" s="46" t="str">
        <f>IF(AND(EXCL_YRS_NEG_INC=1,_xlfn.XLOOKUP($D190,MASTER_YH!$D:$D,MASTER_YH!M:M)&lt;0), "Negative", _xlfn.XLOOKUP($D190,MASTER_YH!$D:$D,MASTER_YH!M:M))</f>
        <v>Negative</v>
      </c>
      <c r="AK190" s="65" t="str">
        <f t="shared" si="133"/>
        <v/>
      </c>
      <c r="AL190" s="65" t="str">
        <f t="shared" si="134"/>
        <v/>
      </c>
      <c r="AM190" s="47" t="str">
        <f t="shared" si="161"/>
        <v>n/a</v>
      </c>
      <c r="AN190" s="46">
        <f>_xlfn.XLOOKUP($D190, 'MASTER_S&amp;P'!$D:$D, 'MASTER_S&amp;P'!G:G)</f>
        <v>1303046000</v>
      </c>
      <c r="AO190" s="46" t="str">
        <f>IF(AND(EXCL_YRS_NEG_INC=1,_xlfn.XLOOKUP($D190,'MASTER_S&amp;P'!$D:$D,'MASTER_S&amp;P'!M:M)&lt;0),"Negative",_xlfn.XLOOKUP($D190,'MASTER_S&amp;P'!$D:$D,'MASTER_S&amp;P'!M:M))</f>
        <v>Negative</v>
      </c>
      <c r="AP190" s="65" t="str">
        <f t="shared" si="135"/>
        <v/>
      </c>
      <c r="AQ190" s="65" t="str">
        <f t="shared" si="136"/>
        <v/>
      </c>
      <c r="AR190" s="47" t="str">
        <f t="shared" si="162"/>
        <v>n/a</v>
      </c>
      <c r="AS190" s="46">
        <f>_xlfn.XLOOKUP($D190, MASTER_VL!$D:$D, MASTER_VL!G:G)</f>
        <v>1303000000</v>
      </c>
      <c r="AT190" s="46" t="str">
        <f>IF(AND(EXCL_YRS_NEG_INC=1,_xlfn.XLOOKUP($D190,MASTER_VL!$D:$D,MASTER_VL!P:P)&lt;0),"Negative",_xlfn.XLOOKUP($D190,MASTER_VL!$D:$D,MASTER_VL!P:P))</f>
        <v>Negative</v>
      </c>
      <c r="AU190" s="65" t="str">
        <f t="shared" si="137"/>
        <v/>
      </c>
      <c r="AV190" s="65" t="str">
        <f t="shared" si="138"/>
        <v/>
      </c>
      <c r="AW190" s="47" t="str">
        <f t="shared" si="163"/>
        <v>n/a</v>
      </c>
      <c r="AX190" s="46">
        <f t="shared" si="139"/>
        <v>1290161000</v>
      </c>
      <c r="AY190" s="46">
        <f>_xlfn.XLOOKUP($D190, MASTER_YH!$D:$D, MASTER_YH!J:J)</f>
        <v>741934000</v>
      </c>
      <c r="AZ190" s="49">
        <f t="shared" si="140"/>
        <v>1.7389161300061731</v>
      </c>
      <c r="BA190" s="46">
        <f t="shared" si="164"/>
        <v>1303046000</v>
      </c>
      <c r="BB190" s="46">
        <f>_xlfn.XLOOKUP($D190, 'MASTER_S&amp;P'!$D:$D, 'MASTER_S&amp;P'!J:J)</f>
        <v>741934000</v>
      </c>
      <c r="BC190" s="49">
        <f t="shared" si="165"/>
        <v>1.7562829038701555</v>
      </c>
      <c r="BD190" s="51">
        <f t="shared" si="141"/>
        <v>741934000</v>
      </c>
      <c r="BE190" s="65">
        <f t="shared" si="142"/>
        <v>4.7910301576390237E-4</v>
      </c>
      <c r="BF190" s="65" t="str">
        <f t="shared" si="143"/>
        <v/>
      </c>
      <c r="BG190" s="50">
        <f t="shared" si="166"/>
        <v>1.7475995169381644</v>
      </c>
      <c r="BH190" s="44">
        <f t="shared" si="174"/>
        <v>0</v>
      </c>
      <c r="BK190" s="46">
        <f>_xlfn.XLOOKUP($D190,MASTER_YH!$D:$D,MASTER_YH!H:H)</f>
        <v>1249495000</v>
      </c>
      <c r="BL190" s="46" t="str">
        <f>IF(AND(EXCL_YRS_NEG_INC=1,_xlfn.XLOOKUP($D190,MASTER_YH!$D:$D,MASTER_YH!N:N)&lt;0), "Negative", _xlfn.XLOOKUP($D190,MASTER_YH!$D:$D,MASTER_YH!N:N))</f>
        <v>Negative</v>
      </c>
      <c r="BM190" s="65" t="str">
        <f t="shared" si="144"/>
        <v/>
      </c>
      <c r="BN190" s="65" t="str">
        <f t="shared" si="145"/>
        <v/>
      </c>
      <c r="BO190" s="47" t="str">
        <f t="shared" si="167"/>
        <v>n/a</v>
      </c>
      <c r="BP190" s="46">
        <f>_xlfn.XLOOKUP($D190, 'MASTER_S&amp;P'!$D:$D, 'MASTER_S&amp;P'!H:H)</f>
        <v>1265534000</v>
      </c>
      <c r="BQ190" s="46" t="str">
        <f>IF(AND(EXCL_YRS_NEG_INC=1,_xlfn.XLOOKUP($D190,'MASTER_S&amp;P'!$D:$D,'MASTER_S&amp;P'!N:N)&lt;0),"Negative",_xlfn.XLOOKUP($D190,'MASTER_S&amp;P'!$D:$D,'MASTER_S&amp;P'!N:N))</f>
        <v>Negative</v>
      </c>
      <c r="BR190" s="65" t="str">
        <f t="shared" si="146"/>
        <v/>
      </c>
      <c r="BS190" s="65" t="str">
        <f t="shared" si="147"/>
        <v/>
      </c>
      <c r="BT190" s="47" t="str">
        <f t="shared" si="168"/>
        <v>n/a</v>
      </c>
      <c r="BU190" s="46">
        <f>_xlfn.XLOOKUP($D190, MASTER_VL!$D:$D, MASTER_VL!H:H)</f>
        <v>1266600000</v>
      </c>
      <c r="BV190" s="46" t="str">
        <f>IF(AND(EXCL_YRS_NEG_INC=1,_xlfn.XLOOKUP($D190,MASTER_VL!$D:$D,MASTER_VL!Q:Q)&lt;0),"Negative",_xlfn.XLOOKUP($D190,MASTER_VL!$D:$D,MASTER_VL!Q:Q))</f>
        <v>Negative</v>
      </c>
      <c r="BW190" s="65" t="str">
        <f t="shared" si="148"/>
        <v/>
      </c>
      <c r="BX190" s="65" t="str">
        <f t="shared" si="149"/>
        <v/>
      </c>
      <c r="BY190" s="47" t="str">
        <f t="shared" si="169"/>
        <v>n/a</v>
      </c>
      <c r="BZ190" s="46">
        <f t="shared" si="150"/>
        <v>1249495000</v>
      </c>
      <c r="CA190" s="46">
        <f>_xlfn.XLOOKUP($D190, MASTER_YH!$D:$D, MASTER_YH!K:K)</f>
        <v>832145000</v>
      </c>
      <c r="CB190" s="49">
        <f t="shared" si="151"/>
        <v>1.5015351891797704</v>
      </c>
      <c r="CC190" s="46">
        <f t="shared" si="170"/>
        <v>1265534000</v>
      </c>
      <c r="CD190" s="46">
        <f>_xlfn.XLOOKUP($D190, 'MASTER_S&amp;P'!$D:$D, 'MASTER_S&amp;P'!K:K)</f>
        <v>832145000</v>
      </c>
      <c r="CE190" s="49">
        <f t="shared" si="171"/>
        <v>1.5208094743103666</v>
      </c>
      <c r="CF190" s="51">
        <f t="shared" si="152"/>
        <v>832145000</v>
      </c>
      <c r="CG190" s="65">
        <f t="shared" si="153"/>
        <v>5.5770926814224385E-4</v>
      </c>
      <c r="CH190" s="65" t="str">
        <f t="shared" si="154"/>
        <v/>
      </c>
      <c r="CI190" s="50">
        <f t="shared" si="172"/>
        <v>1.5111723317450685</v>
      </c>
      <c r="CJ190" s="44">
        <f t="shared" si="175"/>
        <v>0</v>
      </c>
    </row>
    <row r="191" spans="2:88" x14ac:dyDescent="0.3">
      <c r="B191" s="7" t="str">
        <f>MASTER_VL!B185</f>
        <v>Restaurants</v>
      </c>
      <c r="C191" s="7" t="str">
        <f>MASTER_VL!C185</f>
        <v>Starbucks Corporation</v>
      </c>
      <c r="D191" s="7" t="str">
        <f>MASTER_VL!D185</f>
        <v>SBUX</v>
      </c>
      <c r="G191" s="46">
        <f>_xlfn.XLOOKUP($D191,MASTER_YH!$D:$D,MASTER_YH!F:F)</f>
        <v>34271000000</v>
      </c>
      <c r="H191" s="46">
        <f>IF(AND(EXCL_YRS_NEG_INC=1,_xlfn.XLOOKUP($D191,MASTER_YH!$D:$D,MASTER_YH!L:L)&lt;0), "Negative", _xlfn.XLOOKUP($D191,MASTER_YH!$D:$D,MASTER_YH!L:L))</f>
        <v>4969600000</v>
      </c>
      <c r="I191" s="65">
        <f t="shared" si="122"/>
        <v>2.2960584818435385E-2</v>
      </c>
      <c r="J191" s="65" t="str">
        <f t="shared" si="123"/>
        <v/>
      </c>
      <c r="K191" s="47">
        <f t="shared" si="155"/>
        <v>0.14500889965276764</v>
      </c>
      <c r="L191" s="46">
        <f>_xlfn.XLOOKUP($D191, 'MASTER_S&amp;P'!$D:$D, 'MASTER_S&amp;P'!F:F)</f>
        <v>36176200000</v>
      </c>
      <c r="M191" s="46">
        <f>IF(AND(EXCL_YRS_NEG_INC=1,_xlfn.XLOOKUP($D191,'MASTER_S&amp;P'!$D:$D,'MASTER_S&amp;P'!L:L)&lt;0),"Negative",_xlfn.XLOOKUP($D191,'MASTER_S&amp;P'!$D:$D,'MASTER_S&amp;P'!L:L))</f>
        <v>4969600000</v>
      </c>
      <c r="N191" s="65">
        <f t="shared" si="124"/>
        <v>2.1036229589853683E-2</v>
      </c>
      <c r="O191" s="65" t="str">
        <f t="shared" si="125"/>
        <v/>
      </c>
      <c r="P191" s="47">
        <f t="shared" si="156"/>
        <v>0.13737208440908663</v>
      </c>
      <c r="Q191" s="46">
        <f>_xlfn.XLOOKUP($D191, MASTER_VL!$D:$D, MASTER_VL!F:F)</f>
        <v>36176000000</v>
      </c>
      <c r="R191" s="46">
        <f>IF(AND(EXCL_YRS_NEG_INC=1,_xlfn.XLOOKUP($D191,MASTER_VL!$D:$D,MASTER_VL!O:O)&lt;0),"Negative",_xlfn.XLOOKUP($D191,MASTER_VL!$D:$D,MASTER_VL!O:O))</f>
        <v>3751885000</v>
      </c>
      <c r="S191" s="65">
        <f t="shared" si="126"/>
        <v>2.8876033645298241E-2</v>
      </c>
      <c r="T191" s="65" t="str">
        <f t="shared" si="127"/>
        <v/>
      </c>
      <c r="U191" s="47">
        <f t="shared" si="157"/>
        <v>0.10371199137549757</v>
      </c>
      <c r="V191" s="46">
        <f t="shared" si="128"/>
        <v>34271000000</v>
      </c>
      <c r="W191" s="46">
        <f>_xlfn.XLOOKUP($D191, MASTER_YH!$D:$D, MASTER_YH!I:I)</f>
        <v>31339300000</v>
      </c>
      <c r="X191" s="49">
        <f t="shared" si="129"/>
        <v>1.093547079864579</v>
      </c>
      <c r="Y191" s="46">
        <f t="shared" si="158"/>
        <v>36176200000</v>
      </c>
      <c r="Z191" s="46">
        <f>_xlfn.XLOOKUP($D191, 'MASTER_S&amp;P'!$D:$D, 'MASTER_S&amp;P'!I:I)</f>
        <v>31339300000</v>
      </c>
      <c r="AA191" s="49">
        <f t="shared" si="159"/>
        <v>1.1543397587055231</v>
      </c>
      <c r="AB191" s="51">
        <f t="shared" si="130"/>
        <v>31339300000</v>
      </c>
      <c r="AC191" s="65">
        <f t="shared" si="131"/>
        <v>1.9609192622212997E-2</v>
      </c>
      <c r="AD191" s="65" t="str">
        <f t="shared" si="132"/>
        <v/>
      </c>
      <c r="AE191" s="50">
        <f t="shared" si="160"/>
        <v>1.123943419285051</v>
      </c>
      <c r="AF191" s="44">
        <f t="shared" si="173"/>
        <v>0</v>
      </c>
      <c r="AI191" s="46">
        <f>_xlfn.XLOOKUP($D191,MASTER_YH!$D:$D,MASTER_YH!G:G)</f>
        <v>33975000000</v>
      </c>
      <c r="AJ191" s="46">
        <f>IF(AND(EXCL_YRS_NEG_INC=1,_xlfn.XLOOKUP($D191,MASTER_YH!$D:$D,MASTER_YH!M:M)&lt;0), "Negative", _xlfn.XLOOKUP($D191,MASTER_YH!$D:$D,MASTER_YH!M:M))</f>
        <v>5401900000</v>
      </c>
      <c r="AK191" s="65">
        <f t="shared" si="133"/>
        <v>1.980732013737483E-2</v>
      </c>
      <c r="AL191" s="65" t="str">
        <f t="shared" si="134"/>
        <v/>
      </c>
      <c r="AM191" s="47">
        <f t="shared" si="161"/>
        <v>0.1589963208241354</v>
      </c>
      <c r="AN191" s="46">
        <f>_xlfn.XLOOKUP($D191, 'MASTER_S&amp;P'!$D:$D, 'MASTER_S&amp;P'!G:G)</f>
        <v>35975600000</v>
      </c>
      <c r="AO191" s="46">
        <f>IF(AND(EXCL_YRS_NEG_INC=1,_xlfn.XLOOKUP($D191,'MASTER_S&amp;P'!$D:$D,'MASTER_S&amp;P'!M:M)&lt;0),"Negative",_xlfn.XLOOKUP($D191,'MASTER_S&amp;P'!$D:$D,'MASTER_S&amp;P'!M:M))</f>
        <v>5401900000</v>
      </c>
      <c r="AP191" s="65">
        <f t="shared" si="135"/>
        <v>2.0088017609500405E-2</v>
      </c>
      <c r="AQ191" s="65" t="str">
        <f t="shared" si="136"/>
        <v/>
      </c>
      <c r="AR191" s="47">
        <f t="shared" si="162"/>
        <v>0.15015454919445401</v>
      </c>
      <c r="AS191" s="46">
        <f>_xlfn.XLOOKUP($D191, MASTER_VL!$D:$D, MASTER_VL!G:G)</f>
        <v>35976000000</v>
      </c>
      <c r="AT191" s="46">
        <f>IF(AND(EXCL_YRS_NEG_INC=1,_xlfn.XLOOKUP($D191,MASTER_VL!$D:$D,MASTER_VL!P:P)&lt;0),"Negative",_xlfn.XLOOKUP($D191,MASTER_VL!$D:$D,MASTER_VL!P:P))</f>
        <v>4044804000</v>
      </c>
      <c r="AU191" s="65">
        <f t="shared" si="137"/>
        <v>2.0715581869767789E-2</v>
      </c>
      <c r="AV191" s="65" t="str">
        <f t="shared" si="138"/>
        <v/>
      </c>
      <c r="AW191" s="47">
        <f t="shared" si="163"/>
        <v>0.11243062041360907</v>
      </c>
      <c r="AX191" s="46">
        <f t="shared" si="139"/>
        <v>33975000000</v>
      </c>
      <c r="AY191" s="46">
        <f>_xlfn.XLOOKUP($D191, MASTER_YH!$D:$D, MASTER_YH!J:J)</f>
        <v>29445500000</v>
      </c>
      <c r="AZ191" s="49">
        <f t="shared" si="140"/>
        <v>1.1538265609346081</v>
      </c>
      <c r="BA191" s="46">
        <f t="shared" si="164"/>
        <v>35975600000</v>
      </c>
      <c r="BB191" s="46">
        <f>_xlfn.XLOOKUP($D191, 'MASTER_S&amp;P'!$D:$D, 'MASTER_S&amp;P'!J:J)</f>
        <v>29445500000</v>
      </c>
      <c r="BC191" s="49">
        <f t="shared" si="165"/>
        <v>1.221769030921533</v>
      </c>
      <c r="BD191" s="51">
        <f t="shared" si="141"/>
        <v>29445500000</v>
      </c>
      <c r="BE191" s="65">
        <f t="shared" si="142"/>
        <v>1.9014397305792682E-2</v>
      </c>
      <c r="BF191" s="65" t="str">
        <f t="shared" si="143"/>
        <v/>
      </c>
      <c r="BG191" s="50">
        <f t="shared" si="166"/>
        <v>1.1877977959280706</v>
      </c>
      <c r="BH191" s="44">
        <f t="shared" si="174"/>
        <v>0</v>
      </c>
      <c r="BK191" s="46">
        <f>_xlfn.XLOOKUP($D191,MASTER_YH!$D:$D,MASTER_YH!H:H)</f>
        <v>30231600000</v>
      </c>
      <c r="BL191" s="46">
        <f>IF(AND(EXCL_YRS_NEG_INC=1,_xlfn.XLOOKUP($D191,MASTER_YH!$D:$D,MASTER_YH!N:N)&lt;0), "Negative", _xlfn.XLOOKUP($D191,MASTER_YH!$D:$D,MASTER_YH!N:N))</f>
        <v>4231900000</v>
      </c>
      <c r="BM191" s="65">
        <f t="shared" si="144"/>
        <v>2.0059109500651998E-2</v>
      </c>
      <c r="BN191" s="65" t="str">
        <f t="shared" si="145"/>
        <v/>
      </c>
      <c r="BO191" s="47">
        <f t="shared" si="167"/>
        <v>0.13998266714298946</v>
      </c>
      <c r="BP191" s="46">
        <f>_xlfn.XLOOKUP($D191, 'MASTER_S&amp;P'!$D:$D, 'MASTER_S&amp;P'!H:H)</f>
        <v>32250300000</v>
      </c>
      <c r="BQ191" s="46">
        <f>IF(AND(EXCL_YRS_NEG_INC=1,_xlfn.XLOOKUP($D191,'MASTER_S&amp;P'!$D:$D,'MASTER_S&amp;P'!N:N)&lt;0),"Negative",_xlfn.XLOOKUP($D191,'MASTER_S&amp;P'!$D:$D,'MASTER_S&amp;P'!N:N))</f>
        <v>4231900000</v>
      </c>
      <c r="BR191" s="65">
        <f t="shared" si="146"/>
        <v>1.9458490448019169E-2</v>
      </c>
      <c r="BS191" s="65" t="str">
        <f t="shared" si="147"/>
        <v/>
      </c>
      <c r="BT191" s="47">
        <f t="shared" si="168"/>
        <v>0.13122048477068429</v>
      </c>
      <c r="BU191" s="46">
        <f>_xlfn.XLOOKUP($D191, MASTER_VL!$D:$D, MASTER_VL!H:H)</f>
        <v>32250000000</v>
      </c>
      <c r="BV191" s="46">
        <f>IF(AND(EXCL_YRS_NEG_INC=1,_xlfn.XLOOKUP($D191,MASTER_VL!$D:$D,MASTER_VL!Q:Q)&lt;0),"Negative",_xlfn.XLOOKUP($D191,MASTER_VL!$D:$D,MASTER_VL!Q:Q))</f>
        <v>3397784000</v>
      </c>
      <c r="BW191" s="65">
        <f t="shared" si="148"/>
        <v>2.0832744059964835E-2</v>
      </c>
      <c r="BX191" s="65" t="str">
        <f t="shared" si="149"/>
        <v/>
      </c>
      <c r="BY191" s="47">
        <f t="shared" si="169"/>
        <v>0.10535764341085271</v>
      </c>
      <c r="BZ191" s="46">
        <f t="shared" si="150"/>
        <v>30231600000</v>
      </c>
      <c r="CA191" s="46">
        <f>_xlfn.XLOOKUP($D191, MASTER_YH!$D:$D, MASTER_YH!K:K)</f>
        <v>27978400000</v>
      </c>
      <c r="CB191" s="49">
        <f t="shared" si="151"/>
        <v>1.0805335544562948</v>
      </c>
      <c r="CC191" s="46">
        <f t="shared" si="170"/>
        <v>32250300000</v>
      </c>
      <c r="CD191" s="46">
        <f>_xlfn.XLOOKUP($D191, 'MASTER_S&amp;P'!$D:$D, 'MASTER_S&amp;P'!K:K)</f>
        <v>27978400000</v>
      </c>
      <c r="CE191" s="49">
        <f t="shared" si="171"/>
        <v>1.1526856432104766</v>
      </c>
      <c r="CF191" s="51">
        <f t="shared" si="152"/>
        <v>27978400000</v>
      </c>
      <c r="CG191" s="65">
        <f t="shared" si="153"/>
        <v>1.8751314960482796E-2</v>
      </c>
      <c r="CH191" s="65" t="str">
        <f t="shared" si="154"/>
        <v/>
      </c>
      <c r="CI191" s="50">
        <f t="shared" si="172"/>
        <v>1.1166095988333857</v>
      </c>
      <c r="CJ191" s="44">
        <f t="shared" si="175"/>
        <v>0</v>
      </c>
    </row>
    <row r="192" spans="2:88" x14ac:dyDescent="0.3">
      <c r="B192" s="7" t="str">
        <f>MASTER_VL!B186</f>
        <v>Restaurants</v>
      </c>
      <c r="C192" s="7" t="str">
        <f>MASTER_VL!C186</f>
        <v>Sweetgreen Inc</v>
      </c>
      <c r="D192" s="7" t="str">
        <f>MASTER_VL!D186</f>
        <v>SG</v>
      </c>
      <c r="G192" s="46">
        <f>_xlfn.XLOOKUP($D192,MASTER_YH!$D:$D,MASTER_YH!F:F)</f>
        <v>676826000</v>
      </c>
      <c r="H192" s="46" t="str">
        <f>IF(AND(EXCL_YRS_NEG_INC=1,_xlfn.XLOOKUP($D192,MASTER_YH!$D:$D,MASTER_YH!L:L)&lt;0), "Negative", _xlfn.XLOOKUP($D192,MASTER_YH!$D:$D,MASTER_YH!L:L))</f>
        <v>Negative</v>
      </c>
      <c r="I192" s="65" t="str">
        <f t="shared" si="122"/>
        <v/>
      </c>
      <c r="J192" s="65" t="str">
        <f t="shared" si="123"/>
        <v/>
      </c>
      <c r="K192" s="47" t="str">
        <f t="shared" si="155"/>
        <v>n/a</v>
      </c>
      <c r="L192" s="46">
        <f>_xlfn.XLOOKUP($D192, 'MASTER_S&amp;P'!$D:$D, 'MASTER_S&amp;P'!F:F)</f>
        <v>676826000</v>
      </c>
      <c r="M192" s="46" t="str">
        <f>IF(AND(EXCL_YRS_NEG_INC=1,_xlfn.XLOOKUP($D192,'MASTER_S&amp;P'!$D:$D,'MASTER_S&amp;P'!L:L)&lt;0),"Negative",_xlfn.XLOOKUP($D192,'MASTER_S&amp;P'!$D:$D,'MASTER_S&amp;P'!L:L))</f>
        <v>Negative</v>
      </c>
      <c r="N192" s="65" t="str">
        <f t="shared" si="124"/>
        <v/>
      </c>
      <c r="O192" s="65" t="str">
        <f t="shared" si="125"/>
        <v/>
      </c>
      <c r="P192" s="47" t="str">
        <f t="shared" si="156"/>
        <v>n/a</v>
      </c>
      <c r="Q192" s="46" t="str">
        <f>_xlfn.XLOOKUP($D192, MASTER_VL!$D:$D, MASTER_VL!F:F)</f>
        <v>N/A</v>
      </c>
      <c r="R192" s="46" t="str">
        <f>IF(AND(EXCL_YRS_NEG_INC=1,_xlfn.XLOOKUP($D192,MASTER_VL!$D:$D,MASTER_VL!O:O)&lt;0),"Negative",_xlfn.XLOOKUP($D192,MASTER_VL!$D:$D,MASTER_VL!O:O))</f>
        <v>NA</v>
      </c>
      <c r="S192" s="65" t="str">
        <f t="shared" si="126"/>
        <v/>
      </c>
      <c r="T192" s="65" t="str">
        <f t="shared" si="127"/>
        <v/>
      </c>
      <c r="U192" s="47" t="str">
        <f t="shared" si="157"/>
        <v>n/a</v>
      </c>
      <c r="V192" s="46">
        <f t="shared" si="128"/>
        <v>676826000</v>
      </c>
      <c r="W192" s="46">
        <f>_xlfn.XLOOKUP($D192, MASTER_YH!$D:$D, MASTER_YH!I:I)</f>
        <v>856758000</v>
      </c>
      <c r="X192" s="49">
        <f t="shared" si="129"/>
        <v>0.78998503661477337</v>
      </c>
      <c r="Y192" s="46">
        <f t="shared" si="158"/>
        <v>676826000</v>
      </c>
      <c r="Z192" s="46">
        <f>_xlfn.XLOOKUP($D192, 'MASTER_S&amp;P'!$D:$D, 'MASTER_S&amp;P'!I:I)</f>
        <v>856758000</v>
      </c>
      <c r="AA192" s="49">
        <f t="shared" si="159"/>
        <v>0.78998503661477337</v>
      </c>
      <c r="AB192" s="51">
        <f t="shared" si="130"/>
        <v>856758000</v>
      </c>
      <c r="AC192" s="65">
        <f t="shared" si="131"/>
        <v>5.3607874625859425E-4</v>
      </c>
      <c r="AD192" s="65" t="str">
        <f t="shared" si="132"/>
        <v/>
      </c>
      <c r="AE192" s="50">
        <f t="shared" si="160"/>
        <v>0.78998503661477337</v>
      </c>
      <c r="AF192" s="44">
        <f t="shared" si="173"/>
        <v>0</v>
      </c>
      <c r="AI192" s="46">
        <f>_xlfn.XLOOKUP($D192,MASTER_YH!$D:$D,MASTER_YH!G:G)</f>
        <v>584041000</v>
      </c>
      <c r="AJ192" s="46" t="str">
        <f>IF(AND(EXCL_YRS_NEG_INC=1,_xlfn.XLOOKUP($D192,MASTER_YH!$D:$D,MASTER_YH!M:M)&lt;0), "Negative", _xlfn.XLOOKUP($D192,MASTER_YH!$D:$D,MASTER_YH!M:M))</f>
        <v>Negative</v>
      </c>
      <c r="AK192" s="65" t="str">
        <f t="shared" si="133"/>
        <v/>
      </c>
      <c r="AL192" s="65" t="str">
        <f t="shared" si="134"/>
        <v/>
      </c>
      <c r="AM192" s="47" t="str">
        <f t="shared" si="161"/>
        <v>n/a</v>
      </c>
      <c r="AN192" s="46">
        <f>_xlfn.XLOOKUP($D192, 'MASTER_S&amp;P'!$D:$D, 'MASTER_S&amp;P'!G:G)</f>
        <v>584041000</v>
      </c>
      <c r="AO192" s="46" t="str">
        <f>IF(AND(EXCL_YRS_NEG_INC=1,_xlfn.XLOOKUP($D192,'MASTER_S&amp;P'!$D:$D,'MASTER_S&amp;P'!M:M)&lt;0),"Negative",_xlfn.XLOOKUP($D192,'MASTER_S&amp;P'!$D:$D,'MASTER_S&amp;P'!M:M))</f>
        <v>Negative</v>
      </c>
      <c r="AP192" s="65" t="str">
        <f t="shared" si="135"/>
        <v/>
      </c>
      <c r="AQ192" s="65" t="str">
        <f t="shared" si="136"/>
        <v/>
      </c>
      <c r="AR192" s="47" t="str">
        <f t="shared" si="162"/>
        <v>n/a</v>
      </c>
      <c r="AS192" s="46">
        <f>_xlfn.XLOOKUP($D192, MASTER_VL!$D:$D, MASTER_VL!G:G)</f>
        <v>584000000</v>
      </c>
      <c r="AT192" s="46" t="str">
        <f>IF(AND(EXCL_YRS_NEG_INC=1,_xlfn.XLOOKUP($D192,MASTER_VL!$D:$D,MASTER_VL!P:P)&lt;0),"Negative",_xlfn.XLOOKUP($D192,MASTER_VL!$D:$D,MASTER_VL!P:P))</f>
        <v>Negative</v>
      </c>
      <c r="AU192" s="65" t="str">
        <f t="shared" si="137"/>
        <v/>
      </c>
      <c r="AV192" s="65" t="str">
        <f t="shared" si="138"/>
        <v/>
      </c>
      <c r="AW192" s="47" t="str">
        <f t="shared" si="163"/>
        <v>n/a</v>
      </c>
      <c r="AX192" s="46">
        <f t="shared" si="139"/>
        <v>584041000</v>
      </c>
      <c r="AY192" s="46">
        <f>_xlfn.XLOOKUP($D192, MASTER_YH!$D:$D, MASTER_YH!J:J)</f>
        <v>856557000</v>
      </c>
      <c r="AZ192" s="49">
        <f t="shared" si="140"/>
        <v>0.68184720923417819</v>
      </c>
      <c r="BA192" s="46">
        <f t="shared" si="164"/>
        <v>584041000</v>
      </c>
      <c r="BB192" s="46">
        <f>_xlfn.XLOOKUP($D192, 'MASTER_S&amp;P'!$D:$D, 'MASTER_S&amp;P'!J:J)</f>
        <v>856557000</v>
      </c>
      <c r="BC192" s="49">
        <f t="shared" si="165"/>
        <v>0.68184720923417819</v>
      </c>
      <c r="BD192" s="51">
        <f t="shared" si="141"/>
        <v>856557000</v>
      </c>
      <c r="BE192" s="65">
        <f t="shared" si="142"/>
        <v>5.5312068441893878E-4</v>
      </c>
      <c r="BF192" s="65" t="str">
        <f t="shared" si="143"/>
        <v/>
      </c>
      <c r="BG192" s="50">
        <f t="shared" si="166"/>
        <v>0.68184720923417819</v>
      </c>
      <c r="BH192" s="44">
        <f t="shared" si="174"/>
        <v>0</v>
      </c>
      <c r="BK192" s="46">
        <f>_xlfn.XLOOKUP($D192,MASTER_YH!$D:$D,MASTER_YH!H:H)</f>
        <v>470105000</v>
      </c>
      <c r="BL192" s="46" t="str">
        <f>IF(AND(EXCL_YRS_NEG_INC=1,_xlfn.XLOOKUP($D192,MASTER_YH!$D:$D,MASTER_YH!N:N)&lt;0), "Negative", _xlfn.XLOOKUP($D192,MASTER_YH!$D:$D,MASTER_YH!N:N))</f>
        <v>Negative</v>
      </c>
      <c r="BM192" s="65" t="str">
        <f t="shared" si="144"/>
        <v/>
      </c>
      <c r="BN192" s="65" t="str">
        <f t="shared" si="145"/>
        <v/>
      </c>
      <c r="BO192" s="47" t="str">
        <f t="shared" si="167"/>
        <v>n/a</v>
      </c>
      <c r="BP192" s="46">
        <f>_xlfn.XLOOKUP($D192, 'MASTER_S&amp;P'!$D:$D, 'MASTER_S&amp;P'!H:H)</f>
        <v>470105000</v>
      </c>
      <c r="BQ192" s="46" t="str">
        <f>IF(AND(EXCL_YRS_NEG_INC=1,_xlfn.XLOOKUP($D192,'MASTER_S&amp;P'!$D:$D,'MASTER_S&amp;P'!N:N)&lt;0),"Negative",_xlfn.XLOOKUP($D192,'MASTER_S&amp;P'!$D:$D,'MASTER_S&amp;P'!N:N))</f>
        <v>Negative</v>
      </c>
      <c r="BR192" s="65" t="str">
        <f t="shared" si="146"/>
        <v/>
      </c>
      <c r="BS192" s="65" t="str">
        <f t="shared" si="147"/>
        <v/>
      </c>
      <c r="BT192" s="47" t="str">
        <f t="shared" si="168"/>
        <v>n/a</v>
      </c>
      <c r="BU192" s="46">
        <f>_xlfn.XLOOKUP($D192, MASTER_VL!$D:$D, MASTER_VL!H:H)</f>
        <v>470100000</v>
      </c>
      <c r="BV192" s="46" t="str">
        <f>IF(AND(EXCL_YRS_NEG_INC=1,_xlfn.XLOOKUP($D192,MASTER_VL!$D:$D,MASTER_VL!Q:Q)&lt;0),"Negative",_xlfn.XLOOKUP($D192,MASTER_VL!$D:$D,MASTER_VL!Q:Q))</f>
        <v>Negative</v>
      </c>
      <c r="BW192" s="65" t="str">
        <f t="shared" si="148"/>
        <v/>
      </c>
      <c r="BX192" s="65" t="str">
        <f t="shared" si="149"/>
        <v/>
      </c>
      <c r="BY192" s="47" t="str">
        <f t="shared" si="169"/>
        <v>n/a</v>
      </c>
      <c r="BZ192" s="46">
        <f t="shared" si="150"/>
        <v>470105000</v>
      </c>
      <c r="CA192" s="46">
        <f>_xlfn.XLOOKUP($D192, MASTER_YH!$D:$D, MASTER_YH!K:K)</f>
        <v>908935000</v>
      </c>
      <c r="CB192" s="49">
        <f t="shared" si="151"/>
        <v>0.51720420052038929</v>
      </c>
      <c r="CC192" s="46">
        <f t="shared" si="170"/>
        <v>470105000</v>
      </c>
      <c r="CD192" s="46">
        <f>_xlfn.XLOOKUP($D192, 'MASTER_S&amp;P'!$D:$D, 'MASTER_S&amp;P'!K:K)</f>
        <v>908935000</v>
      </c>
      <c r="CE192" s="49">
        <f t="shared" si="171"/>
        <v>0.51720420052038929</v>
      </c>
      <c r="CF192" s="51">
        <f t="shared" si="152"/>
        <v>908935000</v>
      </c>
      <c r="CG192" s="65">
        <f t="shared" si="153"/>
        <v>6.0917445113396155E-4</v>
      </c>
      <c r="CH192" s="65" t="str">
        <f t="shared" si="154"/>
        <v/>
      </c>
      <c r="CI192" s="50">
        <f t="shared" si="172"/>
        <v>0.51720420052038929</v>
      </c>
      <c r="CJ192" s="44">
        <f t="shared" si="175"/>
        <v>0</v>
      </c>
    </row>
    <row r="193" spans="2:88" x14ac:dyDescent="0.3">
      <c r="B193" s="7" t="str">
        <f>MASTER_VL!B187</f>
        <v>Restaurants</v>
      </c>
      <c r="C193" s="7" t="str">
        <f>MASTER_VL!C187</f>
        <v>Shake Shack</v>
      </c>
      <c r="D193" s="7" t="str">
        <f>MASTER_VL!D187</f>
        <v>SHAK</v>
      </c>
      <c r="G193" s="46">
        <f>_xlfn.XLOOKUP($D193,MASTER_YH!$D:$D,MASTER_YH!F:F)</f>
        <v>1252608000</v>
      </c>
      <c r="H193" s="46">
        <f>IF(AND(EXCL_YRS_NEG_INC=1,_xlfn.XLOOKUP($D193,MASTER_YH!$D:$D,MASTER_YH!L:L)&lt;0), "Negative", _xlfn.XLOOKUP($D193,MASTER_YH!$D:$D,MASTER_YH!L:L))</f>
        <v>14244000</v>
      </c>
      <c r="I193" s="65">
        <f t="shared" si="122"/>
        <v>1.2432775007713993E-3</v>
      </c>
      <c r="J193" s="65" t="str">
        <f t="shared" si="123"/>
        <v/>
      </c>
      <c r="K193" s="47">
        <f t="shared" si="155"/>
        <v>1.1371474555487432E-2</v>
      </c>
      <c r="L193" s="46">
        <f>_xlfn.XLOOKUP($D193, 'MASTER_S&amp;P'!$D:$D, 'MASTER_S&amp;P'!F:F)</f>
        <v>1252608000</v>
      </c>
      <c r="M193" s="46">
        <f>IF(AND(EXCL_YRS_NEG_INC=1,_xlfn.XLOOKUP($D193,'MASTER_S&amp;P'!$D:$D,'MASTER_S&amp;P'!L:L)&lt;0),"Negative",_xlfn.XLOOKUP($D193,'MASTER_S&amp;P'!$D:$D,'MASTER_S&amp;P'!L:L))</f>
        <v>14244000</v>
      </c>
      <c r="N193" s="65">
        <f t="shared" si="124"/>
        <v>1.1390768639798462E-3</v>
      </c>
      <c r="O193" s="65" t="str">
        <f t="shared" si="125"/>
        <v/>
      </c>
      <c r="P193" s="47">
        <f t="shared" si="156"/>
        <v>1.1371474555487432E-2</v>
      </c>
      <c r="Q193" s="46">
        <f>_xlfn.XLOOKUP($D193, MASTER_VL!$D:$D, MASTER_VL!F:F)</f>
        <v>1252600000</v>
      </c>
      <c r="R193" s="46" t="str">
        <f>IF(AND(EXCL_YRS_NEG_INC=1,_xlfn.XLOOKUP($D193,MASTER_VL!$D:$D,MASTER_VL!O:O)&lt;0),"Negative",_xlfn.XLOOKUP($D193,MASTER_VL!$D:$D,MASTER_VL!O:O))</f>
        <v>NA</v>
      </c>
      <c r="S193" s="65" t="str">
        <f t="shared" si="126"/>
        <v/>
      </c>
      <c r="T193" s="65" t="str">
        <f t="shared" si="127"/>
        <v/>
      </c>
      <c r="U193" s="47" t="str">
        <f t="shared" si="157"/>
        <v>n/a</v>
      </c>
      <c r="V193" s="46">
        <f t="shared" si="128"/>
        <v>1252608000</v>
      </c>
      <c r="W193" s="46">
        <f>_xlfn.XLOOKUP($D193, MASTER_YH!$D:$D, MASTER_YH!I:I)</f>
        <v>1696971000</v>
      </c>
      <c r="X193" s="49">
        <f t="shared" si="129"/>
        <v>0.73814343321129239</v>
      </c>
      <c r="Y193" s="46">
        <f t="shared" si="158"/>
        <v>1252608000</v>
      </c>
      <c r="Z193" s="46">
        <f>_xlfn.XLOOKUP($D193, 'MASTER_S&amp;P'!$D:$D, 'MASTER_S&amp;P'!I:I)</f>
        <v>1696971000</v>
      </c>
      <c r="AA193" s="49">
        <f t="shared" si="159"/>
        <v>0.73814343321129239</v>
      </c>
      <c r="AB193" s="51">
        <f t="shared" si="130"/>
        <v>1696971000</v>
      </c>
      <c r="AC193" s="65">
        <f t="shared" si="131"/>
        <v>1.0618051843311565E-3</v>
      </c>
      <c r="AD193" s="65" t="str">
        <f t="shared" si="132"/>
        <v/>
      </c>
      <c r="AE193" s="50">
        <f t="shared" si="160"/>
        <v>0.73814343321129239</v>
      </c>
      <c r="AF193" s="44">
        <f t="shared" si="173"/>
        <v>0</v>
      </c>
      <c r="AI193" s="46">
        <f>_xlfn.XLOOKUP($D193,MASTER_YH!$D:$D,MASTER_YH!G:G)</f>
        <v>1087533000</v>
      </c>
      <c r="AJ193" s="46">
        <f>IF(AND(EXCL_YRS_NEG_INC=1,_xlfn.XLOOKUP($D193,MASTER_YH!$D:$D,MASTER_YH!M:M)&lt;0), "Negative", _xlfn.XLOOKUP($D193,MASTER_YH!$D:$D,MASTER_YH!M:M))</f>
        <v>16980000</v>
      </c>
      <c r="AK193" s="65">
        <f t="shared" si="133"/>
        <v>1.0802235891339707E-3</v>
      </c>
      <c r="AL193" s="65" t="str">
        <f t="shared" si="134"/>
        <v/>
      </c>
      <c r="AM193" s="47">
        <f t="shared" si="161"/>
        <v>1.5613319319965463E-2</v>
      </c>
      <c r="AN193" s="46">
        <f>_xlfn.XLOOKUP($D193, 'MASTER_S&amp;P'!$D:$D, 'MASTER_S&amp;P'!G:G)</f>
        <v>1087533000</v>
      </c>
      <c r="AO193" s="46">
        <f>IF(AND(EXCL_YRS_NEG_INC=1,_xlfn.XLOOKUP($D193,'MASTER_S&amp;P'!$D:$D,'MASTER_S&amp;P'!M:M)&lt;0),"Negative",_xlfn.XLOOKUP($D193,'MASTER_S&amp;P'!$D:$D,'MASTER_S&amp;P'!M:M))</f>
        <v>16980000</v>
      </c>
      <c r="AP193" s="65">
        <f t="shared" si="135"/>
        <v>1.0955318705520194E-3</v>
      </c>
      <c r="AQ193" s="65" t="str">
        <f t="shared" si="136"/>
        <v/>
      </c>
      <c r="AR193" s="47">
        <f t="shared" si="162"/>
        <v>1.5613319319965463E-2</v>
      </c>
      <c r="AS193" s="46">
        <f>_xlfn.XLOOKUP($D193, MASTER_VL!$D:$D, MASTER_VL!G:G)</f>
        <v>1087500000</v>
      </c>
      <c r="AT193" s="46">
        <f>IF(AND(EXCL_YRS_NEG_INC=1,_xlfn.XLOOKUP($D193,MASTER_VL!$D:$D,MASTER_VL!P:P)&lt;0),"Negative",_xlfn.XLOOKUP($D193,MASTER_VL!$D:$D,MASTER_VL!P:P))</f>
        <v>13539200</v>
      </c>
      <c r="AU193" s="65">
        <f t="shared" si="137"/>
        <v>1.1297570818848278E-3</v>
      </c>
      <c r="AV193" s="65" t="str">
        <f t="shared" si="138"/>
        <v/>
      </c>
      <c r="AW193" s="47">
        <f t="shared" si="163"/>
        <v>1.244983908045977E-2</v>
      </c>
      <c r="AX193" s="46">
        <f t="shared" si="139"/>
        <v>1087533000</v>
      </c>
      <c r="AY193" s="46">
        <f>_xlfn.XLOOKUP($D193, MASTER_YH!$D:$D, MASTER_YH!J:J)</f>
        <v>1605857000</v>
      </c>
      <c r="AZ193" s="49">
        <f t="shared" si="140"/>
        <v>0.67722904343288348</v>
      </c>
      <c r="BA193" s="46">
        <f t="shared" si="164"/>
        <v>1087533000</v>
      </c>
      <c r="BB193" s="46">
        <f>_xlfn.XLOOKUP($D193, 'MASTER_S&amp;P'!$D:$D, 'MASTER_S&amp;P'!J:J)</f>
        <v>1605857000</v>
      </c>
      <c r="BC193" s="49">
        <f t="shared" si="165"/>
        <v>0.67722904343288348</v>
      </c>
      <c r="BD193" s="51">
        <f t="shared" si="141"/>
        <v>1605857000</v>
      </c>
      <c r="BE193" s="65">
        <f t="shared" si="142"/>
        <v>1.0369802860976489E-3</v>
      </c>
      <c r="BF193" s="65" t="str">
        <f t="shared" si="143"/>
        <v/>
      </c>
      <c r="BG193" s="50">
        <f t="shared" si="166"/>
        <v>0.67722904343288348</v>
      </c>
      <c r="BH193" s="44">
        <f t="shared" si="174"/>
        <v>0</v>
      </c>
      <c r="BK193" s="46">
        <f>_xlfn.XLOOKUP($D193,MASTER_YH!$D:$D,MASTER_YH!H:H)</f>
        <v>900486000</v>
      </c>
      <c r="BL193" s="46" t="str">
        <f>IF(AND(EXCL_YRS_NEG_INC=1,_xlfn.XLOOKUP($D193,MASTER_YH!$D:$D,MASTER_YH!N:N)&lt;0), "Negative", _xlfn.XLOOKUP($D193,MASTER_YH!$D:$D,MASTER_YH!N:N))</f>
        <v>Negative</v>
      </c>
      <c r="BM193" s="65" t="str">
        <f t="shared" si="144"/>
        <v/>
      </c>
      <c r="BN193" s="65" t="str">
        <f t="shared" si="145"/>
        <v/>
      </c>
      <c r="BO193" s="47" t="str">
        <f t="shared" si="167"/>
        <v>n/a</v>
      </c>
      <c r="BP193" s="46">
        <f>_xlfn.XLOOKUP($D193, 'MASTER_S&amp;P'!$D:$D, 'MASTER_S&amp;P'!H:H)</f>
        <v>900486000</v>
      </c>
      <c r="BQ193" s="46" t="str">
        <f>IF(AND(EXCL_YRS_NEG_INC=1,_xlfn.XLOOKUP($D193,'MASTER_S&amp;P'!$D:$D,'MASTER_S&amp;P'!N:N)&lt;0),"Negative",_xlfn.XLOOKUP($D193,'MASTER_S&amp;P'!$D:$D,'MASTER_S&amp;P'!N:N))</f>
        <v>Negative</v>
      </c>
      <c r="BR193" s="65" t="str">
        <f t="shared" si="146"/>
        <v/>
      </c>
      <c r="BS193" s="65" t="str">
        <f t="shared" si="147"/>
        <v/>
      </c>
      <c r="BT193" s="47" t="str">
        <f t="shared" si="168"/>
        <v>n/a</v>
      </c>
      <c r="BU193" s="46">
        <f>_xlfn.XLOOKUP($D193, MASTER_VL!$D:$D, MASTER_VL!H:H)</f>
        <v>900500000</v>
      </c>
      <c r="BV193" s="46" t="str">
        <f>IF(AND(EXCL_YRS_NEG_INC=1,_xlfn.XLOOKUP($D193,MASTER_VL!$D:$D,MASTER_VL!Q:Q)&lt;0),"Negative",_xlfn.XLOOKUP($D193,MASTER_VL!$D:$D,MASTER_VL!Q:Q))</f>
        <v>Negative</v>
      </c>
      <c r="BW193" s="65" t="str">
        <f t="shared" si="148"/>
        <v/>
      </c>
      <c r="BX193" s="65" t="str">
        <f t="shared" si="149"/>
        <v/>
      </c>
      <c r="BY193" s="47" t="str">
        <f t="shared" si="169"/>
        <v>n/a</v>
      </c>
      <c r="BZ193" s="46">
        <f t="shared" si="150"/>
        <v>900486000</v>
      </c>
      <c r="CA193" s="46">
        <f>_xlfn.XLOOKUP($D193, MASTER_YH!$D:$D, MASTER_YH!K:K)</f>
        <v>1511950000</v>
      </c>
      <c r="CB193" s="49">
        <f t="shared" si="151"/>
        <v>0.5955792188895136</v>
      </c>
      <c r="CC193" s="46">
        <f t="shared" si="170"/>
        <v>900486000</v>
      </c>
      <c r="CD193" s="46">
        <f>_xlfn.XLOOKUP($D193, 'MASTER_S&amp;P'!$D:$D, 'MASTER_S&amp;P'!K:K)</f>
        <v>1511950000</v>
      </c>
      <c r="CE193" s="49">
        <f t="shared" si="171"/>
        <v>0.5955792188895136</v>
      </c>
      <c r="CF193" s="51">
        <f t="shared" si="152"/>
        <v>1511950000</v>
      </c>
      <c r="CG193" s="65">
        <f t="shared" si="153"/>
        <v>1.013319226778585E-3</v>
      </c>
      <c r="CH193" s="65" t="str">
        <f t="shared" si="154"/>
        <v/>
      </c>
      <c r="CI193" s="50">
        <f t="shared" si="172"/>
        <v>0.5955792188895136</v>
      </c>
      <c r="CJ193" s="44">
        <f t="shared" si="175"/>
        <v>0</v>
      </c>
    </row>
    <row r="194" spans="2:88" x14ac:dyDescent="0.3">
      <c r="B194" s="7" t="str">
        <f>MASTER_VL!B188</f>
        <v>Restaurants</v>
      </c>
      <c r="C194" s="7" t="str">
        <f>MASTER_VL!C188</f>
        <v>ONE Group Hospitality Inc</v>
      </c>
      <c r="D194" s="7" t="str">
        <f>MASTER_VL!D188</f>
        <v>STKS</v>
      </c>
      <c r="G194" s="46">
        <f>_xlfn.XLOOKUP($D194,MASTER_YH!$D:$D,MASTER_YH!F:F)</f>
        <v>673344000</v>
      </c>
      <c r="H194" s="46" t="str">
        <f>IF(AND(EXCL_YRS_NEG_INC=1,_xlfn.XLOOKUP($D194,MASTER_YH!$D:$D,MASTER_YH!L:L)&lt;0), "Negative", _xlfn.XLOOKUP($D194,MASTER_YH!$D:$D,MASTER_YH!L:L))</f>
        <v>Negative</v>
      </c>
      <c r="I194" s="65" t="str">
        <f t="shared" si="122"/>
        <v/>
      </c>
      <c r="J194" s="65" t="str">
        <f t="shared" si="123"/>
        <v/>
      </c>
      <c r="K194" s="47" t="str">
        <f t="shared" si="155"/>
        <v>n/a</v>
      </c>
      <c r="L194" s="46">
        <f>_xlfn.XLOOKUP($D194, 'MASTER_S&amp;P'!$D:$D, 'MASTER_S&amp;P'!F:F)</f>
        <v>673344000</v>
      </c>
      <c r="M194" s="46" t="str">
        <f>IF(AND(EXCL_YRS_NEG_INC=1,_xlfn.XLOOKUP($D194,'MASTER_S&amp;P'!$D:$D,'MASTER_S&amp;P'!L:L)&lt;0),"Negative",_xlfn.XLOOKUP($D194,'MASTER_S&amp;P'!$D:$D,'MASTER_S&amp;P'!L:L))</f>
        <v>Negative</v>
      </c>
      <c r="N194" s="65" t="str">
        <f t="shared" si="124"/>
        <v/>
      </c>
      <c r="O194" s="65" t="str">
        <f t="shared" si="125"/>
        <v/>
      </c>
      <c r="P194" s="47" t="str">
        <f t="shared" si="156"/>
        <v>n/a</v>
      </c>
      <c r="Q194" s="46" t="str">
        <f>_xlfn.XLOOKUP($D194, MASTER_VL!$D:$D, MASTER_VL!F:F)</f>
        <v>NA</v>
      </c>
      <c r="R194" s="46" t="str">
        <f>IF(AND(EXCL_YRS_NEG_INC=1,_xlfn.XLOOKUP($D194,MASTER_VL!$D:$D,MASTER_VL!O:O)&lt;0),"Negative",_xlfn.XLOOKUP($D194,MASTER_VL!$D:$D,MASTER_VL!O:O))</f>
        <v>NA</v>
      </c>
      <c r="S194" s="65" t="str">
        <f t="shared" si="126"/>
        <v/>
      </c>
      <c r="T194" s="65" t="str">
        <f t="shared" si="127"/>
        <v/>
      </c>
      <c r="U194" s="47" t="str">
        <f t="shared" si="157"/>
        <v>n/a</v>
      </c>
      <c r="V194" s="46">
        <f t="shared" si="128"/>
        <v>673344000</v>
      </c>
      <c r="W194" s="46">
        <f>_xlfn.XLOOKUP($D194, MASTER_YH!$D:$D, MASTER_YH!I:I)</f>
        <v>959353000</v>
      </c>
      <c r="X194" s="49">
        <f t="shared" si="129"/>
        <v>0.70187303317965333</v>
      </c>
      <c r="Y194" s="46">
        <f t="shared" si="158"/>
        <v>673344000</v>
      </c>
      <c r="Z194" s="46">
        <f>_xlfn.XLOOKUP($D194, 'MASTER_S&amp;P'!$D:$D, 'MASTER_S&amp;P'!I:I)</f>
        <v>959353000</v>
      </c>
      <c r="AA194" s="49">
        <f t="shared" si="159"/>
        <v>0.70187303317965333</v>
      </c>
      <c r="AB194" s="51">
        <f t="shared" si="130"/>
        <v>959353000</v>
      </c>
      <c r="AC194" s="65">
        <f t="shared" si="131"/>
        <v>6.0027306831032942E-4</v>
      </c>
      <c r="AD194" s="65" t="str">
        <f t="shared" si="132"/>
        <v/>
      </c>
      <c r="AE194" s="50">
        <f t="shared" si="160"/>
        <v>0.70187303317965333</v>
      </c>
      <c r="AF194" s="44">
        <f t="shared" si="173"/>
        <v>0</v>
      </c>
      <c r="AI194" s="46">
        <f>_xlfn.XLOOKUP($D194,MASTER_YH!$D:$D,MASTER_YH!G:G)</f>
        <v>332769000</v>
      </c>
      <c r="AJ194" s="46">
        <f>IF(AND(EXCL_YRS_NEG_INC=1,_xlfn.XLOOKUP($D194,MASTER_YH!$D:$D,MASTER_YH!M:M)&lt;0), "Negative", _xlfn.XLOOKUP($D194,MASTER_YH!$D:$D,MASTER_YH!M:M))</f>
        <v>2266000</v>
      </c>
      <c r="AK194" s="65">
        <f t="shared" si="133"/>
        <v>2.1340351758270288E-4</v>
      </c>
      <c r="AL194" s="65" t="str">
        <f t="shared" si="134"/>
        <v/>
      </c>
      <c r="AM194" s="47">
        <f t="shared" si="161"/>
        <v>6.8095285318043449E-3</v>
      </c>
      <c r="AN194" s="46">
        <f>_xlfn.XLOOKUP($D194, 'MASTER_S&amp;P'!$D:$D, 'MASTER_S&amp;P'!G:G)</f>
        <v>332769000</v>
      </c>
      <c r="AO194" s="46">
        <f>IF(AND(EXCL_YRS_NEG_INC=1,_xlfn.XLOOKUP($D194,'MASTER_S&amp;P'!$D:$D,'MASTER_S&amp;P'!M:M)&lt;0),"Negative",_xlfn.XLOOKUP($D194,'MASTER_S&amp;P'!$D:$D,'MASTER_S&amp;P'!M:M))</f>
        <v>2266000</v>
      </c>
      <c r="AP194" s="65">
        <f t="shared" si="135"/>
        <v>2.1642774435910259E-4</v>
      </c>
      <c r="AQ194" s="65" t="str">
        <f t="shared" si="136"/>
        <v/>
      </c>
      <c r="AR194" s="47">
        <f t="shared" si="162"/>
        <v>6.8095285318043449E-3</v>
      </c>
      <c r="AS194" s="46">
        <f>_xlfn.XLOOKUP($D194, MASTER_VL!$D:$D, MASTER_VL!G:G)</f>
        <v>332800000</v>
      </c>
      <c r="AT194" s="46">
        <f>IF(AND(EXCL_YRS_NEG_INC=1,_xlfn.XLOOKUP($D194,MASTER_VL!$D:$D,MASTER_VL!P:P)&lt;0),"Negative",_xlfn.XLOOKUP($D194,MASTER_VL!$D:$D,MASTER_VL!P:P))</f>
        <v>4692000</v>
      </c>
      <c r="AU194" s="65">
        <f t="shared" si="137"/>
        <v>2.2318910428671554E-4</v>
      </c>
      <c r="AV194" s="65" t="str">
        <f t="shared" si="138"/>
        <v/>
      </c>
      <c r="AW194" s="47">
        <f t="shared" si="163"/>
        <v>1.4098557692307691E-2</v>
      </c>
      <c r="AX194" s="46">
        <f t="shared" si="139"/>
        <v>332769000</v>
      </c>
      <c r="AY194" s="46">
        <f>_xlfn.XLOOKUP($D194, MASTER_YH!$D:$D, MASTER_YH!J:J)</f>
        <v>317245000</v>
      </c>
      <c r="AZ194" s="49">
        <f t="shared" si="140"/>
        <v>1.0489337893426216</v>
      </c>
      <c r="BA194" s="46">
        <f t="shared" si="164"/>
        <v>332769000</v>
      </c>
      <c r="BB194" s="46">
        <f>_xlfn.XLOOKUP($D194, 'MASTER_S&amp;P'!$D:$D, 'MASTER_S&amp;P'!J:J)</f>
        <v>317245000</v>
      </c>
      <c r="BC194" s="49">
        <f t="shared" si="165"/>
        <v>1.0489337893426216</v>
      </c>
      <c r="BD194" s="51">
        <f t="shared" si="141"/>
        <v>317245000</v>
      </c>
      <c r="BE194" s="65">
        <f t="shared" si="142"/>
        <v>2.0486058899581259E-4</v>
      </c>
      <c r="BF194" s="65" t="str">
        <f t="shared" si="143"/>
        <v/>
      </c>
      <c r="BG194" s="50">
        <f t="shared" si="166"/>
        <v>1.0489337893426216</v>
      </c>
      <c r="BH194" s="44">
        <f t="shared" si="174"/>
        <v>0</v>
      </c>
      <c r="BK194" s="46">
        <f>_xlfn.XLOOKUP($D194,MASTER_YH!$D:$D,MASTER_YH!H:H)</f>
        <v>316638000</v>
      </c>
      <c r="BL194" s="46">
        <f>IF(AND(EXCL_YRS_NEG_INC=1,_xlfn.XLOOKUP($D194,MASTER_YH!$D:$D,MASTER_YH!N:N)&lt;0), "Negative", _xlfn.XLOOKUP($D194,MASTER_YH!$D:$D,MASTER_YH!N:N))</f>
        <v>14193000</v>
      </c>
      <c r="BM194" s="65">
        <f t="shared" si="144"/>
        <v>2.0864961124716737E-4</v>
      </c>
      <c r="BN194" s="65" t="str">
        <f t="shared" si="145"/>
        <v/>
      </c>
      <c r="BO194" s="47">
        <f t="shared" si="167"/>
        <v>4.4824057756807457E-2</v>
      </c>
      <c r="BP194" s="46">
        <f>_xlfn.XLOOKUP($D194, 'MASTER_S&amp;P'!$D:$D, 'MASTER_S&amp;P'!H:H)</f>
        <v>316638000</v>
      </c>
      <c r="BQ194" s="46">
        <f>IF(AND(EXCL_YRS_NEG_INC=1,_xlfn.XLOOKUP($D194,'MASTER_S&amp;P'!$D:$D,'MASTER_S&amp;P'!N:N)&lt;0),"Negative",_xlfn.XLOOKUP($D194,'MASTER_S&amp;P'!$D:$D,'MASTER_S&amp;P'!N:N))</f>
        <v>14193000</v>
      </c>
      <c r="BR194" s="65">
        <f t="shared" si="146"/>
        <v>2.0240212893318885E-4</v>
      </c>
      <c r="BS194" s="65" t="str">
        <f t="shared" si="147"/>
        <v/>
      </c>
      <c r="BT194" s="47">
        <f t="shared" si="168"/>
        <v>4.4824057756807457E-2</v>
      </c>
      <c r="BU194" s="46">
        <f>_xlfn.XLOOKUP($D194, MASTER_VL!$D:$D, MASTER_VL!H:H)</f>
        <v>316600000</v>
      </c>
      <c r="BV194" s="46">
        <f>IF(AND(EXCL_YRS_NEG_INC=1,_xlfn.XLOOKUP($D194,MASTER_VL!$D:$D,MASTER_VL!Q:Q)&lt;0),"Negative",_xlfn.XLOOKUP($D194,MASTER_VL!$D:$D,MASTER_VL!Q:Q))</f>
        <v>12696000</v>
      </c>
      <c r="BW194" s="65">
        <f t="shared" si="148"/>
        <v>2.1669675561530345E-4</v>
      </c>
      <c r="BX194" s="65" t="str">
        <f t="shared" si="149"/>
        <v/>
      </c>
      <c r="BY194" s="47">
        <f t="shared" si="169"/>
        <v>4.0101073910296901E-2</v>
      </c>
      <c r="BZ194" s="46">
        <f t="shared" si="150"/>
        <v>316638000</v>
      </c>
      <c r="CA194" s="46">
        <f>_xlfn.XLOOKUP($D194, MASTER_YH!$D:$D, MASTER_YH!K:K)</f>
        <v>291024000</v>
      </c>
      <c r="CB194" s="49">
        <f t="shared" si="151"/>
        <v>1.0880133597229094</v>
      </c>
      <c r="CC194" s="46">
        <f t="shared" si="170"/>
        <v>316638000</v>
      </c>
      <c r="CD194" s="46">
        <f>_xlfn.XLOOKUP($D194, 'MASTER_S&amp;P'!$D:$D, 'MASTER_S&amp;P'!K:K)</f>
        <v>291024000</v>
      </c>
      <c r="CE194" s="49">
        <f t="shared" si="171"/>
        <v>1.0880133597229094</v>
      </c>
      <c r="CF194" s="51">
        <f t="shared" si="152"/>
        <v>291024000</v>
      </c>
      <c r="CG194" s="65">
        <f t="shared" si="153"/>
        <v>1.9504627444955915E-4</v>
      </c>
      <c r="CH194" s="65" t="str">
        <f t="shared" si="154"/>
        <v/>
      </c>
      <c r="CI194" s="50">
        <f t="shared" si="172"/>
        <v>1.0880133597229094</v>
      </c>
      <c r="CJ194" s="44">
        <f t="shared" si="175"/>
        <v>0</v>
      </c>
    </row>
    <row r="195" spans="2:88" x14ac:dyDescent="0.3">
      <c r="B195" s="7" t="str">
        <f>MASTER_VL!B189</f>
        <v>Restaurants</v>
      </c>
      <c r="C195" s="7" t="str">
        <f>MASTER_VL!C189</f>
        <v>Texas Roadhouse Inc</v>
      </c>
      <c r="D195" s="7" t="str">
        <f>MASTER_VL!D189</f>
        <v>TXRH</v>
      </c>
      <c r="G195" s="46">
        <f>_xlfn.XLOOKUP($D195,MASTER_YH!$D:$D,MASTER_YH!F:F)</f>
        <v>5373332000</v>
      </c>
      <c r="H195" s="46">
        <f>IF(AND(EXCL_YRS_NEG_INC=1,_xlfn.XLOOKUP($D195,MASTER_YH!$D:$D,MASTER_YH!L:L)&lt;0), "Negative", _xlfn.XLOOKUP($D195,MASTER_YH!$D:$D,MASTER_YH!L:L))</f>
        <v>524490000</v>
      </c>
      <c r="I195" s="65">
        <f t="shared" si="122"/>
        <v>2.3377086235615487E-3</v>
      </c>
      <c r="J195" s="65" t="str">
        <f t="shared" si="123"/>
        <v/>
      </c>
      <c r="K195" s="47">
        <f t="shared" si="155"/>
        <v>9.7609825709634168E-2</v>
      </c>
      <c r="L195" s="46">
        <f>_xlfn.XLOOKUP($D195, 'MASTER_S&amp;P'!$D:$D, 'MASTER_S&amp;P'!F:F)</f>
        <v>5373332000</v>
      </c>
      <c r="M195" s="46">
        <f>IF(AND(EXCL_YRS_NEG_INC=1,_xlfn.XLOOKUP($D195,'MASTER_S&amp;P'!$D:$D,'MASTER_S&amp;P'!L:L)&lt;0),"Negative",_xlfn.XLOOKUP($D195,'MASTER_S&amp;P'!$D:$D,'MASTER_S&amp;P'!L:L))</f>
        <v>524490000</v>
      </c>
      <c r="N195" s="65">
        <f t="shared" si="124"/>
        <v>2.1417823504189227E-3</v>
      </c>
      <c r="O195" s="65" t="str">
        <f t="shared" si="125"/>
        <v/>
      </c>
      <c r="P195" s="47">
        <f t="shared" si="156"/>
        <v>9.7609825709634168E-2</v>
      </c>
      <c r="Q195" s="46" t="str">
        <f>_xlfn.XLOOKUP($D195, MASTER_VL!$D:$D, MASTER_VL!F:F)</f>
        <v>N/A</v>
      </c>
      <c r="R195" s="46" t="str">
        <f>IF(AND(EXCL_YRS_NEG_INC=1,_xlfn.XLOOKUP($D195,MASTER_VL!$D:$D,MASTER_VL!O:O)&lt;0),"Negative",_xlfn.XLOOKUP($D195,MASTER_VL!$D:$D,MASTER_VL!O:O))</f>
        <v>NA</v>
      </c>
      <c r="S195" s="65" t="str">
        <f t="shared" si="126"/>
        <v/>
      </c>
      <c r="T195" s="65" t="str">
        <f t="shared" si="127"/>
        <v/>
      </c>
      <c r="U195" s="47" t="str">
        <f t="shared" si="157"/>
        <v>n/a</v>
      </c>
      <c r="V195" s="46">
        <f t="shared" si="128"/>
        <v>5373332000</v>
      </c>
      <c r="W195" s="46">
        <f>_xlfn.XLOOKUP($D195, MASTER_YH!$D:$D, MASTER_YH!I:I)</f>
        <v>3190779000</v>
      </c>
      <c r="X195" s="49">
        <f t="shared" si="129"/>
        <v>1.6840188555835425</v>
      </c>
      <c r="Y195" s="46">
        <f t="shared" si="158"/>
        <v>5373332000</v>
      </c>
      <c r="Z195" s="46">
        <f>_xlfn.XLOOKUP($D195, 'MASTER_S&amp;P'!$D:$D, 'MASTER_S&amp;P'!I:I)</f>
        <v>3190779000</v>
      </c>
      <c r="AA195" s="49">
        <f t="shared" si="159"/>
        <v>1.6840188555835425</v>
      </c>
      <c r="AB195" s="51">
        <f t="shared" si="130"/>
        <v>3190779000</v>
      </c>
      <c r="AC195" s="65">
        <f t="shared" si="131"/>
        <v>1.9964900309168416E-3</v>
      </c>
      <c r="AD195" s="65" t="str">
        <f t="shared" si="132"/>
        <v/>
      </c>
      <c r="AE195" s="50">
        <f t="shared" si="160"/>
        <v>1.6840188555835425</v>
      </c>
      <c r="AF195" s="44">
        <f t="shared" si="173"/>
        <v>0</v>
      </c>
      <c r="AI195" s="46">
        <f>_xlfn.XLOOKUP($D195,MASTER_YH!$D:$D,MASTER_YH!G:G)</f>
        <v>4631672000</v>
      </c>
      <c r="AJ195" s="46">
        <f>IF(AND(EXCL_YRS_NEG_INC=1,_xlfn.XLOOKUP($D195,MASTER_YH!$D:$D,MASTER_YH!M:M)&lt;0), "Negative", _xlfn.XLOOKUP($D195,MASTER_YH!$D:$D,MASTER_YH!M:M))</f>
        <v>358324000</v>
      </c>
      <c r="AK195" s="65">
        <f t="shared" si="133"/>
        <v>1.8790406919923096E-3</v>
      </c>
      <c r="AL195" s="65" t="str">
        <f t="shared" si="134"/>
        <v/>
      </c>
      <c r="AM195" s="47">
        <f t="shared" si="161"/>
        <v>7.7363854780735763E-2</v>
      </c>
      <c r="AN195" s="46">
        <f>_xlfn.XLOOKUP($D195, 'MASTER_S&amp;P'!$D:$D, 'MASTER_S&amp;P'!G:G)</f>
        <v>4631672000</v>
      </c>
      <c r="AO195" s="46">
        <f>IF(AND(EXCL_YRS_NEG_INC=1,_xlfn.XLOOKUP($D195,'MASTER_S&amp;P'!$D:$D,'MASTER_S&amp;P'!M:M)&lt;0),"Negative",_xlfn.XLOOKUP($D195,'MASTER_S&amp;P'!$D:$D,'MASTER_S&amp;P'!M:M))</f>
        <v>358324000</v>
      </c>
      <c r="AP195" s="65">
        <f t="shared" si="135"/>
        <v>1.9056693307281519E-3</v>
      </c>
      <c r="AQ195" s="65" t="str">
        <f t="shared" si="136"/>
        <v/>
      </c>
      <c r="AR195" s="47">
        <f t="shared" si="162"/>
        <v>7.7363854780735763E-2</v>
      </c>
      <c r="AS195" s="46">
        <f>_xlfn.XLOOKUP($D195, MASTER_VL!$D:$D, MASTER_VL!G:G)</f>
        <v>4631700000</v>
      </c>
      <c r="AT195" s="46">
        <f>IF(AND(EXCL_YRS_NEG_INC=1,_xlfn.XLOOKUP($D195,MASTER_VL!$D:$D,MASTER_VL!P:P)&lt;0),"Negative",_xlfn.XLOOKUP($D195,MASTER_VL!$D:$D,MASTER_VL!P:P))</f>
        <v>303226600</v>
      </c>
      <c r="AU195" s="65">
        <f t="shared" si="137"/>
        <v>1.9652038247285485E-3</v>
      </c>
      <c r="AV195" s="65" t="str">
        <f t="shared" si="138"/>
        <v/>
      </c>
      <c r="AW195" s="47">
        <f t="shared" si="163"/>
        <v>6.5467668458665279E-2</v>
      </c>
      <c r="AX195" s="46">
        <f t="shared" si="139"/>
        <v>4631672000</v>
      </c>
      <c r="AY195" s="46">
        <f>_xlfn.XLOOKUP($D195, MASTER_YH!$D:$D, MASTER_YH!J:J)</f>
        <v>2793376000</v>
      </c>
      <c r="AZ195" s="49">
        <f t="shared" si="140"/>
        <v>1.6580911413286288</v>
      </c>
      <c r="BA195" s="46">
        <f t="shared" si="164"/>
        <v>4631672000</v>
      </c>
      <c r="BB195" s="46">
        <f>_xlfn.XLOOKUP($D195, 'MASTER_S&amp;P'!$D:$D, 'MASTER_S&amp;P'!J:J)</f>
        <v>2793376000</v>
      </c>
      <c r="BC195" s="49">
        <f t="shared" si="165"/>
        <v>1.6580911413286288</v>
      </c>
      <c r="BD195" s="51">
        <f t="shared" si="141"/>
        <v>2793376000</v>
      </c>
      <c r="BE195" s="65">
        <f t="shared" si="142"/>
        <v>1.8038192962750144E-3</v>
      </c>
      <c r="BF195" s="65" t="str">
        <f t="shared" si="143"/>
        <v/>
      </c>
      <c r="BG195" s="50">
        <f t="shared" si="166"/>
        <v>1.6580911413286288</v>
      </c>
      <c r="BH195" s="44">
        <f t="shared" si="174"/>
        <v>0</v>
      </c>
      <c r="BK195" s="46">
        <f>_xlfn.XLOOKUP($D195,MASTER_YH!$D:$D,MASTER_YH!H:H)</f>
        <v>4014919000</v>
      </c>
      <c r="BL195" s="46">
        <f>IF(AND(EXCL_YRS_NEG_INC=1,_xlfn.XLOOKUP($D195,MASTER_YH!$D:$D,MASTER_YH!N:N)&lt;0), "Negative", _xlfn.XLOOKUP($D195,MASTER_YH!$D:$D,MASTER_YH!N:N))</f>
        <v>321312000</v>
      </c>
      <c r="BM195" s="65">
        <f t="shared" si="144"/>
        <v>1.8107751264176733E-3</v>
      </c>
      <c r="BN195" s="65" t="str">
        <f t="shared" si="145"/>
        <v/>
      </c>
      <c r="BO195" s="47">
        <f t="shared" si="167"/>
        <v>8.0029509935318752E-2</v>
      </c>
      <c r="BP195" s="46">
        <f>_xlfn.XLOOKUP($D195, 'MASTER_S&amp;P'!$D:$D, 'MASTER_S&amp;P'!H:H)</f>
        <v>4014919000</v>
      </c>
      <c r="BQ195" s="46">
        <f>IF(AND(EXCL_YRS_NEG_INC=1,_xlfn.XLOOKUP($D195,'MASTER_S&amp;P'!$D:$D,'MASTER_S&amp;P'!N:N)&lt;0),"Negative",_xlfn.XLOOKUP($D195,'MASTER_S&amp;P'!$D:$D,'MASTER_S&amp;P'!N:N))</f>
        <v>321312000</v>
      </c>
      <c r="BR195" s="65">
        <f t="shared" si="146"/>
        <v>1.7565560674447551E-3</v>
      </c>
      <c r="BS195" s="65" t="str">
        <f t="shared" si="147"/>
        <v/>
      </c>
      <c r="BT195" s="47">
        <f t="shared" si="168"/>
        <v>8.0029509935318752E-2</v>
      </c>
      <c r="BU195" s="46">
        <f>_xlfn.XLOOKUP($D195, MASTER_VL!$D:$D, MASTER_VL!H:H)</f>
        <v>4014900000</v>
      </c>
      <c r="BV195" s="46">
        <f>IF(AND(EXCL_YRS_NEG_INC=1,_xlfn.XLOOKUP($D195,MASTER_VL!$D:$D,MASTER_VL!Q:Q)&lt;0),"Negative",_xlfn.XLOOKUP($D195,MASTER_VL!$D:$D,MASTER_VL!Q:Q))</f>
        <v>265870900</v>
      </c>
      <c r="BW195" s="65">
        <f t="shared" si="148"/>
        <v>1.8806126342539632E-3</v>
      </c>
      <c r="BX195" s="65" t="str">
        <f t="shared" si="149"/>
        <v/>
      </c>
      <c r="BY195" s="47">
        <f t="shared" si="169"/>
        <v>6.6221051582853865E-2</v>
      </c>
      <c r="BZ195" s="46">
        <f t="shared" si="150"/>
        <v>4014919000</v>
      </c>
      <c r="CA195" s="46">
        <f>_xlfn.XLOOKUP($D195, MASTER_YH!$D:$D, MASTER_YH!K:K)</f>
        <v>2525665000</v>
      </c>
      <c r="CB195" s="49">
        <f t="shared" si="151"/>
        <v>1.5896482708514392</v>
      </c>
      <c r="CC195" s="46">
        <f t="shared" si="170"/>
        <v>4014919000</v>
      </c>
      <c r="CD195" s="46">
        <f>_xlfn.XLOOKUP($D195, 'MASTER_S&amp;P'!$D:$D, 'MASTER_S&amp;P'!K:K)</f>
        <v>2525665000</v>
      </c>
      <c r="CE195" s="49">
        <f t="shared" si="171"/>
        <v>1.5896482708514392</v>
      </c>
      <c r="CF195" s="51">
        <f t="shared" si="152"/>
        <v>2525665000</v>
      </c>
      <c r="CG195" s="65">
        <f t="shared" si="153"/>
        <v>1.692717950264053E-3</v>
      </c>
      <c r="CH195" s="65" t="str">
        <f t="shared" si="154"/>
        <v/>
      </c>
      <c r="CI195" s="50">
        <f t="shared" si="172"/>
        <v>1.5896482708514392</v>
      </c>
      <c r="CJ195" s="44">
        <f t="shared" si="175"/>
        <v>0</v>
      </c>
    </row>
    <row r="196" spans="2:88" x14ac:dyDescent="0.3">
      <c r="B196" s="7" t="str">
        <f>MASTER_VL!B190</f>
        <v>Restaurants</v>
      </c>
      <c r="C196" s="7" t="str">
        <f>MASTER_VL!C190</f>
        <v>Wendys Company</v>
      </c>
      <c r="D196" s="7" t="str">
        <f>MASTER_VL!D190</f>
        <v>WEN</v>
      </c>
      <c r="G196" s="46">
        <f>_xlfn.XLOOKUP($D196,MASTER_YH!$D:$D,MASTER_YH!F:F)</f>
        <v>2246492000</v>
      </c>
      <c r="H196" s="46">
        <f>IF(AND(EXCL_YRS_NEG_INC=1,_xlfn.XLOOKUP($D196,MASTER_YH!$D:$D,MASTER_YH!L:L)&lt;0), "Negative", _xlfn.XLOOKUP($D196,MASTER_YH!$D:$D,MASTER_YH!L:L))</f>
        <v>272413000</v>
      </c>
      <c r="I196" s="65">
        <f t="shared" si="122"/>
        <v>3.6887530911349541E-3</v>
      </c>
      <c r="J196" s="65" t="str">
        <f t="shared" si="123"/>
        <v/>
      </c>
      <c r="K196" s="47">
        <f t="shared" si="155"/>
        <v>0.12126150460362201</v>
      </c>
      <c r="L196" s="46">
        <f>_xlfn.XLOOKUP($D196, 'MASTER_S&amp;P'!$D:$D, 'MASTER_S&amp;P'!F:F)</f>
        <v>2246492000</v>
      </c>
      <c r="M196" s="46">
        <f>IF(AND(EXCL_YRS_NEG_INC=1,_xlfn.XLOOKUP($D196,'MASTER_S&amp;P'!$D:$D,'MASTER_S&amp;P'!L:L)&lt;0),"Negative",_xlfn.XLOOKUP($D196,'MASTER_S&amp;P'!$D:$D,'MASTER_S&amp;P'!L:L))</f>
        <v>272413000</v>
      </c>
      <c r="N196" s="65">
        <f t="shared" si="124"/>
        <v>3.3795940974070157E-3</v>
      </c>
      <c r="O196" s="65" t="str">
        <f t="shared" si="125"/>
        <v/>
      </c>
      <c r="P196" s="47">
        <f t="shared" si="156"/>
        <v>0.12126150460362201</v>
      </c>
      <c r="Q196" s="46" t="str">
        <f>_xlfn.XLOOKUP($D196, MASTER_VL!$D:$D, MASTER_VL!F:F)</f>
        <v>NA</v>
      </c>
      <c r="R196" s="46" t="str">
        <f>IF(AND(EXCL_YRS_NEG_INC=1,_xlfn.XLOOKUP($D196,MASTER_VL!$D:$D,MASTER_VL!O:O)&lt;0),"Negative",_xlfn.XLOOKUP($D196,MASTER_VL!$D:$D,MASTER_VL!O:O))</f>
        <v>NA</v>
      </c>
      <c r="S196" s="65" t="str">
        <f t="shared" si="126"/>
        <v/>
      </c>
      <c r="T196" s="65" t="str">
        <f t="shared" si="127"/>
        <v/>
      </c>
      <c r="U196" s="47" t="str">
        <f t="shared" si="157"/>
        <v>n/a</v>
      </c>
      <c r="V196" s="46">
        <f t="shared" si="128"/>
        <v>2246492000</v>
      </c>
      <c r="W196" s="46">
        <f>_xlfn.XLOOKUP($D196, MASTER_YH!$D:$D, MASTER_YH!I:I)</f>
        <v>5034843000</v>
      </c>
      <c r="X196" s="49">
        <f t="shared" si="129"/>
        <v>0.44618908673021185</v>
      </c>
      <c r="Y196" s="46">
        <f t="shared" si="158"/>
        <v>2246492000</v>
      </c>
      <c r="Z196" s="46">
        <f>_xlfn.XLOOKUP($D196, 'MASTER_S&amp;P'!$D:$D, 'MASTER_S&amp;P'!I:I)</f>
        <v>5034843000</v>
      </c>
      <c r="AA196" s="49">
        <f t="shared" si="159"/>
        <v>0.44618908673021185</v>
      </c>
      <c r="AB196" s="51">
        <f t="shared" si="130"/>
        <v>5034843000</v>
      </c>
      <c r="AC196" s="65">
        <f t="shared" si="131"/>
        <v>3.1503322093856838E-3</v>
      </c>
      <c r="AD196" s="65" t="str">
        <f t="shared" si="132"/>
        <v/>
      </c>
      <c r="AE196" s="50">
        <f t="shared" si="160"/>
        <v>0.44618908673021185</v>
      </c>
      <c r="AF196" s="44">
        <f t="shared" si="173"/>
        <v>0</v>
      </c>
      <c r="AI196" s="46">
        <f>_xlfn.XLOOKUP($D196,MASTER_YH!$D:$D,MASTER_YH!G:G)</f>
        <v>2181578000</v>
      </c>
      <c r="AJ196" s="46">
        <f>IF(AND(EXCL_YRS_NEG_INC=1,_xlfn.XLOOKUP($D196,MASTER_YH!$D:$D,MASTER_YH!M:M)&lt;0), "Negative", _xlfn.XLOOKUP($D196,MASTER_YH!$D:$D,MASTER_YH!M:M))</f>
        <v>279418000</v>
      </c>
      <c r="AK196" s="65">
        <f t="shared" si="133"/>
        <v>3.4863695232993101E-3</v>
      </c>
      <c r="AL196" s="65" t="str">
        <f t="shared" si="134"/>
        <v/>
      </c>
      <c r="AM196" s="47">
        <f t="shared" si="161"/>
        <v>0.12808068288184057</v>
      </c>
      <c r="AN196" s="46">
        <f>_xlfn.XLOOKUP($D196, 'MASTER_S&amp;P'!$D:$D, 'MASTER_S&amp;P'!G:G)</f>
        <v>2181578000</v>
      </c>
      <c r="AO196" s="46">
        <f>IF(AND(EXCL_YRS_NEG_INC=1,_xlfn.XLOOKUP($D196,'MASTER_S&amp;P'!$D:$D,'MASTER_S&amp;P'!M:M)&lt;0),"Negative",_xlfn.XLOOKUP($D196,'MASTER_S&amp;P'!$D:$D,'MASTER_S&amp;P'!M:M))</f>
        <v>279418000</v>
      </c>
      <c r="AP196" s="65">
        <f t="shared" si="135"/>
        <v>3.5357762630954317E-3</v>
      </c>
      <c r="AQ196" s="65" t="str">
        <f t="shared" si="136"/>
        <v/>
      </c>
      <c r="AR196" s="47">
        <f t="shared" si="162"/>
        <v>0.12808068288184057</v>
      </c>
      <c r="AS196" s="46">
        <f>_xlfn.XLOOKUP($D196, MASTER_VL!$D:$D, MASTER_VL!G:G)</f>
        <v>2181600000</v>
      </c>
      <c r="AT196" s="46">
        <f>IF(AND(EXCL_YRS_NEG_INC=1,_xlfn.XLOOKUP($D196,MASTER_VL!$D:$D,MASTER_VL!P:P)&lt;0),"Negative",_xlfn.XLOOKUP($D196,MASTER_VL!$D:$D,MASTER_VL!P:P))</f>
        <v>201292000</v>
      </c>
      <c r="AU196" s="65">
        <f t="shared" si="137"/>
        <v>3.6462364816274512E-3</v>
      </c>
      <c r="AV196" s="65" t="str">
        <f t="shared" si="138"/>
        <v/>
      </c>
      <c r="AW196" s="47">
        <f t="shared" si="163"/>
        <v>9.2268060139347269E-2</v>
      </c>
      <c r="AX196" s="46">
        <f t="shared" si="139"/>
        <v>2181578000</v>
      </c>
      <c r="AY196" s="46">
        <f>_xlfn.XLOOKUP($D196, MASTER_YH!$D:$D, MASTER_YH!J:J)</f>
        <v>5182826000</v>
      </c>
      <c r="AZ196" s="49">
        <f t="shared" si="140"/>
        <v>0.420924414595435</v>
      </c>
      <c r="BA196" s="46">
        <f t="shared" si="164"/>
        <v>2181578000</v>
      </c>
      <c r="BB196" s="46">
        <f>_xlfn.XLOOKUP($D196, 'MASTER_S&amp;P'!$D:$D, 'MASTER_S&amp;P'!J:J)</f>
        <v>5182826000</v>
      </c>
      <c r="BC196" s="49">
        <f t="shared" si="165"/>
        <v>0.420924414595435</v>
      </c>
      <c r="BD196" s="51">
        <f t="shared" si="141"/>
        <v>5182826000</v>
      </c>
      <c r="BE196" s="65">
        <f t="shared" si="142"/>
        <v>3.3468038488323262E-3</v>
      </c>
      <c r="BF196" s="65" t="str">
        <f t="shared" si="143"/>
        <v/>
      </c>
      <c r="BG196" s="50">
        <f t="shared" si="166"/>
        <v>0.420924414595435</v>
      </c>
      <c r="BH196" s="44">
        <f t="shared" si="174"/>
        <v>0</v>
      </c>
      <c r="BK196" s="46">
        <f>_xlfn.XLOOKUP($D196,MASTER_YH!$D:$D,MASTER_YH!H:H)</f>
        <v>2095505000</v>
      </c>
      <c r="BL196" s="46">
        <f>IF(AND(EXCL_YRS_NEG_INC=1,_xlfn.XLOOKUP($D196,MASTER_YH!$D:$D,MASTER_YH!N:N)&lt;0), "Negative", _xlfn.XLOOKUP($D196,MASTER_YH!$D:$D,MASTER_YH!N:N))</f>
        <v>243505000</v>
      </c>
      <c r="BM196" s="65">
        <f t="shared" si="144"/>
        <v>3.942753820009492E-3</v>
      </c>
      <c r="BN196" s="65" t="str">
        <f t="shared" si="145"/>
        <v/>
      </c>
      <c r="BO196" s="47">
        <f t="shared" si="167"/>
        <v>0.11620349271416676</v>
      </c>
      <c r="BP196" s="46">
        <f>_xlfn.XLOOKUP($D196, 'MASTER_S&amp;P'!$D:$D, 'MASTER_S&amp;P'!H:H)</f>
        <v>2095505000</v>
      </c>
      <c r="BQ196" s="46">
        <f>IF(AND(EXCL_YRS_NEG_INC=1,_xlfn.XLOOKUP($D196,'MASTER_S&amp;P'!$D:$D,'MASTER_S&amp;P'!N:N)&lt;0),"Negative",_xlfn.XLOOKUP($D196,'MASTER_S&amp;P'!$D:$D,'MASTER_S&amp;P'!N:N))</f>
        <v>243505000</v>
      </c>
      <c r="BR196" s="65">
        <f t="shared" si="146"/>
        <v>3.8246980776017046E-3</v>
      </c>
      <c r="BS196" s="65" t="str">
        <f t="shared" si="147"/>
        <v/>
      </c>
      <c r="BT196" s="47">
        <f t="shared" si="168"/>
        <v>0.11620349271416676</v>
      </c>
      <c r="BU196" s="46">
        <f>_xlfn.XLOOKUP($D196, MASTER_VL!$D:$D, MASTER_VL!H:H)</f>
        <v>2095500000</v>
      </c>
      <c r="BV196" s="46">
        <f>IF(AND(EXCL_YRS_NEG_INC=1,_xlfn.XLOOKUP($D196,MASTER_VL!$D:$D,MASTER_VL!Q:Q)&lt;0),"Negative",_xlfn.XLOOKUP($D196,MASTER_VL!$D:$D,MASTER_VL!Q:Q))</f>
        <v>185397000</v>
      </c>
      <c r="BW196" s="65">
        <f t="shared" si="148"/>
        <v>4.0948169319797861E-3</v>
      </c>
      <c r="BX196" s="65" t="str">
        <f t="shared" si="149"/>
        <v/>
      </c>
      <c r="BY196" s="47">
        <f t="shared" si="169"/>
        <v>8.8473872584108798E-2</v>
      </c>
      <c r="BZ196" s="46">
        <f t="shared" si="150"/>
        <v>2095505000</v>
      </c>
      <c r="CA196" s="46">
        <f>_xlfn.XLOOKUP($D196, MASTER_YH!$D:$D, MASTER_YH!K:K)</f>
        <v>5499344000</v>
      </c>
      <c r="CB196" s="49">
        <f t="shared" si="151"/>
        <v>0.38104635752918892</v>
      </c>
      <c r="CC196" s="46">
        <f t="shared" si="170"/>
        <v>2095505000</v>
      </c>
      <c r="CD196" s="46">
        <f>_xlfn.XLOOKUP($D196, 'MASTER_S&amp;P'!$D:$D, 'MASTER_S&amp;P'!K:K)</f>
        <v>5499344000</v>
      </c>
      <c r="CE196" s="49">
        <f t="shared" si="171"/>
        <v>0.38104635752918892</v>
      </c>
      <c r="CF196" s="51">
        <f t="shared" si="152"/>
        <v>5499344000</v>
      </c>
      <c r="CG196" s="65">
        <f t="shared" si="153"/>
        <v>3.6856979462743153E-3</v>
      </c>
      <c r="CH196" s="65" t="str">
        <f t="shared" si="154"/>
        <v/>
      </c>
      <c r="CI196" s="50">
        <f t="shared" si="172"/>
        <v>0.38104635752918892</v>
      </c>
      <c r="CJ196" s="44">
        <f t="shared" si="175"/>
        <v>0</v>
      </c>
    </row>
    <row r="197" spans="2:88" x14ac:dyDescent="0.3">
      <c r="B197" s="7" t="str">
        <f>MASTER_VL!B191</f>
        <v>Restaurants</v>
      </c>
      <c r="C197" s="7" t="str">
        <f>MASTER_VL!C191</f>
        <v>Wingstop Inc.</v>
      </c>
      <c r="D197" s="7" t="str">
        <f>MASTER_VL!D191</f>
        <v>WING</v>
      </c>
      <c r="G197" s="46">
        <f>_xlfn.XLOOKUP($D197,MASTER_YH!$D:$D,MASTER_YH!F:F)</f>
        <v>625807000</v>
      </c>
      <c r="H197" s="46">
        <f>IF(AND(EXCL_YRS_NEG_INC=1,_xlfn.XLOOKUP($D197,MASTER_YH!$D:$D,MASTER_YH!L:L)&lt;0), "Negative", _xlfn.XLOOKUP($D197,MASTER_YH!$D:$D,MASTER_YH!L:L))</f>
        <v>147190000</v>
      </c>
      <c r="I197" s="65">
        <f t="shared" si="122"/>
        <v>5.2475412768839989E-4</v>
      </c>
      <c r="J197" s="65" t="str">
        <f t="shared" si="123"/>
        <v/>
      </c>
      <c r="K197" s="47">
        <f t="shared" si="155"/>
        <v>0.23520030936055367</v>
      </c>
      <c r="L197" s="46">
        <f>_xlfn.XLOOKUP($D197, 'MASTER_S&amp;P'!$D:$D, 'MASTER_S&amp;P'!F:F)</f>
        <v>625807000</v>
      </c>
      <c r="M197" s="46">
        <f>IF(AND(EXCL_YRS_NEG_INC=1,_xlfn.XLOOKUP($D197,'MASTER_S&amp;P'!$D:$D,'MASTER_S&amp;P'!L:L)&lt;0),"Negative",_xlfn.XLOOKUP($D197,'MASTER_S&amp;P'!$D:$D,'MASTER_S&amp;P'!L:L))</f>
        <v>147190000</v>
      </c>
      <c r="N197" s="65">
        <f t="shared" si="124"/>
        <v>4.8077383026469455E-4</v>
      </c>
      <c r="O197" s="65" t="str">
        <f t="shared" si="125"/>
        <v/>
      </c>
      <c r="P197" s="47">
        <f t="shared" si="156"/>
        <v>0.23520030936055367</v>
      </c>
      <c r="Q197" s="46" t="str">
        <f>_xlfn.XLOOKUP($D197, MASTER_VL!$D:$D, MASTER_VL!F:F)</f>
        <v>NA</v>
      </c>
      <c r="R197" s="46" t="str">
        <f>IF(AND(EXCL_YRS_NEG_INC=1,_xlfn.XLOOKUP($D197,MASTER_VL!$D:$D,MASTER_VL!O:O)&lt;0),"Negative",_xlfn.XLOOKUP($D197,MASTER_VL!$D:$D,MASTER_VL!O:O))</f>
        <v>NA</v>
      </c>
      <c r="S197" s="65" t="str">
        <f t="shared" si="126"/>
        <v/>
      </c>
      <c r="T197" s="65" t="str">
        <f t="shared" si="127"/>
        <v/>
      </c>
      <c r="U197" s="47" t="str">
        <f t="shared" si="157"/>
        <v>n/a</v>
      </c>
      <c r="V197" s="46">
        <f t="shared" si="128"/>
        <v>625807000</v>
      </c>
      <c r="W197" s="46">
        <f>_xlfn.XLOOKUP($D197, MASTER_YH!$D:$D, MASTER_YH!I:I)</f>
        <v>716246000</v>
      </c>
      <c r="X197" s="49">
        <f t="shared" si="129"/>
        <v>0.8737319300910581</v>
      </c>
      <c r="Y197" s="46">
        <f t="shared" si="158"/>
        <v>625807000</v>
      </c>
      <c r="Z197" s="46">
        <f>_xlfn.XLOOKUP($D197, 'MASTER_S&amp;P'!$D:$D, 'MASTER_S&amp;P'!I:I)</f>
        <v>716246000</v>
      </c>
      <c r="AA197" s="49">
        <f t="shared" si="159"/>
        <v>0.8737319300910581</v>
      </c>
      <c r="AB197" s="51">
        <f t="shared" si="130"/>
        <v>716246000</v>
      </c>
      <c r="AC197" s="65">
        <f t="shared" si="131"/>
        <v>4.4815952426791831E-4</v>
      </c>
      <c r="AD197" s="65" t="str">
        <f t="shared" si="132"/>
        <v/>
      </c>
      <c r="AE197" s="50">
        <f t="shared" si="160"/>
        <v>0.8737319300910581</v>
      </c>
      <c r="AF197" s="44">
        <f t="shared" si="173"/>
        <v>0</v>
      </c>
      <c r="AI197" s="46">
        <f>_xlfn.XLOOKUP($D197,MASTER_YH!$D:$D,MASTER_YH!G:G)</f>
        <v>460055000</v>
      </c>
      <c r="AJ197" s="46">
        <f>IF(AND(EXCL_YRS_NEG_INC=1,_xlfn.XLOOKUP($D197,MASTER_YH!$D:$D,MASTER_YH!M:M)&lt;0), "Negative", _xlfn.XLOOKUP($D197,MASTER_YH!$D:$D,MASTER_YH!M:M))</f>
        <v>94310000</v>
      </c>
      <c r="AK197" s="65">
        <f t="shared" si="133"/>
        <v>2.5415430985731757E-4</v>
      </c>
      <c r="AL197" s="65" t="str">
        <f t="shared" si="134"/>
        <v/>
      </c>
      <c r="AM197" s="47">
        <f t="shared" si="161"/>
        <v>0.20499722859223354</v>
      </c>
      <c r="AN197" s="46">
        <f>_xlfn.XLOOKUP($D197, 'MASTER_S&amp;P'!$D:$D, 'MASTER_S&amp;P'!G:G)</f>
        <v>460055000</v>
      </c>
      <c r="AO197" s="46">
        <f>IF(AND(EXCL_YRS_NEG_INC=1,_xlfn.XLOOKUP($D197,'MASTER_S&amp;P'!$D:$D,'MASTER_S&amp;P'!M:M)&lt;0),"Negative",_xlfn.XLOOKUP($D197,'MASTER_S&amp;P'!$D:$D,'MASTER_S&amp;P'!M:M))</f>
        <v>94310000</v>
      </c>
      <c r="AP197" s="65">
        <f t="shared" si="135"/>
        <v>2.5775603244331018E-4</v>
      </c>
      <c r="AQ197" s="65" t="str">
        <f t="shared" si="136"/>
        <v/>
      </c>
      <c r="AR197" s="47">
        <f t="shared" si="162"/>
        <v>0.20499722859223354</v>
      </c>
      <c r="AS197" s="46">
        <f>_xlfn.XLOOKUP($D197, MASTER_VL!$D:$D, MASTER_VL!G:G)</f>
        <v>460100000</v>
      </c>
      <c r="AT197" s="46">
        <f>IF(AND(EXCL_YRS_NEG_INC=1,_xlfn.XLOOKUP($D197,MASTER_VL!$D:$D,MASTER_VL!P:P)&lt;0),"Negative",_xlfn.XLOOKUP($D197,MASTER_VL!$D:$D,MASTER_VL!P:P))</f>
        <v>87433200</v>
      </c>
      <c r="AU197" s="65">
        <f t="shared" si="137"/>
        <v>2.6580851810786079E-4</v>
      </c>
      <c r="AV197" s="65" t="str">
        <f t="shared" si="138"/>
        <v/>
      </c>
      <c r="AW197" s="47">
        <f t="shared" si="163"/>
        <v>0.1900308628559009</v>
      </c>
      <c r="AX197" s="46">
        <f t="shared" si="139"/>
        <v>460055000</v>
      </c>
      <c r="AY197" s="46">
        <f>_xlfn.XLOOKUP($D197, MASTER_YH!$D:$D, MASTER_YH!J:J)</f>
        <v>377825000</v>
      </c>
      <c r="AZ197" s="49">
        <f t="shared" si="140"/>
        <v>1.2176404420035731</v>
      </c>
      <c r="BA197" s="46">
        <f t="shared" si="164"/>
        <v>460055000</v>
      </c>
      <c r="BB197" s="46">
        <f>_xlfn.XLOOKUP($D197, 'MASTER_S&amp;P'!$D:$D, 'MASTER_S&amp;P'!J:J)</f>
        <v>377825000</v>
      </c>
      <c r="BC197" s="49">
        <f t="shared" si="165"/>
        <v>1.2176404420035731</v>
      </c>
      <c r="BD197" s="51">
        <f t="shared" si="141"/>
        <v>377825000</v>
      </c>
      <c r="BE197" s="65">
        <f t="shared" si="142"/>
        <v>2.4398005338884107E-4</v>
      </c>
      <c r="BF197" s="65" t="str">
        <f t="shared" si="143"/>
        <v/>
      </c>
      <c r="BG197" s="50">
        <f t="shared" si="166"/>
        <v>1.2176404420035731</v>
      </c>
      <c r="BH197" s="44">
        <f t="shared" si="174"/>
        <v>0</v>
      </c>
      <c r="BK197" s="46">
        <f>_xlfn.XLOOKUP($D197,MASTER_YH!$D:$D,MASTER_YH!H:H)</f>
        <v>357521000</v>
      </c>
      <c r="BL197" s="46">
        <f>IF(AND(EXCL_YRS_NEG_INC=1,_xlfn.XLOOKUP($D197,MASTER_YH!$D:$D,MASTER_YH!N:N)&lt;0), "Negative", _xlfn.XLOOKUP($D197,MASTER_YH!$D:$D,MASTER_YH!N:N))</f>
        <v>69316000</v>
      </c>
      <c r="BM197" s="65">
        <f t="shared" si="144"/>
        <v>3.0412295410322144E-4</v>
      </c>
      <c r="BN197" s="65" t="str">
        <f t="shared" si="145"/>
        <v/>
      </c>
      <c r="BO197" s="47">
        <f t="shared" si="167"/>
        <v>0.19387952036383876</v>
      </c>
      <c r="BP197" s="46">
        <f>_xlfn.XLOOKUP($D197, 'MASTER_S&amp;P'!$D:$D, 'MASTER_S&amp;P'!H:H)</f>
        <v>357521000</v>
      </c>
      <c r="BQ197" s="46">
        <f>IF(AND(EXCL_YRS_NEG_INC=1,_xlfn.XLOOKUP($D197,'MASTER_S&amp;P'!$D:$D,'MASTER_S&amp;P'!N:N)&lt;0),"Negative",_xlfn.XLOOKUP($D197,'MASTER_S&amp;P'!$D:$D,'MASTER_S&amp;P'!N:N))</f>
        <v>69316000</v>
      </c>
      <c r="BR197" s="65">
        <f t="shared" si="146"/>
        <v>2.9501676518833283E-4</v>
      </c>
      <c r="BS197" s="65" t="str">
        <f t="shared" si="147"/>
        <v/>
      </c>
      <c r="BT197" s="47">
        <f t="shared" si="168"/>
        <v>0.19387952036383876</v>
      </c>
      <c r="BU197" s="46">
        <f>_xlfn.XLOOKUP($D197, MASTER_VL!$D:$D, MASTER_VL!H:H)</f>
        <v>357500000</v>
      </c>
      <c r="BV197" s="46">
        <f>IF(AND(EXCL_YRS_NEG_INC=1,_xlfn.XLOOKUP($D197,MASTER_VL!$D:$D,MASTER_VL!Q:Q)&lt;0),"Negative",_xlfn.XLOOKUP($D197,MASTER_VL!$D:$D,MASTER_VL!Q:Q))</f>
        <v>55370500</v>
      </c>
      <c r="BW197" s="65">
        <f t="shared" si="148"/>
        <v>3.1585228972337527E-4</v>
      </c>
      <c r="BX197" s="65" t="str">
        <f t="shared" si="149"/>
        <v/>
      </c>
      <c r="BY197" s="47">
        <f t="shared" si="169"/>
        <v>0.1548825174825175</v>
      </c>
      <c r="BZ197" s="46">
        <f t="shared" si="150"/>
        <v>357521000</v>
      </c>
      <c r="CA197" s="46">
        <f>_xlfn.XLOOKUP($D197, MASTER_YH!$D:$D, MASTER_YH!K:K)</f>
        <v>424190000</v>
      </c>
      <c r="CB197" s="49">
        <f t="shared" si="151"/>
        <v>0.84283222141021708</v>
      </c>
      <c r="CC197" s="46">
        <f t="shared" si="170"/>
        <v>357521000</v>
      </c>
      <c r="CD197" s="46">
        <f>_xlfn.XLOOKUP($D197, 'MASTER_S&amp;P'!$D:$D, 'MASTER_S&amp;P'!K:K)</f>
        <v>424190000</v>
      </c>
      <c r="CE197" s="49">
        <f t="shared" si="171"/>
        <v>0.84283222141021708</v>
      </c>
      <c r="CF197" s="51">
        <f t="shared" si="152"/>
        <v>424190000</v>
      </c>
      <c r="CG197" s="65">
        <f t="shared" si="153"/>
        <v>2.8429503806819535E-4</v>
      </c>
      <c r="CH197" s="65" t="str">
        <f t="shared" si="154"/>
        <v/>
      </c>
      <c r="CI197" s="50">
        <f t="shared" si="172"/>
        <v>0.84283222141021708</v>
      </c>
      <c r="CJ197" s="44">
        <f t="shared" si="175"/>
        <v>0</v>
      </c>
    </row>
    <row r="198" spans="2:88" x14ac:dyDescent="0.3">
      <c r="B198" s="7" t="str">
        <f>MASTER_VL!B192</f>
        <v>Restaurants</v>
      </c>
      <c r="C198" s="7" t="str">
        <f>MASTER_VL!C192</f>
        <v>Yum Brands Inc</v>
      </c>
      <c r="D198" s="7" t="str">
        <f>MASTER_VL!D192</f>
        <v>YUM</v>
      </c>
      <c r="G198" s="46">
        <f>_xlfn.XLOOKUP($D198,MASTER_YH!$D:$D,MASTER_YH!F:F)</f>
        <v>7549000000</v>
      </c>
      <c r="H198" s="46">
        <f>IF(AND(EXCL_YRS_NEG_INC=1,_xlfn.XLOOKUP($D198,MASTER_YH!$D:$D,MASTER_YH!L:L)&lt;0), "Negative", _xlfn.XLOOKUP($D198,MASTER_YH!$D:$D,MASTER_YH!L:L))</f>
        <v>1900000000</v>
      </c>
      <c r="I198" s="65">
        <f t="shared" si="122"/>
        <v>4.9285036383587008E-3</v>
      </c>
      <c r="J198" s="65" t="str">
        <f t="shared" si="123"/>
        <v/>
      </c>
      <c r="K198" s="47">
        <f t="shared" si="155"/>
        <v>0.2516889654258842</v>
      </c>
      <c r="L198" s="46">
        <f>_xlfn.XLOOKUP($D198, 'MASTER_S&amp;P'!$D:$D, 'MASTER_S&amp;P'!F:F)</f>
        <v>7549000000</v>
      </c>
      <c r="M198" s="46">
        <f>IF(AND(EXCL_YRS_NEG_INC=1,_xlfn.XLOOKUP($D198,'MASTER_S&amp;P'!$D:$D,'MASTER_S&amp;P'!L:L)&lt;0),"Negative",_xlfn.XLOOKUP($D198,'MASTER_S&amp;P'!$D:$D,'MASTER_S&amp;P'!L:L))</f>
        <v>1900000000</v>
      </c>
      <c r="N198" s="65">
        <f t="shared" si="124"/>
        <v>4.5154396062115536E-3</v>
      </c>
      <c r="O198" s="65" t="str">
        <f t="shared" si="125"/>
        <v/>
      </c>
      <c r="P198" s="47">
        <f t="shared" si="156"/>
        <v>0.2516889654258842</v>
      </c>
      <c r="Q198" s="46" t="str">
        <f>_xlfn.XLOOKUP($D198, MASTER_VL!$D:$D, MASTER_VL!F:F)</f>
        <v>NA</v>
      </c>
      <c r="R198" s="46" t="str">
        <f>IF(AND(EXCL_YRS_NEG_INC=1,_xlfn.XLOOKUP($D198,MASTER_VL!$D:$D,MASTER_VL!O:O)&lt;0),"Negative",_xlfn.XLOOKUP($D198,MASTER_VL!$D:$D,MASTER_VL!O:O))</f>
        <v>NA</v>
      </c>
      <c r="S198" s="65" t="str">
        <f t="shared" si="126"/>
        <v/>
      </c>
      <c r="T198" s="65" t="str">
        <f t="shared" si="127"/>
        <v/>
      </c>
      <c r="U198" s="47" t="str">
        <f t="shared" si="157"/>
        <v>n/a</v>
      </c>
      <c r="V198" s="46">
        <f t="shared" si="128"/>
        <v>7549000000</v>
      </c>
      <c r="W198" s="46">
        <f>_xlfn.XLOOKUP($D198, MASTER_YH!$D:$D, MASTER_YH!I:I)</f>
        <v>6727000000</v>
      </c>
      <c r="X198" s="49">
        <f t="shared" si="129"/>
        <v>1.1221941430057976</v>
      </c>
      <c r="Y198" s="46">
        <f t="shared" si="158"/>
        <v>7549000000</v>
      </c>
      <c r="Z198" s="46">
        <f>_xlfn.XLOOKUP($D198, 'MASTER_S&amp;P'!$D:$D, 'MASTER_S&amp;P'!I:I)</f>
        <v>6727000000</v>
      </c>
      <c r="AA198" s="49">
        <f t="shared" si="159"/>
        <v>1.1221941430057976</v>
      </c>
      <c r="AB198" s="51">
        <f t="shared" si="130"/>
        <v>6727000000</v>
      </c>
      <c r="AC198" s="65">
        <f t="shared" si="131"/>
        <v>4.2091252443298621E-3</v>
      </c>
      <c r="AD198" s="65" t="str">
        <f t="shared" si="132"/>
        <v/>
      </c>
      <c r="AE198" s="50">
        <f t="shared" si="160"/>
        <v>1.1221941430057976</v>
      </c>
      <c r="AF198" s="44">
        <f t="shared" si="173"/>
        <v>0</v>
      </c>
      <c r="AI198" s="46">
        <f>_xlfn.XLOOKUP($D198,MASTER_YH!$D:$D,MASTER_YH!G:G)</f>
        <v>7076000000</v>
      </c>
      <c r="AJ198" s="46">
        <f>IF(AND(EXCL_YRS_NEG_INC=1,_xlfn.XLOOKUP($D198,MASTER_YH!$D:$D,MASTER_YH!M:M)&lt;0), "Negative", _xlfn.XLOOKUP($D198,MASTER_YH!$D:$D,MASTER_YH!M:M))</f>
        <v>1818000000</v>
      </c>
      <c r="AK198" s="65">
        <f t="shared" si="133"/>
        <v>4.191452404475474E-3</v>
      </c>
      <c r="AL198" s="65" t="str">
        <f t="shared" si="134"/>
        <v/>
      </c>
      <c r="AM198" s="47">
        <f t="shared" si="161"/>
        <v>0.25692481628038438</v>
      </c>
      <c r="AN198" s="46">
        <f>_xlfn.XLOOKUP($D198, 'MASTER_S&amp;P'!$D:$D, 'MASTER_S&amp;P'!G:G)</f>
        <v>7076000000</v>
      </c>
      <c r="AO198" s="46">
        <f>IF(AND(EXCL_YRS_NEG_INC=1,_xlfn.XLOOKUP($D198,'MASTER_S&amp;P'!$D:$D,'MASTER_S&amp;P'!M:M)&lt;0),"Negative",_xlfn.XLOOKUP($D198,'MASTER_S&amp;P'!$D:$D,'MASTER_S&amp;P'!M:M))</f>
        <v>1818000000</v>
      </c>
      <c r="AP198" s="65">
        <f t="shared" si="135"/>
        <v>4.2508511563667459E-3</v>
      </c>
      <c r="AQ198" s="65" t="str">
        <f t="shared" si="136"/>
        <v/>
      </c>
      <c r="AR198" s="47">
        <f t="shared" si="162"/>
        <v>0.25692481628038438</v>
      </c>
      <c r="AS198" s="46">
        <f>_xlfn.XLOOKUP($D198, MASTER_VL!$D:$D, MASTER_VL!G:G)</f>
        <v>7076000000</v>
      </c>
      <c r="AT198" s="46">
        <f>IF(AND(EXCL_YRS_NEG_INC=1,_xlfn.XLOOKUP($D198,MASTER_VL!$D:$D,MASTER_VL!P:P)&lt;0),"Negative",_xlfn.XLOOKUP($D198,MASTER_VL!$D:$D,MASTER_VL!P:P))</f>
        <v>1452770000</v>
      </c>
      <c r="AU198" s="65">
        <f t="shared" si="137"/>
        <v>4.3836508339312663E-3</v>
      </c>
      <c r="AV198" s="65" t="str">
        <f t="shared" si="138"/>
        <v/>
      </c>
      <c r="AW198" s="47">
        <f t="shared" si="163"/>
        <v>0.20530949689089881</v>
      </c>
      <c r="AX198" s="46">
        <f t="shared" si="139"/>
        <v>7076000000</v>
      </c>
      <c r="AY198" s="46">
        <f>_xlfn.XLOOKUP($D198, MASTER_YH!$D:$D, MASTER_YH!J:J)</f>
        <v>6231000000</v>
      </c>
      <c r="AZ198" s="49">
        <f t="shared" si="140"/>
        <v>1.1356122612742738</v>
      </c>
      <c r="BA198" s="46">
        <f t="shared" si="164"/>
        <v>7076000000</v>
      </c>
      <c r="BB198" s="46">
        <f>_xlfn.XLOOKUP($D198, 'MASTER_S&amp;P'!$D:$D, 'MASTER_S&amp;P'!J:J)</f>
        <v>6231000000</v>
      </c>
      <c r="BC198" s="49">
        <f t="shared" si="165"/>
        <v>1.1356122612742738</v>
      </c>
      <c r="BD198" s="51">
        <f t="shared" si="141"/>
        <v>6231000000</v>
      </c>
      <c r="BE198" s="65">
        <f t="shared" si="142"/>
        <v>4.0236609876685469E-3</v>
      </c>
      <c r="BF198" s="65" t="str">
        <f t="shared" si="143"/>
        <v/>
      </c>
      <c r="BG198" s="50">
        <f t="shared" si="166"/>
        <v>1.1356122612742738</v>
      </c>
      <c r="BH198" s="44">
        <f t="shared" si="174"/>
        <v>0</v>
      </c>
      <c r="BK198" s="46">
        <f>_xlfn.XLOOKUP($D198,MASTER_YH!$D:$D,MASTER_YH!H:H)</f>
        <v>6842000000</v>
      </c>
      <c r="BL198" s="46">
        <f>IF(AND(EXCL_YRS_NEG_INC=1,_xlfn.XLOOKUP($D198,MASTER_YH!$D:$D,MASTER_YH!N:N)&lt;0), "Negative", _xlfn.XLOOKUP($D198,MASTER_YH!$D:$D,MASTER_YH!N:N))</f>
        <v>1662000000</v>
      </c>
      <c r="BM198" s="65">
        <f t="shared" si="144"/>
        <v>4.1912887849488026E-3</v>
      </c>
      <c r="BN198" s="65" t="str">
        <f t="shared" si="145"/>
        <v/>
      </c>
      <c r="BO198" s="47">
        <f t="shared" si="167"/>
        <v>0.24291142940660626</v>
      </c>
      <c r="BP198" s="46">
        <f>_xlfn.XLOOKUP($D198, 'MASTER_S&amp;P'!$D:$D, 'MASTER_S&amp;P'!H:H)</f>
        <v>6842000000</v>
      </c>
      <c r="BQ198" s="46">
        <f>IF(AND(EXCL_YRS_NEG_INC=1,_xlfn.XLOOKUP($D198,'MASTER_S&amp;P'!$D:$D,'MASTER_S&amp;P'!N:N)&lt;0),"Negative",_xlfn.XLOOKUP($D198,'MASTER_S&amp;P'!$D:$D,'MASTER_S&amp;P'!N:N))</f>
        <v>1662000000</v>
      </c>
      <c r="BR198" s="65">
        <f t="shared" si="146"/>
        <v>4.0657912946816142E-3</v>
      </c>
      <c r="BS198" s="65" t="str">
        <f t="shared" si="147"/>
        <v/>
      </c>
      <c r="BT198" s="47">
        <f t="shared" si="168"/>
        <v>0.24291142940660626</v>
      </c>
      <c r="BU198" s="46">
        <f>_xlfn.XLOOKUP($D198, MASTER_VL!$D:$D, MASTER_VL!H:H)</f>
        <v>6842000000</v>
      </c>
      <c r="BV198" s="46">
        <f>IF(AND(EXCL_YRS_NEG_INC=1,_xlfn.XLOOKUP($D198,MASTER_VL!$D:$D,MASTER_VL!Q:Q)&lt;0),"Negative",_xlfn.XLOOKUP($D198,MASTER_VL!$D:$D,MASTER_VL!Q:Q))</f>
        <v>1262800000</v>
      </c>
      <c r="BW198" s="65">
        <f t="shared" si="148"/>
        <v>4.3529373293167018E-3</v>
      </c>
      <c r="BX198" s="65" t="str">
        <f t="shared" si="149"/>
        <v/>
      </c>
      <c r="BY198" s="47">
        <f t="shared" si="169"/>
        <v>0.18456591639871384</v>
      </c>
      <c r="BZ198" s="46">
        <f t="shared" si="150"/>
        <v>6842000000</v>
      </c>
      <c r="CA198" s="46">
        <f>_xlfn.XLOOKUP($D198, MASTER_YH!$D:$D, MASTER_YH!K:K)</f>
        <v>5846000000</v>
      </c>
      <c r="CB198" s="49">
        <f t="shared" si="151"/>
        <v>1.1703729045501197</v>
      </c>
      <c r="CC198" s="46">
        <f t="shared" si="170"/>
        <v>6842000000</v>
      </c>
      <c r="CD198" s="46">
        <f>_xlfn.XLOOKUP($D198, 'MASTER_S&amp;P'!$D:$D, 'MASTER_S&amp;P'!K:K)</f>
        <v>5846000000</v>
      </c>
      <c r="CE198" s="49">
        <f t="shared" si="171"/>
        <v>1.1703729045501197</v>
      </c>
      <c r="CF198" s="51">
        <f t="shared" si="152"/>
        <v>5846000000</v>
      </c>
      <c r="CG198" s="65">
        <f t="shared" si="153"/>
        <v>3.9180291674642733E-3</v>
      </c>
      <c r="CH198" s="65" t="str">
        <f t="shared" si="154"/>
        <v/>
      </c>
      <c r="CI198" s="50">
        <f t="shared" si="172"/>
        <v>1.1703729045501197</v>
      </c>
      <c r="CJ198" s="44">
        <f t="shared" si="175"/>
        <v>0</v>
      </c>
    </row>
    <row r="199" spans="2:88" x14ac:dyDescent="0.3">
      <c r="B199" s="7" t="str">
        <f>MASTER_VL!B193</f>
        <v>Restaurants</v>
      </c>
      <c r="C199" s="7" t="str">
        <f>MASTER_VL!C193</f>
        <v>Yum China Holdings</v>
      </c>
      <c r="D199" s="7" t="str">
        <f>MASTER_VL!D193</f>
        <v>YUMC</v>
      </c>
      <c r="G199" s="46">
        <f>_xlfn.XLOOKUP($D199,MASTER_YH!$D:$D,MASTER_YH!F:F)</f>
        <v>11165000000</v>
      </c>
      <c r="H199" s="46">
        <f>IF(AND(EXCL_YRS_NEG_INC=1,_xlfn.XLOOKUP($D199,MASTER_YH!$D:$D,MASTER_YH!L:L)&lt;0), "Negative", _xlfn.XLOOKUP($D199,MASTER_YH!$D:$D,MASTER_YH!L:L))</f>
        <v>1331000000</v>
      </c>
      <c r="I199" s="65">
        <f t="shared" si="122"/>
        <v>8.147746240848389E-3</v>
      </c>
      <c r="J199" s="65" t="str">
        <f t="shared" si="123"/>
        <v/>
      </c>
      <c r="K199" s="47">
        <f t="shared" si="155"/>
        <v>0.11921182266009853</v>
      </c>
      <c r="L199" s="46">
        <f>_xlfn.XLOOKUP($D199, 'MASTER_S&amp;P'!$D:$D, 'MASTER_S&amp;P'!F:F)</f>
        <v>11303000000</v>
      </c>
      <c r="M199" s="46">
        <f>IF(AND(EXCL_YRS_NEG_INC=1,_xlfn.XLOOKUP($D199,'MASTER_S&amp;P'!$D:$D,'MASTER_S&amp;P'!L:L)&lt;0),"Negative",_xlfn.XLOOKUP($D199,'MASTER_S&amp;P'!$D:$D,'MASTER_S&amp;P'!L:L))</f>
        <v>1336000000</v>
      </c>
      <c r="N199" s="65">
        <f t="shared" si="124"/>
        <v>7.4648734741606486E-3</v>
      </c>
      <c r="O199" s="65" t="str">
        <f t="shared" si="125"/>
        <v/>
      </c>
      <c r="P199" s="47">
        <f t="shared" si="156"/>
        <v>0.11819870830752897</v>
      </c>
      <c r="Q199" s="46" t="str">
        <f>_xlfn.XLOOKUP($D199, MASTER_VL!$D:$D, MASTER_VL!F:F)</f>
        <v>NA</v>
      </c>
      <c r="R199" s="46" t="str">
        <f>IF(AND(EXCL_YRS_NEG_INC=1,_xlfn.XLOOKUP($D199,MASTER_VL!$D:$D,MASTER_VL!O:O)&lt;0),"Negative",_xlfn.XLOOKUP($D199,MASTER_VL!$D:$D,MASTER_VL!O:O))</f>
        <v>NA</v>
      </c>
      <c r="S199" s="65" t="str">
        <f t="shared" si="126"/>
        <v/>
      </c>
      <c r="T199" s="65" t="str">
        <f t="shared" si="127"/>
        <v/>
      </c>
      <c r="U199" s="47" t="str">
        <f t="shared" si="157"/>
        <v>n/a</v>
      </c>
      <c r="V199" s="46">
        <f t="shared" si="128"/>
        <v>11165000000</v>
      </c>
      <c r="W199" s="46">
        <f>_xlfn.XLOOKUP($D199, MASTER_YH!$D:$D, MASTER_YH!I:I)</f>
        <v>11121000000</v>
      </c>
      <c r="X199" s="49">
        <f t="shared" si="129"/>
        <v>1.0039564787339268</v>
      </c>
      <c r="Y199" s="46">
        <f t="shared" si="158"/>
        <v>11303000000</v>
      </c>
      <c r="Z199" s="46">
        <f>_xlfn.XLOOKUP($D199, 'MASTER_S&amp;P'!$D:$D, 'MASTER_S&amp;P'!I:I)</f>
        <v>11121000000</v>
      </c>
      <c r="AA199" s="49">
        <f t="shared" si="159"/>
        <v>1.0163654347630608</v>
      </c>
      <c r="AB199" s="51">
        <f t="shared" si="130"/>
        <v>11121000000</v>
      </c>
      <c r="AC199" s="65">
        <f t="shared" si="131"/>
        <v>6.9584780499765712E-3</v>
      </c>
      <c r="AD199" s="65" t="str">
        <f t="shared" si="132"/>
        <v/>
      </c>
      <c r="AE199" s="50">
        <f t="shared" si="160"/>
        <v>1.0101609567484937</v>
      </c>
      <c r="AF199" s="44">
        <f t="shared" si="173"/>
        <v>0</v>
      </c>
      <c r="AI199" s="46">
        <f>_xlfn.XLOOKUP($D199,MASTER_YH!$D:$D,MASTER_YH!G:G)</f>
        <v>10852000000</v>
      </c>
      <c r="AJ199" s="46">
        <f>IF(AND(EXCL_YRS_NEG_INC=1,_xlfn.XLOOKUP($D199,MASTER_YH!$D:$D,MASTER_YH!M:M)&lt;0), "Negative", _xlfn.XLOOKUP($D199,MASTER_YH!$D:$D,MASTER_YH!M:M))</f>
        <v>1226000000</v>
      </c>
      <c r="AK199" s="65">
        <f t="shared" si="133"/>
        <v>8.0929808824016097E-3</v>
      </c>
      <c r="AL199" s="65" t="str">
        <f t="shared" si="134"/>
        <v/>
      </c>
      <c r="AM199" s="47">
        <f t="shared" si="161"/>
        <v>0.11297456690011058</v>
      </c>
      <c r="AN199" s="46">
        <f>_xlfn.XLOOKUP($D199, 'MASTER_S&amp;P'!$D:$D, 'MASTER_S&amp;P'!G:G)</f>
        <v>10978000000</v>
      </c>
      <c r="AO199" s="46">
        <f>IF(AND(EXCL_YRS_NEG_INC=1,_xlfn.XLOOKUP($D199,'MASTER_S&amp;P'!$D:$D,'MASTER_S&amp;P'!M:M)&lt;0),"Negative",_xlfn.XLOOKUP($D199,'MASTER_S&amp;P'!$D:$D,'MASTER_S&amp;P'!M:M))</f>
        <v>1230000000</v>
      </c>
      <c r="AP199" s="65">
        <f t="shared" si="135"/>
        <v>8.2076697580241251E-3</v>
      </c>
      <c r="AQ199" s="65" t="str">
        <f t="shared" si="136"/>
        <v/>
      </c>
      <c r="AR199" s="47">
        <f t="shared" si="162"/>
        <v>0.11204226635088359</v>
      </c>
      <c r="AS199" s="46">
        <f>_xlfn.XLOOKUP($D199, MASTER_VL!$D:$D, MASTER_VL!G:G)</f>
        <v>10978000000</v>
      </c>
      <c r="AT199" s="46">
        <f>IF(AND(EXCL_YRS_NEG_INC=1,_xlfn.XLOOKUP($D199,MASTER_VL!$D:$D,MASTER_VL!P:P)&lt;0),"Negative",_xlfn.XLOOKUP($D199,MASTER_VL!$D:$D,MASTER_VL!P:P))</f>
        <v>801790000</v>
      </c>
      <c r="AU199" s="65">
        <f t="shared" si="137"/>
        <v>8.464083322584989E-3</v>
      </c>
      <c r="AV199" s="65" t="str">
        <f t="shared" si="138"/>
        <v/>
      </c>
      <c r="AW199" s="47">
        <f t="shared" si="163"/>
        <v>7.3036072144288575E-2</v>
      </c>
      <c r="AX199" s="46">
        <f t="shared" si="139"/>
        <v>10852000000</v>
      </c>
      <c r="AY199" s="46">
        <f>_xlfn.XLOOKUP($D199, MASTER_YH!$D:$D, MASTER_YH!J:J)</f>
        <v>12031000000</v>
      </c>
      <c r="AZ199" s="49">
        <f t="shared" si="140"/>
        <v>0.90200315850718971</v>
      </c>
      <c r="BA199" s="46">
        <f t="shared" si="164"/>
        <v>10978000000</v>
      </c>
      <c r="BB199" s="46">
        <f>_xlfn.XLOOKUP($D199, 'MASTER_S&amp;P'!$D:$D, 'MASTER_S&amp;P'!J:J)</f>
        <v>12031000000</v>
      </c>
      <c r="BC199" s="49">
        <f t="shared" si="165"/>
        <v>0.91247610339955121</v>
      </c>
      <c r="BD199" s="51">
        <f t="shared" si="141"/>
        <v>12031000000</v>
      </c>
      <c r="BE199" s="65">
        <f t="shared" si="142"/>
        <v>7.7690042276745766E-3</v>
      </c>
      <c r="BF199" s="65" t="str">
        <f t="shared" si="143"/>
        <v/>
      </c>
      <c r="BG199" s="50">
        <f t="shared" si="166"/>
        <v>0.90723963095337046</v>
      </c>
      <c r="BH199" s="44">
        <f t="shared" si="174"/>
        <v>0</v>
      </c>
      <c r="BK199" s="46">
        <f>_xlfn.XLOOKUP($D199,MASTER_YH!$D:$D,MASTER_YH!H:H)</f>
        <v>9478000000</v>
      </c>
      <c r="BL199" s="46">
        <f>IF(AND(EXCL_YRS_NEG_INC=1,_xlfn.XLOOKUP($D199,MASTER_YH!$D:$D,MASTER_YH!N:N)&lt;0), "Negative", _xlfn.XLOOKUP($D199,MASTER_YH!$D:$D,MASTER_YH!N:N))</f>
        <v>687000000</v>
      </c>
      <c r="BM199" s="65">
        <f t="shared" si="144"/>
        <v>8.4786488489231177E-3</v>
      </c>
      <c r="BN199" s="65" t="str">
        <f t="shared" si="145"/>
        <v/>
      </c>
      <c r="BO199" s="47">
        <f t="shared" si="167"/>
        <v>7.2483646338890068E-2</v>
      </c>
      <c r="BP199" s="46">
        <f>_xlfn.XLOOKUP($D199, 'MASTER_S&amp;P'!$D:$D, 'MASTER_S&amp;P'!H:H)</f>
        <v>9569000000</v>
      </c>
      <c r="BQ199" s="46">
        <f>IF(AND(EXCL_YRS_NEG_INC=1,_xlfn.XLOOKUP($D199,'MASTER_S&amp;P'!$D:$D,'MASTER_S&amp;P'!N:N)&lt;0),"Negative",_xlfn.XLOOKUP($D199,'MASTER_S&amp;P'!$D:$D,'MASTER_S&amp;P'!N:N))</f>
        <v>685000000</v>
      </c>
      <c r="BR199" s="65">
        <f t="shared" si="146"/>
        <v>8.2247772581089239E-3</v>
      </c>
      <c r="BS199" s="65" t="str">
        <f t="shared" si="147"/>
        <v/>
      </c>
      <c r="BT199" s="47">
        <f t="shared" si="168"/>
        <v>7.1585327620441008E-2</v>
      </c>
      <c r="BU199" s="46">
        <f>_xlfn.XLOOKUP($D199, MASTER_VL!$D:$D, MASTER_VL!H:H)</f>
        <v>9569000000</v>
      </c>
      <c r="BV199" s="46">
        <f>IF(AND(EXCL_YRS_NEG_INC=1,_xlfn.XLOOKUP($D199,MASTER_VL!$D:$D,MASTER_VL!Q:Q)&lt;0),"Negative",_xlfn.XLOOKUP($D199,MASTER_VL!$D:$D,MASTER_VL!Q:Q))</f>
        <v>435760000</v>
      </c>
      <c r="BW199" s="65">
        <f t="shared" si="148"/>
        <v>8.8056511899588293E-3</v>
      </c>
      <c r="BX199" s="65" t="str">
        <f t="shared" si="149"/>
        <v/>
      </c>
      <c r="BY199" s="47">
        <f t="shared" si="169"/>
        <v>4.5538718779391786E-2</v>
      </c>
      <c r="BZ199" s="46">
        <f t="shared" si="150"/>
        <v>9478000000</v>
      </c>
      <c r="CA199" s="46">
        <f>_xlfn.XLOOKUP($D199, MASTER_YH!$D:$D, MASTER_YH!K:K)</f>
        <v>11826000000</v>
      </c>
      <c r="CB199" s="49">
        <f t="shared" si="151"/>
        <v>0.80145442245898868</v>
      </c>
      <c r="CC199" s="46">
        <f t="shared" si="170"/>
        <v>9569000000</v>
      </c>
      <c r="CD199" s="46">
        <f>_xlfn.XLOOKUP($D199, 'MASTER_S&amp;P'!$D:$D, 'MASTER_S&amp;P'!K:K)</f>
        <v>11826000000</v>
      </c>
      <c r="CE199" s="49">
        <f t="shared" si="171"/>
        <v>0.80914933198038219</v>
      </c>
      <c r="CF199" s="51">
        <f t="shared" si="152"/>
        <v>11826000000</v>
      </c>
      <c r="CG199" s="65">
        <f t="shared" si="153"/>
        <v>7.9258660510490072E-3</v>
      </c>
      <c r="CH199" s="65" t="str">
        <f t="shared" si="154"/>
        <v/>
      </c>
      <c r="CI199" s="50">
        <f t="shared" si="172"/>
        <v>0.80530187721968538</v>
      </c>
      <c r="CJ199" s="44">
        <f t="shared" si="175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823E-F75F-40C1-B396-F451B1AFAE9B}">
  <dimension ref="B1:CJ110"/>
  <sheetViews>
    <sheetView workbookViewId="0">
      <pane xSplit="6" ySplit="10" topLeftCell="K11" activePane="bottomRight" state="frozen"/>
      <selection pane="topRight" activeCell="K8" sqref="K8"/>
      <selection pane="bottomLeft" activeCell="K8" sqref="K8"/>
      <selection pane="bottomRight" activeCell="A50" sqref="A50:XFD50"/>
    </sheetView>
  </sheetViews>
  <sheetFormatPr defaultColWidth="9" defaultRowHeight="10.15" outlineLevelCol="1" x14ac:dyDescent="0.3"/>
  <cols>
    <col min="1" max="1" width="2.59765625" style="7" customWidth="1"/>
    <col min="2" max="2" width="15.3984375" style="7" customWidth="1"/>
    <col min="3" max="3" width="32.39843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x14ac:dyDescent="0.3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x14ac:dyDescent="0.3">
      <c r="B3" s="42" t="s">
        <v>55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 x14ac:dyDescent="0.3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 x14ac:dyDescent="0.35">
      <c r="B5"/>
      <c r="E5" s="61"/>
      <c r="F5" s="61" t="s">
        <v>46</v>
      </c>
      <c r="H5" s="44"/>
      <c r="I5" s="62"/>
      <c r="J5" s="62"/>
      <c r="K5" s="59">
        <f>AVERAGE(K$11:K$1000)</f>
        <v>9.4260635840740487E-2</v>
      </c>
      <c r="M5" s="44"/>
      <c r="N5" s="62"/>
      <c r="O5" s="62"/>
      <c r="P5" s="59">
        <f>AVERAGE(P$11:P$1000)</f>
        <v>0.10317422906173027</v>
      </c>
      <c r="R5" s="44"/>
      <c r="S5" s="62"/>
      <c r="T5" s="62"/>
      <c r="U5" s="59">
        <f>AVERAGE(U$11:U$1000)</f>
        <v>7.305622301070884E-2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1.3468319845985164</v>
      </c>
      <c r="AF5" s="53" t="s">
        <v>47</v>
      </c>
      <c r="AG5" s="53"/>
      <c r="AJ5" s="44"/>
      <c r="AK5" s="62"/>
      <c r="AL5" s="62"/>
      <c r="AM5" s="59">
        <f>AVERAGE(AM$11:AM$1000)</f>
        <v>9.6952277745910073E-2</v>
      </c>
      <c r="AO5" s="44"/>
      <c r="AP5" s="62"/>
      <c r="AQ5" s="62"/>
      <c r="AR5" s="59">
        <f>AVERAGE(AR$11:AR$1000)</f>
        <v>0.10538881699109007</v>
      </c>
      <c r="AT5" s="44"/>
      <c r="AU5" s="62"/>
      <c r="AV5" s="62"/>
      <c r="AW5" s="59">
        <f>AVERAGE(AW$11:AW$1000)</f>
        <v>7.2527975429063155E-2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1.4275013757080761</v>
      </c>
      <c r="BH5" s="53" t="s">
        <v>47</v>
      </c>
      <c r="BI5" s="53"/>
      <c r="BL5" s="44"/>
      <c r="BM5" s="62"/>
      <c r="BN5" s="62"/>
      <c r="BO5" s="59">
        <f>AVERAGE(BO$11:BO$1000)</f>
        <v>0.11388549936496005</v>
      </c>
      <c r="BQ5" s="44"/>
      <c r="BR5" s="62"/>
      <c r="BS5" s="62"/>
      <c r="BT5" s="59">
        <f>AVERAGE(BT$11:BT$1000)</f>
        <v>0.12018201734899515</v>
      </c>
      <c r="BV5" s="44"/>
      <c r="BW5" s="62"/>
      <c r="BX5" s="62"/>
      <c r="BY5" s="59">
        <f>AVERAGE(BY$11:BY$1000)</f>
        <v>7.1959057493486175E-2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1.515247534320221</v>
      </c>
      <c r="CJ5" s="53" t="s">
        <v>47</v>
      </c>
    </row>
    <row r="6" spans="2:88" ht="12.75" x14ac:dyDescent="0.3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0.1881590894659238</v>
      </c>
      <c r="M6" s="44"/>
      <c r="N6" s="62"/>
      <c r="O6" s="62"/>
      <c r="P6" s="59">
        <f>IFERROR(AVERAGEIF($AF$11:$AF$1000, 1, P$11:P$1000), "n/a")</f>
        <v>0.15798661139463638</v>
      </c>
      <c r="R6" s="44"/>
      <c r="S6" s="62"/>
      <c r="T6" s="62"/>
      <c r="U6" s="59">
        <f>IFERROR(AVERAGEIF($AF$11:$AF$1000, 1, U$11:U$1000), "n/a")</f>
        <v>0.14033160829179517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2.9056265628282545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0.12243055547980465</v>
      </c>
      <c r="AO6" s="44"/>
      <c r="AP6" s="62"/>
      <c r="AQ6" s="62"/>
      <c r="AR6" s="59">
        <f>IFERROR(AVERAGEIF($BH$11:$BH$1000, 1, AR$11:AR$1000), "n/a")</f>
        <v>0.12081983304219247</v>
      </c>
      <c r="AT6" s="44"/>
      <c r="AU6" s="62"/>
      <c r="AV6" s="62"/>
      <c r="AW6" s="59">
        <f>IFERROR(AVERAGEIF($BH$11:$BH$1000, 1, AW$11:AW$1000), "n/a")</f>
        <v>9.0799859928955479E-2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2.9693300381986907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0.11135692899450304</v>
      </c>
      <c r="BQ6" s="44"/>
      <c r="BR6" s="62"/>
      <c r="BS6" s="62"/>
      <c r="BT6" s="59">
        <f>IFERROR(AVERAGEIF($CJ$11:$CJ$1000, 1, BT$11:BT$1000), "n/a")</f>
        <v>0.11172645774498682</v>
      </c>
      <c r="BV6" s="44"/>
      <c r="BW6" s="62"/>
      <c r="BX6" s="62"/>
      <c r="BY6" s="59">
        <f>IFERROR(AVERAGEIF($CJ$11:$CJ$1000, 1, BY$11:BY$1000), "n/a")</f>
        <v>8.2208757079556147E-2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3.0642588351208673</v>
      </c>
      <c r="CJ6" s="53" t="s">
        <v>49</v>
      </c>
    </row>
    <row r="7" spans="2:88" ht="12.75" x14ac:dyDescent="0.3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7.144049145585836E-2</v>
      </c>
      <c r="M7" s="44"/>
      <c r="N7" s="62"/>
      <c r="O7" s="62"/>
      <c r="P7" s="59">
        <f>IFERROR(SUMPRODUCT(P$11:P$1000,N$11:N$1000)/SUM(N$11:N$1000), "n/a")</f>
        <v>8.2517512955603778E-2</v>
      </c>
      <c r="R7" s="44"/>
      <c r="S7" s="62"/>
      <c r="T7" s="62"/>
      <c r="U7" s="59">
        <f>IFERROR(SUMPRODUCT(U$11:U$1000,S$11:S$1000)/SUM(S$11:S$1000), "n/a")</f>
        <v>6.2250116730046087E-2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1.309307153733098</v>
      </c>
      <c r="AF7" s="53"/>
      <c r="AG7" s="53"/>
      <c r="AJ7" s="44"/>
      <c r="AK7" s="62"/>
      <c r="AL7" s="62"/>
      <c r="AM7" s="59">
        <f>IFERROR(SUMPRODUCT(AM$11:AM$1000,AK$11:AK$1000)/SUM(AK$11:AK$1000), "n/a")</f>
        <v>7.9486081595074351E-2</v>
      </c>
      <c r="AO7" s="44"/>
      <c r="AP7" s="62"/>
      <c r="AQ7" s="62"/>
      <c r="AR7" s="59">
        <f>IFERROR(SUMPRODUCT(AR$11:AR$1000,AP$11:AP$1000)/SUM(AP$11:AP$1000), "n/a")</f>
        <v>8.646734185319116E-2</v>
      </c>
      <c r="AT7" s="44"/>
      <c r="AU7" s="62"/>
      <c r="AV7" s="62"/>
      <c r="AW7" s="59">
        <f>IFERROR(SUMPRODUCT(AW$11:AW$1000,AU$11:AU$1000)/SUM(AU$11:AU$1000), "n/a")</f>
        <v>6.3580453653804436E-2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1.3956420427832767</v>
      </c>
      <c r="BH7" s="53"/>
      <c r="BI7" s="53"/>
      <c r="BL7" s="44"/>
      <c r="BM7" s="62"/>
      <c r="BN7" s="62"/>
      <c r="BO7" s="59">
        <f>IFERROR(SUMPRODUCT(BO$11:BO$1000,BM$11:BM$1000)/SUM(BM$11:BM$1000), "n/a")</f>
        <v>0.13829649371418859</v>
      </c>
      <c r="BQ7" s="44"/>
      <c r="BR7" s="62"/>
      <c r="BS7" s="62"/>
      <c r="BT7" s="59">
        <f>IFERROR(SUMPRODUCT(BT$11:BT$1000,BR$11:BR$1000)/SUM(BR$11:BR$1000), "n/a")</f>
        <v>0.14752447156232221</v>
      </c>
      <c r="BV7" s="44"/>
      <c r="BW7" s="62"/>
      <c r="BX7" s="62"/>
      <c r="BY7" s="59">
        <f>IFERROR(SUMPRODUCT(BY$11:BY$1000,BW$11:BW$1000)/SUM(BW$11:BW$1000), "n/a")</f>
        <v>6.2975223245152687E-2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1.5228393918899521</v>
      </c>
      <c r="CJ7" s="53"/>
    </row>
    <row r="8" spans="2:88" s="33" customFormat="1" ht="12.75" x14ac:dyDescent="0.3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3.2921845507211146E-2</v>
      </c>
      <c r="L8" s="53"/>
      <c r="M8" s="53"/>
      <c r="N8" s="62"/>
      <c r="O8" s="62"/>
      <c r="P8" s="59">
        <f>IFERROR(SUMPRODUCT(P$11:P$1000,O$11:O$1000)/SUM(O$11:O$1000), "n/a")</f>
        <v>3.9575857722069334E-2</v>
      </c>
      <c r="Q8" s="53"/>
      <c r="R8" s="53"/>
      <c r="S8" s="62"/>
      <c r="T8" s="62"/>
      <c r="U8" s="59">
        <f>IFERROR(SUMPRODUCT(U$11:U$1000,T$11:T$1000)/SUM(T$11:T$1000), "n/a")</f>
        <v>3.1022130399021908E-2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2.9250535309800183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4.2386120246227635E-2</v>
      </c>
      <c r="AN8" s="53"/>
      <c r="AO8" s="53"/>
      <c r="AP8" s="62"/>
      <c r="AQ8" s="62"/>
      <c r="AR8" s="59">
        <f>IFERROR(SUMPRODUCT(AR$11:AR$1000,AQ$11:AQ$1000)/SUM(AQ$11:AQ$1000), "n/a")</f>
        <v>4.4774983274622676E-2</v>
      </c>
      <c r="AS8" s="53"/>
      <c r="AT8" s="53"/>
      <c r="AU8" s="62"/>
      <c r="AV8" s="62"/>
      <c r="AW8" s="59">
        <f>IFERROR(SUMPRODUCT(AW$11:AW$1000,AV$11:AV$1000)/SUM(AV$11:AV$1000), "n/a")</f>
        <v>3.3245624766926538E-2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2.655525744756507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4.4002906554516753E-2</v>
      </c>
      <c r="BP8" s="53"/>
      <c r="BQ8" s="53"/>
      <c r="BR8" s="62"/>
      <c r="BS8" s="62"/>
      <c r="BT8" s="59">
        <f>IFERROR(SUMPRODUCT(BT$11:BT$1000,BS$11:BS$1000)/SUM(BS$11:BS$1000), "n/a")</f>
        <v>4.8699929592123666E-2</v>
      </c>
      <c r="BU8" s="53"/>
      <c r="BV8" s="53"/>
      <c r="BW8" s="62"/>
      <c r="BX8" s="62"/>
      <c r="BY8" s="59">
        <f>IFERROR(SUMPRODUCT(BY$11:BY$1000,BX$11:BX$1000)/SUM(BX$11:BX$1000), "n/a")</f>
        <v>3.4321166915752412E-2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2.8344793177686798</v>
      </c>
      <c r="CJ8" s="53"/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9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$B$3</f>
        <v>Retail Hardlines</v>
      </c>
      <c r="C11" s="7" t="str" cm="1">
        <f t="array" ref="C11:C52">_xlfn._xlws.FILTER(MASTER_VL!$C$5:$C$193, MASTER_VL!$B$5:$B$193=$B$3)</f>
        <v>ALT5 Sigma Corporation</v>
      </c>
      <c r="D11" s="7" t="str" cm="1">
        <f t="array" ref="D11:D52">_xlfn._xlws.FILTER(MASTER_VL!$D$5:$D$193, MASTER_VL!$B$5:$B$193=$B$3)</f>
        <v>ALTS</v>
      </c>
      <c r="G11" s="46">
        <f>_xlfn.XLOOKUP($D11,MASTER_YH!$D:$D,MASTER_YH!F:F)</f>
        <v>12532000</v>
      </c>
      <c r="H11" s="46" t="str">
        <f>IF(AND(EXCL_YRS_NEG_INC=1,_xlfn.XLOOKUP($D11,MASTER_YH!$D:$D,MASTER_YH!L:L)&lt;0), "Negative", _xlfn.XLOOKUP($D11,MASTER_YH!$D:$D,MASTER_YH!L:L))</f>
        <v>Negative</v>
      </c>
      <c r="I11" s="65" t="str">
        <f t="shared" ref="I11:I52" si="11">IF(AND(ISNUMBER(K11), K11&gt;0), $AB11/SUMIFS($AB$11:$AB$1000, K$11:K$1000, "&gt;0"), "")</f>
        <v/>
      </c>
      <c r="J11" s="65" t="str">
        <f t="shared" ref="J11:J52" si="12">IF(AND(ISNUMBER(K11), K11&gt;0, $AF11=1), $AB11/SUMIFS($AB$11:$AB$1000, $AF$11:$AF$1000, 1, K$11:K$1000, "&gt;0"), "")</f>
        <v/>
      </c>
      <c r="K11" s="47" t="str">
        <f>IFERROR(H11/G11, "n/a")</f>
        <v>n/a</v>
      </c>
      <c r="L11" s="46">
        <f>_xlfn.XLOOKUP($D11, 'MASTER_S&amp;P'!$D:$D, 'MASTER_S&amp;P'!F:F)</f>
        <v>12532000</v>
      </c>
      <c r="M11" s="46" t="str">
        <f>IF(AND(EXCL_YRS_NEG_INC=1,_xlfn.XLOOKUP($D11,'MASTER_S&amp;P'!$D:$D,'MASTER_S&amp;P'!L:L)&lt;0),"Negative",_xlfn.XLOOKUP($D11,'MASTER_S&amp;P'!$D:$D,'MASTER_S&amp;P'!L:L))</f>
        <v>Negative</v>
      </c>
      <c r="N11" s="65" t="str">
        <f t="shared" ref="N11:N52" si="13">IF(AND(ISNUMBER(P11), P11&gt;0), $AB11/SUMIFS($AB$11:$AB$1000, P$11:P$1000, "&gt;0"), "")</f>
        <v/>
      </c>
      <c r="O11" s="65" t="str">
        <f t="shared" ref="O11:O52" si="14">IF(AND(ISNUMBER(P11), P11&gt;0, $AF11=1), $AB11/SUMIFS($AB$11:$AB$1000, $AF$11:$AF$1000, 1, P$11:P$1000, "&gt;0"), "")</f>
        <v/>
      </c>
      <c r="P11" s="47" t="str">
        <f>IFERROR(M11/L11, "n/a")</f>
        <v>n/a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52" si="15">IF(AND(ISNUMBER(U11), U11&gt;0), $AB11/SUMIFS($AB$11:$AB$1000, U$11:U$1000, "&gt;0"), "")</f>
        <v/>
      </c>
      <c r="T11" s="65" t="str">
        <f t="shared" ref="T11:T52" si="16">IF(AND(ISNUMBER(U11), U11&gt;0, $AF11=1), $AB11/SUMIFS($AB$11:$AB$1000, $AF$11:$AF$1000, 1, U$11:U$1000, "&gt;0"), "")</f>
        <v/>
      </c>
      <c r="U11" s="47" t="str">
        <f>IFERROR(R11/Q11, "n/a")</f>
        <v>n/a</v>
      </c>
      <c r="V11" s="46">
        <f t="shared" ref="V11:V52" si="17">G11</f>
        <v>12532000</v>
      </c>
      <c r="W11" s="46">
        <f>_xlfn.XLOOKUP($D11, MASTER_YH!$D:$D, MASTER_YH!I:I)</f>
        <v>82436000</v>
      </c>
      <c r="X11" s="49">
        <f t="shared" ref="X11:X52" si="18">IFERROR(V11/W11, "n/a")</f>
        <v>0.15202096171575524</v>
      </c>
      <c r="Y11" s="46">
        <f>L11</f>
        <v>12532000</v>
      </c>
      <c r="Z11" s="46">
        <f>_xlfn.XLOOKUP($D11, 'MASTER_S&amp;P'!$D:$D, 'MASTER_S&amp;P'!I:I)</f>
        <v>82436000</v>
      </c>
      <c r="AA11" s="49">
        <f>IFERROR(Y11/Z11, "n/a")</f>
        <v>0.15202096171575524</v>
      </c>
      <c r="AB11" s="51">
        <f t="shared" ref="AB11:AB52" si="19">IFERROR(AVERAGE(W11, Z11), "n/a")</f>
        <v>82436000</v>
      </c>
      <c r="AC11" s="65">
        <f t="shared" ref="AC11:AC52" si="20">IF(AND(ISNUMBER(AE11), AE11&gt;0), $AB11/SUMIFS($AB$11:$AB$1000, AE$11:AE$1000, "&gt;0"), "")</f>
        <v>3.7576170915322807E-4</v>
      </c>
      <c r="AD11" s="65" t="str">
        <f t="shared" ref="AD11:AD52" si="21">IF(AND(ISNUMBER(AE11), AE11&gt;0, $AF11=1), $AB11/SUMIFS($AB$11:$AB$1000, $AF$11:$AF$1000, 1, AE$11:AE$1000, "&gt;0"), "")</f>
        <v/>
      </c>
      <c r="AE11" s="50">
        <f>IFERROR(AVERAGE(X11, AA11), "n/a")</f>
        <v>0.15202096171575524</v>
      </c>
      <c r="AF11" s="44">
        <f t="shared" ref="AF11:AF52" si="22">IF(OR(AE11&lt;TOR_Low, AE11&gt;TOR_High), 0, 1)</f>
        <v>0</v>
      </c>
      <c r="AH11" s="52"/>
      <c r="AI11" s="46">
        <f>_xlfn.XLOOKUP($D11,MASTER_YH!$D:$D,MASTER_YH!G:G)</f>
        <v>0</v>
      </c>
      <c r="AJ11" s="46" t="str">
        <f>IF(AND(EXCL_YRS_NEG_INC=1,_xlfn.XLOOKUP($D11,MASTER_YH!$D:$D,MASTER_YH!M:M)&lt;0), "Negative", _xlfn.XLOOKUP($D11,MASTER_YH!$D:$D,MASTER_YH!M:M))</f>
        <v>Negative</v>
      </c>
      <c r="AK11" s="65" t="str">
        <f t="shared" ref="AK11:AK52" si="23">IF(AND(ISNUMBER(AM11), AM11&gt;0), $BD11/SUMIFS($BD$11:$BD$1000, AM$11:AM$1000, "&gt;0"), "")</f>
        <v/>
      </c>
      <c r="AL11" s="65" t="str">
        <f t="shared" ref="AL11:AL52" si="24">IF(AND(ISNUMBER(AM11), AM11&gt;0, $BH11=1), $BD11/SUMIFS($BD$11:$BD$1000, $BH$11:$BH$1000, 1, AM$11:AM$1000, "&gt;0"), "")</f>
        <v/>
      </c>
      <c r="AM11" s="47" t="str">
        <f>IFERROR(AJ11/AI11, "n/a")</f>
        <v>n/a</v>
      </c>
      <c r="AN11" s="46" t="str">
        <f>_xlfn.XLOOKUP($D11, 'MASTER_S&amp;P'!$D:$D, 'MASTER_S&amp;P'!G:G)</f>
        <v>n/a</v>
      </c>
      <c r="AO11" s="46" t="str">
        <f>IF(AND(EXCL_YRS_NEG_INC=1,_xlfn.XLOOKUP($D11,'MASTER_S&amp;P'!$D:$D,'MASTER_S&amp;P'!M:M)&lt;0),"Negative",_xlfn.XLOOKUP($D11,'MASTER_S&amp;P'!$D:$D,'MASTER_S&amp;P'!M:M))</f>
        <v>Negative</v>
      </c>
      <c r="AP11" s="65" t="str">
        <f t="shared" ref="AP11:AP52" si="25">IF(AND(ISNUMBER(AR11), AR11&gt;0), $BD11/SUMIFS($BD$11:$BD$1000, AR$11:AR$1000, "&gt;0"), "")</f>
        <v/>
      </c>
      <c r="AQ11" s="65" t="str">
        <f t="shared" ref="AQ11:AQ52" si="26">IF(AND(ISNUMBER(AR11), AR11&gt;0, $BH11=1), $BD11/SUMIFS($BD$11:$BD$1000, $BH$11:$BH$1000, 1, AR$11:AR$1000, "&gt;0"), "")</f>
        <v/>
      </c>
      <c r="AR11" s="47" t="str">
        <f>IFERROR(AO11/AN11, "n/a")</f>
        <v>n/a</v>
      </c>
      <c r="AS11" s="46" t="str">
        <f>_xlfn.XLOOKUP($D11, MASTER_VL!$D:$D, MASTER_VL!G:G)</f>
        <v>NA</v>
      </c>
      <c r="AT11" s="46" t="str">
        <f>IF(AND(EXCL_YRS_NEG_INC=1,_xlfn.XLOOKUP($D11,MASTER_VL!$D:$D,MASTER_VL!P:P)&lt;0),"Negative",_xlfn.XLOOKUP($D11,MASTER_VL!$D:$D,MASTER_VL!P:P))</f>
        <v>NA</v>
      </c>
      <c r="AU11" s="65" t="str">
        <f t="shared" ref="AU11:AU52" si="27">IF(AND(ISNUMBER(AW11), AW11&gt;0), $BD11/SUMIFS($BD$11:$BD$1000, AW$11:AW$1000, "&gt;0"), "")</f>
        <v/>
      </c>
      <c r="AV11" s="65" t="str">
        <f t="shared" ref="AV11:AV52" si="28">IF(AND(ISNUMBER(AW11), AW11&gt;0, $BH11=1), $BD11/SUMIFS($BD$11:$BD$1000, $BH$11:$BH$1000, 1, AW$11:AW$1000, "&gt;0"), "")</f>
        <v/>
      </c>
      <c r="AW11" s="47" t="str">
        <f>IFERROR(AT11/AS11, "n/a")</f>
        <v>n/a</v>
      </c>
      <c r="AX11" s="46">
        <f t="shared" ref="AX11:AX52" si="29">AI11</f>
        <v>0</v>
      </c>
      <c r="AY11" s="46">
        <f>_xlfn.XLOOKUP($D11, MASTER_YH!$D:$D, MASTER_YH!J:J)</f>
        <v>18487000</v>
      </c>
      <c r="AZ11" s="49">
        <f t="shared" ref="AZ11:AZ52" si="30">IFERROR(AX11/AY11, "n/a")</f>
        <v>0</v>
      </c>
      <c r="BA11" s="46" t="str">
        <f>AN11</f>
        <v>n/a</v>
      </c>
      <c r="BB11" s="46">
        <f>_xlfn.XLOOKUP($D11, 'MASTER_S&amp;P'!$D:$D, 'MASTER_S&amp;P'!J:J)</f>
        <v>18487000</v>
      </c>
      <c r="BC11" s="49" t="str">
        <f>IFERROR(BA11/BB11, "n/a")</f>
        <v>n/a</v>
      </c>
      <c r="BD11" s="51">
        <f t="shared" ref="BD11:BD52" si="31">IFERROR(AVERAGE(AY11, BB11), "n/a")</f>
        <v>18487000</v>
      </c>
      <c r="BE11" s="65" t="str">
        <f t="shared" ref="BE11:BE52" si="32">IF(AND(ISNUMBER(BG11), BG11&gt;0), $BD11/SUMIFS($BD$11:$BD$1000, BG$11:BG$1000, "&gt;0"), "")</f>
        <v/>
      </c>
      <c r="BF11" s="65" t="str">
        <f t="shared" ref="BF11:BF52" si="33">IF(AND(ISNUMBER(BG11), BG11&gt;0, $BH11=1), $BD11/SUMIFS($BD$11:$BD$1000, $BH$11:$BH$1000, 1, BG$11:BG$1000, "&gt;0"), "")</f>
        <v/>
      </c>
      <c r="BG11" s="50">
        <f>IFERROR(AVERAGE(AZ11, BC11), "n/a")</f>
        <v>0</v>
      </c>
      <c r="BH11" s="44">
        <f t="shared" ref="BH11:BH52" si="34">IF(OR(BG11&lt;TOR_Low, BG11&gt;TOR_High), 0, 1)</f>
        <v>0</v>
      </c>
      <c r="BJ11" s="52"/>
      <c r="BK11" s="46">
        <f>_xlfn.XLOOKUP($D11,MASTER_YH!$D:$D,MASTER_YH!H:H)</f>
        <v>0</v>
      </c>
      <c r="BL11" s="46">
        <f>IF(AND(EXCL_YRS_NEG_INC=1,_xlfn.XLOOKUP($D11,MASTER_YH!$D:$D,MASTER_YH!N:N)&lt;0), "Negative", _xlfn.XLOOKUP($D11,MASTER_YH!$D:$D,MASTER_YH!N:N))</f>
        <v>1399000</v>
      </c>
      <c r="BM11" s="65" t="str">
        <f t="shared" ref="BM11:BM52" si="35">IF(AND(ISNUMBER(BO11), BO11&gt;0), $CF11/SUMIFS($CF$11:$CF$1000, BO$11:BO$1000, "&gt;0"), "")</f>
        <v/>
      </c>
      <c r="BN11" s="65" t="str">
        <f t="shared" ref="BN11:BN52" si="36">IF(AND(ISNUMBER(BO11), BO11&gt;0, $CJ11=1), $CF11/SUMIFS($CF$11:$CF$1000, $CJ$11:$CJ$1000, 1, BO$11:BO$1000, "&gt;0"), "")</f>
        <v/>
      </c>
      <c r="BO11" s="47" t="str">
        <f>IFERROR(BL11/BK11, "n/a")</f>
        <v>n/a</v>
      </c>
      <c r="BP11" s="46" t="str">
        <f>_xlfn.XLOOKUP($D11, 'MASTER_S&amp;P'!$D:$D, 'MASTER_S&amp;P'!H:H)</f>
        <v>n/a</v>
      </c>
      <c r="BQ11" s="46">
        <f>IF(AND(EXCL_YRS_NEG_INC=1,_xlfn.XLOOKUP($D11,'MASTER_S&amp;P'!$D:$D,'MASTER_S&amp;P'!N:N)&lt;0),"Negative",_xlfn.XLOOKUP($D11,'MASTER_S&amp;P'!$D:$D,'MASTER_S&amp;P'!N:N))</f>
        <v>1399000</v>
      </c>
      <c r="BR11" s="65" t="str">
        <f t="shared" ref="BR11:BR52" si="37">IF(AND(ISNUMBER(BT11), BT11&gt;0), $CF11/SUMIFS($CF$11:$CF$1000, BT$11:BT$1000, "&gt;0"), "")</f>
        <v/>
      </c>
      <c r="BS11" s="65" t="str">
        <f t="shared" ref="BS11:BS52" si="38">IF(AND(ISNUMBER(BT11), BT11&gt;0, $CJ11=1), $CF11/SUMIFS($CF$11:$CF$1000, $CJ$11:$CJ$1000, 1, BT$11:BT$1000, "&gt;0"), "")</f>
        <v/>
      </c>
      <c r="BT11" s="47" t="str">
        <f>IFERROR(BQ11/BP11, "n/a")</f>
        <v>n/a</v>
      </c>
      <c r="BU11" s="46" t="str">
        <f>_xlfn.XLOOKUP($D11, MASTER_VL!$D:$D, MASTER_VL!H:H)</f>
        <v>NA</v>
      </c>
      <c r="BV11" s="46" t="str">
        <f>IF(AND(EXCL_YRS_NEG_INC=1,_xlfn.XLOOKUP($D11,MASTER_VL!$D:$D,MASTER_VL!Q:Q)&lt;0),"Negative",_xlfn.XLOOKUP($D11,MASTER_VL!$D:$D,MASTER_VL!Q:Q))</f>
        <v>NA</v>
      </c>
      <c r="BW11" s="65" t="str">
        <f t="shared" ref="BW11:BW52" si="39">IF(AND(ISNUMBER(BY11), BY11&gt;0), $CF11/SUMIFS($CF$11:$CF$1000, BY$11:BY$1000, "&gt;0"), "")</f>
        <v/>
      </c>
      <c r="BX11" s="65" t="str">
        <f t="shared" ref="BX11:BX52" si="40">IF(AND(ISNUMBER(BY11), BY11&gt;0, $CJ11=1), $CF11/SUMIFS($CF$11:$CF$1000, $CJ$11:$CJ$1000, 1, BY$11:BY$1000, "&gt;0"), "")</f>
        <v/>
      </c>
      <c r="BY11" s="47" t="str">
        <f>IFERROR(BV11/BU11, "n/a")</f>
        <v>n/a</v>
      </c>
      <c r="BZ11" s="46">
        <f t="shared" ref="BZ11:BZ52" si="41">BK11</f>
        <v>0</v>
      </c>
      <c r="CA11" s="46">
        <f>_xlfn.XLOOKUP($D11, MASTER_YH!$D:$D, MASTER_YH!K:K)</f>
        <v>46756000</v>
      </c>
      <c r="CB11" s="49">
        <f t="shared" ref="CB11:CB52" si="42">IFERROR(BZ11/CA11, "n/a")</f>
        <v>0</v>
      </c>
      <c r="CC11" s="46" t="str">
        <f>BP11</f>
        <v>n/a</v>
      </c>
      <c r="CD11" s="46">
        <f>_xlfn.XLOOKUP($D11, 'MASTER_S&amp;P'!$D:$D, 'MASTER_S&amp;P'!K:K)</f>
        <v>46756000</v>
      </c>
      <c r="CE11" s="49" t="str">
        <f>IFERROR(CC11/CD11, "n/a")</f>
        <v>n/a</v>
      </c>
      <c r="CF11" s="51">
        <f t="shared" ref="CF11:CF52" si="43">IFERROR(AVERAGE(CA11, CD11), "n/a")</f>
        <v>46756000</v>
      </c>
      <c r="CG11" s="65" t="str">
        <f t="shared" ref="CG11:CG52" si="44">IF(AND(ISNUMBER(CI11), CI11&gt;0), $CF11/SUMIFS($CF$11:$CF$1000, CI$11:CI$1000, "&gt;0"), "")</f>
        <v/>
      </c>
      <c r="CH11" s="65" t="str">
        <f t="shared" ref="CH11:CH52" si="45">IF(AND(ISNUMBER(CI11), CI11&gt;0, $CJ11=1), $CF11/SUMIFS($CF$11:$CF$1000, $CJ$11:$CJ$1000, 1, CI$11:CI$1000, "&gt;0"), "")</f>
        <v/>
      </c>
      <c r="CI11" s="50">
        <f>IFERROR(AVERAGE(CB11, CE11), "n/a")</f>
        <v>0</v>
      </c>
      <c r="CJ11" s="44">
        <f t="shared" ref="CJ11:CJ52" si="46">IF(OR(CI11&lt;TOR_Low, CI11&gt;TOR_High), 0, 1)</f>
        <v>0</v>
      </c>
    </row>
    <row r="12" spans="2:88" x14ac:dyDescent="0.3">
      <c r="B12" s="7" t="str">
        <f t="shared" ref="B12:B52" si="47">$B$3</f>
        <v>Retail Hardlines</v>
      </c>
      <c r="C12" s="7" t="str">
        <v>Amer Sports Inc</v>
      </c>
      <c r="D12" s="7" t="str">
        <v>AS</v>
      </c>
      <c r="G12" s="46">
        <f>_xlfn.XLOOKUP($D12,MASTER_YH!$D:$D,MASTER_YH!F:F)</f>
        <v>5183300000</v>
      </c>
      <c r="H12" s="46">
        <f>IF(AND(EXCL_YRS_NEG_INC=1,_xlfn.XLOOKUP($D12,MASTER_YH!$D:$D,MASTER_YH!L:L)&lt;0), "Negative", _xlfn.XLOOKUP($D12,MASTER_YH!$D:$D,MASTER_YH!L:L))</f>
        <v>161200000</v>
      </c>
      <c r="I12" s="65">
        <f t="shared" si="11"/>
        <v>8.9870561509733146E-2</v>
      </c>
      <c r="J12" s="65" t="str">
        <f t="shared" si="12"/>
        <v/>
      </c>
      <c r="K12" s="47">
        <f>IFERROR(H12/G12, "n/a")</f>
        <v>3.1099878455810005E-2</v>
      </c>
      <c r="L12" s="46">
        <f>_xlfn.XLOOKUP($D12, 'MASTER_S&amp;P'!$D:$D, 'MASTER_S&amp;P'!F:F)</f>
        <v>5183300000</v>
      </c>
      <c r="M12" s="46">
        <f>IF(AND(EXCL_YRS_NEG_INC=1,_xlfn.XLOOKUP($D12,'MASTER_S&amp;P'!$D:$D,'MASTER_S&amp;P'!L:L)&lt;0),"Negative",_xlfn.XLOOKUP($D12,'MASTER_S&amp;P'!$D:$D,'MASTER_S&amp;P'!L:L))</f>
        <v>161200000</v>
      </c>
      <c r="N12" s="65">
        <f t="shared" si="13"/>
        <v>5.505629990818018E-2</v>
      </c>
      <c r="O12" s="65" t="str">
        <f t="shared" si="14"/>
        <v/>
      </c>
      <c r="P12" s="47">
        <f t="shared" ref="P12:P52" si="48">IFERROR(M12/L12, "n/a")</f>
        <v>3.1099878455810005E-2</v>
      </c>
      <c r="Q12" s="46">
        <f>_xlfn.XLOOKUP($D12, MASTER_VL!$D:$D, MASTER_VL!F:F)</f>
        <v>5183000000</v>
      </c>
      <c r="R12" s="46">
        <f>IF(AND(EXCL_YRS_NEG_INC=1,_xlfn.XLOOKUP($D12,MASTER_VL!$D:$D,MASTER_VL!O:O)&lt;0),"Negative",_xlfn.XLOOKUP($D12,MASTER_VL!$D:$D,MASTER_VL!O:O))</f>
        <v>77508200</v>
      </c>
      <c r="S12" s="65">
        <f t="shared" si="15"/>
        <v>8.1773015704273075E-2</v>
      </c>
      <c r="T12" s="65" t="str">
        <f t="shared" si="16"/>
        <v/>
      </c>
      <c r="U12" s="47">
        <f t="shared" ref="U12:U52" si="49">IFERROR(R12/Q12, "n/a")</f>
        <v>1.4954312174416361E-2</v>
      </c>
      <c r="V12" s="46">
        <f t="shared" si="17"/>
        <v>5183300000</v>
      </c>
      <c r="W12" s="46">
        <f>_xlfn.XLOOKUP($D12, MASTER_YH!$D:$D, MASTER_YH!I:I)</f>
        <v>8336300000</v>
      </c>
      <c r="X12" s="49">
        <f t="shared" si="18"/>
        <v>0.62177464822523176</v>
      </c>
      <c r="Y12" s="46">
        <f t="shared" ref="Y12:Y52" si="50">L12</f>
        <v>5183300000</v>
      </c>
      <c r="Z12" s="46">
        <f>_xlfn.XLOOKUP($D12, 'MASTER_S&amp;P'!$D:$D, 'MASTER_S&amp;P'!I:I)</f>
        <v>8336300000</v>
      </c>
      <c r="AA12" s="49">
        <f t="shared" ref="AA12:AA52" si="51">IFERROR(Y12/Z12, "n/a")</f>
        <v>0.62177464822523176</v>
      </c>
      <c r="AB12" s="51">
        <f t="shared" si="19"/>
        <v>8336300000</v>
      </c>
      <c r="AC12" s="65">
        <f t="shared" si="20"/>
        <v>3.7998718230070054E-2</v>
      </c>
      <c r="AD12" s="65" t="str">
        <f t="shared" si="21"/>
        <v/>
      </c>
      <c r="AE12" s="50">
        <f t="shared" ref="AE12:AE52" si="52">IFERROR(AVERAGE(X12, AA12), "n/a")</f>
        <v>0.62177464822523176</v>
      </c>
      <c r="AF12" s="44">
        <f t="shared" si="22"/>
        <v>0</v>
      </c>
      <c r="AI12" s="46">
        <f>_xlfn.XLOOKUP($D12,MASTER_YH!$D:$D,MASTER_YH!G:G)</f>
        <v>4400400000</v>
      </c>
      <c r="AJ12" s="46" t="str">
        <f>IF(AND(EXCL_YRS_NEG_INC=1,_xlfn.XLOOKUP($D12,MASTER_YH!$D:$D,MASTER_YH!M:M)&lt;0), "Negative", _xlfn.XLOOKUP($D12,MASTER_YH!$D:$D,MASTER_YH!M:M))</f>
        <v>Negative</v>
      </c>
      <c r="AK12" s="65" t="str">
        <f t="shared" si="23"/>
        <v/>
      </c>
      <c r="AL12" s="65" t="str">
        <f t="shared" si="24"/>
        <v/>
      </c>
      <c r="AM12" s="47" t="str">
        <f t="shared" ref="AM12:AM52" si="53">IFERROR(AJ12/AI12, "n/a")</f>
        <v>n/a</v>
      </c>
      <c r="AN12" s="46">
        <f>_xlfn.XLOOKUP($D12, 'MASTER_S&amp;P'!$D:$D, 'MASTER_S&amp;P'!G:G)</f>
        <v>4400400000</v>
      </c>
      <c r="AO12" s="46" t="str">
        <f>IF(AND(EXCL_YRS_NEG_INC=1,_xlfn.XLOOKUP($D12,'MASTER_S&amp;P'!$D:$D,'MASTER_S&amp;P'!M:M)&lt;0),"Negative",_xlfn.XLOOKUP($D12,'MASTER_S&amp;P'!$D:$D,'MASTER_S&amp;P'!M:M))</f>
        <v>Negative</v>
      </c>
      <c r="AP12" s="65" t="str">
        <f t="shared" si="25"/>
        <v/>
      </c>
      <c r="AQ12" s="65" t="str">
        <f t="shared" si="26"/>
        <v/>
      </c>
      <c r="AR12" s="47" t="str">
        <f t="shared" ref="AR12:AR52" si="54">IFERROR(AO12/AN12, "n/a")</f>
        <v>n/a</v>
      </c>
      <c r="AS12" s="46">
        <f>_xlfn.XLOOKUP($D12, MASTER_VL!$D:$D, MASTER_VL!G:G)</f>
        <v>4368000000</v>
      </c>
      <c r="AT12" s="46" t="str">
        <f>IF(AND(EXCL_YRS_NEG_INC=1,_xlfn.XLOOKUP($D12,MASTER_VL!$D:$D,MASTER_VL!P:P)&lt;0),"Negative",_xlfn.XLOOKUP($D12,MASTER_VL!$D:$D,MASTER_VL!P:P))</f>
        <v>Negative</v>
      </c>
      <c r="AU12" s="65" t="str">
        <f t="shared" si="27"/>
        <v/>
      </c>
      <c r="AV12" s="65" t="str">
        <f t="shared" si="28"/>
        <v/>
      </c>
      <c r="AW12" s="47" t="str">
        <f t="shared" ref="AW12:AW52" si="55">IFERROR(AT12/AS12, "n/a")</f>
        <v>n/a</v>
      </c>
      <c r="AX12" s="46">
        <f t="shared" si="29"/>
        <v>4400400000</v>
      </c>
      <c r="AY12" s="46">
        <f>_xlfn.XLOOKUP($D12, MASTER_YH!$D:$D, MASTER_YH!J:J)</f>
        <v>8373800000</v>
      </c>
      <c r="AZ12" s="49">
        <f t="shared" si="30"/>
        <v>0.52549619049893714</v>
      </c>
      <c r="BA12" s="46">
        <f t="shared" ref="BA12:BA52" si="56">AN12</f>
        <v>4400400000</v>
      </c>
      <c r="BB12" s="46">
        <f>_xlfn.XLOOKUP($D12, 'MASTER_S&amp;P'!$D:$D, 'MASTER_S&amp;P'!J:J)</f>
        <v>8373800000</v>
      </c>
      <c r="BC12" s="49">
        <f t="shared" ref="BC12:BC52" si="57">IFERROR(BA12/BB12, "n/a")</f>
        <v>0.52549619049893714</v>
      </c>
      <c r="BD12" s="51">
        <f t="shared" si="31"/>
        <v>8373800000</v>
      </c>
      <c r="BE12" s="65">
        <f t="shared" si="32"/>
        <v>3.9187653151492093E-2</v>
      </c>
      <c r="BF12" s="65" t="str">
        <f t="shared" si="33"/>
        <v/>
      </c>
      <c r="BG12" s="50">
        <f t="shared" ref="BG12:BG52" si="58">IFERROR(AVERAGE(AZ12, BC12), "n/a")</f>
        <v>0.52549619049893714</v>
      </c>
      <c r="BH12" s="44">
        <f t="shared" si="34"/>
        <v>0</v>
      </c>
      <c r="BK12" s="46">
        <f>_xlfn.XLOOKUP($D12,MASTER_YH!$D:$D,MASTER_YH!H:H)</f>
        <v>3571200000</v>
      </c>
      <c r="BL12" s="46" t="str">
        <f>IF(AND(EXCL_YRS_NEG_INC=1,_xlfn.XLOOKUP($D12,MASTER_YH!$D:$D,MASTER_YH!N:N)&lt;0), "Negative", _xlfn.XLOOKUP($D12,MASTER_YH!$D:$D,MASTER_YH!N:N))</f>
        <v>Negative</v>
      </c>
      <c r="BM12" s="65" t="str">
        <f t="shared" si="35"/>
        <v/>
      </c>
      <c r="BN12" s="65" t="str">
        <f t="shared" si="36"/>
        <v/>
      </c>
      <c r="BO12" s="47" t="str">
        <f t="shared" ref="BO12:BO52" si="59">IFERROR(BL12/BK12, "n/a")</f>
        <v>n/a</v>
      </c>
      <c r="BP12" s="46">
        <f>_xlfn.XLOOKUP($D12, 'MASTER_S&amp;P'!$D:$D, 'MASTER_S&amp;P'!H:H)</f>
        <v>3571200000</v>
      </c>
      <c r="BQ12" s="46" t="str">
        <f>IF(AND(EXCL_YRS_NEG_INC=1,_xlfn.XLOOKUP($D12,'MASTER_S&amp;P'!$D:$D,'MASTER_S&amp;P'!N:N)&lt;0),"Negative",_xlfn.XLOOKUP($D12,'MASTER_S&amp;P'!$D:$D,'MASTER_S&amp;P'!N:N))</f>
        <v>Negative</v>
      </c>
      <c r="BR12" s="65" t="str">
        <f t="shared" si="37"/>
        <v/>
      </c>
      <c r="BS12" s="65" t="str">
        <f t="shared" si="38"/>
        <v/>
      </c>
      <c r="BT12" s="47" t="str">
        <f t="shared" ref="BT12:BT52" si="60">IFERROR(BQ12/BP12, "n/a")</f>
        <v>n/a</v>
      </c>
      <c r="BU12" s="46" t="str">
        <f>_xlfn.XLOOKUP($D12, MASTER_VL!$D:$D, MASTER_VL!H:H)</f>
        <v>NA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52" si="61">IFERROR(BV12/BU12, "n/a")</f>
        <v>n/a</v>
      </c>
      <c r="BZ12" s="46">
        <f t="shared" si="41"/>
        <v>3571200000</v>
      </c>
      <c r="CA12" s="46">
        <f>_xlfn.XLOOKUP($D12, MASTER_YH!$D:$D, MASTER_YH!K:K)</f>
        <v>7895100000</v>
      </c>
      <c r="CB12" s="49">
        <f t="shared" si="42"/>
        <v>0.45233119276513278</v>
      </c>
      <c r="CC12" s="46">
        <f t="shared" ref="CC12:CC52" si="62">BP12</f>
        <v>3571200000</v>
      </c>
      <c r="CD12" s="46">
        <f>_xlfn.XLOOKUP($D12, 'MASTER_S&amp;P'!$D:$D, 'MASTER_S&amp;P'!K:K)</f>
        <v>7895100000</v>
      </c>
      <c r="CE12" s="49">
        <f t="shared" ref="CE12:CE52" si="63">IFERROR(CC12/CD12, "n/a")</f>
        <v>0.45233119276513278</v>
      </c>
      <c r="CF12" s="51">
        <f t="shared" si="43"/>
        <v>7895100000</v>
      </c>
      <c r="CG12" s="65">
        <f t="shared" si="44"/>
        <v>3.994726875975213E-2</v>
      </c>
      <c r="CH12" s="65" t="str">
        <f t="shared" si="45"/>
        <v/>
      </c>
      <c r="CI12" s="50">
        <f t="shared" ref="CI12:CI52" si="64">IFERROR(AVERAGE(CB12, CE12), "n/a")</f>
        <v>0.45233119276513278</v>
      </c>
      <c r="CJ12" s="44">
        <f t="shared" si="46"/>
        <v>0</v>
      </c>
    </row>
    <row r="13" spans="2:88" x14ac:dyDescent="0.3">
      <c r="B13" s="7" t="str">
        <f t="shared" si="47"/>
        <v>Retail Hardlines</v>
      </c>
      <c r="C13" s="7" t="str">
        <v>Academy Sports &amp; Outdoors Inc</v>
      </c>
      <c r="D13" s="7" t="str">
        <v>ASO</v>
      </c>
      <c r="G13" s="46">
        <f>_xlfn.XLOOKUP($D13,MASTER_YH!$D:$D,MASTER_YH!F:F)</f>
        <v>5896727000</v>
      </c>
      <c r="H13" s="46">
        <f>IF(AND(EXCL_YRS_NEG_INC=1,_xlfn.XLOOKUP($D13,MASTER_YH!$D:$D,MASTER_YH!L:L)&lt;0), "Negative", _xlfn.XLOOKUP($D13,MASTER_YH!$D:$D,MASTER_YH!L:L))</f>
        <v>538225000</v>
      </c>
      <c r="I13" s="65">
        <f t="shared" si="11"/>
        <v>5.1626688103732769E-2</v>
      </c>
      <c r="J13" s="65" t="str">
        <f t="shared" si="12"/>
        <v/>
      </c>
      <c r="K13" s="47">
        <f t="shared" ref="K13:K52" si="65">IFERROR(H13/G13, "n/a")</f>
        <v>9.1275210807622603E-2</v>
      </c>
      <c r="L13" s="46">
        <f>_xlfn.XLOOKUP($D13, 'MASTER_S&amp;P'!$D:$D, 'MASTER_S&amp;P'!F:F)</f>
        <v>6159291000</v>
      </c>
      <c r="M13" s="46">
        <f>IF(AND(EXCL_YRS_NEG_INC=1,_xlfn.XLOOKUP($D13,'MASTER_S&amp;P'!$D:$D,'MASTER_S&amp;P'!L:L)&lt;0),"Negative",_xlfn.XLOOKUP($D13,'MASTER_S&amp;P'!$D:$D,'MASTER_S&amp;P'!L:L))</f>
        <v>663156000</v>
      </c>
      <c r="N13" s="65">
        <f t="shared" si="13"/>
        <v>3.162742477354339E-2</v>
      </c>
      <c r="O13" s="65" t="str">
        <f t="shared" si="14"/>
        <v/>
      </c>
      <c r="P13" s="47">
        <f t="shared" si="48"/>
        <v>0.10766758706480989</v>
      </c>
      <c r="Q13" s="46">
        <f>_xlfn.XLOOKUP($D13, MASTER_VL!$D:$D, MASTER_VL!F:F)</f>
        <v>5933500000</v>
      </c>
      <c r="R13" s="46">
        <f>IF(AND(EXCL_YRS_NEG_INC=1,_xlfn.XLOOKUP($D13,MASTER_VL!$D:$D,MASTER_VL!O:O)&lt;0),"Negative",_xlfn.XLOOKUP($D13,MASTER_VL!$D:$D,MASTER_VL!O:O))</f>
        <v>411346600</v>
      </c>
      <c r="S13" s="65">
        <f t="shared" si="15"/>
        <v>4.697500389611934E-2</v>
      </c>
      <c r="T13" s="65" t="str">
        <f t="shared" si="16"/>
        <v/>
      </c>
      <c r="U13" s="47">
        <f t="shared" si="49"/>
        <v>6.932613128844696E-2</v>
      </c>
      <c r="V13" s="46">
        <f t="shared" si="17"/>
        <v>5896727000</v>
      </c>
      <c r="W13" s="46">
        <f>_xlfn.XLOOKUP($D13, MASTER_YH!$D:$D, MASTER_YH!I:I)</f>
        <v>4900963000</v>
      </c>
      <c r="X13" s="49">
        <f t="shared" si="18"/>
        <v>1.2031772123152122</v>
      </c>
      <c r="Y13" s="46">
        <f t="shared" si="50"/>
        <v>6159291000</v>
      </c>
      <c r="Z13" s="46">
        <f>_xlfn.XLOOKUP($D13, 'MASTER_S&amp;P'!$D:$D, 'MASTER_S&amp;P'!I:I)</f>
        <v>4676713000</v>
      </c>
      <c r="AA13" s="49">
        <f t="shared" si="51"/>
        <v>1.3170128250333086</v>
      </c>
      <c r="AB13" s="51">
        <f t="shared" si="19"/>
        <v>4788838000</v>
      </c>
      <c r="AC13" s="65">
        <f t="shared" si="20"/>
        <v>2.1828593718010655E-2</v>
      </c>
      <c r="AD13" s="65" t="str">
        <f t="shared" si="21"/>
        <v/>
      </c>
      <c r="AE13" s="50">
        <f t="shared" si="52"/>
        <v>1.2600950186742605</v>
      </c>
      <c r="AF13" s="44">
        <f t="shared" si="22"/>
        <v>0</v>
      </c>
      <c r="AI13" s="46">
        <f>_xlfn.XLOOKUP($D13,MASTER_YH!$D:$D,MASTER_YH!G:G)</f>
        <v>6125876000</v>
      </c>
      <c r="AJ13" s="46">
        <f>IF(AND(EXCL_YRS_NEG_INC=1,_xlfn.XLOOKUP($D13,MASTER_YH!$D:$D,MASTER_YH!M:M)&lt;0), "Negative", _xlfn.XLOOKUP($D13,MASTER_YH!$D:$D,MASTER_YH!M:M))</f>
        <v>663156000</v>
      </c>
      <c r="AK13" s="65">
        <f t="shared" si="23"/>
        <v>2.3460882358711747E-2</v>
      </c>
      <c r="AL13" s="65" t="str">
        <f t="shared" si="24"/>
        <v/>
      </c>
      <c r="AM13" s="47">
        <f t="shared" si="53"/>
        <v>0.10825488468914486</v>
      </c>
      <c r="AN13" s="46">
        <f>_xlfn.XLOOKUP($D13, 'MASTER_S&amp;P'!$D:$D, 'MASTER_S&amp;P'!G:G)</f>
        <v>6395073000</v>
      </c>
      <c r="AO13" s="46">
        <f>IF(AND(EXCL_YRS_NEG_INC=1,_xlfn.XLOOKUP($D13,'MASTER_S&amp;P'!$D:$D,'MASTER_S&amp;P'!M:M)&lt;0),"Negative",_xlfn.XLOOKUP($D13,'MASTER_S&amp;P'!$D:$D,'MASTER_S&amp;P'!M:M))</f>
        <v>818320000</v>
      </c>
      <c r="AP13" s="65">
        <f t="shared" si="25"/>
        <v>2.3562224344080344E-2</v>
      </c>
      <c r="AQ13" s="65" t="str">
        <f t="shared" si="26"/>
        <v/>
      </c>
      <c r="AR13" s="47">
        <f t="shared" si="54"/>
        <v>0.12796100998377971</v>
      </c>
      <c r="AS13" s="46">
        <f>_xlfn.XLOOKUP($D13, MASTER_VL!$D:$D, MASTER_VL!G:G)</f>
        <v>6159300000</v>
      </c>
      <c r="AT13" s="46">
        <f>IF(AND(EXCL_YRS_NEG_INC=1,_xlfn.XLOOKUP($D13,MASTER_VL!$D:$D,MASTER_VL!P:P)&lt;0),"Negative",_xlfn.XLOOKUP($D13,MASTER_VL!$D:$D,MASTER_VL!P:P))</f>
        <v>498145000</v>
      </c>
      <c r="AU13" s="65">
        <f t="shared" si="27"/>
        <v>2.6101212615265712E-2</v>
      </c>
      <c r="AV13" s="65" t="str">
        <f t="shared" si="28"/>
        <v/>
      </c>
      <c r="AW13" s="47">
        <f t="shared" si="55"/>
        <v>8.0876885360349385E-2</v>
      </c>
      <c r="AX13" s="46">
        <f t="shared" si="29"/>
        <v>6125876000</v>
      </c>
      <c r="AY13" s="46">
        <f>_xlfn.XLOOKUP($D13, MASTER_YH!$D:$D, MASTER_YH!J:J)</f>
        <v>4676713000</v>
      </c>
      <c r="AZ13" s="49">
        <f t="shared" si="30"/>
        <v>1.3098678494917264</v>
      </c>
      <c r="BA13" s="46">
        <f t="shared" si="56"/>
        <v>6395073000</v>
      </c>
      <c r="BB13" s="46">
        <f>_xlfn.XLOOKUP($D13, 'MASTER_S&amp;P'!$D:$D, 'MASTER_S&amp;P'!J:J)</f>
        <v>4595439000</v>
      </c>
      <c r="BC13" s="49">
        <f t="shared" si="57"/>
        <v>1.391613075486368</v>
      </c>
      <c r="BD13" s="51">
        <f t="shared" si="31"/>
        <v>4636076000</v>
      </c>
      <c r="BE13" s="65">
        <f t="shared" si="32"/>
        <v>2.1695877411922526E-2</v>
      </c>
      <c r="BF13" s="65" t="str">
        <f t="shared" si="33"/>
        <v/>
      </c>
      <c r="BG13" s="50">
        <f t="shared" si="58"/>
        <v>1.3507404624890471</v>
      </c>
      <c r="BH13" s="44">
        <f t="shared" si="34"/>
        <v>0</v>
      </c>
      <c r="BK13" s="46">
        <f>_xlfn.XLOOKUP($D13,MASTER_YH!$D:$D,MASTER_YH!H:H)</f>
        <v>6357825000</v>
      </c>
      <c r="BL13" s="46">
        <f>IF(AND(EXCL_YRS_NEG_INC=1,_xlfn.XLOOKUP($D13,MASTER_YH!$D:$D,MASTER_YH!N:N)&lt;0), "Negative", _xlfn.XLOOKUP($D13,MASTER_YH!$D:$D,MASTER_YH!N:N))</f>
        <v>818320000</v>
      </c>
      <c r="BM13" s="65">
        <f t="shared" si="35"/>
        <v>2.7209845661965888E-2</v>
      </c>
      <c r="BN13" s="65" t="str">
        <f t="shared" si="36"/>
        <v/>
      </c>
      <c r="BO13" s="47">
        <f t="shared" si="59"/>
        <v>0.12871068329184901</v>
      </c>
      <c r="BP13" s="46">
        <f>_xlfn.XLOOKUP($D13, 'MASTER_S&amp;P'!$D:$D, 'MASTER_S&amp;P'!H:H)</f>
        <v>6773128000</v>
      </c>
      <c r="BQ13" s="46">
        <f>IF(AND(EXCL_YRS_NEG_INC=1,_xlfn.XLOOKUP($D13,'MASTER_S&amp;P'!$D:$D,'MASTER_S&amp;P'!N:N)&lt;0),"Negative",_xlfn.XLOOKUP($D13,'MASTER_S&amp;P'!$D:$D,'MASTER_S&amp;P'!N:N))</f>
        <v>859540000</v>
      </c>
      <c r="BR13" s="65">
        <f t="shared" si="37"/>
        <v>2.7130584717312917E-2</v>
      </c>
      <c r="BS13" s="65" t="str">
        <f t="shared" si="38"/>
        <v/>
      </c>
      <c r="BT13" s="47">
        <f t="shared" si="60"/>
        <v>0.12690443765421236</v>
      </c>
      <c r="BU13" s="46">
        <f>_xlfn.XLOOKUP($D13, MASTER_VL!$D:$D, MASTER_VL!H:H)</f>
        <v>6395100000</v>
      </c>
      <c r="BV13" s="46">
        <f>IF(AND(EXCL_YRS_NEG_INC=1,_xlfn.XLOOKUP($D13,MASTER_VL!$D:$D,MASTER_VL!Q:Q)&lt;0),"Negative",_xlfn.XLOOKUP($D13,MASTER_VL!$D:$D,MASTER_VL!Q:Q))</f>
        <v>574557900</v>
      </c>
      <c r="BW13" s="65">
        <f t="shared" si="39"/>
        <v>3.073464488955259E-2</v>
      </c>
      <c r="BX13" s="65" t="str">
        <f t="shared" si="40"/>
        <v/>
      </c>
      <c r="BY13" s="47">
        <f t="shared" si="61"/>
        <v>8.9843458272740068E-2</v>
      </c>
      <c r="BZ13" s="46">
        <f t="shared" si="41"/>
        <v>6357825000</v>
      </c>
      <c r="CA13" s="46">
        <f>_xlfn.XLOOKUP($D13, MASTER_YH!$D:$D, MASTER_YH!K:K)</f>
        <v>4595439000</v>
      </c>
      <c r="CB13" s="49">
        <f t="shared" si="42"/>
        <v>1.3835076474739409</v>
      </c>
      <c r="CC13" s="46">
        <f t="shared" si="62"/>
        <v>6773128000</v>
      </c>
      <c r="CD13" s="46">
        <f>_xlfn.XLOOKUP($D13, 'MASTER_S&amp;P'!$D:$D, 'MASTER_S&amp;P'!K:K)</f>
        <v>4584940000</v>
      </c>
      <c r="CE13" s="49">
        <f t="shared" si="63"/>
        <v>1.4772555366046229</v>
      </c>
      <c r="CF13" s="51">
        <f t="shared" si="43"/>
        <v>4590189500</v>
      </c>
      <c r="CG13" s="65">
        <f t="shared" si="44"/>
        <v>2.3225232563829749E-2</v>
      </c>
      <c r="CH13" s="65" t="str">
        <f t="shared" si="45"/>
        <v/>
      </c>
      <c r="CI13" s="50">
        <f t="shared" si="64"/>
        <v>1.4303815920392819</v>
      </c>
      <c r="CJ13" s="44">
        <f t="shared" si="46"/>
        <v>0</v>
      </c>
    </row>
    <row r="14" spans="2:88" x14ac:dyDescent="0.3">
      <c r="B14" s="7" t="str">
        <f t="shared" si="47"/>
        <v>Retail Hardlines</v>
      </c>
      <c r="C14" s="7" t="str">
        <v>Ali. Couche-Tard</v>
      </c>
      <c r="D14" s="7" t="str">
        <v>ATD.TO</v>
      </c>
      <c r="G14" s="46" t="str">
        <f>_xlfn.XLOOKUP($D14,MASTER_YH!$D:$D,MASTER_YH!F:F)</f>
        <v>n/a</v>
      </c>
      <c r="H14" s="46" t="str">
        <f>IF(AND(EXCL_YRS_NEG_INC=1,_xlfn.XLOOKUP($D14,MASTER_YH!$D:$D,MASTER_YH!L:L)&lt;0), "Negative", _xlfn.XLOOKUP($D14,MASTER_YH!$D:$D,MASTER_YH!L:L))</f>
        <v>n/a</v>
      </c>
      <c r="I14" s="65" t="str">
        <f t="shared" si="11"/>
        <v/>
      </c>
      <c r="J14" s="65" t="str">
        <f t="shared" si="12"/>
        <v/>
      </c>
      <c r="K14" s="47" t="str">
        <f t="shared" si="65"/>
        <v>n/a</v>
      </c>
      <c r="L14" s="46">
        <f>_xlfn.XLOOKUP($D14, 'MASTER_S&amp;P'!$D:$D, 'MASTER_S&amp;P'!F:F)</f>
        <v>69263500000</v>
      </c>
      <c r="M14" s="46">
        <f>IF(AND(EXCL_YRS_NEG_INC=1,_xlfn.XLOOKUP($D14,'MASTER_S&amp;P'!$D:$D,'MASTER_S&amp;P'!L:L)&lt;0),"Negative",_xlfn.XLOOKUP($D14,'MASTER_S&amp;P'!$D:$D,'MASTER_S&amp;P'!L:L))</f>
        <v>3448100000</v>
      </c>
      <c r="N14" s="65">
        <f t="shared" si="13"/>
        <v>0.24398058333289144</v>
      </c>
      <c r="O14" s="65" t="str">
        <f t="shared" si="14"/>
        <v/>
      </c>
      <c r="P14" s="47">
        <f t="shared" si="48"/>
        <v>4.9782352898712884E-2</v>
      </c>
      <c r="Q14" s="46" t="str">
        <f>_xlfn.XLOOKUP($D14, MASTER_VL!$D:$D, MASTER_VL!F:F)</f>
        <v>NA</v>
      </c>
      <c r="R14" s="46" t="str">
        <f>IF(AND(EXCL_YRS_NEG_INC=1,_xlfn.XLOOKUP($D14,MASTER_VL!$D:$D,MASTER_VL!O:O)&lt;0),"Negative",_xlfn.XLOOKUP($D14,MASTER_VL!$D:$D,MASTER_VL!O:O))</f>
        <v>NA</v>
      </c>
      <c r="S14" s="65" t="str">
        <f t="shared" si="15"/>
        <v/>
      </c>
      <c r="T14" s="65" t="str">
        <f t="shared" si="16"/>
        <v/>
      </c>
      <c r="U14" s="47" t="str">
        <f t="shared" si="49"/>
        <v>n/a</v>
      </c>
      <c r="V14" s="46" t="str">
        <f t="shared" si="17"/>
        <v>n/a</v>
      </c>
      <c r="W14" s="46" t="str">
        <f>_xlfn.XLOOKUP($D14, MASTER_YH!$D:$D, MASTER_YH!I:I)</f>
        <v>n/a</v>
      </c>
      <c r="X14" s="49" t="str">
        <f t="shared" si="18"/>
        <v>n/a</v>
      </c>
      <c r="Y14" s="46">
        <f t="shared" si="50"/>
        <v>69263500000</v>
      </c>
      <c r="Z14" s="46">
        <f>_xlfn.XLOOKUP($D14, 'MASTER_S&amp;P'!$D:$D, 'MASTER_S&amp;P'!I:I)</f>
        <v>36942100000</v>
      </c>
      <c r="AA14" s="49">
        <f t="shared" si="51"/>
        <v>1.8749204836758062</v>
      </c>
      <c r="AB14" s="51">
        <f t="shared" si="19"/>
        <v>36942100000</v>
      </c>
      <c r="AC14" s="65">
        <f t="shared" si="20"/>
        <v>0.1683903468837579</v>
      </c>
      <c r="AD14" s="65" t="str">
        <f t="shared" si="21"/>
        <v/>
      </c>
      <c r="AE14" s="50">
        <f t="shared" si="52"/>
        <v>1.8749204836758062</v>
      </c>
      <c r="AF14" s="44">
        <f t="shared" si="22"/>
        <v>0</v>
      </c>
      <c r="AI14" s="46">
        <f>_xlfn.XLOOKUP($D14,MASTER_YH!$D:$D,MASTER_YH!G:G)</f>
        <v>69263500000</v>
      </c>
      <c r="AJ14" s="46">
        <f>IF(AND(EXCL_YRS_NEG_INC=1,_xlfn.XLOOKUP($D14,MASTER_YH!$D:$D,MASTER_YH!M:M)&lt;0), "Negative", _xlfn.XLOOKUP($D14,MASTER_YH!$D:$D,MASTER_YH!M:M))</f>
        <v>3448100000</v>
      </c>
      <c r="AK14" s="65">
        <f t="shared" si="23"/>
        <v>0.1669979057845638</v>
      </c>
      <c r="AL14" s="65">
        <f t="shared" si="24"/>
        <v>0.49317370419762752</v>
      </c>
      <c r="AM14" s="47">
        <f t="shared" si="53"/>
        <v>4.9782352898712884E-2</v>
      </c>
      <c r="AN14" s="46">
        <f>_xlfn.XLOOKUP($D14, 'MASTER_S&amp;P'!$D:$D, 'MASTER_S&amp;P'!G:G)</f>
        <v>71856700000</v>
      </c>
      <c r="AO14" s="46">
        <f>IF(AND(EXCL_YRS_NEG_INC=1,_xlfn.XLOOKUP($D14,'MASTER_S&amp;P'!$D:$D,'MASTER_S&amp;P'!M:M)&lt;0),"Negative",_xlfn.XLOOKUP($D14,'MASTER_S&amp;P'!$D:$D,'MASTER_S&amp;P'!M:M))</f>
        <v>3929100000</v>
      </c>
      <c r="AP14" s="65">
        <f t="shared" si="25"/>
        <v>0.16771927248620111</v>
      </c>
      <c r="AQ14" s="65">
        <f t="shared" si="26"/>
        <v>0.49317370419762752</v>
      </c>
      <c r="AR14" s="47">
        <f t="shared" si="54"/>
        <v>5.4679661047612821E-2</v>
      </c>
      <c r="AS14" s="46">
        <f>_xlfn.XLOOKUP($D14, MASTER_VL!$D:$D, MASTER_VL!G:G)</f>
        <v>93506000000</v>
      </c>
      <c r="AT14" s="46">
        <f>IF(AND(EXCL_YRS_NEG_INC=1,_xlfn.XLOOKUP($D14,MASTER_VL!$D:$D,MASTER_VL!P:P)&lt;0),"Negative",_xlfn.XLOOKUP($D14,MASTER_VL!$D:$D,MASTER_VL!P:P))</f>
        <v>3646551000</v>
      </c>
      <c r="AU14" s="65">
        <f t="shared" si="27"/>
        <v>0.18579215302055493</v>
      </c>
      <c r="AV14" s="65">
        <f t="shared" si="28"/>
        <v>0.49317370419762752</v>
      </c>
      <c r="AW14" s="47">
        <f t="shared" si="55"/>
        <v>3.8998042906337564E-2</v>
      </c>
      <c r="AX14" s="46">
        <f t="shared" si="29"/>
        <v>69263500000</v>
      </c>
      <c r="AY14" s="46">
        <f>_xlfn.XLOOKUP($D14, MASTER_YH!$D:$D, MASTER_YH!J:J)</f>
        <v>36942100000</v>
      </c>
      <c r="AZ14" s="49">
        <f t="shared" si="30"/>
        <v>1.8749204836758062</v>
      </c>
      <c r="BA14" s="46">
        <f t="shared" si="56"/>
        <v>71856700000</v>
      </c>
      <c r="BB14" s="46">
        <f>_xlfn.XLOOKUP($D14, 'MASTER_S&amp;P'!$D:$D, 'MASTER_S&amp;P'!J:J)</f>
        <v>29058400000</v>
      </c>
      <c r="BC14" s="49">
        <f t="shared" si="57"/>
        <v>2.472837458359717</v>
      </c>
      <c r="BD14" s="51">
        <f t="shared" si="31"/>
        <v>33000250000</v>
      </c>
      <c r="BE14" s="65">
        <f t="shared" si="32"/>
        <v>0.15443434891119048</v>
      </c>
      <c r="BF14" s="65">
        <f t="shared" si="33"/>
        <v>0.49317370419762752</v>
      </c>
      <c r="BG14" s="50">
        <f t="shared" si="58"/>
        <v>2.1738789710177615</v>
      </c>
      <c r="BH14" s="44">
        <f t="shared" si="34"/>
        <v>1</v>
      </c>
      <c r="BK14" s="46">
        <f>_xlfn.XLOOKUP($D14,MASTER_YH!$D:$D,MASTER_YH!H:H)</f>
        <v>71856700000</v>
      </c>
      <c r="BL14" s="46">
        <f>IF(AND(EXCL_YRS_NEG_INC=1,_xlfn.XLOOKUP($D14,MASTER_YH!$D:$D,MASTER_YH!N:N)&lt;0), "Negative", _xlfn.XLOOKUP($D14,MASTER_YH!$D:$D,MASTER_YH!N:N))</f>
        <v>3929100000</v>
      </c>
      <c r="BM14" s="65">
        <f t="shared" si="35"/>
        <v>0.17383350383184609</v>
      </c>
      <c r="BN14" s="65">
        <f t="shared" si="36"/>
        <v>0.4529627864912586</v>
      </c>
      <c r="BO14" s="47">
        <f t="shared" si="59"/>
        <v>5.4679661047612821E-2</v>
      </c>
      <c r="BP14" s="46">
        <f>_xlfn.XLOOKUP($D14, 'MASTER_S&amp;P'!$D:$D, 'MASTER_S&amp;P'!H:H)</f>
        <v>62809900000</v>
      </c>
      <c r="BQ14" s="46">
        <f>IF(AND(EXCL_YRS_NEG_INC=1,_xlfn.XLOOKUP($D14,'MASTER_S&amp;P'!$D:$D,'MASTER_S&amp;P'!N:N)&lt;0),"Negative",_xlfn.XLOOKUP($D14,'MASTER_S&amp;P'!$D:$D,'MASTER_S&amp;P'!N:N))</f>
        <v>3417600000</v>
      </c>
      <c r="BR14" s="65">
        <f t="shared" si="37"/>
        <v>0.17332713536885597</v>
      </c>
      <c r="BS14" s="65">
        <f t="shared" si="38"/>
        <v>0.4529627864912586</v>
      </c>
      <c r="BT14" s="47">
        <f t="shared" si="60"/>
        <v>5.4411804508524932E-2</v>
      </c>
      <c r="BU14" s="46">
        <f>_xlfn.XLOOKUP($D14, MASTER_VL!$D:$D, MASTER_VL!H:H)</f>
        <v>97725000000</v>
      </c>
      <c r="BV14" s="46">
        <f>IF(AND(EXCL_YRS_NEG_INC=1,_xlfn.XLOOKUP($D14,MASTER_VL!$D:$D,MASTER_VL!Q:Q)&lt;0),"Negative",_xlfn.XLOOKUP($D14,MASTER_VL!$D:$D,MASTER_VL!Q:Q))</f>
        <v>4082208000</v>
      </c>
      <c r="BW14" s="65">
        <f t="shared" si="39"/>
        <v>0.19635212476219766</v>
      </c>
      <c r="BX14" s="65">
        <f t="shared" si="40"/>
        <v>0.4529627864912586</v>
      </c>
      <c r="BY14" s="47">
        <f t="shared" si="61"/>
        <v>4.1772402148887181E-2</v>
      </c>
      <c r="BZ14" s="46">
        <f t="shared" si="41"/>
        <v>71856700000</v>
      </c>
      <c r="CA14" s="46">
        <f>_xlfn.XLOOKUP($D14, MASTER_YH!$D:$D, MASTER_YH!K:K)</f>
        <v>29058400000</v>
      </c>
      <c r="CB14" s="49">
        <f t="shared" si="42"/>
        <v>2.472837458359717</v>
      </c>
      <c r="CC14" s="46">
        <f t="shared" si="62"/>
        <v>62809900000</v>
      </c>
      <c r="CD14" s="46">
        <f>_xlfn.XLOOKUP($D14, 'MASTER_S&amp;P'!$D:$D, 'MASTER_S&amp;P'!K:K)</f>
        <v>29591600000</v>
      </c>
      <c r="CE14" s="49">
        <f t="shared" si="63"/>
        <v>2.1225584287432921</v>
      </c>
      <c r="CF14" s="51">
        <f t="shared" si="43"/>
        <v>29325000000</v>
      </c>
      <c r="CG14" s="65">
        <f t="shared" si="44"/>
        <v>0.14837730445209449</v>
      </c>
      <c r="CH14" s="65">
        <f t="shared" si="45"/>
        <v>0.4529627864912586</v>
      </c>
      <c r="CI14" s="50">
        <f t="shared" si="64"/>
        <v>2.2976979435515048</v>
      </c>
      <c r="CJ14" s="44">
        <f t="shared" si="46"/>
        <v>1</v>
      </c>
    </row>
    <row r="15" spans="2:88" x14ac:dyDescent="0.3">
      <c r="B15" s="7" t="str">
        <f t="shared" si="47"/>
        <v>Retail Hardlines</v>
      </c>
      <c r="C15" s="7" t="str">
        <v>Bath &amp; Body Works</v>
      </c>
      <c r="D15" s="7" t="str">
        <v>BBWI</v>
      </c>
      <c r="G15" s="46">
        <f>_xlfn.XLOOKUP($D15,MASTER_YH!$D:$D,MASTER_YH!F:F)</f>
        <v>7307000000</v>
      </c>
      <c r="H15" s="46">
        <f>IF(AND(EXCL_YRS_NEG_INC=1,_xlfn.XLOOKUP($D15,MASTER_YH!$D:$D,MASTER_YH!L:L)&lt;0), "Negative", _xlfn.XLOOKUP($D15,MASTER_YH!$D:$D,MASTER_YH!L:L))</f>
        <v>1028000000</v>
      </c>
      <c r="I15" s="65">
        <f t="shared" si="11"/>
        <v>5.5708902822780619E-2</v>
      </c>
      <c r="J15" s="65" t="str">
        <f t="shared" si="12"/>
        <v/>
      </c>
      <c r="K15" s="47">
        <f t="shared" si="65"/>
        <v>0.14068701245381141</v>
      </c>
      <c r="L15" s="46">
        <f>_xlfn.XLOOKUP($D15, 'MASTER_S&amp;P'!$D:$D, 'MASTER_S&amp;P'!F:F)</f>
        <v>7429000000</v>
      </c>
      <c r="M15" s="46">
        <f>IF(AND(EXCL_YRS_NEG_INC=1,_xlfn.XLOOKUP($D15,'MASTER_S&amp;P'!$D:$D,'MASTER_S&amp;P'!L:L)&lt;0),"Negative",_xlfn.XLOOKUP($D15,'MASTER_S&amp;P'!$D:$D,'MASTER_S&amp;P'!L:L))</f>
        <v>1021000000</v>
      </c>
      <c r="N15" s="65">
        <f t="shared" si="13"/>
        <v>3.4128261911821917E-2</v>
      </c>
      <c r="O15" s="65" t="str">
        <f t="shared" si="14"/>
        <v/>
      </c>
      <c r="P15" s="47">
        <f t="shared" si="48"/>
        <v>0.13743437878583928</v>
      </c>
      <c r="Q15" s="46">
        <f>_xlfn.XLOOKUP($D15, MASTER_VL!$D:$D, MASTER_VL!F:F)</f>
        <v>7307000000</v>
      </c>
      <c r="R15" s="46">
        <f>IF(AND(EXCL_YRS_NEG_INC=1,_xlfn.XLOOKUP($D15,MASTER_VL!$D:$D,MASTER_VL!O:O)&lt;0),"Negative",_xlfn.XLOOKUP($D15,MASTER_VL!$D:$D,MASTER_VL!O:O))</f>
        <v>779760000</v>
      </c>
      <c r="S15" s="65">
        <f t="shared" si="15"/>
        <v>5.0689401611246132E-2</v>
      </c>
      <c r="T15" s="65" t="str">
        <f t="shared" si="16"/>
        <v/>
      </c>
      <c r="U15" s="47">
        <f t="shared" si="49"/>
        <v>0.10671410975776653</v>
      </c>
      <c r="V15" s="46">
        <f t="shared" si="17"/>
        <v>7307000000</v>
      </c>
      <c r="W15" s="46">
        <f>_xlfn.XLOOKUP($D15, MASTER_YH!$D:$D, MASTER_YH!I:I)</f>
        <v>4872000000</v>
      </c>
      <c r="X15" s="49">
        <f t="shared" si="18"/>
        <v>1.4997947454844007</v>
      </c>
      <c r="Y15" s="46">
        <f t="shared" si="50"/>
        <v>7429000000</v>
      </c>
      <c r="Z15" s="46">
        <f>_xlfn.XLOOKUP($D15, 'MASTER_S&amp;P'!$D:$D, 'MASTER_S&amp;P'!I:I)</f>
        <v>5463000000</v>
      </c>
      <c r="AA15" s="49">
        <f t="shared" si="51"/>
        <v>1.3598755262676185</v>
      </c>
      <c r="AB15" s="51">
        <f t="shared" si="19"/>
        <v>5167500000</v>
      </c>
      <c r="AC15" s="65">
        <f t="shared" si="20"/>
        <v>2.3554619729842616E-2</v>
      </c>
      <c r="AD15" s="65" t="str">
        <f t="shared" si="21"/>
        <v/>
      </c>
      <c r="AE15" s="50">
        <f t="shared" si="52"/>
        <v>1.4298351358760097</v>
      </c>
      <c r="AF15" s="44">
        <f t="shared" si="22"/>
        <v>0</v>
      </c>
      <c r="AI15" s="46">
        <f>_xlfn.XLOOKUP($D15,MASTER_YH!$D:$D,MASTER_YH!G:G)</f>
        <v>7429000000</v>
      </c>
      <c r="AJ15" s="46">
        <f>IF(AND(EXCL_YRS_NEG_INC=1,_xlfn.XLOOKUP($D15,MASTER_YH!$D:$D,MASTER_YH!M:M)&lt;0), "Negative", _xlfn.XLOOKUP($D15,MASTER_YH!$D:$D,MASTER_YH!M:M))</f>
        <v>1021000000</v>
      </c>
      <c r="AK15" s="65">
        <f t="shared" si="23"/>
        <v>2.7723972601441889E-2</v>
      </c>
      <c r="AL15" s="65" t="str">
        <f t="shared" si="24"/>
        <v/>
      </c>
      <c r="AM15" s="47">
        <f t="shared" si="53"/>
        <v>0.13743437878583928</v>
      </c>
      <c r="AN15" s="46">
        <f>_xlfn.XLOOKUP($D15, 'MASTER_S&amp;P'!$D:$D, 'MASTER_S&amp;P'!G:G)</f>
        <v>7560000000</v>
      </c>
      <c r="AO15" s="46">
        <f>IF(AND(EXCL_YRS_NEG_INC=1,_xlfn.XLOOKUP($D15,'MASTER_S&amp;P'!$D:$D,'MASTER_S&amp;P'!M:M)&lt;0),"Negative",_xlfn.XLOOKUP($D15,'MASTER_S&amp;P'!$D:$D,'MASTER_S&amp;P'!M:M))</f>
        <v>1045000000</v>
      </c>
      <c r="AP15" s="65">
        <f t="shared" si="25"/>
        <v>2.7843729496462993E-2</v>
      </c>
      <c r="AQ15" s="65" t="str">
        <f t="shared" si="26"/>
        <v/>
      </c>
      <c r="AR15" s="47">
        <f t="shared" si="54"/>
        <v>0.13822751322751323</v>
      </c>
      <c r="AS15" s="46">
        <f>_xlfn.XLOOKUP($D15, MASTER_VL!$D:$D, MASTER_VL!G:G)</f>
        <v>7429000000</v>
      </c>
      <c r="AT15" s="46">
        <f>IF(AND(EXCL_YRS_NEG_INC=1,_xlfn.XLOOKUP($D15,MASTER_VL!$D:$D,MASTER_VL!P:P)&lt;0),"Negative",_xlfn.XLOOKUP($D15,MASTER_VL!$D:$D,MASTER_VL!P:P))</f>
        <v>864000000</v>
      </c>
      <c r="AU15" s="65">
        <f t="shared" si="27"/>
        <v>3.0844078766770259E-2</v>
      </c>
      <c r="AV15" s="65" t="str">
        <f t="shared" si="28"/>
        <v/>
      </c>
      <c r="AW15" s="47">
        <f t="shared" si="55"/>
        <v>0.11630098263561718</v>
      </c>
      <c r="AX15" s="46">
        <f t="shared" si="29"/>
        <v>7429000000</v>
      </c>
      <c r="AY15" s="46">
        <f>_xlfn.XLOOKUP($D15, MASTER_YH!$D:$D, MASTER_YH!J:J)</f>
        <v>5463000000</v>
      </c>
      <c r="AZ15" s="49">
        <f t="shared" si="30"/>
        <v>1.3598755262676185</v>
      </c>
      <c r="BA15" s="46">
        <f t="shared" si="56"/>
        <v>7560000000</v>
      </c>
      <c r="BB15" s="46">
        <f>_xlfn.XLOOKUP($D15, 'MASTER_S&amp;P'!$D:$D, 'MASTER_S&amp;P'!J:J)</f>
        <v>5494000000</v>
      </c>
      <c r="BC15" s="49">
        <f t="shared" si="57"/>
        <v>1.3760465962868584</v>
      </c>
      <c r="BD15" s="51">
        <f t="shared" si="31"/>
        <v>5478500000</v>
      </c>
      <c r="BE15" s="65">
        <f t="shared" si="32"/>
        <v>2.5638247604486544E-2</v>
      </c>
      <c r="BF15" s="65" t="str">
        <f t="shared" si="33"/>
        <v/>
      </c>
      <c r="BG15" s="50">
        <f t="shared" si="58"/>
        <v>1.3679610612772386</v>
      </c>
      <c r="BH15" s="44">
        <f t="shared" si="34"/>
        <v>0</v>
      </c>
      <c r="BK15" s="46">
        <f>_xlfn.XLOOKUP($D15,MASTER_YH!$D:$D,MASTER_YH!H:H)</f>
        <v>7560000000</v>
      </c>
      <c r="BL15" s="46">
        <f>IF(AND(EXCL_YRS_NEG_INC=1,_xlfn.XLOOKUP($D15,MASTER_YH!$D:$D,MASTER_YH!N:N)&lt;0), "Negative", _xlfn.XLOOKUP($D15,MASTER_YH!$D:$D,MASTER_YH!N:N))</f>
        <v>1045000000</v>
      </c>
      <c r="BM15" s="65">
        <f t="shared" si="35"/>
        <v>3.4144279013518616E-2</v>
      </c>
      <c r="BN15" s="65" t="str">
        <f t="shared" si="36"/>
        <v/>
      </c>
      <c r="BO15" s="47">
        <f t="shared" si="59"/>
        <v>0.13822751322751323</v>
      </c>
      <c r="BP15" s="46">
        <f>_xlfn.XLOOKUP($D15, 'MASTER_S&amp;P'!$D:$D, 'MASTER_S&amp;P'!H:H)</f>
        <v>7882000000</v>
      </c>
      <c r="BQ15" s="46">
        <f>IF(AND(EXCL_YRS_NEG_INC=1,_xlfn.XLOOKUP($D15,'MASTER_S&amp;P'!$D:$D,'MASTER_S&amp;P'!N:N)&lt;0),"Negative",_xlfn.XLOOKUP($D15,'MASTER_S&amp;P'!$D:$D,'MASTER_S&amp;P'!N:N))</f>
        <v>1423000000</v>
      </c>
      <c r="BR15" s="65">
        <f t="shared" si="37"/>
        <v>3.4044818404931301E-2</v>
      </c>
      <c r="BS15" s="65" t="str">
        <f t="shared" si="38"/>
        <v/>
      </c>
      <c r="BT15" s="47">
        <f t="shared" si="60"/>
        <v>0.18053793453438213</v>
      </c>
      <c r="BU15" s="46">
        <f>_xlfn.XLOOKUP($D15, MASTER_VL!$D:$D, MASTER_VL!H:H)</f>
        <v>7560000000</v>
      </c>
      <c r="BV15" s="46">
        <f>IF(AND(EXCL_YRS_NEG_INC=1,_xlfn.XLOOKUP($D15,MASTER_VL!$D:$D,MASTER_VL!Q:Q)&lt;0),"Negative",_xlfn.XLOOKUP($D15,MASTER_VL!$D:$D,MASTER_VL!Q:Q))</f>
        <v>778600000</v>
      </c>
      <c r="BW15" s="65">
        <f t="shared" si="39"/>
        <v>3.8567373866334478E-2</v>
      </c>
      <c r="BX15" s="65" t="str">
        <f t="shared" si="40"/>
        <v/>
      </c>
      <c r="BY15" s="47">
        <f t="shared" si="61"/>
        <v>0.10298941798941799</v>
      </c>
      <c r="BZ15" s="46">
        <f t="shared" si="41"/>
        <v>7560000000</v>
      </c>
      <c r="CA15" s="46">
        <f>_xlfn.XLOOKUP($D15, MASTER_YH!$D:$D, MASTER_YH!K:K)</f>
        <v>5494000000</v>
      </c>
      <c r="CB15" s="49">
        <f t="shared" si="42"/>
        <v>1.3760465962868584</v>
      </c>
      <c r="CC15" s="46">
        <f t="shared" si="62"/>
        <v>7882000000</v>
      </c>
      <c r="CD15" s="46">
        <f>_xlfn.XLOOKUP($D15, 'MASTER_S&amp;P'!$D:$D, 'MASTER_S&amp;P'!K:K)</f>
        <v>6026000000</v>
      </c>
      <c r="CE15" s="49">
        <f t="shared" si="63"/>
        <v>1.3079986724195154</v>
      </c>
      <c r="CF15" s="51">
        <f t="shared" si="43"/>
        <v>5760000000</v>
      </c>
      <c r="CG15" s="65">
        <f t="shared" si="44"/>
        <v>2.9144186654529045E-2</v>
      </c>
      <c r="CH15" s="65" t="str">
        <f t="shared" si="45"/>
        <v/>
      </c>
      <c r="CI15" s="50">
        <f t="shared" si="64"/>
        <v>1.3420226343531869</v>
      </c>
      <c r="CJ15" s="44">
        <f t="shared" si="46"/>
        <v>0</v>
      </c>
    </row>
    <row r="16" spans="2:88" x14ac:dyDescent="0.3">
      <c r="B16" s="7" t="str">
        <f t="shared" si="47"/>
        <v>Retail Hardlines</v>
      </c>
      <c r="C16" s="7" t="str">
        <v>Best Buy Company</v>
      </c>
      <c r="D16" s="7" t="str">
        <v>BBY</v>
      </c>
      <c r="G16" s="46">
        <f>_xlfn.XLOOKUP($D16,MASTER_YH!$D:$D,MASTER_YH!F:F)</f>
        <v>41528000000</v>
      </c>
      <c r="H16" s="46">
        <f>IF(AND(EXCL_YRS_NEG_INC=1,_xlfn.XLOOKUP($D16,MASTER_YH!$D:$D,MASTER_YH!L:L)&lt;0), "Negative", _xlfn.XLOOKUP($D16,MASTER_YH!$D:$D,MASTER_YH!L:L))</f>
        <v>1295000000</v>
      </c>
      <c r="I16" s="65">
        <f t="shared" si="11"/>
        <v>0.16035647315673929</v>
      </c>
      <c r="J16" s="65">
        <f t="shared" si="12"/>
        <v>0.71710953344924622</v>
      </c>
      <c r="K16" s="47">
        <f t="shared" si="65"/>
        <v>3.1183779618570603E-2</v>
      </c>
      <c r="L16" s="46">
        <f>_xlfn.XLOOKUP($D16, 'MASTER_S&amp;P'!$D:$D, 'MASTER_S&amp;P'!F:F)</f>
        <v>43452000000</v>
      </c>
      <c r="M16" s="46">
        <f>IF(AND(EXCL_YRS_NEG_INC=1,_xlfn.XLOOKUP($D16,'MASTER_S&amp;P'!$D:$D,'MASTER_S&amp;P'!L:L)&lt;0),"Negative",_xlfn.XLOOKUP($D16,'MASTER_S&amp;P'!$D:$D,'MASTER_S&amp;P'!L:L))</f>
        <v>1622000000</v>
      </c>
      <c r="N16" s="65">
        <f t="shared" si="13"/>
        <v>9.8237219507962298E-2</v>
      </c>
      <c r="O16" s="65">
        <f t="shared" si="14"/>
        <v>0.54908259242067425</v>
      </c>
      <c r="P16" s="47">
        <f t="shared" si="48"/>
        <v>3.7328546442050997E-2</v>
      </c>
      <c r="Q16" s="46">
        <f>_xlfn.XLOOKUP($D16, MASTER_VL!$D:$D, MASTER_VL!F:F)</f>
        <v>41528000000</v>
      </c>
      <c r="R16" s="46">
        <f>IF(AND(EXCL_YRS_NEG_INC=1,_xlfn.XLOOKUP($D16,MASTER_VL!$D:$D,MASTER_VL!O:O)&lt;0),"Negative",_xlfn.XLOOKUP($D16,MASTER_VL!$D:$D,MASTER_VL!O:O))</f>
        <v>1346618000</v>
      </c>
      <c r="S16" s="65">
        <f t="shared" si="15"/>
        <v>0.14590798340909156</v>
      </c>
      <c r="T16" s="65">
        <f t="shared" si="16"/>
        <v>0.71710953344924622</v>
      </c>
      <c r="U16" s="47">
        <f t="shared" si="49"/>
        <v>3.2426748218069734E-2</v>
      </c>
      <c r="V16" s="46">
        <f t="shared" si="17"/>
        <v>41528000000</v>
      </c>
      <c r="W16" s="46">
        <f>_xlfn.XLOOKUP($D16, MASTER_YH!$D:$D, MASTER_YH!I:I)</f>
        <v>14782000000</v>
      </c>
      <c r="X16" s="49">
        <f t="shared" si="18"/>
        <v>2.8093627384657016</v>
      </c>
      <c r="Y16" s="46">
        <f t="shared" si="50"/>
        <v>43452000000</v>
      </c>
      <c r="Z16" s="46">
        <f>_xlfn.XLOOKUP($D16, 'MASTER_S&amp;P'!$D:$D, 'MASTER_S&amp;P'!I:I)</f>
        <v>14967000000</v>
      </c>
      <c r="AA16" s="49">
        <f t="shared" si="51"/>
        <v>2.9031870114251355</v>
      </c>
      <c r="AB16" s="51">
        <f t="shared" si="19"/>
        <v>14874500000</v>
      </c>
      <c r="AC16" s="65">
        <f t="shared" si="20"/>
        <v>6.7801294856612293E-2</v>
      </c>
      <c r="AD16" s="65">
        <f t="shared" si="21"/>
        <v>0.54908259242067425</v>
      </c>
      <c r="AE16" s="50">
        <f t="shared" si="52"/>
        <v>2.8562748749454183</v>
      </c>
      <c r="AF16" s="44">
        <f t="shared" si="22"/>
        <v>1</v>
      </c>
      <c r="AI16" s="46">
        <f>_xlfn.XLOOKUP($D16,MASTER_YH!$D:$D,MASTER_YH!G:G)</f>
        <v>43452000000</v>
      </c>
      <c r="AJ16" s="46">
        <f>IF(AND(EXCL_YRS_NEG_INC=1,_xlfn.XLOOKUP($D16,MASTER_YH!$D:$D,MASTER_YH!M:M)&lt;0), "Negative", _xlfn.XLOOKUP($D16,MASTER_YH!$D:$D,MASTER_YH!M:M))</f>
        <v>1621000000</v>
      </c>
      <c r="AK16" s="65">
        <f t="shared" si="23"/>
        <v>7.7855858076696816E-2</v>
      </c>
      <c r="AL16" s="65">
        <f t="shared" si="24"/>
        <v>0.22992181692806871</v>
      </c>
      <c r="AM16" s="47">
        <f t="shared" si="53"/>
        <v>3.7305532541655161E-2</v>
      </c>
      <c r="AN16" s="46">
        <f>_xlfn.XLOOKUP($D16, 'MASTER_S&amp;P'!$D:$D, 'MASTER_S&amp;P'!G:G)</f>
        <v>46298000000</v>
      </c>
      <c r="AO16" s="46">
        <f>IF(AND(EXCL_YRS_NEG_INC=1,_xlfn.XLOOKUP($D16,'MASTER_S&amp;P'!$D:$D,'MASTER_S&amp;P'!M:M)&lt;0),"Negative",_xlfn.XLOOKUP($D16,'MASTER_S&amp;P'!$D:$D,'MASTER_S&amp;P'!M:M))</f>
        <v>1789000000</v>
      </c>
      <c r="AP16" s="65">
        <f t="shared" si="25"/>
        <v>7.8192165429055965E-2</v>
      </c>
      <c r="AQ16" s="65">
        <f t="shared" si="26"/>
        <v>0.22992181692806871</v>
      </c>
      <c r="AR16" s="47">
        <f t="shared" si="54"/>
        <v>3.8640978012009157E-2</v>
      </c>
      <c r="AS16" s="46">
        <f>_xlfn.XLOOKUP($D16, MASTER_VL!$D:$D, MASTER_VL!G:G)</f>
        <v>43452000000</v>
      </c>
      <c r="AT16" s="46">
        <f>IF(AND(EXCL_YRS_NEG_INC=1,_xlfn.XLOOKUP($D16,MASTER_VL!$D:$D,MASTER_VL!P:P)&lt;0),"Negative",_xlfn.XLOOKUP($D16,MASTER_VL!$D:$D,MASTER_VL!P:P))</f>
        <v>1372098000</v>
      </c>
      <c r="AU16" s="65">
        <f t="shared" si="27"/>
        <v>8.6617897568086244E-2</v>
      </c>
      <c r="AV16" s="65">
        <f t="shared" si="28"/>
        <v>0.22992181692806871</v>
      </c>
      <c r="AW16" s="47">
        <f t="shared" si="55"/>
        <v>3.1577326705330019E-2</v>
      </c>
      <c r="AX16" s="46">
        <f t="shared" si="29"/>
        <v>43452000000</v>
      </c>
      <c r="AY16" s="46">
        <f>_xlfn.XLOOKUP($D16, MASTER_YH!$D:$D, MASTER_YH!J:J)</f>
        <v>14967000000</v>
      </c>
      <c r="AZ16" s="49">
        <f t="shared" si="30"/>
        <v>2.9031870114251355</v>
      </c>
      <c r="BA16" s="46">
        <f t="shared" si="56"/>
        <v>46298000000</v>
      </c>
      <c r="BB16" s="46">
        <f>_xlfn.XLOOKUP($D16, 'MASTER_S&amp;P'!$D:$D, 'MASTER_S&amp;P'!J:J)</f>
        <v>15803000000</v>
      </c>
      <c r="BC16" s="49">
        <f t="shared" si="57"/>
        <v>2.9296968929950009</v>
      </c>
      <c r="BD16" s="51">
        <f t="shared" si="31"/>
        <v>15385000000</v>
      </c>
      <c r="BE16" s="65">
        <f t="shared" si="32"/>
        <v>7.1998619949808426E-2</v>
      </c>
      <c r="BF16" s="65">
        <f t="shared" si="33"/>
        <v>0.22992181692806871</v>
      </c>
      <c r="BG16" s="50">
        <f t="shared" si="58"/>
        <v>2.916441952210068</v>
      </c>
      <c r="BH16" s="44">
        <f t="shared" si="34"/>
        <v>1</v>
      </c>
      <c r="BK16" s="46">
        <f>_xlfn.XLOOKUP($D16,MASTER_YH!$D:$D,MASTER_YH!H:H)</f>
        <v>46298000000</v>
      </c>
      <c r="BL16" s="46">
        <f>IF(AND(EXCL_YRS_NEG_INC=1,_xlfn.XLOOKUP($D16,MASTER_YH!$D:$D,MASTER_YH!N:N)&lt;0), "Negative", _xlfn.XLOOKUP($D16,MASTER_YH!$D:$D,MASTER_YH!N:N))</f>
        <v>1788000000</v>
      </c>
      <c r="BM16" s="65">
        <f t="shared" si="35"/>
        <v>9.8719053915213947E-2</v>
      </c>
      <c r="BN16" s="65">
        <f t="shared" si="36"/>
        <v>0.25723497919291305</v>
      </c>
      <c r="BO16" s="47">
        <f t="shared" si="59"/>
        <v>3.8619378806859908E-2</v>
      </c>
      <c r="BP16" s="46">
        <f>_xlfn.XLOOKUP($D16, 'MASTER_S&amp;P'!$D:$D, 'MASTER_S&amp;P'!H:H)</f>
        <v>51761000000</v>
      </c>
      <c r="BQ16" s="46">
        <f>IF(AND(EXCL_YRS_NEG_INC=1,_xlfn.XLOOKUP($D16,'MASTER_S&amp;P'!$D:$D,'MASTER_S&amp;P'!N:N)&lt;0),"Negative",_xlfn.XLOOKUP($D16,'MASTER_S&amp;P'!$D:$D,'MASTER_S&amp;P'!N:N))</f>
        <v>3028000000</v>
      </c>
      <c r="BR16" s="65">
        <f t="shared" si="37"/>
        <v>9.8431490157382534E-2</v>
      </c>
      <c r="BS16" s="65">
        <f t="shared" si="38"/>
        <v>0.25723497919291305</v>
      </c>
      <c r="BT16" s="47">
        <f t="shared" si="60"/>
        <v>5.849964258804892E-2</v>
      </c>
      <c r="BU16" s="46">
        <f>_xlfn.XLOOKUP($D16, MASTER_VL!$D:$D, MASTER_VL!H:H)</f>
        <v>46298000000</v>
      </c>
      <c r="BV16" s="46">
        <f>IF(AND(EXCL_YRS_NEG_INC=1,_xlfn.XLOOKUP($D16,MASTER_VL!$D:$D,MASTER_VL!Q:Q)&lt;0),"Negative",_xlfn.XLOOKUP($D16,MASTER_VL!$D:$D,MASTER_VL!Q:Q))</f>
        <v>1544148000</v>
      </c>
      <c r="BW16" s="65">
        <f t="shared" si="39"/>
        <v>0.1115072501185766</v>
      </c>
      <c r="BX16" s="65">
        <f t="shared" si="40"/>
        <v>0.25723497919291305</v>
      </c>
      <c r="BY16" s="47">
        <f t="shared" si="61"/>
        <v>3.3352369432804875E-2</v>
      </c>
      <c r="BZ16" s="46">
        <f t="shared" si="41"/>
        <v>46298000000</v>
      </c>
      <c r="CA16" s="46">
        <f>_xlfn.XLOOKUP($D16, MASTER_YH!$D:$D, MASTER_YH!K:K)</f>
        <v>15803000000</v>
      </c>
      <c r="CB16" s="49">
        <f t="shared" si="42"/>
        <v>2.9296968929950009</v>
      </c>
      <c r="CC16" s="46">
        <f t="shared" si="62"/>
        <v>51761000000</v>
      </c>
      <c r="CD16" s="46">
        <f>_xlfn.XLOOKUP($D16, 'MASTER_S&amp;P'!$D:$D, 'MASTER_S&amp;P'!K:K)</f>
        <v>17504000000</v>
      </c>
      <c r="CE16" s="49">
        <f t="shared" si="63"/>
        <v>2.9570955210237662</v>
      </c>
      <c r="CF16" s="51">
        <f t="shared" si="43"/>
        <v>16653500000</v>
      </c>
      <c r="CG16" s="65">
        <f t="shared" si="44"/>
        <v>8.4262623689444344E-2</v>
      </c>
      <c r="CH16" s="65">
        <f t="shared" si="45"/>
        <v>0.25723497919291305</v>
      </c>
      <c r="CI16" s="50">
        <f t="shared" si="64"/>
        <v>2.9433962070093838</v>
      </c>
      <c r="CJ16" s="44">
        <f t="shared" si="46"/>
        <v>1</v>
      </c>
    </row>
    <row r="17" spans="2:88" x14ac:dyDescent="0.3">
      <c r="B17" s="7" t="str">
        <f t="shared" si="47"/>
        <v>Retail Hardlines</v>
      </c>
      <c r="C17" s="7" t="str">
        <v>Big 5 Sporting Goods</v>
      </c>
      <c r="D17" s="7" t="str">
        <v>BGFV</v>
      </c>
      <c r="G17" s="46">
        <f>_xlfn.XLOOKUP($D17,MASTER_YH!$D:$D,MASTER_YH!F:F)</f>
        <v>791510000</v>
      </c>
      <c r="H17" s="46" t="str">
        <f>IF(AND(EXCL_YRS_NEG_INC=1,_xlfn.XLOOKUP($D17,MASTER_YH!$D:$D,MASTER_YH!L:L)&lt;0), "Negative", _xlfn.XLOOKUP($D17,MASTER_YH!$D:$D,MASTER_YH!L:L))</f>
        <v>Negative</v>
      </c>
      <c r="I17" s="65" t="str">
        <f t="shared" si="11"/>
        <v/>
      </c>
      <c r="J17" s="65" t="str">
        <f t="shared" si="12"/>
        <v/>
      </c>
      <c r="K17" s="47" t="str">
        <f t="shared" si="65"/>
        <v>n/a</v>
      </c>
      <c r="L17" s="46">
        <f>_xlfn.XLOOKUP($D17, 'MASTER_S&amp;P'!$D:$D, 'MASTER_S&amp;P'!F:F)</f>
        <v>795468000</v>
      </c>
      <c r="M17" s="46" t="str">
        <f>IF(AND(EXCL_YRS_NEG_INC=1,_xlfn.XLOOKUP($D17,'MASTER_S&amp;P'!$D:$D,'MASTER_S&amp;P'!L:L)&lt;0),"Negative",_xlfn.XLOOKUP($D17,'MASTER_S&amp;P'!$D:$D,'MASTER_S&amp;P'!L:L))</f>
        <v>Negative</v>
      </c>
      <c r="N17" s="65" t="str">
        <f t="shared" si="13"/>
        <v/>
      </c>
      <c r="O17" s="65" t="str">
        <f t="shared" si="14"/>
        <v/>
      </c>
      <c r="P17" s="47" t="str">
        <f t="shared" si="48"/>
        <v>n/a</v>
      </c>
      <c r="Q17" s="46">
        <f>_xlfn.XLOOKUP($D17, MASTER_VL!$D:$D, MASTER_VL!F:F)</f>
        <v>795500000</v>
      </c>
      <c r="R17" s="46" t="str">
        <f>IF(AND(EXCL_YRS_NEG_INC=1,_xlfn.XLOOKUP($D17,MASTER_VL!$D:$D,MASTER_VL!O:O)&lt;0),"Negative",_xlfn.XLOOKUP($D17,MASTER_VL!$D:$D,MASTER_VL!O:O))</f>
        <v>Negative</v>
      </c>
      <c r="S17" s="65" t="str">
        <f t="shared" si="15"/>
        <v/>
      </c>
      <c r="T17" s="65" t="str">
        <f t="shared" si="16"/>
        <v/>
      </c>
      <c r="U17" s="47" t="str">
        <f t="shared" si="49"/>
        <v>n/a</v>
      </c>
      <c r="V17" s="46">
        <f t="shared" si="17"/>
        <v>791510000</v>
      </c>
      <c r="W17" s="46">
        <f>_xlfn.XLOOKUP($D17, MASTER_YH!$D:$D, MASTER_YH!I:I)</f>
        <v>609366000</v>
      </c>
      <c r="X17" s="49">
        <f t="shared" si="18"/>
        <v>1.2989073889911811</v>
      </c>
      <c r="Y17" s="46">
        <f t="shared" si="50"/>
        <v>795468000</v>
      </c>
      <c r="Z17" s="46">
        <f>_xlfn.XLOOKUP($D17, 'MASTER_S&amp;P'!$D:$D, 'MASTER_S&amp;P'!I:I)</f>
        <v>609366000</v>
      </c>
      <c r="AA17" s="49">
        <f t="shared" si="51"/>
        <v>1.3054026644085821</v>
      </c>
      <c r="AB17" s="51">
        <f t="shared" si="19"/>
        <v>609366000</v>
      </c>
      <c r="AC17" s="65">
        <f t="shared" si="20"/>
        <v>2.7776263969608661E-3</v>
      </c>
      <c r="AD17" s="65" t="str">
        <f t="shared" si="21"/>
        <v/>
      </c>
      <c r="AE17" s="50">
        <f t="shared" si="52"/>
        <v>1.3021550266998816</v>
      </c>
      <c r="AF17" s="44">
        <f t="shared" si="22"/>
        <v>0</v>
      </c>
      <c r="AI17" s="46">
        <f>_xlfn.XLOOKUP($D17,MASTER_YH!$D:$D,MASTER_YH!G:G)</f>
        <v>879598000</v>
      </c>
      <c r="AJ17" s="46" t="str">
        <f>IF(AND(EXCL_YRS_NEG_INC=1,_xlfn.XLOOKUP($D17,MASTER_YH!$D:$D,MASTER_YH!M:M)&lt;0), "Negative", _xlfn.XLOOKUP($D17,MASTER_YH!$D:$D,MASTER_YH!M:M))</f>
        <v>Negative</v>
      </c>
      <c r="AK17" s="65" t="str">
        <f t="shared" si="23"/>
        <v/>
      </c>
      <c r="AL17" s="65" t="str">
        <f t="shared" si="24"/>
        <v/>
      </c>
      <c r="AM17" s="47" t="str">
        <f t="shared" si="53"/>
        <v>n/a</v>
      </c>
      <c r="AN17" s="46">
        <f>_xlfn.XLOOKUP($D17, 'MASTER_S&amp;P'!$D:$D, 'MASTER_S&amp;P'!G:G)</f>
        <v>884745000</v>
      </c>
      <c r="AO17" s="46" t="str">
        <f>IF(AND(EXCL_YRS_NEG_INC=1,_xlfn.XLOOKUP($D17,'MASTER_S&amp;P'!$D:$D,'MASTER_S&amp;P'!M:M)&lt;0),"Negative",_xlfn.XLOOKUP($D17,'MASTER_S&amp;P'!$D:$D,'MASTER_S&amp;P'!M:M))</f>
        <v>Negative</v>
      </c>
      <c r="AP17" s="65" t="str">
        <f t="shared" si="25"/>
        <v/>
      </c>
      <c r="AQ17" s="65" t="str">
        <f t="shared" si="26"/>
        <v/>
      </c>
      <c r="AR17" s="47" t="str">
        <f t="shared" si="54"/>
        <v>n/a</v>
      </c>
      <c r="AS17" s="46">
        <f>_xlfn.XLOOKUP($D17, MASTER_VL!$D:$D, MASTER_VL!G:G)</f>
        <v>884700000</v>
      </c>
      <c r="AT17" s="46" t="str">
        <f>IF(AND(EXCL_YRS_NEG_INC=1,_xlfn.XLOOKUP($D17,MASTER_VL!$D:$D,MASTER_VL!P:P)&lt;0),"Negative",_xlfn.XLOOKUP($D17,MASTER_VL!$D:$D,MASTER_VL!P:P))</f>
        <v>Negative</v>
      </c>
      <c r="AU17" s="65" t="str">
        <f t="shared" si="27"/>
        <v/>
      </c>
      <c r="AV17" s="65" t="str">
        <f t="shared" si="28"/>
        <v/>
      </c>
      <c r="AW17" s="47" t="str">
        <f t="shared" si="55"/>
        <v>n/a</v>
      </c>
      <c r="AX17" s="46">
        <f t="shared" si="29"/>
        <v>879598000</v>
      </c>
      <c r="AY17" s="46">
        <f>_xlfn.XLOOKUP($D17, MASTER_YH!$D:$D, MASTER_YH!J:J)</f>
        <v>644683000</v>
      </c>
      <c r="AZ17" s="49">
        <f t="shared" si="30"/>
        <v>1.3643883893324316</v>
      </c>
      <c r="BA17" s="46">
        <f t="shared" si="56"/>
        <v>884745000</v>
      </c>
      <c r="BB17" s="46">
        <f>_xlfn.XLOOKUP($D17, 'MASTER_S&amp;P'!$D:$D, 'MASTER_S&amp;P'!J:J)</f>
        <v>644683000</v>
      </c>
      <c r="BC17" s="49">
        <f t="shared" si="57"/>
        <v>1.372372158099407</v>
      </c>
      <c r="BD17" s="51">
        <f t="shared" si="31"/>
        <v>644683000</v>
      </c>
      <c r="BE17" s="65">
        <f t="shared" si="32"/>
        <v>3.0169831852520212E-3</v>
      </c>
      <c r="BF17" s="65" t="str">
        <f t="shared" si="33"/>
        <v/>
      </c>
      <c r="BG17" s="50">
        <f t="shared" si="58"/>
        <v>1.3683802737159194</v>
      </c>
      <c r="BH17" s="44">
        <f t="shared" si="34"/>
        <v>0</v>
      </c>
      <c r="BK17" s="46">
        <f>_xlfn.XLOOKUP($D17,MASTER_YH!$D:$D,MASTER_YH!H:H)</f>
        <v>992268000</v>
      </c>
      <c r="BL17" s="46">
        <f>IF(AND(EXCL_YRS_NEG_INC=1,_xlfn.XLOOKUP($D17,MASTER_YH!$D:$D,MASTER_YH!N:N)&lt;0), "Negative", _xlfn.XLOOKUP($D17,MASTER_YH!$D:$D,MASTER_YH!N:N))</f>
        <v>32943000</v>
      </c>
      <c r="BM17" s="65">
        <f t="shared" si="35"/>
        <v>4.2016017282689062E-3</v>
      </c>
      <c r="BN17" s="65" t="str">
        <f t="shared" si="36"/>
        <v/>
      </c>
      <c r="BO17" s="47">
        <f t="shared" si="59"/>
        <v>3.3199700081026497E-2</v>
      </c>
      <c r="BP17" s="46">
        <f>_xlfn.XLOOKUP($D17, 'MASTER_S&amp;P'!$D:$D, 'MASTER_S&amp;P'!H:H)</f>
        <v>995538000</v>
      </c>
      <c r="BQ17" s="46">
        <f>IF(AND(EXCL_YRS_NEG_INC=1,_xlfn.XLOOKUP($D17,'MASTER_S&amp;P'!$D:$D,'MASTER_S&amp;P'!N:N)&lt;0),"Negative",_xlfn.XLOOKUP($D17,'MASTER_S&amp;P'!$D:$D,'MASTER_S&amp;P'!N:N))</f>
        <v>32943000</v>
      </c>
      <c r="BR17" s="65">
        <f t="shared" si="37"/>
        <v>4.189362668695568E-3</v>
      </c>
      <c r="BS17" s="65" t="str">
        <f t="shared" si="38"/>
        <v/>
      </c>
      <c r="BT17" s="47">
        <f t="shared" si="60"/>
        <v>3.3090650482452702E-2</v>
      </c>
      <c r="BU17" s="46">
        <f>_xlfn.XLOOKUP($D17, MASTER_VL!$D:$D, MASTER_VL!H:H)</f>
        <v>995500000</v>
      </c>
      <c r="BV17" s="46">
        <f>IF(AND(EXCL_YRS_NEG_INC=1,_xlfn.XLOOKUP($D17,MASTER_VL!$D:$D,MASTER_VL!Q:Q)&lt;0),"Negative",_xlfn.XLOOKUP($D17,MASTER_VL!$D:$D,MASTER_VL!Q:Q))</f>
        <v>26172400</v>
      </c>
      <c r="BW17" s="65">
        <f t="shared" si="39"/>
        <v>4.7458827473681967E-3</v>
      </c>
      <c r="BX17" s="65" t="str">
        <f t="shared" si="40"/>
        <v/>
      </c>
      <c r="BY17" s="47">
        <f t="shared" si="61"/>
        <v>2.6290708186840782E-2</v>
      </c>
      <c r="BZ17" s="46">
        <f t="shared" si="41"/>
        <v>992268000</v>
      </c>
      <c r="CA17" s="46">
        <f>_xlfn.XLOOKUP($D17, MASTER_YH!$D:$D, MASTER_YH!K:K)</f>
        <v>708793000</v>
      </c>
      <c r="CB17" s="49">
        <f t="shared" si="42"/>
        <v>1.3999404621659639</v>
      </c>
      <c r="CC17" s="46">
        <f t="shared" si="62"/>
        <v>995538000</v>
      </c>
      <c r="CD17" s="46">
        <f>_xlfn.XLOOKUP($D17, 'MASTER_S&amp;P'!$D:$D, 'MASTER_S&amp;P'!K:K)</f>
        <v>708793000</v>
      </c>
      <c r="CE17" s="49">
        <f t="shared" si="63"/>
        <v>1.4045539388791932</v>
      </c>
      <c r="CF17" s="51">
        <f t="shared" si="43"/>
        <v>708793000</v>
      </c>
      <c r="CG17" s="65">
        <f t="shared" si="44"/>
        <v>3.5863186617054871E-3</v>
      </c>
      <c r="CH17" s="65" t="str">
        <f t="shared" si="45"/>
        <v/>
      </c>
      <c r="CI17" s="50">
        <f t="shared" si="64"/>
        <v>1.4022472005225786</v>
      </c>
      <c r="CJ17" s="44">
        <f t="shared" si="46"/>
        <v>0</v>
      </c>
    </row>
    <row r="18" spans="2:88" x14ac:dyDescent="0.3">
      <c r="B18" s="7" t="str">
        <f t="shared" si="47"/>
        <v>Retail Hardlines</v>
      </c>
      <c r="C18" s="7" t="str">
        <v>Birks Group Inc</v>
      </c>
      <c r="D18" s="7" t="str">
        <v>BGI</v>
      </c>
      <c r="G18" s="46" t="str">
        <f>_xlfn.XLOOKUP($D18,MASTER_YH!$D:$D,MASTER_YH!F:F)</f>
        <v>n/a</v>
      </c>
      <c r="H18" s="46" t="str">
        <f>IF(AND(EXCL_YRS_NEG_INC=1,_xlfn.XLOOKUP($D18,MASTER_YH!$D:$D,MASTER_YH!L:L)&lt;0), "Negative", _xlfn.XLOOKUP($D18,MASTER_YH!$D:$D,MASTER_YH!L:L))</f>
        <v>n/a</v>
      </c>
      <c r="I18" s="65" t="str">
        <f t="shared" si="11"/>
        <v/>
      </c>
      <c r="J18" s="65" t="str">
        <f t="shared" si="12"/>
        <v/>
      </c>
      <c r="K18" s="47" t="str">
        <f t="shared" si="65"/>
        <v>n/a</v>
      </c>
      <c r="L18" s="46">
        <f>_xlfn.XLOOKUP($D18, 'MASTER_S&amp;P'!$D:$D, 'MASTER_S&amp;P'!F:F)</f>
        <v>185275000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8"/>
        <v>n/a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49"/>
        <v>n/a</v>
      </c>
      <c r="V18" s="46" t="str">
        <f t="shared" si="17"/>
        <v>n/a</v>
      </c>
      <c r="W18" s="46" t="str">
        <f>_xlfn.XLOOKUP($D18, MASTER_YH!$D:$D, MASTER_YH!I:I)</f>
        <v>n/a</v>
      </c>
      <c r="X18" s="49" t="str">
        <f t="shared" si="18"/>
        <v>n/a</v>
      </c>
      <c r="Y18" s="46">
        <f t="shared" si="50"/>
        <v>185275000</v>
      </c>
      <c r="Z18" s="46">
        <f>_xlfn.XLOOKUP($D18, 'MASTER_S&amp;P'!$D:$D, 'MASTER_S&amp;P'!I:I)</f>
        <v>203268000</v>
      </c>
      <c r="AA18" s="49">
        <f t="shared" si="51"/>
        <v>0.91148139402168571</v>
      </c>
      <c r="AB18" s="51">
        <f t="shared" si="19"/>
        <v>203268000</v>
      </c>
      <c r="AC18" s="65">
        <f t="shared" si="20"/>
        <v>9.2654096627879038E-4</v>
      </c>
      <c r="AD18" s="65" t="str">
        <f t="shared" si="21"/>
        <v/>
      </c>
      <c r="AE18" s="50">
        <f t="shared" si="52"/>
        <v>0.91148139402168571</v>
      </c>
      <c r="AF18" s="44">
        <f t="shared" si="22"/>
        <v>0</v>
      </c>
      <c r="AI18" s="46">
        <f>_xlfn.XLOOKUP($D18,MASTER_YH!$D:$D,MASTER_YH!G:G)</f>
        <v>185275000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3"/>
        <v>n/a</v>
      </c>
      <c r="AN18" s="46">
        <f>_xlfn.XLOOKUP($D18, 'MASTER_S&amp;P'!$D:$D, 'MASTER_S&amp;P'!G:G)</f>
        <v>162950000</v>
      </c>
      <c r="AO18" s="46" t="str">
        <f>IF(AND(EXCL_YRS_NEG_INC=1,_xlfn.XLOOKUP($D18,'MASTER_S&amp;P'!$D:$D,'MASTER_S&amp;P'!M:M)&lt;0),"Negative",_xlfn.XLOOKUP($D18,'MASTER_S&amp;P'!$D:$D,'MASTER_S&amp;P'!M:M))</f>
        <v>Negative</v>
      </c>
      <c r="AP18" s="65" t="str">
        <f t="shared" si="25"/>
        <v/>
      </c>
      <c r="AQ18" s="65" t="str">
        <f t="shared" si="26"/>
        <v/>
      </c>
      <c r="AR18" s="47" t="str">
        <f t="shared" si="54"/>
        <v>n/a</v>
      </c>
      <c r="AS18" s="46" t="str">
        <f>_xlfn.XLOOKUP($D18, MASTER_VL!$D:$D, MASTER_VL!G:G)</f>
        <v>NA</v>
      </c>
      <c r="AT18" s="46" t="str">
        <f>IF(AND(EXCL_YRS_NEG_INC=1,_xlfn.XLOOKUP($D18,MASTER_VL!$D:$D,MASTER_VL!P:P)&lt;0),"Negative",_xlfn.XLOOKUP($D18,MASTER_VL!$D:$D,MASTER_VL!P:P))</f>
        <v>NA</v>
      </c>
      <c r="AU18" s="65" t="str">
        <f t="shared" si="27"/>
        <v/>
      </c>
      <c r="AV18" s="65" t="str">
        <f t="shared" si="28"/>
        <v/>
      </c>
      <c r="AW18" s="47" t="str">
        <f t="shared" si="55"/>
        <v>n/a</v>
      </c>
      <c r="AX18" s="46">
        <f t="shared" si="29"/>
        <v>185275000</v>
      </c>
      <c r="AY18" s="46">
        <f>_xlfn.XLOOKUP($D18, MASTER_YH!$D:$D, MASTER_YH!J:J)</f>
        <v>203268000</v>
      </c>
      <c r="AZ18" s="49">
        <f t="shared" si="30"/>
        <v>0.91148139402168571</v>
      </c>
      <c r="BA18" s="46">
        <f t="shared" si="56"/>
        <v>162950000</v>
      </c>
      <c r="BB18" s="46">
        <f>_xlfn.XLOOKUP($D18, 'MASTER_S&amp;P'!$D:$D, 'MASTER_S&amp;P'!J:J)</f>
        <v>196981000</v>
      </c>
      <c r="BC18" s="49">
        <f t="shared" si="57"/>
        <v>0.82723714469923493</v>
      </c>
      <c r="BD18" s="51">
        <f t="shared" si="31"/>
        <v>200124500</v>
      </c>
      <c r="BE18" s="65">
        <f t="shared" si="32"/>
        <v>9.3654129464708716E-4</v>
      </c>
      <c r="BF18" s="65" t="str">
        <f t="shared" si="33"/>
        <v/>
      </c>
      <c r="BG18" s="50">
        <f t="shared" si="58"/>
        <v>0.86935926936046037</v>
      </c>
      <c r="BH18" s="44">
        <f t="shared" si="34"/>
        <v>0</v>
      </c>
      <c r="BK18" s="46">
        <f>_xlfn.XLOOKUP($D18,MASTER_YH!$D:$D,MASTER_YH!H:H)</f>
        <v>162950000</v>
      </c>
      <c r="BL18" s="46" t="str">
        <f>IF(AND(EXCL_YRS_NEG_INC=1,_xlfn.XLOOKUP($D18,MASTER_YH!$D:$D,MASTER_YH!N:N)&lt;0), "Negative", _xlfn.XLOOKUP($D18,MASTER_YH!$D:$D,MASTER_YH!N:N))</f>
        <v>Negative</v>
      </c>
      <c r="BM18" s="65" t="str">
        <f t="shared" si="35"/>
        <v/>
      </c>
      <c r="BN18" s="65" t="str">
        <f t="shared" si="36"/>
        <v/>
      </c>
      <c r="BO18" s="47" t="str">
        <f t="shared" si="59"/>
        <v>n/a</v>
      </c>
      <c r="BP18" s="46">
        <f>_xlfn.XLOOKUP($D18, 'MASTER_S&amp;P'!$D:$D, 'MASTER_S&amp;P'!H:H)</f>
        <v>181342000</v>
      </c>
      <c r="BQ18" s="46">
        <f>IF(AND(EXCL_YRS_NEG_INC=1,_xlfn.XLOOKUP($D18,'MASTER_S&amp;P'!$D:$D,'MASTER_S&amp;P'!N:N)&lt;0),"Negative",_xlfn.XLOOKUP($D18,'MASTER_S&amp;P'!$D:$D,'MASTER_S&amp;P'!N:N))</f>
        <v>1287000</v>
      </c>
      <c r="BR18" s="65">
        <f t="shared" si="37"/>
        <v>1.123721340271518E-3</v>
      </c>
      <c r="BS18" s="65" t="str">
        <f t="shared" si="38"/>
        <v/>
      </c>
      <c r="BT18" s="47">
        <f t="shared" si="60"/>
        <v>7.097087271564227E-3</v>
      </c>
      <c r="BU18" s="46" t="str">
        <f>_xlfn.XLOOKUP($D18, MASTER_VL!$D:$D, MASTER_VL!H:H)</f>
        <v>NA</v>
      </c>
      <c r="BV18" s="46" t="str">
        <f>IF(AND(EXCL_YRS_NEG_INC=1,_xlfn.XLOOKUP($D18,MASTER_VL!$D:$D,MASTER_VL!Q:Q)&lt;0),"Negative",_xlfn.XLOOKUP($D18,MASTER_VL!$D:$D,MASTER_VL!Q:Q))</f>
        <v>NA</v>
      </c>
      <c r="BW18" s="65" t="str">
        <f t="shared" si="39"/>
        <v/>
      </c>
      <c r="BX18" s="65" t="str">
        <f t="shared" si="40"/>
        <v/>
      </c>
      <c r="BY18" s="47" t="str">
        <f t="shared" si="61"/>
        <v>n/a</v>
      </c>
      <c r="BZ18" s="46">
        <f t="shared" si="41"/>
        <v>162950000</v>
      </c>
      <c r="CA18" s="46">
        <f>_xlfn.XLOOKUP($D18, MASTER_YH!$D:$D, MASTER_YH!K:K)</f>
        <v>196981000</v>
      </c>
      <c r="CB18" s="49">
        <f t="shared" si="42"/>
        <v>0.82723714469923493</v>
      </c>
      <c r="CC18" s="46">
        <f t="shared" si="62"/>
        <v>181342000</v>
      </c>
      <c r="CD18" s="46">
        <f>_xlfn.XLOOKUP($D18, 'MASTER_S&amp;P'!$D:$D, 'MASTER_S&amp;P'!K:K)</f>
        <v>183261000</v>
      </c>
      <c r="CE18" s="49">
        <f t="shared" si="63"/>
        <v>0.98952859582780839</v>
      </c>
      <c r="CF18" s="51">
        <f t="shared" si="43"/>
        <v>190121000</v>
      </c>
      <c r="CG18" s="65">
        <f t="shared" si="44"/>
        <v>9.6196560953918687E-4</v>
      </c>
      <c r="CH18" s="65" t="str">
        <f t="shared" si="45"/>
        <v/>
      </c>
      <c r="CI18" s="50">
        <f t="shared" si="64"/>
        <v>0.90838287026352171</v>
      </c>
      <c r="CJ18" s="44">
        <f t="shared" si="46"/>
        <v>0</v>
      </c>
    </row>
    <row r="19" spans="2:88" x14ac:dyDescent="0.3">
      <c r="B19" s="7" t="str">
        <f t="shared" si="47"/>
        <v>Retail Hardlines</v>
      </c>
      <c r="C19" s="7" t="str">
        <v>Barnes &amp; Noble Education</v>
      </c>
      <c r="D19" s="7" t="str">
        <v>BNED</v>
      </c>
      <c r="G19" s="46" t="str">
        <f>_xlfn.XLOOKUP($D19,MASTER_YH!$D:$D,MASTER_YH!F:F)</f>
        <v>n/a</v>
      </c>
      <c r="H19" s="46" t="str">
        <f>IF(AND(EXCL_YRS_NEG_INC=1,_xlfn.XLOOKUP($D19,MASTER_YH!$D:$D,MASTER_YH!L:L)&lt;0), "Negative", _xlfn.XLOOKUP($D19,MASTER_YH!$D:$D,MASTER_YH!L:L))</f>
        <v>n/a</v>
      </c>
      <c r="I19" s="65" t="str">
        <f t="shared" si="11"/>
        <v/>
      </c>
      <c r="J19" s="65" t="str">
        <f t="shared" si="12"/>
        <v/>
      </c>
      <c r="K19" s="47" t="str">
        <f t="shared" si="65"/>
        <v>n/a</v>
      </c>
      <c r="L19" s="46">
        <f>_xlfn.XLOOKUP($D19, 'MASTER_S&amp;P'!$D:$D, 'MASTER_S&amp;P'!F:F)</f>
        <v>1567135000</v>
      </c>
      <c r="M19" s="46" t="str">
        <f>IF(AND(EXCL_YRS_NEG_INC=1,_xlfn.XLOOKUP($D19,'MASTER_S&amp;P'!$D:$D,'MASTER_S&amp;P'!L:L)&lt;0),"Negative",_xlfn.XLOOKUP($D19,'MASTER_S&amp;P'!$D:$D,'MASTER_S&amp;P'!L:L))</f>
        <v>Negative</v>
      </c>
      <c r="N19" s="65" t="str">
        <f t="shared" si="13"/>
        <v/>
      </c>
      <c r="O19" s="65" t="str">
        <f t="shared" si="14"/>
        <v/>
      </c>
      <c r="P19" s="47" t="str">
        <f t="shared" si="48"/>
        <v>n/a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49"/>
        <v>n/a</v>
      </c>
      <c r="V19" s="46" t="str">
        <f t="shared" si="17"/>
        <v>n/a</v>
      </c>
      <c r="W19" s="46" t="str">
        <f>_xlfn.XLOOKUP($D19, MASTER_YH!$D:$D, MASTER_YH!I:I)</f>
        <v>n/a</v>
      </c>
      <c r="X19" s="49" t="str">
        <f t="shared" si="18"/>
        <v>n/a</v>
      </c>
      <c r="Y19" s="46">
        <f t="shared" si="50"/>
        <v>1567135000</v>
      </c>
      <c r="Z19" s="46">
        <f>_xlfn.XLOOKUP($D19, 'MASTER_S&amp;P'!$D:$D, 'MASTER_S&amp;P'!I:I)</f>
        <v>905084000</v>
      </c>
      <c r="AA19" s="49">
        <f t="shared" si="51"/>
        <v>1.7314801720061341</v>
      </c>
      <c r="AB19" s="51">
        <f t="shared" si="19"/>
        <v>905084000</v>
      </c>
      <c r="AC19" s="65">
        <f t="shared" si="20"/>
        <v>4.1255751221218918E-3</v>
      </c>
      <c r="AD19" s="65" t="str">
        <f t="shared" si="21"/>
        <v/>
      </c>
      <c r="AE19" s="50">
        <f t="shared" si="52"/>
        <v>1.7314801720061341</v>
      </c>
      <c r="AF19" s="44">
        <f t="shared" si="22"/>
        <v>0</v>
      </c>
      <c r="AI19" s="46">
        <f>_xlfn.XLOOKUP($D19,MASTER_YH!$D:$D,MASTER_YH!G:G)</f>
        <v>1567135000</v>
      </c>
      <c r="AJ19" s="46" t="str">
        <f>IF(AND(EXCL_YRS_NEG_INC=1,_xlfn.XLOOKUP($D19,MASTER_YH!$D:$D,MASTER_YH!M:M)&lt;0), "Negative", _xlfn.XLOOKUP($D19,MASTER_YH!$D:$D,MASTER_YH!M:M))</f>
        <v>Negative</v>
      </c>
      <c r="AK19" s="65" t="str">
        <f t="shared" si="23"/>
        <v/>
      </c>
      <c r="AL19" s="65" t="str">
        <f t="shared" si="24"/>
        <v/>
      </c>
      <c r="AM19" s="47" t="str">
        <f t="shared" si="53"/>
        <v>n/a</v>
      </c>
      <c r="AN19" s="46">
        <f>_xlfn.XLOOKUP($D19, 'MASTER_S&amp;P'!$D:$D, 'MASTER_S&amp;P'!G:G)</f>
        <v>1543208000</v>
      </c>
      <c r="AO19" s="46" t="str">
        <f>IF(AND(EXCL_YRS_NEG_INC=1,_xlfn.XLOOKUP($D19,'MASTER_S&amp;P'!$D:$D,'MASTER_S&amp;P'!M:M)&lt;0),"Negative",_xlfn.XLOOKUP($D19,'MASTER_S&amp;P'!$D:$D,'MASTER_S&amp;P'!M:M))</f>
        <v>Negative</v>
      </c>
      <c r="AP19" s="65" t="str">
        <f t="shared" si="25"/>
        <v/>
      </c>
      <c r="AQ19" s="65" t="str">
        <f t="shared" si="26"/>
        <v/>
      </c>
      <c r="AR19" s="47" t="str">
        <f t="shared" si="54"/>
        <v>n/a</v>
      </c>
      <c r="AS19" s="46">
        <f>_xlfn.XLOOKUP($D19, MASTER_VL!$D:$D, MASTER_VL!G:G)</f>
        <v>1567100000</v>
      </c>
      <c r="AT19" s="46" t="str">
        <f>IF(AND(EXCL_YRS_NEG_INC=1,_xlfn.XLOOKUP($D19,MASTER_VL!$D:$D,MASTER_VL!P:P)&lt;0),"Negative",_xlfn.XLOOKUP($D19,MASTER_VL!$D:$D,MASTER_VL!P:P))</f>
        <v>Negative</v>
      </c>
      <c r="AU19" s="65" t="str">
        <f t="shared" si="27"/>
        <v/>
      </c>
      <c r="AV19" s="65" t="str">
        <f t="shared" si="28"/>
        <v/>
      </c>
      <c r="AW19" s="47" t="str">
        <f t="shared" si="55"/>
        <v>n/a</v>
      </c>
      <c r="AX19" s="46">
        <f t="shared" si="29"/>
        <v>1567135000</v>
      </c>
      <c r="AY19" s="46">
        <f>_xlfn.XLOOKUP($D19, MASTER_YH!$D:$D, MASTER_YH!J:J)</f>
        <v>905084000</v>
      </c>
      <c r="AZ19" s="49">
        <f t="shared" si="30"/>
        <v>1.7314801720061341</v>
      </c>
      <c r="BA19" s="46">
        <f t="shared" si="56"/>
        <v>1543208000</v>
      </c>
      <c r="BB19" s="46">
        <f>_xlfn.XLOOKUP($D19, 'MASTER_S&amp;P'!$D:$D, 'MASTER_S&amp;P'!J:J)</f>
        <v>980779000</v>
      </c>
      <c r="BC19" s="49">
        <f t="shared" si="57"/>
        <v>1.5734513075830538</v>
      </c>
      <c r="BD19" s="51">
        <f t="shared" si="31"/>
        <v>942931500</v>
      </c>
      <c r="BE19" s="65">
        <f t="shared" si="32"/>
        <v>4.4127245178552351E-3</v>
      </c>
      <c r="BF19" s="65" t="str">
        <f t="shared" si="33"/>
        <v/>
      </c>
      <c r="BG19" s="50">
        <f t="shared" si="58"/>
        <v>1.6524657397945939</v>
      </c>
      <c r="BH19" s="44">
        <f t="shared" si="34"/>
        <v>0</v>
      </c>
      <c r="BK19" s="46">
        <f>_xlfn.XLOOKUP($D19,MASTER_YH!$D:$D,MASTER_YH!H:H)</f>
        <v>1543208000</v>
      </c>
      <c r="BL19" s="46" t="str">
        <f>IF(AND(EXCL_YRS_NEG_INC=1,_xlfn.XLOOKUP($D19,MASTER_YH!$D:$D,MASTER_YH!N:N)&lt;0), "Negative", _xlfn.XLOOKUP($D19,MASTER_YH!$D:$D,MASTER_YH!N:N))</f>
        <v>Negative</v>
      </c>
      <c r="BM19" s="65" t="str">
        <f t="shared" si="35"/>
        <v/>
      </c>
      <c r="BN19" s="65" t="str">
        <f t="shared" si="36"/>
        <v/>
      </c>
      <c r="BO19" s="47" t="str">
        <f t="shared" si="59"/>
        <v>n/a</v>
      </c>
      <c r="BP19" s="46">
        <f>_xlfn.XLOOKUP($D19, 'MASTER_S&amp;P'!$D:$D, 'MASTER_S&amp;P'!H:H)</f>
        <v>1495734000</v>
      </c>
      <c r="BQ19" s="46" t="str">
        <f>IF(AND(EXCL_YRS_NEG_INC=1,_xlfn.XLOOKUP($D19,'MASTER_S&amp;P'!$D:$D,'MASTER_S&amp;P'!N:N)&lt;0),"Negative",_xlfn.XLOOKUP($D19,'MASTER_S&amp;P'!$D:$D,'MASTER_S&amp;P'!N:N))</f>
        <v>Negative</v>
      </c>
      <c r="BR19" s="65" t="str">
        <f t="shared" si="37"/>
        <v/>
      </c>
      <c r="BS19" s="65" t="str">
        <f t="shared" si="38"/>
        <v/>
      </c>
      <c r="BT19" s="47" t="str">
        <f t="shared" si="60"/>
        <v>n/a</v>
      </c>
      <c r="BU19" s="46">
        <f>_xlfn.XLOOKUP($D19, MASTER_VL!$D:$D, MASTER_VL!H:H)</f>
        <v>1543200000</v>
      </c>
      <c r="BV19" s="46" t="str">
        <f>IF(AND(EXCL_YRS_NEG_INC=1,_xlfn.XLOOKUP($D19,MASTER_VL!$D:$D,MASTER_VL!Q:Q)&lt;0),"Negative",_xlfn.XLOOKUP($D19,MASTER_VL!$D:$D,MASTER_VL!Q:Q))</f>
        <v>Negative</v>
      </c>
      <c r="BW19" s="65" t="str">
        <f t="shared" si="39"/>
        <v/>
      </c>
      <c r="BX19" s="65" t="str">
        <f t="shared" si="40"/>
        <v/>
      </c>
      <c r="BY19" s="47" t="str">
        <f t="shared" si="61"/>
        <v>n/a</v>
      </c>
      <c r="BZ19" s="46">
        <f t="shared" si="41"/>
        <v>1543208000</v>
      </c>
      <c r="CA19" s="46">
        <f>_xlfn.XLOOKUP($D19, MASTER_YH!$D:$D, MASTER_YH!K:K)</f>
        <v>980779000</v>
      </c>
      <c r="CB19" s="49">
        <f t="shared" si="42"/>
        <v>1.5734513075830538</v>
      </c>
      <c r="CC19" s="46">
        <f t="shared" si="62"/>
        <v>1495734000</v>
      </c>
      <c r="CD19" s="46">
        <f>_xlfn.XLOOKUP($D19, 'MASTER_S&amp;P'!$D:$D, 'MASTER_S&amp;P'!K:K)</f>
        <v>1071553000</v>
      </c>
      <c r="CE19" s="49">
        <f t="shared" si="63"/>
        <v>1.395856294555659</v>
      </c>
      <c r="CF19" s="51">
        <f t="shared" si="43"/>
        <v>1026166000</v>
      </c>
      <c r="CG19" s="65">
        <f t="shared" si="44"/>
        <v>5.192148167106155E-3</v>
      </c>
      <c r="CH19" s="65" t="str">
        <f t="shared" si="45"/>
        <v/>
      </c>
      <c r="CI19" s="50">
        <f t="shared" si="64"/>
        <v>1.4846538010693564</v>
      </c>
      <c r="CJ19" s="44">
        <f t="shared" si="46"/>
        <v>0</v>
      </c>
    </row>
    <row r="20" spans="2:88" x14ac:dyDescent="0.3">
      <c r="B20" s="7" t="str">
        <f t="shared" si="47"/>
        <v>Retail Hardlines</v>
      </c>
      <c r="C20" s="7" t="str">
        <v>Brilliant Earth Group Inc</v>
      </c>
      <c r="D20" s="7" t="str">
        <v>BRLT</v>
      </c>
      <c r="G20" s="46">
        <f>_xlfn.XLOOKUP($D20,MASTER_YH!$D:$D,MASTER_YH!F:F)</f>
        <v>422161000</v>
      </c>
      <c r="H20" s="46">
        <f>IF(AND(EXCL_YRS_NEG_INC=1,_xlfn.XLOOKUP($D20,MASTER_YH!$D:$D,MASTER_YH!L:L)&lt;0), "Negative", _xlfn.XLOOKUP($D20,MASTER_YH!$D:$D,MASTER_YH!L:L))</f>
        <v>4154000</v>
      </c>
      <c r="I20" s="65">
        <f t="shared" si="11"/>
        <v>3.0319981372797164E-3</v>
      </c>
      <c r="J20" s="65" t="str">
        <f t="shared" si="12"/>
        <v/>
      </c>
      <c r="K20" s="47">
        <f t="shared" si="65"/>
        <v>9.8398478305670115E-3</v>
      </c>
      <c r="L20" s="46">
        <f>_xlfn.XLOOKUP($D20, 'MASTER_S&amp;P'!$D:$D, 'MASTER_S&amp;P'!F:F)</f>
        <v>422161000</v>
      </c>
      <c r="M20" s="46">
        <f>IF(AND(EXCL_YRS_NEG_INC=1,_xlfn.XLOOKUP($D20,'MASTER_S&amp;P'!$D:$D,'MASTER_S&amp;P'!L:L)&lt;0),"Negative",_xlfn.XLOOKUP($D20,'MASTER_S&amp;P'!$D:$D,'MASTER_S&amp;P'!L:L))</f>
        <v>4154000</v>
      </c>
      <c r="N20" s="65">
        <f t="shared" si="13"/>
        <v>1.8574558338442875E-3</v>
      </c>
      <c r="O20" s="65" t="str">
        <f t="shared" si="14"/>
        <v/>
      </c>
      <c r="P20" s="47">
        <f t="shared" si="48"/>
        <v>9.8398478305670115E-3</v>
      </c>
      <c r="Q20" s="46" t="str">
        <f>_xlfn.XLOOKUP($D20, MASTER_VL!$D:$D, MASTER_VL!F:F)</f>
        <v>NA</v>
      </c>
      <c r="R20" s="46" t="str">
        <f>IF(AND(EXCL_YRS_NEG_INC=1,_xlfn.XLOOKUP($D20,MASTER_VL!$D:$D,MASTER_VL!O:O)&lt;0),"Negative",_xlfn.XLOOKUP($D20,MASTER_VL!$D:$D,MASTER_VL!O:O))</f>
        <v>NA</v>
      </c>
      <c r="S20" s="65" t="str">
        <f t="shared" si="15"/>
        <v/>
      </c>
      <c r="T20" s="65" t="str">
        <f t="shared" si="16"/>
        <v/>
      </c>
      <c r="U20" s="47" t="str">
        <f t="shared" si="49"/>
        <v>n/a</v>
      </c>
      <c r="V20" s="46">
        <f t="shared" si="17"/>
        <v>422161000</v>
      </c>
      <c r="W20" s="46">
        <f>_xlfn.XLOOKUP($D20, MASTER_YH!$D:$D, MASTER_YH!I:I)</f>
        <v>281245000</v>
      </c>
      <c r="X20" s="49">
        <f t="shared" si="18"/>
        <v>1.5010435741079842</v>
      </c>
      <c r="Y20" s="46">
        <f t="shared" si="50"/>
        <v>422161000</v>
      </c>
      <c r="Z20" s="46">
        <f>_xlfn.XLOOKUP($D20, 'MASTER_S&amp;P'!$D:$D, 'MASTER_S&amp;P'!I:I)</f>
        <v>281245000</v>
      </c>
      <c r="AA20" s="49">
        <f t="shared" si="51"/>
        <v>1.5010435741079842</v>
      </c>
      <c r="AB20" s="51">
        <f t="shared" si="19"/>
        <v>281245000</v>
      </c>
      <c r="AC20" s="65">
        <f t="shared" si="20"/>
        <v>1.2819775570236259E-3</v>
      </c>
      <c r="AD20" s="65" t="str">
        <f t="shared" si="21"/>
        <v/>
      </c>
      <c r="AE20" s="50">
        <f t="shared" si="52"/>
        <v>1.5010435741079842</v>
      </c>
      <c r="AF20" s="44">
        <f t="shared" si="22"/>
        <v>0</v>
      </c>
      <c r="AI20" s="46">
        <f>_xlfn.XLOOKUP($D20,MASTER_YH!$D:$D,MASTER_YH!G:G)</f>
        <v>446382000</v>
      </c>
      <c r="AJ20" s="46">
        <f>IF(AND(EXCL_YRS_NEG_INC=1,_xlfn.XLOOKUP($D20,MASTER_YH!$D:$D,MASTER_YH!M:M)&lt;0), "Negative", _xlfn.XLOOKUP($D20,MASTER_YH!$D:$D,MASTER_YH!M:M))</f>
        <v>4303000</v>
      </c>
      <c r="AK20" s="65">
        <f t="shared" si="23"/>
        <v>1.3844679376143611E-3</v>
      </c>
      <c r="AL20" s="65" t="str">
        <f t="shared" si="24"/>
        <v/>
      </c>
      <c r="AM20" s="47">
        <f t="shared" si="53"/>
        <v>9.6397256161762802E-3</v>
      </c>
      <c r="AN20" s="46">
        <f>_xlfn.XLOOKUP($D20, 'MASTER_S&amp;P'!$D:$D, 'MASTER_S&amp;P'!G:G)</f>
        <v>446382000</v>
      </c>
      <c r="AO20" s="46">
        <f>IF(AND(EXCL_YRS_NEG_INC=1,_xlfn.XLOOKUP($D20,'MASTER_S&amp;P'!$D:$D,'MASTER_S&amp;P'!M:M)&lt;0),"Negative",_xlfn.XLOOKUP($D20,'MASTER_S&amp;P'!$D:$D,'MASTER_S&amp;P'!M:M))</f>
        <v>4303000</v>
      </c>
      <c r="AP20" s="65">
        <f t="shared" si="25"/>
        <v>1.3904483064398712E-3</v>
      </c>
      <c r="AQ20" s="65" t="str">
        <f t="shared" si="26"/>
        <v/>
      </c>
      <c r="AR20" s="47">
        <f t="shared" si="54"/>
        <v>9.6397256161762802E-3</v>
      </c>
      <c r="AS20" s="46">
        <f>_xlfn.XLOOKUP($D20, MASTER_VL!$D:$D, MASTER_VL!G:G)</f>
        <v>446400000</v>
      </c>
      <c r="AT20" s="46">
        <f>IF(AND(EXCL_YRS_NEG_INC=1,_xlfn.XLOOKUP($D20,MASTER_VL!$D:$D,MASTER_VL!P:P)&lt;0),"Negative",_xlfn.XLOOKUP($D20,MASTER_VL!$D:$D,MASTER_VL!P:P))</f>
        <v>3893200</v>
      </c>
      <c r="AU20" s="65">
        <f t="shared" si="27"/>
        <v>1.5402784706122676E-3</v>
      </c>
      <c r="AV20" s="65" t="str">
        <f t="shared" si="28"/>
        <v/>
      </c>
      <c r="AW20" s="47">
        <f t="shared" si="55"/>
        <v>8.7213261648745512E-3</v>
      </c>
      <c r="AX20" s="46">
        <f t="shared" si="29"/>
        <v>446382000</v>
      </c>
      <c r="AY20" s="46">
        <f>_xlfn.XLOOKUP($D20, MASTER_YH!$D:$D, MASTER_YH!J:J)</f>
        <v>273583000</v>
      </c>
      <c r="AZ20" s="49">
        <f t="shared" si="30"/>
        <v>1.6316145374529851</v>
      </c>
      <c r="BA20" s="46">
        <f t="shared" si="56"/>
        <v>446382000</v>
      </c>
      <c r="BB20" s="46">
        <f>_xlfn.XLOOKUP($D20, 'MASTER_S&amp;P'!$D:$D, 'MASTER_S&amp;P'!J:J)</f>
        <v>273583000</v>
      </c>
      <c r="BC20" s="49">
        <f t="shared" si="57"/>
        <v>1.6316145374529851</v>
      </c>
      <c r="BD20" s="51">
        <f t="shared" si="31"/>
        <v>273583000</v>
      </c>
      <c r="BE20" s="65">
        <f t="shared" si="32"/>
        <v>1.2803118909150756E-3</v>
      </c>
      <c r="BF20" s="65" t="str">
        <f t="shared" si="33"/>
        <v/>
      </c>
      <c r="BG20" s="50">
        <f t="shared" si="58"/>
        <v>1.6316145374529851</v>
      </c>
      <c r="BH20" s="44">
        <f t="shared" si="34"/>
        <v>0</v>
      </c>
      <c r="BK20" s="46">
        <f>_xlfn.XLOOKUP($D20,MASTER_YH!$D:$D,MASTER_YH!H:H)</f>
        <v>439882000</v>
      </c>
      <c r="BL20" s="46">
        <f>IF(AND(EXCL_YRS_NEG_INC=1,_xlfn.XLOOKUP($D20,MASTER_YH!$D:$D,MASTER_YH!N:N)&lt;0), "Negative", _xlfn.XLOOKUP($D20,MASTER_YH!$D:$D,MASTER_YH!N:N))</f>
        <v>18857000</v>
      </c>
      <c r="BM20" s="65">
        <f t="shared" si="35"/>
        <v>1.5564930412666038E-3</v>
      </c>
      <c r="BN20" s="65" t="str">
        <f t="shared" si="36"/>
        <v/>
      </c>
      <c r="BO20" s="47">
        <f t="shared" si="59"/>
        <v>4.286831468439263E-2</v>
      </c>
      <c r="BP20" s="46">
        <f>_xlfn.XLOOKUP($D20, 'MASTER_S&amp;P'!$D:$D, 'MASTER_S&amp;P'!H:H)</f>
        <v>439882000</v>
      </c>
      <c r="BQ20" s="46">
        <f>IF(AND(EXCL_YRS_NEG_INC=1,_xlfn.XLOOKUP($D20,'MASTER_S&amp;P'!$D:$D,'MASTER_S&amp;P'!N:N)&lt;0),"Negative",_xlfn.XLOOKUP($D20,'MASTER_S&amp;P'!$D:$D,'MASTER_S&amp;P'!N:N))</f>
        <v>18857000</v>
      </c>
      <c r="BR20" s="65">
        <f t="shared" si="37"/>
        <v>1.551959053447297E-3</v>
      </c>
      <c r="BS20" s="65" t="str">
        <f t="shared" si="38"/>
        <v/>
      </c>
      <c r="BT20" s="47">
        <f t="shared" si="60"/>
        <v>4.286831468439263E-2</v>
      </c>
      <c r="BU20" s="46">
        <f>_xlfn.XLOOKUP($D20, MASTER_VL!$D:$D, MASTER_VL!H:H)</f>
        <v>439900000</v>
      </c>
      <c r="BV20" s="46">
        <f>IF(AND(EXCL_YRS_NEG_INC=1,_xlfn.XLOOKUP($D20,MASTER_VL!$D:$D,MASTER_VL!Q:Q)&lt;0),"Negative",_xlfn.XLOOKUP($D20,MASTER_VL!$D:$D,MASTER_VL!Q:Q))</f>
        <v>14377500</v>
      </c>
      <c r="BW20" s="65">
        <f t="shared" si="39"/>
        <v>1.7581231988852272E-3</v>
      </c>
      <c r="BX20" s="65" t="str">
        <f t="shared" si="40"/>
        <v/>
      </c>
      <c r="BY20" s="47">
        <f t="shared" si="61"/>
        <v>3.2683564446465106E-2</v>
      </c>
      <c r="BZ20" s="46">
        <f t="shared" si="41"/>
        <v>439882000</v>
      </c>
      <c r="CA20" s="46">
        <f>_xlfn.XLOOKUP($D20, MASTER_YH!$D:$D, MASTER_YH!K:K)</f>
        <v>262574000</v>
      </c>
      <c r="CB20" s="49">
        <f t="shared" si="42"/>
        <v>1.6752686861608537</v>
      </c>
      <c r="CC20" s="46">
        <f t="shared" si="62"/>
        <v>439882000</v>
      </c>
      <c r="CD20" s="46">
        <f>_xlfn.XLOOKUP($D20, 'MASTER_S&amp;P'!$D:$D, 'MASTER_S&amp;P'!K:K)</f>
        <v>262574000</v>
      </c>
      <c r="CE20" s="49">
        <f t="shared" si="63"/>
        <v>1.6752686861608537</v>
      </c>
      <c r="CF20" s="51">
        <f t="shared" si="43"/>
        <v>262574000</v>
      </c>
      <c r="CG20" s="65">
        <f t="shared" si="44"/>
        <v>1.3285600115670675E-3</v>
      </c>
      <c r="CH20" s="65" t="str">
        <f t="shared" si="45"/>
        <v/>
      </c>
      <c r="CI20" s="50">
        <f t="shared" si="64"/>
        <v>1.6752686861608537</v>
      </c>
      <c r="CJ20" s="44">
        <f t="shared" si="46"/>
        <v>0</v>
      </c>
    </row>
    <row r="21" spans="2:88" x14ac:dyDescent="0.3">
      <c r="B21" s="7" t="str">
        <f t="shared" si="47"/>
        <v>Retail Hardlines</v>
      </c>
      <c r="C21" s="7" t="str">
        <v>Avis Budget Group Inc</v>
      </c>
      <c r="D21" s="7" t="str">
        <v>CAR</v>
      </c>
      <c r="G21" s="46">
        <f>_xlfn.XLOOKUP($D21,MASTER_YH!$D:$D,MASTER_YH!F:F)</f>
        <v>11789000000</v>
      </c>
      <c r="H21" s="46" t="str">
        <f>IF(AND(EXCL_YRS_NEG_INC=1,_xlfn.XLOOKUP($D21,MASTER_YH!$D:$D,MASTER_YH!L:L)&lt;0), "Negative", _xlfn.XLOOKUP($D21,MASTER_YH!$D:$D,MASTER_YH!L:L))</f>
        <v>Negative</v>
      </c>
      <c r="I21" s="65" t="str">
        <f t="shared" si="11"/>
        <v/>
      </c>
      <c r="J21" s="65" t="str">
        <f t="shared" si="12"/>
        <v/>
      </c>
      <c r="K21" s="47" t="str">
        <f t="shared" si="65"/>
        <v>n/a</v>
      </c>
      <c r="L21" s="46">
        <f>_xlfn.XLOOKUP($D21, 'MASTER_S&amp;P'!$D:$D, 'MASTER_S&amp;P'!F:F)</f>
        <v>11789000000</v>
      </c>
      <c r="M21" s="46" t="str">
        <f>IF(AND(EXCL_YRS_NEG_INC=1,_xlfn.XLOOKUP($D21,'MASTER_S&amp;P'!$D:$D,'MASTER_S&amp;P'!L:L)&lt;0),"Negative",_xlfn.XLOOKUP($D21,'MASTER_S&amp;P'!$D:$D,'MASTER_S&amp;P'!L:L))</f>
        <v>Negative</v>
      </c>
      <c r="N21" s="65" t="str">
        <f t="shared" si="13"/>
        <v/>
      </c>
      <c r="O21" s="65" t="str">
        <f t="shared" si="14"/>
        <v/>
      </c>
      <c r="P21" s="47" t="str">
        <f t="shared" si="48"/>
        <v>n/a</v>
      </c>
      <c r="Q21" s="46">
        <f>_xlfn.XLOOKUP($D21, MASTER_VL!$D:$D, MASTER_VL!F:F)</f>
        <v>11789000000</v>
      </c>
      <c r="R21" s="46" t="str">
        <f>IF(AND(EXCL_YRS_NEG_INC=1,_xlfn.XLOOKUP($D21,MASTER_VL!$D:$D,MASTER_VL!O:O)&lt;0),"Negative",_xlfn.XLOOKUP($D21,MASTER_VL!$D:$D,MASTER_VL!O:O))</f>
        <v>Negative</v>
      </c>
      <c r="S21" s="65" t="str">
        <f t="shared" si="15"/>
        <v/>
      </c>
      <c r="T21" s="65" t="str">
        <f t="shared" si="16"/>
        <v/>
      </c>
      <c r="U21" s="47" t="str">
        <f t="shared" si="49"/>
        <v>n/a</v>
      </c>
      <c r="V21" s="46">
        <f t="shared" si="17"/>
        <v>11789000000</v>
      </c>
      <c r="W21" s="46">
        <f>_xlfn.XLOOKUP($D21, MASTER_YH!$D:$D, MASTER_YH!I:I)</f>
        <v>29041000000</v>
      </c>
      <c r="X21" s="49">
        <f t="shared" si="18"/>
        <v>0.40594332151096724</v>
      </c>
      <c r="Y21" s="46">
        <f t="shared" si="50"/>
        <v>11789000000</v>
      </c>
      <c r="Z21" s="46">
        <f>_xlfn.XLOOKUP($D21, 'MASTER_S&amp;P'!$D:$D, 'MASTER_S&amp;P'!I:I)</f>
        <v>29041000000</v>
      </c>
      <c r="AA21" s="49">
        <f t="shared" si="51"/>
        <v>0.40594332151096724</v>
      </c>
      <c r="AB21" s="51">
        <f t="shared" si="19"/>
        <v>29041000000</v>
      </c>
      <c r="AC21" s="65">
        <f t="shared" si="20"/>
        <v>0.13237536750350448</v>
      </c>
      <c r="AD21" s="65" t="str">
        <f t="shared" si="21"/>
        <v/>
      </c>
      <c r="AE21" s="50">
        <f t="shared" si="52"/>
        <v>0.40594332151096724</v>
      </c>
      <c r="AF21" s="44">
        <f t="shared" si="22"/>
        <v>0</v>
      </c>
      <c r="AI21" s="46">
        <f>_xlfn.XLOOKUP($D21,MASTER_YH!$D:$D,MASTER_YH!G:G)</f>
        <v>12008000000</v>
      </c>
      <c r="AJ21" s="46">
        <f>IF(AND(EXCL_YRS_NEG_INC=1,_xlfn.XLOOKUP($D21,MASTER_YH!$D:$D,MASTER_YH!M:M)&lt;0), "Negative", _xlfn.XLOOKUP($D21,MASTER_YH!$D:$D,MASTER_YH!M:M))</f>
        <v>1914000000</v>
      </c>
      <c r="AK21" s="65">
        <f t="shared" si="23"/>
        <v>0.16481556332141298</v>
      </c>
      <c r="AL21" s="65" t="str">
        <f t="shared" si="24"/>
        <v/>
      </c>
      <c r="AM21" s="47">
        <f t="shared" si="53"/>
        <v>0.15939373750832778</v>
      </c>
      <c r="AN21" s="46">
        <f>_xlfn.XLOOKUP($D21, 'MASTER_S&amp;P'!$D:$D, 'MASTER_S&amp;P'!G:G)</f>
        <v>12008000000</v>
      </c>
      <c r="AO21" s="46">
        <f>IF(AND(EXCL_YRS_NEG_INC=1,_xlfn.XLOOKUP($D21,'MASTER_S&amp;P'!$D:$D,'MASTER_S&amp;P'!M:M)&lt;0),"Negative",_xlfn.XLOOKUP($D21,'MASTER_S&amp;P'!$D:$D,'MASTER_S&amp;P'!M:M))</f>
        <v>1914000000</v>
      </c>
      <c r="AP21" s="65">
        <f t="shared" si="25"/>
        <v>0.16552750314325146</v>
      </c>
      <c r="AQ21" s="65" t="str">
        <f t="shared" si="26"/>
        <v/>
      </c>
      <c r="AR21" s="47">
        <f t="shared" si="54"/>
        <v>0.15939373750832778</v>
      </c>
      <c r="AS21" s="46">
        <f>_xlfn.XLOOKUP($D21, MASTER_VL!$D:$D, MASTER_VL!G:G)</f>
        <v>12008000000</v>
      </c>
      <c r="AT21" s="46">
        <f>IF(AND(EXCL_YRS_NEG_INC=1,_xlfn.XLOOKUP($D21,MASTER_VL!$D:$D,MASTER_VL!P:P)&lt;0),"Negative",_xlfn.XLOOKUP($D21,MASTER_VL!$D:$D,MASTER_VL!P:P))</f>
        <v>1493840000</v>
      </c>
      <c r="AU21" s="65">
        <f t="shared" si="27"/>
        <v>0.18336420577803059</v>
      </c>
      <c r="AV21" s="65" t="str">
        <f t="shared" si="28"/>
        <v/>
      </c>
      <c r="AW21" s="47">
        <f t="shared" si="55"/>
        <v>0.12440373084610259</v>
      </c>
      <c r="AX21" s="46">
        <f t="shared" si="29"/>
        <v>12008000000</v>
      </c>
      <c r="AY21" s="46">
        <f>_xlfn.XLOOKUP($D21, MASTER_YH!$D:$D, MASTER_YH!J:J)</f>
        <v>32569000000</v>
      </c>
      <c r="AZ21" s="49">
        <f t="shared" si="30"/>
        <v>0.36869415702047958</v>
      </c>
      <c r="BA21" s="46">
        <f t="shared" si="56"/>
        <v>12008000000</v>
      </c>
      <c r="BB21" s="46">
        <f>_xlfn.XLOOKUP($D21, 'MASTER_S&amp;P'!$D:$D, 'MASTER_S&amp;P'!J:J)</f>
        <v>32569000000</v>
      </c>
      <c r="BC21" s="49">
        <f t="shared" si="57"/>
        <v>0.36869415702047958</v>
      </c>
      <c r="BD21" s="51">
        <f t="shared" si="31"/>
        <v>32569000000</v>
      </c>
      <c r="BE21" s="65">
        <f t="shared" si="32"/>
        <v>0.15241618804974394</v>
      </c>
      <c r="BF21" s="65" t="str">
        <f t="shared" si="33"/>
        <v/>
      </c>
      <c r="BG21" s="50">
        <f t="shared" si="58"/>
        <v>0.36869415702047958</v>
      </c>
      <c r="BH21" s="44">
        <f t="shared" si="34"/>
        <v>0</v>
      </c>
      <c r="BK21" s="46">
        <f>_xlfn.XLOOKUP($D21,MASTER_YH!$D:$D,MASTER_YH!H:H)</f>
        <v>11994000000</v>
      </c>
      <c r="BL21" s="46">
        <f>IF(AND(EXCL_YRS_NEG_INC=1,_xlfn.XLOOKUP($D21,MASTER_YH!$D:$D,MASTER_YH!N:N)&lt;0), "Negative", _xlfn.XLOOKUP($D21,MASTER_YH!$D:$D,MASTER_YH!N:N))</f>
        <v>3636000000</v>
      </c>
      <c r="BM21" s="65">
        <f t="shared" si="35"/>
        <v>0.15369075034435714</v>
      </c>
      <c r="BN21" s="65" t="str">
        <f t="shared" si="36"/>
        <v/>
      </c>
      <c r="BO21" s="47">
        <f t="shared" si="59"/>
        <v>0.30315157578789392</v>
      </c>
      <c r="BP21" s="46">
        <f>_xlfn.XLOOKUP($D21, 'MASTER_S&amp;P'!$D:$D, 'MASTER_S&amp;P'!H:H)</f>
        <v>11994000000</v>
      </c>
      <c r="BQ21" s="46">
        <f>IF(AND(EXCL_YRS_NEG_INC=1,_xlfn.XLOOKUP($D21,'MASTER_S&amp;P'!$D:$D,'MASTER_S&amp;P'!N:N)&lt;0),"Negative",_xlfn.XLOOKUP($D21,'MASTER_S&amp;P'!$D:$D,'MASTER_S&amp;P'!N:N))</f>
        <v>3636000000</v>
      </c>
      <c r="BR21" s="65">
        <f t="shared" si="37"/>
        <v>0.15324305673344685</v>
      </c>
      <c r="BS21" s="65" t="str">
        <f t="shared" si="38"/>
        <v/>
      </c>
      <c r="BT21" s="47">
        <f t="shared" si="60"/>
        <v>0.30315157578789392</v>
      </c>
      <c r="BU21" s="46" t="str">
        <f>_xlfn.XLOOKUP($D21, MASTER_VL!$D:$D, MASTER_VL!H:H)</f>
        <v>NA</v>
      </c>
      <c r="BV21" s="46" t="str">
        <f>IF(AND(EXCL_YRS_NEG_INC=1,_xlfn.XLOOKUP($D21,MASTER_VL!$D:$D,MASTER_VL!Q:Q)&lt;0),"Negative",_xlfn.XLOOKUP($D21,MASTER_VL!$D:$D,MASTER_VL!Q:Q))</f>
        <v>NA</v>
      </c>
      <c r="BW21" s="65" t="str">
        <f t="shared" si="39"/>
        <v/>
      </c>
      <c r="BX21" s="65" t="str">
        <f t="shared" si="40"/>
        <v/>
      </c>
      <c r="BY21" s="47" t="str">
        <f t="shared" si="61"/>
        <v>n/a</v>
      </c>
      <c r="BZ21" s="46">
        <f t="shared" si="41"/>
        <v>11994000000</v>
      </c>
      <c r="CA21" s="46">
        <f>_xlfn.XLOOKUP($D21, MASTER_YH!$D:$D, MASTER_YH!K:K)</f>
        <v>25927000000</v>
      </c>
      <c r="CB21" s="49">
        <f t="shared" si="42"/>
        <v>0.46260654915724919</v>
      </c>
      <c r="CC21" s="46">
        <f t="shared" si="62"/>
        <v>11994000000</v>
      </c>
      <c r="CD21" s="46">
        <f>_xlfn.XLOOKUP($D21, 'MASTER_S&amp;P'!$D:$D, 'MASTER_S&amp;P'!K:K)</f>
        <v>25927000000</v>
      </c>
      <c r="CE21" s="49">
        <f t="shared" si="63"/>
        <v>0.46260654915724919</v>
      </c>
      <c r="CF21" s="51">
        <f t="shared" si="43"/>
        <v>25927000000</v>
      </c>
      <c r="CG21" s="65">
        <f t="shared" si="44"/>
        <v>0.13118425822777335</v>
      </c>
      <c r="CH21" s="65" t="str">
        <f t="shared" si="45"/>
        <v/>
      </c>
      <c r="CI21" s="50">
        <f t="shared" si="64"/>
        <v>0.46260654915724919</v>
      </c>
      <c r="CJ21" s="44">
        <f t="shared" si="46"/>
        <v>0</v>
      </c>
    </row>
    <row r="22" spans="2:88" x14ac:dyDescent="0.3">
      <c r="B22" s="7" t="str">
        <f t="shared" si="47"/>
        <v>Retail Hardlines</v>
      </c>
      <c r="C22" s="7" t="str">
        <v>Caseys General Stores Inc</v>
      </c>
      <c r="D22" s="7" t="str">
        <v>CASY</v>
      </c>
      <c r="G22" s="46" t="str">
        <f>_xlfn.XLOOKUP($D22,MASTER_YH!$D:$D,MASTER_YH!F:F)</f>
        <v>n/a</v>
      </c>
      <c r="H22" s="46" t="str">
        <f>IF(AND(EXCL_YRS_NEG_INC=1,_xlfn.XLOOKUP($D22,MASTER_YH!$D:$D,MASTER_YH!L:L)&lt;0), "Negative", _xlfn.XLOOKUP($D22,MASTER_YH!$D:$D,MASTER_YH!L:L))</f>
        <v>n/a</v>
      </c>
      <c r="I22" s="65" t="str">
        <f t="shared" si="11"/>
        <v/>
      </c>
      <c r="J22" s="65" t="str">
        <f t="shared" si="12"/>
        <v/>
      </c>
      <c r="K22" s="47" t="str">
        <f t="shared" si="65"/>
        <v>n/a</v>
      </c>
      <c r="L22" s="46">
        <f>_xlfn.XLOOKUP($D22, 'MASTER_S&amp;P'!$D:$D, 'MASTER_S&amp;P'!F:F)</f>
        <v>14862913000</v>
      </c>
      <c r="M22" s="46">
        <f>IF(AND(EXCL_YRS_NEG_INC=1,_xlfn.XLOOKUP($D22,'MASTER_S&amp;P'!$D:$D,'MASTER_S&amp;P'!L:L)&lt;0),"Negative",_xlfn.XLOOKUP($D22,'MASTER_S&amp;P'!$D:$D,'MASTER_S&amp;P'!L:L))</f>
        <v>656160000</v>
      </c>
      <c r="N22" s="65">
        <f t="shared" si="13"/>
        <v>4.1921017105320084E-2</v>
      </c>
      <c r="O22" s="65">
        <f t="shared" si="14"/>
        <v>0.23431140319718563</v>
      </c>
      <c r="P22" s="47">
        <f t="shared" si="48"/>
        <v>4.4147469611105175E-2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49"/>
        <v>n/a</v>
      </c>
      <c r="V22" s="46" t="str">
        <f t="shared" si="17"/>
        <v>n/a</v>
      </c>
      <c r="W22" s="46" t="str">
        <f>_xlfn.XLOOKUP($D22, MASTER_YH!$D:$D, MASTER_YH!I:I)</f>
        <v>n/a</v>
      </c>
      <c r="X22" s="49" t="str">
        <f t="shared" si="18"/>
        <v>n/a</v>
      </c>
      <c r="Y22" s="46">
        <f t="shared" si="50"/>
        <v>14862913000</v>
      </c>
      <c r="Z22" s="46">
        <f>_xlfn.XLOOKUP($D22, 'MASTER_S&amp;P'!$D:$D, 'MASTER_S&amp;P'!I:I)</f>
        <v>6347433000</v>
      </c>
      <c r="AA22" s="49">
        <f t="shared" si="51"/>
        <v>2.3415628018444621</v>
      </c>
      <c r="AB22" s="51">
        <f t="shared" si="19"/>
        <v>6347433000</v>
      </c>
      <c r="AC22" s="65">
        <f t="shared" si="20"/>
        <v>2.8933018011737612E-2</v>
      </c>
      <c r="AD22" s="65">
        <f t="shared" si="21"/>
        <v>0.23431140319718563</v>
      </c>
      <c r="AE22" s="50">
        <f t="shared" si="52"/>
        <v>2.3415628018444621</v>
      </c>
      <c r="AF22" s="44">
        <f t="shared" si="22"/>
        <v>1</v>
      </c>
      <c r="AI22" s="46">
        <f>_xlfn.XLOOKUP($D22,MASTER_YH!$D:$D,MASTER_YH!G:G)</f>
        <v>14591065000</v>
      </c>
      <c r="AJ22" s="46">
        <f>IF(AND(EXCL_YRS_NEG_INC=1,_xlfn.XLOOKUP($D22,MASTER_YH!$D:$D,MASTER_YH!M:M)&lt;0), "Negative", _xlfn.XLOOKUP($D22,MASTER_YH!$D:$D,MASTER_YH!M:M))</f>
        <v>656160000</v>
      </c>
      <c r="AK22" s="65">
        <f t="shared" si="23"/>
        <v>3.1098577459565541E-2</v>
      </c>
      <c r="AL22" s="65">
        <f t="shared" si="24"/>
        <v>9.1839478878234154E-2</v>
      </c>
      <c r="AM22" s="47">
        <f t="shared" si="53"/>
        <v>4.4969986769300252E-2</v>
      </c>
      <c r="AN22" s="46">
        <f>_xlfn.XLOOKUP($D22, 'MASTER_S&amp;P'!$D:$D, 'MASTER_S&amp;P'!G:G)</f>
        <v>15094475000</v>
      </c>
      <c r="AO22" s="46">
        <f>IF(AND(EXCL_YRS_NEG_INC=1,_xlfn.XLOOKUP($D22,'MASTER_S&amp;P'!$D:$D,'MASTER_S&amp;P'!M:M)&lt;0),"Negative",_xlfn.XLOOKUP($D22,'MASTER_S&amp;P'!$D:$D,'MASTER_S&amp;P'!M:M))</f>
        <v>587518000</v>
      </c>
      <c r="AP22" s="65">
        <f t="shared" si="25"/>
        <v>3.1232911349216592E-2</v>
      </c>
      <c r="AQ22" s="65">
        <f t="shared" si="26"/>
        <v>9.1839478878234154E-2</v>
      </c>
      <c r="AR22" s="47">
        <f t="shared" si="54"/>
        <v>3.8922718411869242E-2</v>
      </c>
      <c r="AS22" s="46">
        <f>_xlfn.XLOOKUP($D22, MASTER_VL!$D:$D, MASTER_VL!G:G)</f>
        <v>14863000000</v>
      </c>
      <c r="AT22" s="46">
        <f>IF(AND(EXCL_YRS_NEG_INC=1,_xlfn.XLOOKUP($D22,MASTER_VL!$D:$D,MASTER_VL!P:P)&lt;0),"Negative",_xlfn.XLOOKUP($D22,MASTER_VL!$D:$D,MASTER_VL!P:P))</f>
        <v>497044300</v>
      </c>
      <c r="AU22" s="65">
        <f t="shared" si="27"/>
        <v>3.459846777685311E-2</v>
      </c>
      <c r="AV22" s="65">
        <f t="shared" si="28"/>
        <v>9.1839478878234154E-2</v>
      </c>
      <c r="AW22" s="47">
        <f t="shared" si="55"/>
        <v>3.3441721052277468E-2</v>
      </c>
      <c r="AX22" s="46">
        <f t="shared" si="29"/>
        <v>14591065000</v>
      </c>
      <c r="AY22" s="46">
        <f>_xlfn.XLOOKUP($D22, MASTER_YH!$D:$D, MASTER_YH!J:J)</f>
        <v>6347433000</v>
      </c>
      <c r="AZ22" s="49">
        <f t="shared" si="30"/>
        <v>2.2987347798708551</v>
      </c>
      <c r="BA22" s="46">
        <f t="shared" si="56"/>
        <v>15094475000</v>
      </c>
      <c r="BB22" s="46">
        <f>_xlfn.XLOOKUP($D22, 'MASTER_S&amp;P'!$D:$D, 'MASTER_S&amp;P'!J:J)</f>
        <v>5943270000</v>
      </c>
      <c r="BC22" s="49">
        <f t="shared" si="57"/>
        <v>2.5397592571093019</v>
      </c>
      <c r="BD22" s="51">
        <f t="shared" si="31"/>
        <v>6145351500</v>
      </c>
      <c r="BE22" s="65">
        <f t="shared" si="32"/>
        <v>2.8758974787551846E-2</v>
      </c>
      <c r="BF22" s="65">
        <f t="shared" si="33"/>
        <v>9.1839478878234154E-2</v>
      </c>
      <c r="BG22" s="50">
        <f t="shared" si="58"/>
        <v>2.4192470184900783</v>
      </c>
      <c r="BH22" s="44">
        <f t="shared" si="34"/>
        <v>1</v>
      </c>
      <c r="BK22" s="46">
        <f>_xlfn.XLOOKUP($D22,MASTER_YH!$D:$D,MASTER_YH!H:H)</f>
        <v>14795647000</v>
      </c>
      <c r="BL22" s="46">
        <f>IF(AND(EXCL_YRS_NEG_INC=1,_xlfn.XLOOKUP($D22,MASTER_YH!$D:$D,MASTER_YH!N:N)&lt;0), "Negative", _xlfn.XLOOKUP($D22,MASTER_YH!$D:$D,MASTER_YH!N:N))</f>
        <v>587518000</v>
      </c>
      <c r="BM22" s="65">
        <f t="shared" si="35"/>
        <v>3.393384118279294E-2</v>
      </c>
      <c r="BN22" s="65">
        <f t="shared" si="36"/>
        <v>8.8422351961439383E-2</v>
      </c>
      <c r="BO22" s="47">
        <f t="shared" si="59"/>
        <v>3.9708841390984795E-2</v>
      </c>
      <c r="BP22" s="46">
        <f>_xlfn.XLOOKUP($D22, 'MASTER_S&amp;P'!$D:$D, 'MASTER_S&amp;P'!H:H)</f>
        <v>12952594000</v>
      </c>
      <c r="BQ22" s="46">
        <f>IF(AND(EXCL_YRS_NEG_INC=1,_xlfn.XLOOKUP($D22,'MASTER_S&amp;P'!$D:$D,'MASTER_S&amp;P'!N:N)&lt;0),"Negative",_xlfn.XLOOKUP($D22,'MASTER_S&amp;P'!$D:$D,'MASTER_S&amp;P'!N:N))</f>
        <v>440728000</v>
      </c>
      <c r="BR22" s="65">
        <f t="shared" si="37"/>
        <v>3.3834993569275905E-2</v>
      </c>
      <c r="BS22" s="65">
        <f t="shared" si="38"/>
        <v>8.8422351961439383E-2</v>
      </c>
      <c r="BT22" s="47">
        <f t="shared" si="60"/>
        <v>3.4026234436129163E-2</v>
      </c>
      <c r="BU22" s="46">
        <f>_xlfn.XLOOKUP($D22, MASTER_VL!$D:$D, MASTER_VL!H:H)</f>
        <v>15094000000</v>
      </c>
      <c r="BV22" s="46">
        <f>IF(AND(EXCL_YRS_NEG_INC=1,_xlfn.XLOOKUP($D22,MASTER_VL!$D:$D,MASTER_VL!Q:Q)&lt;0),"Negative",_xlfn.XLOOKUP($D22,MASTER_VL!$D:$D,MASTER_VL!Q:Q))</f>
        <v>443766600</v>
      </c>
      <c r="BW22" s="65">
        <f t="shared" si="39"/>
        <v>3.8329675641984674E-2</v>
      </c>
      <c r="BX22" s="65">
        <f t="shared" si="40"/>
        <v>8.8422351961439383E-2</v>
      </c>
      <c r="BY22" s="47">
        <f t="shared" si="61"/>
        <v>2.9400198754471977E-2</v>
      </c>
      <c r="BZ22" s="46">
        <f t="shared" si="41"/>
        <v>14795647000</v>
      </c>
      <c r="CA22" s="46">
        <f>_xlfn.XLOOKUP($D22, MASTER_YH!$D:$D, MASTER_YH!K:K)</f>
        <v>5943270000</v>
      </c>
      <c r="CB22" s="49">
        <f t="shared" si="42"/>
        <v>2.4894791924311028</v>
      </c>
      <c r="CC22" s="46">
        <f t="shared" si="62"/>
        <v>12952594000</v>
      </c>
      <c r="CD22" s="46">
        <f>_xlfn.XLOOKUP($D22, 'MASTER_S&amp;P'!$D:$D, 'MASTER_S&amp;P'!K:K)</f>
        <v>5505730000</v>
      </c>
      <c r="CE22" s="49">
        <f t="shared" si="63"/>
        <v>2.3525661447255857</v>
      </c>
      <c r="CF22" s="51">
        <f t="shared" si="43"/>
        <v>5724500000</v>
      </c>
      <c r="CG22" s="65">
        <f t="shared" si="44"/>
        <v>2.8964565365252E-2</v>
      </c>
      <c r="CH22" s="65">
        <f t="shared" si="45"/>
        <v>8.8422351961439383E-2</v>
      </c>
      <c r="CI22" s="50">
        <f t="shared" si="64"/>
        <v>2.4210226685783445</v>
      </c>
      <c r="CJ22" s="44">
        <f t="shared" si="46"/>
        <v>1</v>
      </c>
    </row>
    <row r="23" spans="2:88" x14ac:dyDescent="0.3">
      <c r="B23" s="7" t="str">
        <f t="shared" si="47"/>
        <v>Retail Hardlines</v>
      </c>
      <c r="C23" s="7" t="str">
        <v>PC Connection Inc</v>
      </c>
      <c r="D23" s="7" t="str">
        <v>CNXN</v>
      </c>
      <c r="G23" s="46">
        <f>_xlfn.XLOOKUP($D23,MASTER_YH!$D:$D,MASTER_YH!F:F)</f>
        <v>2802118000</v>
      </c>
      <c r="H23" s="46">
        <f>IF(AND(EXCL_YRS_NEG_INC=1,_xlfn.XLOOKUP($D23,MASTER_YH!$D:$D,MASTER_YH!L:L)&lt;0), "Negative", _xlfn.XLOOKUP($D23,MASTER_YH!$D:$D,MASTER_YH!L:L))</f>
        <v>117487000</v>
      </c>
      <c r="I23" s="65">
        <f t="shared" si="11"/>
        <v>1.4007854033554193E-2</v>
      </c>
      <c r="J23" s="65">
        <f t="shared" si="12"/>
        <v>6.2642720140200475E-2</v>
      </c>
      <c r="K23" s="47">
        <f t="shared" si="65"/>
        <v>4.1927927374935677E-2</v>
      </c>
      <c r="L23" s="46">
        <f>_xlfn.XLOOKUP($D23, 'MASTER_S&amp;P'!$D:$D, 'MASTER_S&amp;P'!F:F)</f>
        <v>2802118000</v>
      </c>
      <c r="M23" s="46">
        <f>IF(AND(EXCL_YRS_NEG_INC=1,_xlfn.XLOOKUP($D23,'MASTER_S&amp;P'!$D:$D,'MASTER_S&amp;P'!L:L)&lt;0),"Negative",_xlfn.XLOOKUP($D23,'MASTER_S&amp;P'!$D:$D,'MASTER_S&amp;P'!L:L))</f>
        <v>117487000</v>
      </c>
      <c r="N23" s="65">
        <f t="shared" si="13"/>
        <v>8.5814598216107322E-3</v>
      </c>
      <c r="O23" s="65">
        <f t="shared" si="14"/>
        <v>4.79648164840615E-2</v>
      </c>
      <c r="P23" s="47">
        <f t="shared" si="48"/>
        <v>4.1927927374935677E-2</v>
      </c>
      <c r="Q23" s="46">
        <f>_xlfn.XLOOKUP($D23, MASTER_VL!$D:$D, MASTER_VL!F:F)</f>
        <v>2802100000</v>
      </c>
      <c r="R23" s="46">
        <f>IF(AND(EXCL_YRS_NEG_INC=1,_xlfn.XLOOKUP($D23,MASTER_VL!$D:$D,MASTER_VL!O:O)&lt;0),"Negative",_xlfn.XLOOKUP($D23,MASTER_VL!$D:$D,MASTER_VL!O:O))</f>
        <v>86527000</v>
      </c>
      <c r="S23" s="65">
        <f t="shared" si="15"/>
        <v>1.274571393152958E-2</v>
      </c>
      <c r="T23" s="65">
        <f t="shared" si="16"/>
        <v>6.2642720140200475E-2</v>
      </c>
      <c r="U23" s="47">
        <f t="shared" si="49"/>
        <v>3.0879340494629027E-2</v>
      </c>
      <c r="V23" s="46">
        <f t="shared" si="17"/>
        <v>2802118000</v>
      </c>
      <c r="W23" s="46">
        <f>_xlfn.XLOOKUP($D23, MASTER_YH!$D:$D, MASTER_YH!I:I)</f>
        <v>1299354000</v>
      </c>
      <c r="X23" s="49">
        <f t="shared" si="18"/>
        <v>2.1565470225973828</v>
      </c>
      <c r="Y23" s="46">
        <f t="shared" si="50"/>
        <v>2802118000</v>
      </c>
      <c r="Z23" s="46">
        <f>_xlfn.XLOOKUP($D23, 'MASTER_S&amp;P'!$D:$D, 'MASTER_S&amp;P'!I:I)</f>
        <v>1299354000</v>
      </c>
      <c r="AA23" s="49">
        <f t="shared" si="51"/>
        <v>2.1565470225973828</v>
      </c>
      <c r="AB23" s="51">
        <f t="shared" si="19"/>
        <v>1299354000</v>
      </c>
      <c r="AC23" s="65">
        <f t="shared" si="20"/>
        <v>5.922745885718418E-3</v>
      </c>
      <c r="AD23" s="65">
        <f t="shared" si="21"/>
        <v>4.79648164840615E-2</v>
      </c>
      <c r="AE23" s="50">
        <f t="shared" si="52"/>
        <v>2.1565470225973828</v>
      </c>
      <c r="AF23" s="44">
        <f t="shared" si="22"/>
        <v>1</v>
      </c>
      <c r="AI23" s="46">
        <f>_xlfn.XLOOKUP($D23,MASTER_YH!$D:$D,MASTER_YH!G:G)</f>
        <v>2850644000</v>
      </c>
      <c r="AJ23" s="46">
        <f>IF(AND(EXCL_YRS_NEG_INC=1,_xlfn.XLOOKUP($D23,MASTER_YH!$D:$D,MASTER_YH!M:M)&lt;0), "Negative", _xlfn.XLOOKUP($D23,MASTER_YH!$D:$D,MASTER_YH!M:M))</f>
        <v>113114000</v>
      </c>
      <c r="AK23" s="65">
        <f t="shared" si="23"/>
        <v>6.0138071158299016E-3</v>
      </c>
      <c r="AL23" s="65">
        <f t="shared" si="24"/>
        <v>1.7759812721663649E-2</v>
      </c>
      <c r="AM23" s="47">
        <f t="shared" si="53"/>
        <v>3.9680156483938363E-2</v>
      </c>
      <c r="AN23" s="46">
        <f>_xlfn.XLOOKUP($D23, 'MASTER_S&amp;P'!$D:$D, 'MASTER_S&amp;P'!G:G)</f>
        <v>2850644000</v>
      </c>
      <c r="AO23" s="46">
        <f>IF(AND(EXCL_YRS_NEG_INC=1,_xlfn.XLOOKUP($D23,'MASTER_S&amp;P'!$D:$D,'MASTER_S&amp;P'!M:M)&lt;0),"Negative",_xlfn.XLOOKUP($D23,'MASTER_S&amp;P'!$D:$D,'MASTER_S&amp;P'!M:M))</f>
        <v>113114000</v>
      </c>
      <c r="AP23" s="65">
        <f t="shared" si="25"/>
        <v>6.0397844487973329E-3</v>
      </c>
      <c r="AQ23" s="65">
        <f t="shared" si="26"/>
        <v>1.7759812721663649E-2</v>
      </c>
      <c r="AR23" s="47">
        <f t="shared" si="54"/>
        <v>3.9680156483938363E-2</v>
      </c>
      <c r="AS23" s="46">
        <f>_xlfn.XLOOKUP($D23, MASTER_VL!$D:$D, MASTER_VL!G:G)</f>
        <v>2850600000</v>
      </c>
      <c r="AT23" s="46">
        <f>IF(AND(EXCL_YRS_NEG_INC=1,_xlfn.XLOOKUP($D23,MASTER_VL!$D:$D,MASTER_VL!P:P)&lt;0),"Negative",_xlfn.XLOOKUP($D23,MASTER_VL!$D:$D,MASTER_VL!P:P))</f>
        <v>83034000</v>
      </c>
      <c r="AU23" s="65">
        <f t="shared" si="27"/>
        <v>6.6906118771439642E-3</v>
      </c>
      <c r="AV23" s="65">
        <f t="shared" si="28"/>
        <v>1.7759812721663649E-2</v>
      </c>
      <c r="AW23" s="47">
        <f t="shared" si="55"/>
        <v>2.912860450431488E-2</v>
      </c>
      <c r="AX23" s="46">
        <f t="shared" si="29"/>
        <v>2850644000</v>
      </c>
      <c r="AY23" s="46">
        <f>_xlfn.XLOOKUP($D23, MASTER_YH!$D:$D, MASTER_YH!J:J)</f>
        <v>1188381000</v>
      </c>
      <c r="AZ23" s="49">
        <f t="shared" si="30"/>
        <v>2.3987626863775171</v>
      </c>
      <c r="BA23" s="46">
        <f t="shared" si="56"/>
        <v>2850644000</v>
      </c>
      <c r="BB23" s="46">
        <f>_xlfn.XLOOKUP($D23, 'MASTER_S&amp;P'!$D:$D, 'MASTER_S&amp;P'!J:J)</f>
        <v>1188381000</v>
      </c>
      <c r="BC23" s="49">
        <f t="shared" si="57"/>
        <v>2.3987626863775171</v>
      </c>
      <c r="BD23" s="51">
        <f t="shared" si="31"/>
        <v>1188381000</v>
      </c>
      <c r="BE23" s="65">
        <f t="shared" si="32"/>
        <v>5.5613774439111658E-3</v>
      </c>
      <c r="BF23" s="65">
        <f t="shared" si="33"/>
        <v>1.7759812721663649E-2</v>
      </c>
      <c r="BG23" s="50">
        <f t="shared" si="58"/>
        <v>2.3987626863775171</v>
      </c>
      <c r="BH23" s="44">
        <f t="shared" si="34"/>
        <v>1</v>
      </c>
      <c r="BK23" s="46">
        <f>_xlfn.XLOOKUP($D23,MASTER_YH!$D:$D,MASTER_YH!H:H)</f>
        <v>3124996000</v>
      </c>
      <c r="BL23" s="46">
        <f>IF(AND(EXCL_YRS_NEG_INC=1,_xlfn.XLOOKUP($D23,MASTER_YH!$D:$D,MASTER_YH!N:N)&lt;0), "Negative", _xlfn.XLOOKUP($D23,MASTER_YH!$D:$D,MASTER_YH!N:N))</f>
        <v>121635000</v>
      </c>
      <c r="BM23" s="65">
        <f t="shared" si="35"/>
        <v>6.5195773976253696E-3</v>
      </c>
      <c r="BN23" s="65">
        <f t="shared" si="36"/>
        <v>1.698824380615635E-2</v>
      </c>
      <c r="BO23" s="47">
        <f t="shared" si="59"/>
        <v>3.8923249821759771E-2</v>
      </c>
      <c r="BP23" s="46">
        <f>_xlfn.XLOOKUP($D23, 'MASTER_S&amp;P'!$D:$D, 'MASTER_S&amp;P'!H:H)</f>
        <v>3124996000</v>
      </c>
      <c r="BQ23" s="46">
        <f>IF(AND(EXCL_YRS_NEG_INC=1,_xlfn.XLOOKUP($D23,'MASTER_S&amp;P'!$D:$D,'MASTER_S&amp;P'!N:N)&lt;0),"Negative",_xlfn.XLOOKUP($D23,'MASTER_S&amp;P'!$D:$D,'MASTER_S&amp;P'!N:N))</f>
        <v>121635000</v>
      </c>
      <c r="BR23" s="65">
        <f t="shared" si="37"/>
        <v>6.5005861887190925E-3</v>
      </c>
      <c r="BS23" s="65">
        <f t="shared" si="38"/>
        <v>1.698824380615635E-2</v>
      </c>
      <c r="BT23" s="47">
        <f t="shared" si="60"/>
        <v>3.8923249821759771E-2</v>
      </c>
      <c r="BU23" s="46">
        <f>_xlfn.XLOOKUP($D23, MASTER_VL!$D:$D, MASTER_VL!H:H)</f>
        <v>3125000000</v>
      </c>
      <c r="BV23" s="46">
        <f>IF(AND(EXCL_YRS_NEG_INC=1,_xlfn.XLOOKUP($D23,MASTER_VL!$D:$D,MASTER_VL!Q:Q)&lt;0),"Negative",_xlfn.XLOOKUP($D23,MASTER_VL!$D:$D,MASTER_VL!Q:Q))</f>
        <v>88799500</v>
      </c>
      <c r="BW23" s="65">
        <f t="shared" si="39"/>
        <v>7.3641320364436075E-3</v>
      </c>
      <c r="BX23" s="65">
        <f t="shared" si="40"/>
        <v>1.698824380615635E-2</v>
      </c>
      <c r="BY23" s="47">
        <f t="shared" si="61"/>
        <v>2.8415840000000001E-2</v>
      </c>
      <c r="BZ23" s="46">
        <f t="shared" si="41"/>
        <v>3124996000</v>
      </c>
      <c r="CA23" s="46">
        <f>_xlfn.XLOOKUP($D23, MASTER_YH!$D:$D, MASTER_YH!K:K)</f>
        <v>1099826000</v>
      </c>
      <c r="CB23" s="49">
        <f t="shared" si="42"/>
        <v>2.8413549052304639</v>
      </c>
      <c r="CC23" s="46">
        <f t="shared" si="62"/>
        <v>3124996000</v>
      </c>
      <c r="CD23" s="46">
        <f>_xlfn.XLOOKUP($D23, 'MASTER_S&amp;P'!$D:$D, 'MASTER_S&amp;P'!K:K)</f>
        <v>1099826000</v>
      </c>
      <c r="CE23" s="49">
        <f t="shared" si="63"/>
        <v>2.8413549052304639</v>
      </c>
      <c r="CF23" s="51">
        <f t="shared" si="43"/>
        <v>1099826000</v>
      </c>
      <c r="CG23" s="65">
        <f t="shared" si="44"/>
        <v>5.5648496929694554E-3</v>
      </c>
      <c r="CH23" s="65">
        <f t="shared" si="45"/>
        <v>1.698824380615635E-2</v>
      </c>
      <c r="CI23" s="50">
        <f t="shared" si="64"/>
        <v>2.8413549052304639</v>
      </c>
      <c r="CJ23" s="44">
        <f t="shared" si="46"/>
        <v>1</v>
      </c>
    </row>
    <row r="24" spans="2:88" x14ac:dyDescent="0.3">
      <c r="B24" s="7" t="str">
        <f t="shared" si="47"/>
        <v>Retail Hardlines</v>
      </c>
      <c r="C24" s="7" t="str">
        <v>Dicks Sporting Goods Inc</v>
      </c>
      <c r="D24" s="7" t="str">
        <v>DKS</v>
      </c>
      <c r="G24" s="46">
        <f>_xlfn.XLOOKUP($D24,MASTER_YH!$D:$D,MASTER_YH!F:F)</f>
        <v>13442849000</v>
      </c>
      <c r="H24" s="46">
        <f>IF(AND(EXCL_YRS_NEG_INC=1,_xlfn.XLOOKUP($D24,MASTER_YH!$D:$D,MASTER_YH!L:L)&lt;0), "Negative", _xlfn.XLOOKUP($D24,MASTER_YH!$D:$D,MASTER_YH!L:L))</f>
        <v>1519033000</v>
      </c>
      <c r="I24" s="65">
        <f t="shared" si="11"/>
        <v>0.10656892646125125</v>
      </c>
      <c r="J24" s="65" t="str">
        <f t="shared" si="12"/>
        <v/>
      </c>
      <c r="K24" s="47">
        <f t="shared" si="65"/>
        <v>0.11299933518556966</v>
      </c>
      <c r="L24" s="46">
        <f>_xlfn.XLOOKUP($D24, 'MASTER_S&amp;P'!$D:$D, 'MASTER_S&amp;P'!F:F)</f>
        <v>12984399000</v>
      </c>
      <c r="M24" s="46">
        <f>IF(AND(EXCL_YRS_NEG_INC=1,_xlfn.XLOOKUP($D24,'MASTER_S&amp;P'!$D:$D,'MASTER_S&amp;P'!L:L)&lt;0),"Negative",_xlfn.XLOOKUP($D24,'MASTER_S&amp;P'!$D:$D,'MASTER_S&amp;P'!L:L))</f>
        <v>1318151000</v>
      </c>
      <c r="N24" s="65">
        <f t="shared" si="13"/>
        <v>6.5286014436529469E-2</v>
      </c>
      <c r="O24" s="65" t="str">
        <f t="shared" si="14"/>
        <v/>
      </c>
      <c r="P24" s="47">
        <f t="shared" si="48"/>
        <v>0.10151806025061307</v>
      </c>
      <c r="Q24" s="46">
        <f>_xlfn.XLOOKUP($D24, MASTER_VL!$D:$D, MASTER_VL!F:F)</f>
        <v>13443000000</v>
      </c>
      <c r="R24" s="46">
        <f>IF(AND(EXCL_YRS_NEG_INC=1,_xlfn.XLOOKUP($D24,MASTER_VL!$D:$D,MASTER_VL!O:O)&lt;0),"Negative",_xlfn.XLOOKUP($D24,MASTER_VL!$D:$D,MASTER_VL!O:O))</f>
        <v>1127231500</v>
      </c>
      <c r="S24" s="65">
        <f t="shared" si="15"/>
        <v>9.6966819286642927E-2</v>
      </c>
      <c r="T24" s="65" t="str">
        <f t="shared" si="16"/>
        <v/>
      </c>
      <c r="U24" s="47">
        <f t="shared" si="49"/>
        <v>8.3852674254258727E-2</v>
      </c>
      <c r="V24" s="46">
        <f t="shared" si="17"/>
        <v>13442849000</v>
      </c>
      <c r="W24" s="46">
        <f>_xlfn.XLOOKUP($D24, MASTER_YH!$D:$D, MASTER_YH!I:I)</f>
        <v>10458694000</v>
      </c>
      <c r="X24" s="49">
        <f t="shared" si="18"/>
        <v>1.2853276900538442</v>
      </c>
      <c r="Y24" s="46">
        <f t="shared" si="50"/>
        <v>12984399000</v>
      </c>
      <c r="Z24" s="46">
        <f>_xlfn.XLOOKUP($D24, 'MASTER_S&amp;P'!$D:$D, 'MASTER_S&amp;P'!I:I)</f>
        <v>9311752000</v>
      </c>
      <c r="AA24" s="49">
        <f t="shared" si="51"/>
        <v>1.394409881190994</v>
      </c>
      <c r="AB24" s="51">
        <f t="shared" si="19"/>
        <v>9885223000</v>
      </c>
      <c r="AC24" s="65">
        <f t="shared" si="20"/>
        <v>4.5059055386491347E-2</v>
      </c>
      <c r="AD24" s="65" t="str">
        <f t="shared" si="21"/>
        <v/>
      </c>
      <c r="AE24" s="50">
        <f t="shared" si="52"/>
        <v>1.3398687856224192</v>
      </c>
      <c r="AF24" s="44">
        <f t="shared" si="22"/>
        <v>0</v>
      </c>
      <c r="AI24" s="46">
        <f>_xlfn.XLOOKUP($D24,MASTER_YH!$D:$D,MASTER_YH!G:G)</f>
        <v>12984399000</v>
      </c>
      <c r="AJ24" s="46">
        <f>IF(AND(EXCL_YRS_NEG_INC=1,_xlfn.XLOOKUP($D24,MASTER_YH!$D:$D,MASTER_YH!M:M)&lt;0), "Negative", _xlfn.XLOOKUP($D24,MASTER_YH!$D:$D,MASTER_YH!M:M))</f>
        <v>1318151000</v>
      </c>
      <c r="AK24" s="65">
        <f t="shared" si="23"/>
        <v>4.6313603436179344E-2</v>
      </c>
      <c r="AL24" s="65" t="str">
        <f t="shared" si="24"/>
        <v/>
      </c>
      <c r="AM24" s="47">
        <f t="shared" si="53"/>
        <v>0.10151806025061307</v>
      </c>
      <c r="AN24" s="46">
        <f>_xlfn.XLOOKUP($D24, 'MASTER_S&amp;P'!$D:$D, 'MASTER_S&amp;P'!G:G)</f>
        <v>12368198000</v>
      </c>
      <c r="AO24" s="46">
        <f>IF(AND(EXCL_YRS_NEG_INC=1,_xlfn.XLOOKUP($D24,'MASTER_S&amp;P'!$D:$D,'MASTER_S&amp;P'!M:M)&lt;0),"Negative",_xlfn.XLOOKUP($D24,'MASTER_S&amp;P'!$D:$D,'MASTER_S&amp;P'!M:M))</f>
        <v>1383748000</v>
      </c>
      <c r="AP24" s="65">
        <f t="shared" si="25"/>
        <v>4.6513660384167634E-2</v>
      </c>
      <c r="AQ24" s="65" t="str">
        <f t="shared" si="26"/>
        <v/>
      </c>
      <c r="AR24" s="47">
        <f t="shared" si="54"/>
        <v>0.11187951551228401</v>
      </c>
      <c r="AS24" s="46">
        <f>_xlfn.XLOOKUP($D24, MASTER_VL!$D:$D, MASTER_VL!G:G)</f>
        <v>12984000000</v>
      </c>
      <c r="AT24" s="46">
        <f>IF(AND(EXCL_YRS_NEG_INC=1,_xlfn.XLOOKUP($D24,MASTER_VL!$D:$D,MASTER_VL!P:P)&lt;0),"Negative",_xlfn.XLOOKUP($D24,MASTER_VL!$D:$D,MASTER_VL!P:P))</f>
        <v>1038093100</v>
      </c>
      <c r="AU24" s="65">
        <f t="shared" si="27"/>
        <v>5.1525820375546864E-2</v>
      </c>
      <c r="AV24" s="65" t="str">
        <f t="shared" si="28"/>
        <v/>
      </c>
      <c r="AW24" s="47">
        <f t="shared" si="55"/>
        <v>7.995171749845964E-2</v>
      </c>
      <c r="AX24" s="46">
        <f t="shared" si="29"/>
        <v>12984399000</v>
      </c>
      <c r="AY24" s="46">
        <f>_xlfn.XLOOKUP($D24, MASTER_YH!$D:$D, MASTER_YH!J:J)</f>
        <v>9311752000</v>
      </c>
      <c r="AZ24" s="49">
        <f t="shared" si="30"/>
        <v>1.394409881190994</v>
      </c>
      <c r="BA24" s="46">
        <f t="shared" si="56"/>
        <v>12368198000</v>
      </c>
      <c r="BB24" s="46">
        <f>_xlfn.XLOOKUP($D24, 'MASTER_S&amp;P'!$D:$D, 'MASTER_S&amp;P'!J:J)</f>
        <v>8992196000</v>
      </c>
      <c r="BC24" s="49">
        <f t="shared" si="57"/>
        <v>1.3754368788224811</v>
      </c>
      <c r="BD24" s="51">
        <f t="shared" si="31"/>
        <v>9151974000</v>
      </c>
      <c r="BE24" s="65">
        <f t="shared" si="32"/>
        <v>4.282934662440871E-2</v>
      </c>
      <c r="BF24" s="65" t="str">
        <f t="shared" si="33"/>
        <v/>
      </c>
      <c r="BG24" s="50">
        <f t="shared" si="58"/>
        <v>1.3849233800067375</v>
      </c>
      <c r="BH24" s="44">
        <f t="shared" si="34"/>
        <v>0</v>
      </c>
      <c r="BK24" s="46">
        <f>_xlfn.XLOOKUP($D24,MASTER_YH!$D:$D,MASTER_YH!H:H)</f>
        <v>12368198000</v>
      </c>
      <c r="BL24" s="46">
        <f>IF(AND(EXCL_YRS_NEG_INC=1,_xlfn.XLOOKUP($D24,MASTER_YH!$D:$D,MASTER_YH!N:N)&lt;0), "Negative", _xlfn.XLOOKUP($D24,MASTER_YH!$D:$D,MASTER_YH!N:N))</f>
        <v>1383748000</v>
      </c>
      <c r="BM24" s="65">
        <f t="shared" si="35"/>
        <v>5.345082962344453E-2</v>
      </c>
      <c r="BN24" s="65" t="str">
        <f t="shared" si="36"/>
        <v/>
      </c>
      <c r="BO24" s="47">
        <f t="shared" si="59"/>
        <v>0.11187951551228401</v>
      </c>
      <c r="BP24" s="46">
        <f>_xlfn.XLOOKUP($D24, 'MASTER_S&amp;P'!$D:$D, 'MASTER_S&amp;P'!H:H)</f>
        <v>12293368000</v>
      </c>
      <c r="BQ24" s="46">
        <f>IF(AND(EXCL_YRS_NEG_INC=1,_xlfn.XLOOKUP($D24,'MASTER_S&amp;P'!$D:$D,'MASTER_S&amp;P'!N:N)&lt;0),"Negative",_xlfn.XLOOKUP($D24,'MASTER_S&amp;P'!$D:$D,'MASTER_S&amp;P'!N:N))</f>
        <v>1994438000</v>
      </c>
      <c r="BR24" s="65">
        <f t="shared" si="37"/>
        <v>5.3295129980709656E-2</v>
      </c>
      <c r="BS24" s="65" t="str">
        <f t="shared" si="38"/>
        <v/>
      </c>
      <c r="BT24" s="47">
        <f t="shared" si="60"/>
        <v>0.16223690692412365</v>
      </c>
      <c r="BU24" s="46">
        <f>_xlfn.XLOOKUP($D24, MASTER_VL!$D:$D, MASTER_VL!H:H)</f>
        <v>12368000000</v>
      </c>
      <c r="BV24" s="46">
        <f>IF(AND(EXCL_YRS_NEG_INC=1,_xlfn.XLOOKUP($D24,MASTER_VL!$D:$D,MASTER_VL!Q:Q)&lt;0),"Negative",_xlfn.XLOOKUP($D24,MASTER_VL!$D:$D,MASTER_VL!Q:Q))</f>
        <v>988724799.99999988</v>
      </c>
      <c r="BW24" s="65">
        <f t="shared" si="39"/>
        <v>6.0374920458474049E-2</v>
      </c>
      <c r="BX24" s="65" t="str">
        <f t="shared" si="40"/>
        <v/>
      </c>
      <c r="BY24" s="47">
        <f t="shared" si="61"/>
        <v>7.9942173350582138E-2</v>
      </c>
      <c r="BZ24" s="46">
        <f t="shared" si="41"/>
        <v>12368198000</v>
      </c>
      <c r="CA24" s="46">
        <f>_xlfn.XLOOKUP($D24, MASTER_YH!$D:$D, MASTER_YH!K:K)</f>
        <v>8992196000</v>
      </c>
      <c r="CB24" s="49">
        <f t="shared" si="42"/>
        <v>1.3754368788224811</v>
      </c>
      <c r="CC24" s="46">
        <f t="shared" si="62"/>
        <v>12293368000</v>
      </c>
      <c r="CD24" s="46">
        <f>_xlfn.XLOOKUP($D24, 'MASTER_S&amp;P'!$D:$D, 'MASTER_S&amp;P'!K:K)</f>
        <v>9041676000</v>
      </c>
      <c r="CE24" s="49">
        <f t="shared" si="63"/>
        <v>1.3596337670139917</v>
      </c>
      <c r="CF24" s="51">
        <f t="shared" si="43"/>
        <v>9016936000</v>
      </c>
      <c r="CG24" s="65">
        <f t="shared" si="44"/>
        <v>4.5623483652073353E-2</v>
      </c>
      <c r="CH24" s="65" t="str">
        <f t="shared" si="45"/>
        <v/>
      </c>
      <c r="CI24" s="50">
        <f t="shared" si="64"/>
        <v>1.3675353229182363</v>
      </c>
      <c r="CJ24" s="44">
        <f t="shared" si="46"/>
        <v>0</v>
      </c>
    </row>
    <row r="25" spans="2:88" x14ac:dyDescent="0.3">
      <c r="B25" s="7" t="str">
        <f t="shared" si="47"/>
        <v>Retail Hardlines</v>
      </c>
      <c r="C25" s="7" t="str">
        <v>European Wax Center Inc</v>
      </c>
      <c r="D25" s="7" t="str">
        <v>EWCZ</v>
      </c>
      <c r="G25" s="46">
        <f>_xlfn.XLOOKUP($D25,MASTER_YH!$D:$D,MASTER_YH!F:F)</f>
        <v>204718000</v>
      </c>
      <c r="H25" s="46">
        <f>IF(AND(EXCL_YRS_NEG_INC=1,_xlfn.XLOOKUP($D25,MASTER_YH!$D:$D,MASTER_YH!L:L)&lt;0), "Negative", _xlfn.XLOOKUP($D25,MASTER_YH!$D:$D,MASTER_YH!L:L))</f>
        <v>16871000</v>
      </c>
      <c r="I25" s="65">
        <f t="shared" si="11"/>
        <v>7.6226273424663806E-3</v>
      </c>
      <c r="J25" s="65" t="str">
        <f t="shared" si="12"/>
        <v/>
      </c>
      <c r="K25" s="47">
        <f t="shared" si="65"/>
        <v>8.241092624976798E-2</v>
      </c>
      <c r="L25" s="46">
        <f>_xlfn.XLOOKUP($D25, 'MASTER_S&amp;P'!$D:$D, 'MASTER_S&amp;P'!F:F)</f>
        <v>216916000</v>
      </c>
      <c r="M25" s="46">
        <f>IF(AND(EXCL_YRS_NEG_INC=1,_xlfn.XLOOKUP($D25,'MASTER_S&amp;P'!$D:$D,'MASTER_S&amp;P'!L:L)&lt;0),"Negative",_xlfn.XLOOKUP($D25,'MASTER_S&amp;P'!$D:$D,'MASTER_S&amp;P'!L:L))</f>
        <v>16871000</v>
      </c>
      <c r="N25" s="65">
        <f t="shared" si="13"/>
        <v>4.6697567034748311E-3</v>
      </c>
      <c r="O25" s="65" t="str">
        <f t="shared" si="14"/>
        <v/>
      </c>
      <c r="P25" s="47">
        <f t="shared" si="48"/>
        <v>7.7776650869460992E-2</v>
      </c>
      <c r="Q25" s="46">
        <f>_xlfn.XLOOKUP($D25, MASTER_VL!$D:$D, MASTER_VL!F:F)</f>
        <v>216900000</v>
      </c>
      <c r="R25" s="46">
        <f>IF(AND(EXCL_YRS_NEG_INC=1,_xlfn.XLOOKUP($D25,MASTER_VL!$D:$D,MASTER_VL!O:O)&lt;0),"Negative",_xlfn.XLOOKUP($D25,MASTER_VL!$D:$D,MASTER_VL!O:O))</f>
        <v>12177000</v>
      </c>
      <c r="S25" s="65">
        <f t="shared" si="15"/>
        <v>6.9358109586954942E-3</v>
      </c>
      <c r="T25" s="65" t="str">
        <f t="shared" si="16"/>
        <v/>
      </c>
      <c r="U25" s="47">
        <f t="shared" si="49"/>
        <v>5.6141078838174277E-2</v>
      </c>
      <c r="V25" s="46">
        <f t="shared" si="17"/>
        <v>204718000</v>
      </c>
      <c r="W25" s="46">
        <f>_xlfn.XLOOKUP($D25, MASTER_YH!$D:$D, MASTER_YH!I:I)</f>
        <v>707067000</v>
      </c>
      <c r="X25" s="49">
        <f t="shared" si="18"/>
        <v>0.28953126082818176</v>
      </c>
      <c r="Y25" s="46">
        <f t="shared" si="50"/>
        <v>216916000</v>
      </c>
      <c r="Z25" s="46">
        <f>_xlfn.XLOOKUP($D25, 'MASTER_S&amp;P'!$D:$D, 'MASTER_S&amp;P'!I:I)</f>
        <v>707067000</v>
      </c>
      <c r="AA25" s="49">
        <f t="shared" si="51"/>
        <v>0.30678280841843841</v>
      </c>
      <c r="AB25" s="51">
        <f t="shared" si="19"/>
        <v>707067000</v>
      </c>
      <c r="AC25" s="65">
        <f t="shared" si="20"/>
        <v>3.2229693872318586E-3</v>
      </c>
      <c r="AD25" s="65" t="str">
        <f t="shared" si="21"/>
        <v/>
      </c>
      <c r="AE25" s="50">
        <f t="shared" si="52"/>
        <v>0.29815703462331011</v>
      </c>
      <c r="AF25" s="44">
        <f t="shared" si="22"/>
        <v>0</v>
      </c>
      <c r="AI25" s="46">
        <f>_xlfn.XLOOKUP($D25,MASTER_YH!$D:$D,MASTER_YH!G:G)</f>
        <v>208615000</v>
      </c>
      <c r="AJ25" s="46">
        <f>IF(AND(EXCL_YRS_NEG_INC=1,_xlfn.XLOOKUP($D25,MASTER_YH!$D:$D,MASTER_YH!M:M)&lt;0), "Negative", _xlfn.XLOOKUP($D25,MASTER_YH!$D:$D,MASTER_YH!M:M))</f>
        <v>18204000</v>
      </c>
      <c r="AK25" s="65">
        <f t="shared" si="23"/>
        <v>3.7150022075846884E-3</v>
      </c>
      <c r="AL25" s="65" t="str">
        <f t="shared" si="24"/>
        <v/>
      </c>
      <c r="AM25" s="47">
        <f t="shared" si="53"/>
        <v>8.7261222826738247E-2</v>
      </c>
      <c r="AN25" s="46">
        <f>_xlfn.XLOOKUP($D25, 'MASTER_S&amp;P'!$D:$D, 'MASTER_S&amp;P'!G:G)</f>
        <v>221024000</v>
      </c>
      <c r="AO25" s="46">
        <f>IF(AND(EXCL_YRS_NEG_INC=1,_xlfn.XLOOKUP($D25,'MASTER_S&amp;P'!$D:$D,'MASTER_S&amp;P'!M:M)&lt;0),"Negative",_xlfn.XLOOKUP($D25,'MASTER_S&amp;P'!$D:$D,'MASTER_S&amp;P'!M:M))</f>
        <v>18204000</v>
      </c>
      <c r="AP25" s="65">
        <f t="shared" si="25"/>
        <v>3.7310495877986532E-3</v>
      </c>
      <c r="AQ25" s="65" t="str">
        <f t="shared" si="26"/>
        <v/>
      </c>
      <c r="AR25" s="47">
        <f t="shared" si="54"/>
        <v>8.2362096423917758E-2</v>
      </c>
      <c r="AS25" s="46">
        <f>_xlfn.XLOOKUP($D25, MASTER_VL!$D:$D, MASTER_VL!G:G)</f>
        <v>221000000</v>
      </c>
      <c r="AT25" s="46">
        <f>IF(AND(EXCL_YRS_NEG_INC=1,_xlfn.XLOOKUP($D25,MASTER_VL!$D:$D,MASTER_VL!P:P)&lt;0),"Negative",_xlfn.XLOOKUP($D25,MASTER_VL!$D:$D,MASTER_VL!P:P))</f>
        <v>10936800</v>
      </c>
      <c r="AU25" s="65">
        <f t="shared" si="27"/>
        <v>4.1330952947020326E-3</v>
      </c>
      <c r="AV25" s="65" t="str">
        <f t="shared" si="28"/>
        <v/>
      </c>
      <c r="AW25" s="47">
        <f t="shared" si="55"/>
        <v>4.9487782805429863E-2</v>
      </c>
      <c r="AX25" s="46">
        <f t="shared" si="29"/>
        <v>208615000</v>
      </c>
      <c r="AY25" s="46">
        <f>_xlfn.XLOOKUP($D25, MASTER_YH!$D:$D, MASTER_YH!J:J)</f>
        <v>734117000</v>
      </c>
      <c r="AZ25" s="49">
        <f t="shared" si="30"/>
        <v>0.28417132418946844</v>
      </c>
      <c r="BA25" s="46">
        <f t="shared" si="56"/>
        <v>221024000</v>
      </c>
      <c r="BB25" s="46">
        <f>_xlfn.XLOOKUP($D25, 'MASTER_S&amp;P'!$D:$D, 'MASTER_S&amp;P'!J:J)</f>
        <v>734117000</v>
      </c>
      <c r="BC25" s="49">
        <f t="shared" si="57"/>
        <v>0.30107462434462079</v>
      </c>
      <c r="BD25" s="51">
        <f t="shared" si="31"/>
        <v>734117000</v>
      </c>
      <c r="BE25" s="65">
        <f t="shared" si="32"/>
        <v>3.4355158194145931E-3</v>
      </c>
      <c r="BF25" s="65" t="str">
        <f t="shared" si="33"/>
        <v/>
      </c>
      <c r="BG25" s="50">
        <f t="shared" si="58"/>
        <v>0.29262297426704464</v>
      </c>
      <c r="BH25" s="44">
        <f t="shared" si="34"/>
        <v>0</v>
      </c>
      <c r="BK25" s="46">
        <f>_xlfn.XLOOKUP($D25,MASTER_YH!$D:$D,MASTER_YH!H:H)</f>
        <v>195519000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59"/>
        <v>n/a</v>
      </c>
      <c r="BP25" s="46">
        <f>_xlfn.XLOOKUP($D25, 'MASTER_S&amp;P'!$D:$D, 'MASTER_S&amp;P'!H:H)</f>
        <v>207351000</v>
      </c>
      <c r="BQ25" s="46" t="str">
        <f>IF(AND(EXCL_YRS_NEG_INC=1,_xlfn.XLOOKUP($D25,'MASTER_S&amp;P'!$D:$D,'MASTER_S&amp;P'!N:N)&lt;0),"Negative",_xlfn.XLOOKUP($D25,'MASTER_S&amp;P'!$D:$D,'MASTER_S&amp;P'!N:N))</f>
        <v>Negative</v>
      </c>
      <c r="BR25" s="65" t="str">
        <f t="shared" si="37"/>
        <v/>
      </c>
      <c r="BS25" s="65" t="str">
        <f t="shared" si="38"/>
        <v/>
      </c>
      <c r="BT25" s="47" t="str">
        <f t="shared" si="60"/>
        <v>n/a</v>
      </c>
      <c r="BU25" s="46">
        <f>_xlfn.XLOOKUP($D25, MASTER_VL!$D:$D, MASTER_VL!H:H)</f>
        <v>207400000</v>
      </c>
      <c r="BV25" s="46">
        <f>IF(AND(EXCL_YRS_NEG_INC=1,_xlfn.XLOOKUP($D25,MASTER_VL!$D:$D,MASTER_VL!Q:Q)&lt;0),"Negative",_xlfn.XLOOKUP($D25,MASTER_VL!$D:$D,MASTER_VL!Q:Q))</f>
        <v>11920600</v>
      </c>
      <c r="BW25" s="65">
        <f t="shared" si="39"/>
        <v>4.7943530979616678E-3</v>
      </c>
      <c r="BX25" s="65" t="str">
        <f t="shared" si="40"/>
        <v/>
      </c>
      <c r="BY25" s="47">
        <f t="shared" si="61"/>
        <v>5.7476374156219867E-2</v>
      </c>
      <c r="BZ25" s="46">
        <f t="shared" si="41"/>
        <v>195519000</v>
      </c>
      <c r="CA25" s="46">
        <f>_xlfn.XLOOKUP($D25, MASTER_YH!$D:$D, MASTER_YH!K:K)</f>
        <v>716032000</v>
      </c>
      <c r="CB25" s="49">
        <f t="shared" si="42"/>
        <v>0.2730590252949589</v>
      </c>
      <c r="CC25" s="46">
        <f t="shared" si="62"/>
        <v>207351000</v>
      </c>
      <c r="CD25" s="46">
        <f>_xlfn.XLOOKUP($D25, 'MASTER_S&amp;P'!$D:$D, 'MASTER_S&amp;P'!K:K)</f>
        <v>716032000</v>
      </c>
      <c r="CE25" s="49">
        <f t="shared" si="63"/>
        <v>0.28958342643904184</v>
      </c>
      <c r="CF25" s="51">
        <f t="shared" si="43"/>
        <v>716032000</v>
      </c>
      <c r="CG25" s="65">
        <f t="shared" si="44"/>
        <v>3.6229462254541217E-3</v>
      </c>
      <c r="CH25" s="65" t="str">
        <f t="shared" si="45"/>
        <v/>
      </c>
      <c r="CI25" s="50">
        <f t="shared" si="64"/>
        <v>0.28132122586700037</v>
      </c>
      <c r="CJ25" s="44">
        <f t="shared" si="46"/>
        <v>0</v>
      </c>
    </row>
    <row r="26" spans="2:88" x14ac:dyDescent="0.3">
      <c r="B26" s="7" t="str">
        <f t="shared" si="47"/>
        <v>Retail Hardlines</v>
      </c>
      <c r="C26" s="7" t="str">
        <v>National Vision Hldgs.</v>
      </c>
      <c r="D26" s="7" t="str">
        <v>EYE</v>
      </c>
      <c r="G26" s="46">
        <f>_xlfn.XLOOKUP($D26,MASTER_YH!$D:$D,MASTER_YH!F:F)</f>
        <v>1823320000</v>
      </c>
      <c r="H26" s="46" t="str">
        <f>IF(AND(EXCL_YRS_NEG_INC=1,_xlfn.XLOOKUP($D26,MASTER_YH!$D:$D,MASTER_YH!L:L)&lt;0), "Negative", _xlfn.XLOOKUP($D26,MASTER_YH!$D:$D,MASTER_YH!L:L))</f>
        <v>Negative</v>
      </c>
      <c r="I26" s="65" t="str">
        <f t="shared" si="11"/>
        <v/>
      </c>
      <c r="J26" s="65" t="str">
        <f t="shared" si="12"/>
        <v/>
      </c>
      <c r="K26" s="47" t="str">
        <f t="shared" si="65"/>
        <v>n/a</v>
      </c>
      <c r="L26" s="46">
        <f>_xlfn.XLOOKUP($D26, 'MASTER_S&amp;P'!$D:$D, 'MASTER_S&amp;P'!F:F)</f>
        <v>1823320000</v>
      </c>
      <c r="M26" s="46" t="str">
        <f>IF(AND(EXCL_YRS_NEG_INC=1,_xlfn.XLOOKUP($D26,'MASTER_S&amp;P'!$D:$D,'MASTER_S&amp;P'!L:L)&lt;0),"Negative",_xlfn.XLOOKUP($D26,'MASTER_S&amp;P'!$D:$D,'MASTER_S&amp;P'!L:L))</f>
        <v>Negative</v>
      </c>
      <c r="N26" s="65" t="str">
        <f t="shared" si="13"/>
        <v/>
      </c>
      <c r="O26" s="65" t="str">
        <f t="shared" si="14"/>
        <v/>
      </c>
      <c r="P26" s="47" t="str">
        <f t="shared" si="48"/>
        <v>n/a</v>
      </c>
      <c r="Q26" s="46">
        <f>_xlfn.XLOOKUP($D26, MASTER_VL!$D:$D, MASTER_VL!F:F)</f>
        <v>1823300000</v>
      </c>
      <c r="R26" s="46">
        <f>IF(AND(EXCL_YRS_NEG_INC=1,_xlfn.XLOOKUP($D26,MASTER_VL!$D:$D,MASTER_VL!O:O)&lt;0),"Negative",_xlfn.XLOOKUP($D26,MASTER_VL!$D:$D,MASTER_VL!O:O))</f>
        <v>40965600</v>
      </c>
      <c r="S26" s="65">
        <f t="shared" si="15"/>
        <v>1.969476740443411E-2</v>
      </c>
      <c r="T26" s="65" t="str">
        <f t="shared" si="16"/>
        <v/>
      </c>
      <c r="U26" s="47">
        <f t="shared" si="49"/>
        <v>2.2467833049964352E-2</v>
      </c>
      <c r="V26" s="46">
        <f t="shared" si="17"/>
        <v>1823320000</v>
      </c>
      <c r="W26" s="46">
        <f>_xlfn.XLOOKUP($D26, MASTER_YH!$D:$D, MASTER_YH!I:I)</f>
        <v>2007771000</v>
      </c>
      <c r="X26" s="49">
        <f t="shared" si="18"/>
        <v>0.90813145523070116</v>
      </c>
      <c r="Y26" s="46">
        <f t="shared" si="50"/>
        <v>1823320000</v>
      </c>
      <c r="Z26" s="46">
        <f>_xlfn.XLOOKUP($D26, 'MASTER_S&amp;P'!$D:$D, 'MASTER_S&amp;P'!I:I)</f>
        <v>2007771000</v>
      </c>
      <c r="AA26" s="49">
        <f t="shared" si="51"/>
        <v>0.90813145523070116</v>
      </c>
      <c r="AB26" s="51">
        <f t="shared" si="19"/>
        <v>2007771000</v>
      </c>
      <c r="AC26" s="65">
        <f t="shared" si="20"/>
        <v>9.1518688746213533E-3</v>
      </c>
      <c r="AD26" s="65" t="str">
        <f t="shared" si="21"/>
        <v/>
      </c>
      <c r="AE26" s="50">
        <f t="shared" si="52"/>
        <v>0.90813145523070116</v>
      </c>
      <c r="AF26" s="44">
        <f t="shared" si="22"/>
        <v>0</v>
      </c>
      <c r="AI26" s="46">
        <f>_xlfn.XLOOKUP($D26,MASTER_YH!$D:$D,MASTER_YH!G:G)</f>
        <v>1756371000</v>
      </c>
      <c r="AJ26" s="46">
        <f>IF(AND(EXCL_YRS_NEG_INC=1,_xlfn.XLOOKUP($D26,MASTER_YH!$D:$D,MASTER_YH!M:M)&lt;0), "Negative", _xlfn.XLOOKUP($D26,MASTER_YH!$D:$D,MASTER_YH!M:M))</f>
        <v>9552000</v>
      </c>
      <c r="AK26" s="65">
        <f t="shared" si="23"/>
        <v>1.0994001175564684E-2</v>
      </c>
      <c r="AL26" s="65" t="str">
        <f t="shared" si="24"/>
        <v/>
      </c>
      <c r="AM26" s="47">
        <f t="shared" si="53"/>
        <v>5.4384865156621234E-3</v>
      </c>
      <c r="AN26" s="46">
        <f>_xlfn.XLOOKUP($D26, 'MASTER_S&amp;P'!$D:$D, 'MASTER_S&amp;P'!G:G)</f>
        <v>1756371000</v>
      </c>
      <c r="AO26" s="46">
        <f>IF(AND(EXCL_YRS_NEG_INC=1,_xlfn.XLOOKUP($D26,'MASTER_S&amp;P'!$D:$D,'MASTER_S&amp;P'!M:M)&lt;0),"Negative",_xlfn.XLOOKUP($D26,'MASTER_S&amp;P'!$D:$D,'MASTER_S&amp;P'!M:M))</f>
        <v>9552000</v>
      </c>
      <c r="AP26" s="65">
        <f t="shared" si="25"/>
        <v>1.1041491030773079E-2</v>
      </c>
      <c r="AQ26" s="65" t="str">
        <f t="shared" si="26"/>
        <v/>
      </c>
      <c r="AR26" s="47">
        <f t="shared" si="54"/>
        <v>5.4384865156621234E-3</v>
      </c>
      <c r="AS26" s="46">
        <f>_xlfn.XLOOKUP($D26, MASTER_VL!$D:$D, MASTER_VL!G:G)</f>
        <v>2126500000</v>
      </c>
      <c r="AT26" s="46" t="str">
        <f>IF(AND(EXCL_YRS_NEG_INC=1,_xlfn.XLOOKUP($D26,MASTER_VL!$D:$D,MASTER_VL!P:P)&lt;0),"Negative",_xlfn.XLOOKUP($D26,MASTER_VL!$D:$D,MASTER_VL!P:P))</f>
        <v>Negative</v>
      </c>
      <c r="AU26" s="65" t="str">
        <f t="shared" si="27"/>
        <v/>
      </c>
      <c r="AV26" s="65" t="str">
        <f t="shared" si="28"/>
        <v/>
      </c>
      <c r="AW26" s="47" t="str">
        <f t="shared" si="55"/>
        <v>n/a</v>
      </c>
      <c r="AX26" s="46">
        <f t="shared" si="29"/>
        <v>1756371000</v>
      </c>
      <c r="AY26" s="46">
        <f>_xlfn.XLOOKUP($D26, MASTER_YH!$D:$D, MASTER_YH!J:J)</f>
        <v>2172511000</v>
      </c>
      <c r="AZ26" s="49">
        <f t="shared" si="30"/>
        <v>0.80845206307355866</v>
      </c>
      <c r="BA26" s="46">
        <f t="shared" si="56"/>
        <v>1756371000</v>
      </c>
      <c r="BB26" s="46">
        <f>_xlfn.XLOOKUP($D26, 'MASTER_S&amp;P'!$D:$D, 'MASTER_S&amp;P'!J:J)</f>
        <v>2172511000</v>
      </c>
      <c r="BC26" s="49">
        <f t="shared" si="57"/>
        <v>0.80845206307355866</v>
      </c>
      <c r="BD26" s="51">
        <f t="shared" si="31"/>
        <v>2172511000</v>
      </c>
      <c r="BE26" s="65">
        <f t="shared" si="32"/>
        <v>1.0166902426114933E-2</v>
      </c>
      <c r="BF26" s="65" t="str">
        <f t="shared" si="33"/>
        <v/>
      </c>
      <c r="BG26" s="50">
        <f t="shared" si="58"/>
        <v>0.80845206307355866</v>
      </c>
      <c r="BH26" s="44">
        <f t="shared" si="34"/>
        <v>0</v>
      </c>
      <c r="BK26" s="46">
        <f>_xlfn.XLOOKUP($D26,MASTER_YH!$D:$D,MASTER_YH!H:H)</f>
        <v>1644675000</v>
      </c>
      <c r="BL26" s="46">
        <f>IF(AND(EXCL_YRS_NEG_INC=1,_xlfn.XLOOKUP($D26,MASTER_YH!$D:$D,MASTER_YH!N:N)&lt;0), "Negative", _xlfn.XLOOKUP($D26,MASTER_YH!$D:$D,MASTER_YH!N:N))</f>
        <v>52304000</v>
      </c>
      <c r="BM26" s="65">
        <f t="shared" si="35"/>
        <v>1.3582108109827861E-2</v>
      </c>
      <c r="BN26" s="65" t="str">
        <f t="shared" si="36"/>
        <v/>
      </c>
      <c r="BO26" s="47">
        <f t="shared" si="59"/>
        <v>3.1802027756243634E-2</v>
      </c>
      <c r="BP26" s="46">
        <f>_xlfn.XLOOKUP($D26, 'MASTER_S&amp;P'!$D:$D, 'MASTER_S&amp;P'!H:H)</f>
        <v>1644675000</v>
      </c>
      <c r="BQ26" s="46">
        <f>IF(AND(EXCL_YRS_NEG_INC=1,_xlfn.XLOOKUP($D26,'MASTER_S&amp;P'!$D:$D,'MASTER_S&amp;P'!N:N)&lt;0),"Negative",_xlfn.XLOOKUP($D26,'MASTER_S&amp;P'!$D:$D,'MASTER_S&amp;P'!N:N))</f>
        <v>52304000</v>
      </c>
      <c r="BR26" s="65">
        <f t="shared" si="37"/>
        <v>1.35425440956641E-2</v>
      </c>
      <c r="BS26" s="65" t="str">
        <f t="shared" si="38"/>
        <v/>
      </c>
      <c r="BT26" s="47">
        <f t="shared" si="60"/>
        <v>3.1802027756243634E-2</v>
      </c>
      <c r="BU26" s="46">
        <f>_xlfn.XLOOKUP($D26, MASTER_VL!$D:$D, MASTER_VL!H:H)</f>
        <v>2005400000</v>
      </c>
      <c r="BV26" s="46">
        <f>IF(AND(EXCL_YRS_NEG_INC=1,_xlfn.XLOOKUP($D26,MASTER_VL!$D:$D,MASTER_VL!Q:Q)&lt;0),"Negative",_xlfn.XLOOKUP($D26,MASTER_VL!$D:$D,MASTER_VL!Q:Q))</f>
        <v>41074800</v>
      </c>
      <c r="BW26" s="65">
        <f t="shared" si="39"/>
        <v>1.534155227460823E-2</v>
      </c>
      <c r="BX26" s="65" t="str">
        <f t="shared" si="40"/>
        <v/>
      </c>
      <c r="BY26" s="47">
        <f t="shared" si="61"/>
        <v>2.0482098334496858E-2</v>
      </c>
      <c r="BZ26" s="46">
        <f t="shared" si="41"/>
        <v>1644675000</v>
      </c>
      <c r="CA26" s="46">
        <f>_xlfn.XLOOKUP($D26, MASTER_YH!$D:$D, MASTER_YH!K:K)</f>
        <v>2291246000</v>
      </c>
      <c r="CB26" s="49">
        <f t="shared" si="42"/>
        <v>0.71780812710638664</v>
      </c>
      <c r="CC26" s="46">
        <f t="shared" si="62"/>
        <v>1644675000</v>
      </c>
      <c r="CD26" s="46">
        <f>_xlfn.XLOOKUP($D26, 'MASTER_S&amp;P'!$D:$D, 'MASTER_S&amp;P'!K:K)</f>
        <v>2291246000</v>
      </c>
      <c r="CE26" s="49">
        <f t="shared" si="63"/>
        <v>0.71780812710638664</v>
      </c>
      <c r="CF26" s="51">
        <f t="shared" si="43"/>
        <v>2291246000</v>
      </c>
      <c r="CG26" s="65">
        <f t="shared" si="44"/>
        <v>1.1593142551292197E-2</v>
      </c>
      <c r="CH26" s="65" t="str">
        <f t="shared" si="45"/>
        <v/>
      </c>
      <c r="CI26" s="50">
        <f t="shared" si="64"/>
        <v>0.71780812710638664</v>
      </c>
      <c r="CJ26" s="44">
        <f t="shared" si="46"/>
        <v>0</v>
      </c>
    </row>
    <row r="27" spans="2:88" x14ac:dyDescent="0.3">
      <c r="B27" s="7" t="str">
        <f t="shared" si="47"/>
        <v>Retail Hardlines</v>
      </c>
      <c r="C27" s="7" t="str">
        <v>Fossil Group Inc</v>
      </c>
      <c r="D27" s="7" t="str">
        <v>FOSL</v>
      </c>
      <c r="G27" s="46">
        <f>_xlfn.XLOOKUP($D27,MASTER_YH!$D:$D,MASTER_YH!F:F)</f>
        <v>1144990000</v>
      </c>
      <c r="H27" s="46" t="str">
        <f>IF(AND(EXCL_YRS_NEG_INC=1,_xlfn.XLOOKUP($D27,MASTER_YH!$D:$D,MASTER_YH!L:L)&lt;0), "Negative", _xlfn.XLOOKUP($D27,MASTER_YH!$D:$D,MASTER_YH!L:L))</f>
        <v>Negative</v>
      </c>
      <c r="I27" s="65" t="str">
        <f t="shared" si="11"/>
        <v/>
      </c>
      <c r="J27" s="65" t="str">
        <f t="shared" si="12"/>
        <v/>
      </c>
      <c r="K27" s="47" t="str">
        <f t="shared" si="65"/>
        <v>n/a</v>
      </c>
      <c r="L27" s="46">
        <f>_xlfn.XLOOKUP($D27, 'MASTER_S&amp;P'!$D:$D, 'MASTER_S&amp;P'!F:F)</f>
        <v>1144990000</v>
      </c>
      <c r="M27" s="46" t="str">
        <f>IF(AND(EXCL_YRS_NEG_INC=1,_xlfn.XLOOKUP($D27,'MASTER_S&amp;P'!$D:$D,'MASTER_S&amp;P'!L:L)&lt;0),"Negative",_xlfn.XLOOKUP($D27,'MASTER_S&amp;P'!$D:$D,'MASTER_S&amp;P'!L:L))</f>
        <v>Negative</v>
      </c>
      <c r="N27" s="65" t="str">
        <f t="shared" si="13"/>
        <v/>
      </c>
      <c r="O27" s="65" t="str">
        <f t="shared" si="14"/>
        <v/>
      </c>
      <c r="P27" s="47" t="str">
        <f t="shared" si="48"/>
        <v>n/a</v>
      </c>
      <c r="Q27" s="46">
        <f>_xlfn.XLOOKUP($D27, MASTER_VL!$D:$D, MASTER_VL!F:F)</f>
        <v>1145000000</v>
      </c>
      <c r="R27" s="46" t="str">
        <f>IF(AND(EXCL_YRS_NEG_INC=1,_xlfn.XLOOKUP($D27,MASTER_VL!$D:$D,MASTER_VL!O:O)&lt;0),"Negative",_xlfn.XLOOKUP($D27,MASTER_VL!$D:$D,MASTER_VL!O:O))</f>
        <v>Negative</v>
      </c>
      <c r="S27" s="65" t="str">
        <f t="shared" si="15"/>
        <v/>
      </c>
      <c r="T27" s="65" t="str">
        <f t="shared" si="16"/>
        <v/>
      </c>
      <c r="U27" s="47" t="str">
        <f t="shared" si="49"/>
        <v>n/a</v>
      </c>
      <c r="V27" s="46">
        <f t="shared" si="17"/>
        <v>1144990000</v>
      </c>
      <c r="W27" s="46">
        <f>_xlfn.XLOOKUP($D27, MASTER_YH!$D:$D, MASTER_YH!I:I)</f>
        <v>763567000</v>
      </c>
      <c r="X27" s="49">
        <f t="shared" si="18"/>
        <v>1.4995278737818685</v>
      </c>
      <c r="Y27" s="46">
        <f t="shared" si="50"/>
        <v>1144990000</v>
      </c>
      <c r="Z27" s="46">
        <f>_xlfn.XLOOKUP($D27, 'MASTER_S&amp;P'!$D:$D, 'MASTER_S&amp;P'!I:I)</f>
        <v>763567000</v>
      </c>
      <c r="AA27" s="49">
        <f t="shared" si="51"/>
        <v>1.4995278737818685</v>
      </c>
      <c r="AB27" s="51">
        <f t="shared" si="19"/>
        <v>763567000</v>
      </c>
      <c r="AC27" s="65">
        <f t="shared" si="20"/>
        <v>3.4805090127250581E-3</v>
      </c>
      <c r="AD27" s="65" t="str">
        <f t="shared" si="21"/>
        <v/>
      </c>
      <c r="AE27" s="50">
        <f t="shared" si="52"/>
        <v>1.4995278737818685</v>
      </c>
      <c r="AF27" s="44">
        <f t="shared" si="22"/>
        <v>0</v>
      </c>
      <c r="AI27" s="46">
        <f>_xlfn.XLOOKUP($D27,MASTER_YH!$D:$D,MASTER_YH!G:G)</f>
        <v>1412384000</v>
      </c>
      <c r="AJ27" s="46" t="str">
        <f>IF(AND(EXCL_YRS_NEG_INC=1,_xlfn.XLOOKUP($D27,MASTER_YH!$D:$D,MASTER_YH!M:M)&lt;0), "Negative", _xlfn.XLOOKUP($D27,MASTER_YH!$D:$D,MASTER_YH!M:M))</f>
        <v>Negative</v>
      </c>
      <c r="AK27" s="65" t="str">
        <f t="shared" si="23"/>
        <v/>
      </c>
      <c r="AL27" s="65" t="str">
        <f t="shared" si="24"/>
        <v/>
      </c>
      <c r="AM27" s="47" t="str">
        <f t="shared" si="53"/>
        <v>n/a</v>
      </c>
      <c r="AN27" s="46">
        <f>_xlfn.XLOOKUP($D27, 'MASTER_S&amp;P'!$D:$D, 'MASTER_S&amp;P'!G:G)</f>
        <v>1412384000</v>
      </c>
      <c r="AO27" s="46" t="str">
        <f>IF(AND(EXCL_YRS_NEG_INC=1,_xlfn.XLOOKUP($D27,'MASTER_S&amp;P'!$D:$D,'MASTER_S&amp;P'!M:M)&lt;0),"Negative",_xlfn.XLOOKUP($D27,'MASTER_S&amp;P'!$D:$D,'MASTER_S&amp;P'!M:M))</f>
        <v>Negative</v>
      </c>
      <c r="AP27" s="65" t="str">
        <f t="shared" si="25"/>
        <v/>
      </c>
      <c r="AQ27" s="65" t="str">
        <f t="shared" si="26"/>
        <v/>
      </c>
      <c r="AR27" s="47" t="str">
        <f t="shared" si="54"/>
        <v>n/a</v>
      </c>
      <c r="AS27" s="46">
        <f>_xlfn.XLOOKUP($D27, MASTER_VL!$D:$D, MASTER_VL!G:G)</f>
        <v>1412400000</v>
      </c>
      <c r="AT27" s="46" t="str">
        <f>IF(AND(EXCL_YRS_NEG_INC=1,_xlfn.XLOOKUP($D27,MASTER_VL!$D:$D,MASTER_VL!P:P)&lt;0),"Negative",_xlfn.XLOOKUP($D27,MASTER_VL!$D:$D,MASTER_VL!P:P))</f>
        <v>Negative</v>
      </c>
      <c r="AU27" s="65" t="str">
        <f t="shared" si="27"/>
        <v/>
      </c>
      <c r="AV27" s="65" t="str">
        <f t="shared" si="28"/>
        <v/>
      </c>
      <c r="AW27" s="47" t="str">
        <f t="shared" si="55"/>
        <v>n/a</v>
      </c>
      <c r="AX27" s="46">
        <f t="shared" si="29"/>
        <v>1412384000</v>
      </c>
      <c r="AY27" s="46">
        <f>_xlfn.XLOOKUP($D27, MASTER_YH!$D:$D, MASTER_YH!J:J)</f>
        <v>978030000</v>
      </c>
      <c r="AZ27" s="49">
        <f t="shared" si="30"/>
        <v>1.4441111213357463</v>
      </c>
      <c r="BA27" s="46">
        <f t="shared" si="56"/>
        <v>1412384000</v>
      </c>
      <c r="BB27" s="46">
        <f>_xlfn.XLOOKUP($D27, 'MASTER_S&amp;P'!$D:$D, 'MASTER_S&amp;P'!J:J)</f>
        <v>978030000</v>
      </c>
      <c r="BC27" s="49">
        <f t="shared" si="57"/>
        <v>1.4441111213357463</v>
      </c>
      <c r="BD27" s="51">
        <f t="shared" si="31"/>
        <v>978030000</v>
      </c>
      <c r="BE27" s="65">
        <f t="shared" si="32"/>
        <v>4.5769782430621474E-3</v>
      </c>
      <c r="BF27" s="65" t="str">
        <f t="shared" si="33"/>
        <v/>
      </c>
      <c r="BG27" s="50">
        <f t="shared" si="58"/>
        <v>1.4441111213357463</v>
      </c>
      <c r="BH27" s="44">
        <f t="shared" si="34"/>
        <v>0</v>
      </c>
      <c r="BK27" s="46">
        <f>_xlfn.XLOOKUP($D27,MASTER_YH!$D:$D,MASTER_YH!H:H)</f>
        <v>1682439000</v>
      </c>
      <c r="BL27" s="46" t="str">
        <f>IF(AND(EXCL_YRS_NEG_INC=1,_xlfn.XLOOKUP($D27,MASTER_YH!$D:$D,MASTER_YH!N:N)&lt;0), "Negative", _xlfn.XLOOKUP($D27,MASTER_YH!$D:$D,MASTER_YH!N:N))</f>
        <v>Negative</v>
      </c>
      <c r="BM27" s="65" t="str">
        <f t="shared" si="35"/>
        <v/>
      </c>
      <c r="BN27" s="65" t="str">
        <f t="shared" si="36"/>
        <v/>
      </c>
      <c r="BO27" s="47" t="str">
        <f t="shared" si="59"/>
        <v>n/a</v>
      </c>
      <c r="BP27" s="46">
        <f>_xlfn.XLOOKUP($D27, 'MASTER_S&amp;P'!$D:$D, 'MASTER_S&amp;P'!H:H)</f>
        <v>1682439000</v>
      </c>
      <c r="BQ27" s="46" t="str">
        <f>IF(AND(EXCL_YRS_NEG_INC=1,_xlfn.XLOOKUP($D27,'MASTER_S&amp;P'!$D:$D,'MASTER_S&amp;P'!N:N)&lt;0),"Negative",_xlfn.XLOOKUP($D27,'MASTER_S&amp;P'!$D:$D,'MASTER_S&amp;P'!N:N))</f>
        <v>Negative</v>
      </c>
      <c r="BR27" s="65" t="str">
        <f t="shared" si="37"/>
        <v/>
      </c>
      <c r="BS27" s="65" t="str">
        <f t="shared" si="38"/>
        <v/>
      </c>
      <c r="BT27" s="47" t="str">
        <f t="shared" si="60"/>
        <v>n/a</v>
      </c>
      <c r="BU27" s="46">
        <f>_xlfn.XLOOKUP($D27, MASTER_VL!$D:$D, MASTER_VL!H:H)</f>
        <v>1682400000</v>
      </c>
      <c r="BV27" s="46" t="str">
        <f>IF(AND(EXCL_YRS_NEG_INC=1,_xlfn.XLOOKUP($D27,MASTER_VL!$D:$D,MASTER_VL!Q:Q)&lt;0),"Negative",_xlfn.XLOOKUP($D27,MASTER_VL!$D:$D,MASTER_VL!Q:Q))</f>
        <v>Negative</v>
      </c>
      <c r="BW27" s="65" t="str">
        <f t="shared" si="39"/>
        <v/>
      </c>
      <c r="BX27" s="65" t="str">
        <f t="shared" si="40"/>
        <v/>
      </c>
      <c r="BY27" s="47" t="str">
        <f t="shared" si="61"/>
        <v>n/a</v>
      </c>
      <c r="BZ27" s="46">
        <f t="shared" si="41"/>
        <v>1682439000</v>
      </c>
      <c r="CA27" s="46">
        <f>_xlfn.XLOOKUP($D27, MASTER_YH!$D:$D, MASTER_YH!K:K)</f>
        <v>1238128000</v>
      </c>
      <c r="CB27" s="49">
        <f t="shared" si="42"/>
        <v>1.3588570810126255</v>
      </c>
      <c r="CC27" s="46">
        <f t="shared" si="62"/>
        <v>1682439000</v>
      </c>
      <c r="CD27" s="46">
        <f>_xlfn.XLOOKUP($D27, 'MASTER_S&amp;P'!$D:$D, 'MASTER_S&amp;P'!K:K)</f>
        <v>1238128000</v>
      </c>
      <c r="CE27" s="49">
        <f t="shared" si="63"/>
        <v>1.3588570810126255</v>
      </c>
      <c r="CF27" s="51">
        <f t="shared" si="43"/>
        <v>1238128000</v>
      </c>
      <c r="CG27" s="65">
        <f t="shared" si="44"/>
        <v>6.2646238774650585E-3</v>
      </c>
      <c r="CH27" s="65" t="str">
        <f t="shared" si="45"/>
        <v/>
      </c>
      <c r="CI27" s="50">
        <f t="shared" si="64"/>
        <v>1.3588570810126255</v>
      </c>
      <c r="CJ27" s="44">
        <f t="shared" si="46"/>
        <v>0</v>
      </c>
    </row>
    <row r="28" spans="2:88" x14ac:dyDescent="0.3">
      <c r="B28" s="7" t="str">
        <f t="shared" si="47"/>
        <v>Retail Hardlines</v>
      </c>
      <c r="C28" s="7" t="str">
        <v>GameStop Corp Holding Company</v>
      </c>
      <c r="D28" s="7" t="str">
        <v>GME</v>
      </c>
      <c r="G28" s="46">
        <f>_xlfn.XLOOKUP($D28,MASTER_YH!$D:$D,MASTER_YH!F:F)</f>
        <v>3823000000</v>
      </c>
      <c r="H28" s="46">
        <f>IF(AND(EXCL_YRS_NEG_INC=1,_xlfn.XLOOKUP($D28,MASTER_YH!$D:$D,MASTER_YH!L:L)&lt;0), "Negative", _xlfn.XLOOKUP($D28,MASTER_YH!$D:$D,MASTER_YH!L:L))</f>
        <v>137200000</v>
      </c>
      <c r="I28" s="65">
        <f t="shared" si="11"/>
        <v>4.6272617841497624E-2</v>
      </c>
      <c r="J28" s="65" t="str">
        <f t="shared" si="12"/>
        <v/>
      </c>
      <c r="K28" s="47">
        <f t="shared" si="65"/>
        <v>3.5888046037143607E-2</v>
      </c>
      <c r="L28" s="46">
        <f>_xlfn.XLOOKUP($D28, 'MASTER_S&amp;P'!$D:$D, 'MASTER_S&amp;P'!F:F)</f>
        <v>5272800000</v>
      </c>
      <c r="M28" s="46">
        <f>IF(AND(EXCL_YRS_NEG_INC=1,_xlfn.XLOOKUP($D28,'MASTER_S&amp;P'!$D:$D,'MASTER_S&amp;P'!L:L)&lt;0),"Negative",_xlfn.XLOOKUP($D28,'MASTER_S&amp;P'!$D:$D,'MASTER_S&amp;P'!L:L))</f>
        <v>13100000</v>
      </c>
      <c r="N28" s="65">
        <f t="shared" si="13"/>
        <v>2.8347426372118442E-2</v>
      </c>
      <c r="O28" s="65" t="str">
        <f t="shared" si="14"/>
        <v/>
      </c>
      <c r="P28" s="47">
        <f t="shared" si="48"/>
        <v>2.4844484903656502E-3</v>
      </c>
      <c r="Q28" s="46">
        <f>_xlfn.XLOOKUP($D28, MASTER_VL!$D:$D, MASTER_VL!F:F)</f>
        <v>3823000000</v>
      </c>
      <c r="R28" s="46">
        <f>IF(AND(EXCL_YRS_NEG_INC=1,_xlfn.XLOOKUP($D28,MASTER_VL!$D:$D,MASTER_VL!O:O)&lt;0),"Negative",_xlfn.XLOOKUP($D28,MASTER_VL!$D:$D,MASTER_VL!O:O))</f>
        <v>116220000</v>
      </c>
      <c r="S28" s="65">
        <f t="shared" si="15"/>
        <v>4.2103347768899978E-2</v>
      </c>
      <c r="T28" s="65" t="str">
        <f t="shared" si="16"/>
        <v/>
      </c>
      <c r="U28" s="47">
        <f t="shared" si="49"/>
        <v>3.0400209259743658E-2</v>
      </c>
      <c r="V28" s="46">
        <f t="shared" si="17"/>
        <v>3823000000</v>
      </c>
      <c r="W28" s="46">
        <f>_xlfn.XLOOKUP($D28, MASTER_YH!$D:$D, MASTER_YH!I:I)</f>
        <v>5875400000</v>
      </c>
      <c r="X28" s="49">
        <f t="shared" si="18"/>
        <v>0.65067910269939067</v>
      </c>
      <c r="Y28" s="46">
        <f t="shared" si="50"/>
        <v>5272800000</v>
      </c>
      <c r="Z28" s="46">
        <f>_xlfn.XLOOKUP($D28, 'MASTER_S&amp;P'!$D:$D, 'MASTER_S&amp;P'!I:I)</f>
        <v>2709000000</v>
      </c>
      <c r="AA28" s="49">
        <f t="shared" si="51"/>
        <v>1.9464008859357698</v>
      </c>
      <c r="AB28" s="51">
        <f t="shared" si="19"/>
        <v>4292200000</v>
      </c>
      <c r="AC28" s="65">
        <f t="shared" si="20"/>
        <v>1.9564806735255052E-2</v>
      </c>
      <c r="AD28" s="65" t="str">
        <f t="shared" si="21"/>
        <v/>
      </c>
      <c r="AE28" s="50">
        <f t="shared" si="52"/>
        <v>1.2985399943175802</v>
      </c>
      <c r="AF28" s="44">
        <f t="shared" si="22"/>
        <v>0</v>
      </c>
      <c r="AI28" s="46">
        <f>_xlfn.XLOOKUP($D28,MASTER_YH!$D:$D,MASTER_YH!G:G)</f>
        <v>5272800000</v>
      </c>
      <c r="AJ28" s="46">
        <f>IF(AND(EXCL_YRS_NEG_INC=1,_xlfn.XLOOKUP($D28,MASTER_YH!$D:$D,MASTER_YH!M:M)&lt;0), "Negative", _xlfn.XLOOKUP($D28,MASTER_YH!$D:$D,MASTER_YH!M:M))</f>
        <v>13100000</v>
      </c>
      <c r="AK28" s="65">
        <f t="shared" si="23"/>
        <v>1.4732140008636969E-2</v>
      </c>
      <c r="AL28" s="65" t="str">
        <f t="shared" si="24"/>
        <v/>
      </c>
      <c r="AM28" s="47">
        <f t="shared" si="53"/>
        <v>2.4844484903656502E-3</v>
      </c>
      <c r="AN28" s="46">
        <f>_xlfn.XLOOKUP($D28, 'MASTER_S&amp;P'!$D:$D, 'MASTER_S&amp;P'!G:G)</f>
        <v>5927200000</v>
      </c>
      <c r="AO28" s="46" t="str">
        <f>IF(AND(EXCL_YRS_NEG_INC=1,_xlfn.XLOOKUP($D28,'MASTER_S&amp;P'!$D:$D,'MASTER_S&amp;P'!M:M)&lt;0),"Negative",_xlfn.XLOOKUP($D28,'MASTER_S&amp;P'!$D:$D,'MASTER_S&amp;P'!M:M))</f>
        <v>Negative</v>
      </c>
      <c r="AP28" s="65" t="str">
        <f t="shared" si="25"/>
        <v/>
      </c>
      <c r="AQ28" s="65" t="str">
        <f t="shared" si="26"/>
        <v/>
      </c>
      <c r="AR28" s="47" t="str">
        <f t="shared" si="54"/>
        <v>n/a</v>
      </c>
      <c r="AS28" s="46">
        <f>_xlfn.XLOOKUP($D28, MASTER_VL!$D:$D, MASTER_VL!G:G)</f>
        <v>5272800000</v>
      </c>
      <c r="AT28" s="46">
        <f>IF(AND(EXCL_YRS_NEG_INC=1,_xlfn.XLOOKUP($D28,MASTER_VL!$D:$D,MASTER_VL!P:P)&lt;0),"Negative",_xlfn.XLOOKUP($D28,MASTER_VL!$D:$D,MASTER_VL!P:P))</f>
        <v>6114000</v>
      </c>
      <c r="AU28" s="65">
        <f t="shared" si="27"/>
        <v>1.6390121767969622E-2</v>
      </c>
      <c r="AV28" s="65" t="str">
        <f t="shared" si="28"/>
        <v/>
      </c>
      <c r="AW28" s="47">
        <f t="shared" si="55"/>
        <v>1.1595357305416477E-3</v>
      </c>
      <c r="AX28" s="46">
        <f t="shared" si="29"/>
        <v>5272800000</v>
      </c>
      <c r="AY28" s="46">
        <f>_xlfn.XLOOKUP($D28, MASTER_YH!$D:$D, MASTER_YH!J:J)</f>
        <v>2709000000</v>
      </c>
      <c r="AZ28" s="49">
        <f t="shared" si="30"/>
        <v>1.9464008859357698</v>
      </c>
      <c r="BA28" s="46">
        <f t="shared" si="56"/>
        <v>5927200000</v>
      </c>
      <c r="BB28" s="46">
        <f>_xlfn.XLOOKUP($D28, 'MASTER_S&amp;P'!$D:$D, 'MASTER_S&amp;P'!J:J)</f>
        <v>3113400000</v>
      </c>
      <c r="BC28" s="49">
        <f t="shared" si="57"/>
        <v>1.9037707971992035</v>
      </c>
      <c r="BD28" s="51">
        <f t="shared" si="31"/>
        <v>2911200000</v>
      </c>
      <c r="BE28" s="65">
        <f t="shared" si="32"/>
        <v>1.3623814260505837E-2</v>
      </c>
      <c r="BF28" s="65" t="str">
        <f t="shared" si="33"/>
        <v/>
      </c>
      <c r="BG28" s="50">
        <f t="shared" si="58"/>
        <v>1.9250858415674865</v>
      </c>
      <c r="BH28" s="44">
        <f t="shared" si="34"/>
        <v>0</v>
      </c>
      <c r="BK28" s="46">
        <f>_xlfn.XLOOKUP($D28,MASTER_YH!$D:$D,MASTER_YH!H:H)</f>
        <v>5927200000</v>
      </c>
      <c r="BL28" s="46" t="str">
        <f>IF(AND(EXCL_YRS_NEG_INC=1,_xlfn.XLOOKUP($D28,MASTER_YH!$D:$D,MASTER_YH!N:N)&lt;0), "Negative", _xlfn.XLOOKUP($D28,MASTER_YH!$D:$D,MASTER_YH!N:N))</f>
        <v>Negative</v>
      </c>
      <c r="BM28" s="65" t="str">
        <f t="shared" si="35"/>
        <v/>
      </c>
      <c r="BN28" s="65" t="str">
        <f t="shared" si="36"/>
        <v/>
      </c>
      <c r="BO28" s="47" t="str">
        <f t="shared" si="59"/>
        <v>n/a</v>
      </c>
      <c r="BP28" s="46">
        <f>_xlfn.XLOOKUP($D28, 'MASTER_S&amp;P'!$D:$D, 'MASTER_S&amp;P'!H:H)</f>
        <v>6010700000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0"/>
        <v>n/a</v>
      </c>
      <c r="BU28" s="46">
        <f>_xlfn.XLOOKUP($D28, MASTER_VL!$D:$D, MASTER_VL!H:H)</f>
        <v>5927200000</v>
      </c>
      <c r="BV28" s="46" t="str">
        <f>IF(AND(EXCL_YRS_NEG_INC=1,_xlfn.XLOOKUP($D28,MASTER_VL!$D:$D,MASTER_VL!Q:Q)&lt;0),"Negative",_xlfn.XLOOKUP($D28,MASTER_VL!$D:$D,MASTER_VL!Q:Q))</f>
        <v>Negative</v>
      </c>
      <c r="BW28" s="65" t="str">
        <f t="shared" si="39"/>
        <v/>
      </c>
      <c r="BX28" s="65" t="str">
        <f t="shared" si="40"/>
        <v/>
      </c>
      <c r="BY28" s="47" t="str">
        <f t="shared" si="61"/>
        <v>n/a</v>
      </c>
      <c r="BZ28" s="46">
        <f t="shared" si="41"/>
        <v>5927200000</v>
      </c>
      <c r="CA28" s="46">
        <f>_xlfn.XLOOKUP($D28, MASTER_YH!$D:$D, MASTER_YH!K:K)</f>
        <v>3113400000</v>
      </c>
      <c r="CB28" s="49">
        <f t="shared" si="42"/>
        <v>1.9037707971992035</v>
      </c>
      <c r="CC28" s="46">
        <f t="shared" si="62"/>
        <v>6010700000</v>
      </c>
      <c r="CD28" s="46">
        <f>_xlfn.XLOOKUP($D28, 'MASTER_S&amp;P'!$D:$D, 'MASTER_S&amp;P'!K:K)</f>
        <v>3499300000</v>
      </c>
      <c r="CE28" s="49">
        <f t="shared" si="63"/>
        <v>1.7176863944217415</v>
      </c>
      <c r="CF28" s="51">
        <f t="shared" si="43"/>
        <v>3306350000</v>
      </c>
      <c r="CG28" s="65">
        <f t="shared" si="44"/>
        <v>1.6729319712708701E-2</v>
      </c>
      <c r="CH28" s="65" t="str">
        <f t="shared" si="45"/>
        <v/>
      </c>
      <c r="CI28" s="50">
        <f t="shared" si="64"/>
        <v>1.8107285958104726</v>
      </c>
      <c r="CJ28" s="44">
        <f t="shared" si="46"/>
        <v>0</v>
      </c>
    </row>
    <row r="29" spans="2:88" x14ac:dyDescent="0.3">
      <c r="B29" s="7" t="str">
        <f t="shared" si="47"/>
        <v>Retail Hardlines</v>
      </c>
      <c r="C29" s="7" t="str">
        <v>goeasy Ltd.</v>
      </c>
      <c r="D29" s="7" t="str">
        <v>GSY.TO</v>
      </c>
      <c r="G29" s="46">
        <f>_xlfn.XLOOKUP($D29,MASTER_YH!$D:$D,MASTER_YH!F:F)</f>
        <v>1523289000</v>
      </c>
      <c r="H29" s="46">
        <f>IF(AND(EXCL_YRS_NEG_INC=1,_xlfn.XLOOKUP($D29,MASTER_YH!$D:$D,MASTER_YH!L:L)&lt;0), "Negative", _xlfn.XLOOKUP($D29,MASTER_YH!$D:$D,MASTER_YH!L:L))</f>
        <v>387297000</v>
      </c>
      <c r="I29" s="65">
        <f t="shared" si="11"/>
        <v>5.6000367921322791E-2</v>
      </c>
      <c r="J29" s="65" t="str">
        <f t="shared" si="12"/>
        <v/>
      </c>
      <c r="K29" s="47">
        <f t="shared" si="65"/>
        <v>0.25425050663400051</v>
      </c>
      <c r="L29" s="46">
        <f>_xlfn.XLOOKUP($D29, 'MASTER_S&amp;P'!$D:$D, 'MASTER_S&amp;P'!F:F)</f>
        <v>814161000</v>
      </c>
      <c r="M29" s="46">
        <f>IF(AND(EXCL_YRS_NEG_INC=1,_xlfn.XLOOKUP($D29,'MASTER_S&amp;P'!$D:$D,'MASTER_S&amp;P'!L:L)&lt;0),"Negative",_xlfn.XLOOKUP($D29,'MASTER_S&amp;P'!$D:$D,'MASTER_S&amp;P'!L:L))</f>
        <v>387297000</v>
      </c>
      <c r="N29" s="65">
        <f t="shared" si="13"/>
        <v>3.4306818600558835E-2</v>
      </c>
      <c r="O29" s="65" t="str">
        <f t="shared" si="14"/>
        <v/>
      </c>
      <c r="P29" s="47">
        <f t="shared" si="48"/>
        <v>0.47570075206255275</v>
      </c>
      <c r="Q29" s="46" t="str">
        <f>_xlfn.XLOOKUP($D29, MASTER_VL!$D:$D, MASTER_VL!F:F)</f>
        <v>NA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15"/>
        <v/>
      </c>
      <c r="T29" s="65" t="str">
        <f t="shared" si="16"/>
        <v/>
      </c>
      <c r="U29" s="47" t="str">
        <f t="shared" si="49"/>
        <v>n/a</v>
      </c>
      <c r="V29" s="46">
        <f t="shared" si="17"/>
        <v>1523289000</v>
      </c>
      <c r="W29" s="46">
        <f>_xlfn.XLOOKUP($D29, MASTER_YH!$D:$D, MASTER_YH!I:I)</f>
        <v>5194536000</v>
      </c>
      <c r="X29" s="49">
        <f t="shared" si="18"/>
        <v>0.29324832862838951</v>
      </c>
      <c r="Y29" s="46">
        <f t="shared" si="50"/>
        <v>814161000</v>
      </c>
      <c r="Z29" s="46">
        <f>_xlfn.XLOOKUP($D29, 'MASTER_S&amp;P'!$D:$D, 'MASTER_S&amp;P'!I:I)</f>
        <v>5194536000</v>
      </c>
      <c r="AA29" s="49">
        <f t="shared" si="51"/>
        <v>0.1567341144618114</v>
      </c>
      <c r="AB29" s="51">
        <f t="shared" si="19"/>
        <v>5194536000</v>
      </c>
      <c r="AC29" s="65">
        <f t="shared" si="20"/>
        <v>2.3677855859308709E-2</v>
      </c>
      <c r="AD29" s="65" t="str">
        <f t="shared" si="21"/>
        <v/>
      </c>
      <c r="AE29" s="50">
        <f t="shared" si="52"/>
        <v>0.22499122154510046</v>
      </c>
      <c r="AF29" s="44">
        <f t="shared" si="22"/>
        <v>0</v>
      </c>
      <c r="AI29" s="46">
        <f>_xlfn.XLOOKUP($D29,MASTER_YH!$D:$D,MASTER_YH!G:G)</f>
        <v>1250069000</v>
      </c>
      <c r="AJ29" s="46">
        <f>IF(AND(EXCL_YRS_NEG_INC=1,_xlfn.XLOOKUP($D29,MASTER_YH!$D:$D,MASTER_YH!M:M)&lt;0), "Negative", _xlfn.XLOOKUP($D29,MASTER_YH!$D:$D,MASTER_YH!M:M))</f>
        <v>336955000</v>
      </c>
      <c r="AK29" s="65">
        <f t="shared" si="23"/>
        <v>2.1072784852756862E-2</v>
      </c>
      <c r="AL29" s="65" t="str">
        <f t="shared" si="24"/>
        <v/>
      </c>
      <c r="AM29" s="47">
        <f t="shared" si="53"/>
        <v>0.26954912088852695</v>
      </c>
      <c r="AN29" s="46">
        <f>_xlfn.XLOOKUP($D29, 'MASTER_S&amp;P'!$D:$D, 'MASTER_S&amp;P'!G:G)</f>
        <v>746357000</v>
      </c>
      <c r="AO29" s="46">
        <f>IF(AND(EXCL_YRS_NEG_INC=1,_xlfn.XLOOKUP($D29,'MASTER_S&amp;P'!$D:$D,'MASTER_S&amp;P'!M:M)&lt;0),"Negative",_xlfn.XLOOKUP($D29,'MASTER_S&amp;P'!$D:$D,'MASTER_S&amp;P'!M:M))</f>
        <v>336955000</v>
      </c>
      <c r="AP29" s="65">
        <f t="shared" si="25"/>
        <v>2.1163811175704629E-2</v>
      </c>
      <c r="AQ29" s="65" t="str">
        <f t="shared" si="26"/>
        <v/>
      </c>
      <c r="AR29" s="47">
        <f t="shared" si="54"/>
        <v>0.45146625542468283</v>
      </c>
      <c r="AS29" s="46" t="str">
        <f>_xlfn.XLOOKUP($D29, MASTER_VL!$D:$D, MASTER_VL!G:G)</f>
        <v>NA</v>
      </c>
      <c r="AT29" s="46" t="str">
        <f>IF(AND(EXCL_YRS_NEG_INC=1,_xlfn.XLOOKUP($D29,MASTER_VL!$D:$D,MASTER_VL!P:P)&lt;0),"Negative",_xlfn.XLOOKUP($D29,MASTER_VL!$D:$D,MASTER_VL!P:P))</f>
        <v>NA</v>
      </c>
      <c r="AU29" s="65" t="str">
        <f t="shared" si="27"/>
        <v/>
      </c>
      <c r="AV29" s="65" t="str">
        <f t="shared" si="28"/>
        <v/>
      </c>
      <c r="AW29" s="47" t="str">
        <f t="shared" si="55"/>
        <v>n/a</v>
      </c>
      <c r="AX29" s="46">
        <f t="shared" si="29"/>
        <v>1250069000</v>
      </c>
      <c r="AY29" s="46">
        <f>_xlfn.XLOOKUP($D29, MASTER_YH!$D:$D, MASTER_YH!J:J)</f>
        <v>4164167000</v>
      </c>
      <c r="AZ29" s="49">
        <f t="shared" si="30"/>
        <v>0.30019665397665368</v>
      </c>
      <c r="BA29" s="46">
        <f t="shared" si="56"/>
        <v>746357000</v>
      </c>
      <c r="BB29" s="46">
        <f>_xlfn.XLOOKUP($D29, 'MASTER_S&amp;P'!$D:$D, 'MASTER_S&amp;P'!J:J)</f>
        <v>4164167000</v>
      </c>
      <c r="BC29" s="49">
        <f t="shared" si="57"/>
        <v>0.17923320558469438</v>
      </c>
      <c r="BD29" s="51">
        <f t="shared" si="31"/>
        <v>4164167000</v>
      </c>
      <c r="BE29" s="65">
        <f t="shared" si="32"/>
        <v>1.9487440834613838E-2</v>
      </c>
      <c r="BF29" s="65" t="str">
        <f t="shared" si="33"/>
        <v/>
      </c>
      <c r="BG29" s="50">
        <f t="shared" si="58"/>
        <v>0.23971492978067405</v>
      </c>
      <c r="BH29" s="44">
        <f t="shared" si="34"/>
        <v>0</v>
      </c>
      <c r="BK29" s="46">
        <f>_xlfn.XLOOKUP($D29,MASTER_YH!$D:$D,MASTER_YH!H:H)</f>
        <v>1019336000</v>
      </c>
      <c r="BL29" s="46">
        <f>IF(AND(EXCL_YRS_NEG_INC=1,_xlfn.XLOOKUP($D29,MASTER_YH!$D:$D,MASTER_YH!N:N)&lt;0), "Negative", _xlfn.XLOOKUP($D29,MASTER_YH!$D:$D,MASTER_YH!N:N))</f>
        <v>195776000</v>
      </c>
      <c r="BM29" s="65">
        <f t="shared" si="35"/>
        <v>1.9578952008104427E-2</v>
      </c>
      <c r="BN29" s="65" t="str">
        <f t="shared" si="36"/>
        <v/>
      </c>
      <c r="BO29" s="47">
        <f t="shared" si="59"/>
        <v>0.19206228368271111</v>
      </c>
      <c r="BP29" s="46">
        <f>_xlfn.XLOOKUP($D29, 'MASTER_S&amp;P'!$D:$D, 'MASTER_S&amp;P'!H:H)</f>
        <v>636916000</v>
      </c>
      <c r="BQ29" s="46">
        <f>IF(AND(EXCL_YRS_NEG_INC=1,_xlfn.XLOOKUP($D29,'MASTER_S&amp;P'!$D:$D,'MASTER_S&amp;P'!N:N)&lt;0),"Negative",_xlfn.XLOOKUP($D29,'MASTER_S&amp;P'!$D:$D,'MASTER_S&amp;P'!N:N))</f>
        <v>195776000</v>
      </c>
      <c r="BR29" s="65">
        <f t="shared" si="37"/>
        <v>1.9521919482056446E-2</v>
      </c>
      <c r="BS29" s="65" t="str">
        <f t="shared" si="38"/>
        <v/>
      </c>
      <c r="BT29" s="47">
        <f t="shared" si="60"/>
        <v>0.30738119312436807</v>
      </c>
      <c r="BU29" s="46" t="str">
        <f>_xlfn.XLOOKUP($D29, MASTER_VL!$D:$D, MASTER_VL!H:H)</f>
        <v>NA</v>
      </c>
      <c r="BV29" s="46" t="str">
        <f>IF(AND(EXCL_YRS_NEG_INC=1,_xlfn.XLOOKUP($D29,MASTER_VL!$D:$D,MASTER_VL!Q:Q)&lt;0),"Negative",_xlfn.XLOOKUP($D29,MASTER_VL!$D:$D,MASTER_VL!Q:Q))</f>
        <v>NA</v>
      </c>
      <c r="BW29" s="65" t="str">
        <f t="shared" si="39"/>
        <v/>
      </c>
      <c r="BX29" s="65" t="str">
        <f t="shared" si="40"/>
        <v/>
      </c>
      <c r="BY29" s="47" t="str">
        <f t="shared" si="61"/>
        <v>n/a</v>
      </c>
      <c r="BZ29" s="46">
        <f t="shared" si="41"/>
        <v>1019336000</v>
      </c>
      <c r="CA29" s="46">
        <f>_xlfn.XLOOKUP($D29, MASTER_YH!$D:$D, MASTER_YH!K:K)</f>
        <v>3302889000</v>
      </c>
      <c r="CB29" s="49">
        <f t="shared" si="42"/>
        <v>0.30861951461281323</v>
      </c>
      <c r="CC29" s="46">
        <f t="shared" si="62"/>
        <v>636916000</v>
      </c>
      <c r="CD29" s="46">
        <f>_xlfn.XLOOKUP($D29, 'MASTER_S&amp;P'!$D:$D, 'MASTER_S&amp;P'!K:K)</f>
        <v>3302889000</v>
      </c>
      <c r="CE29" s="49">
        <f t="shared" si="63"/>
        <v>0.19283602930646473</v>
      </c>
      <c r="CF29" s="51">
        <f t="shared" si="43"/>
        <v>3302889000</v>
      </c>
      <c r="CG29" s="65">
        <f t="shared" si="44"/>
        <v>1.6711807901942845E-2</v>
      </c>
      <c r="CH29" s="65" t="str">
        <f t="shared" si="45"/>
        <v/>
      </c>
      <c r="CI29" s="50">
        <f t="shared" si="64"/>
        <v>0.25072777195963897</v>
      </c>
      <c r="CJ29" s="44">
        <f t="shared" si="46"/>
        <v>0</v>
      </c>
    </row>
    <row r="30" spans="2:88" x14ac:dyDescent="0.3">
      <c r="B30" s="7" t="str">
        <f t="shared" si="47"/>
        <v>Retail Hardlines</v>
      </c>
      <c r="C30" s="7" t="str">
        <v>Hertz Global</v>
      </c>
      <c r="D30" s="7" t="str">
        <v>HTZ</v>
      </c>
      <c r="G30" s="46">
        <f>_xlfn.XLOOKUP($D30,MASTER_YH!$D:$D,MASTER_YH!F:F)</f>
        <v>9049000000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11"/>
        <v/>
      </c>
      <c r="J30" s="65" t="str">
        <f t="shared" si="12"/>
        <v/>
      </c>
      <c r="K30" s="47" t="str">
        <f t="shared" si="65"/>
        <v>n/a</v>
      </c>
      <c r="L30" s="46">
        <f>_xlfn.XLOOKUP($D30, 'MASTER_S&amp;P'!$D:$D, 'MASTER_S&amp;P'!F:F)</f>
        <v>9049000000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13"/>
        <v/>
      </c>
      <c r="O30" s="65" t="str">
        <f t="shared" si="14"/>
        <v/>
      </c>
      <c r="P30" s="47" t="str">
        <f t="shared" si="48"/>
        <v>n/a</v>
      </c>
      <c r="Q30" s="46">
        <f>_xlfn.XLOOKUP($D30, MASTER_VL!$D:$D, MASTER_VL!F:F)</f>
        <v>9049000000</v>
      </c>
      <c r="R30" s="46" t="str">
        <f>IF(AND(EXCL_YRS_NEG_INC=1,_xlfn.XLOOKUP($D30,MASTER_VL!$D:$D,MASTER_VL!O:O)&lt;0),"Negative",_xlfn.XLOOKUP($D30,MASTER_VL!$D:$D,MASTER_VL!O:O))</f>
        <v>Negative</v>
      </c>
      <c r="S30" s="65" t="str">
        <f t="shared" si="15"/>
        <v/>
      </c>
      <c r="T30" s="65" t="str">
        <f t="shared" si="16"/>
        <v/>
      </c>
      <c r="U30" s="47" t="str">
        <f t="shared" si="49"/>
        <v>n/a</v>
      </c>
      <c r="V30" s="46">
        <f t="shared" si="17"/>
        <v>9049000000</v>
      </c>
      <c r="W30" s="46">
        <f>_xlfn.XLOOKUP($D30, MASTER_YH!$D:$D, MASTER_YH!I:I)</f>
        <v>21802000000</v>
      </c>
      <c r="X30" s="49">
        <f t="shared" si="18"/>
        <v>0.41505366480139438</v>
      </c>
      <c r="Y30" s="46">
        <f t="shared" si="50"/>
        <v>9049000000</v>
      </c>
      <c r="Z30" s="46">
        <f>_xlfn.XLOOKUP($D30, 'MASTER_S&amp;P'!$D:$D, 'MASTER_S&amp;P'!I:I)</f>
        <v>21802000000</v>
      </c>
      <c r="AA30" s="49">
        <f t="shared" si="51"/>
        <v>0.41505366480139438</v>
      </c>
      <c r="AB30" s="51">
        <f t="shared" si="19"/>
        <v>21802000000</v>
      </c>
      <c r="AC30" s="65">
        <f t="shared" si="20"/>
        <v>9.9378387876154564E-2</v>
      </c>
      <c r="AD30" s="65" t="str">
        <f t="shared" si="21"/>
        <v/>
      </c>
      <c r="AE30" s="50">
        <f t="shared" si="52"/>
        <v>0.41505366480139438</v>
      </c>
      <c r="AF30" s="44">
        <f t="shared" si="22"/>
        <v>0</v>
      </c>
      <c r="AI30" s="46">
        <f>_xlfn.XLOOKUP($D30,MASTER_YH!$D:$D,MASTER_YH!G:G)</f>
        <v>9371000000</v>
      </c>
      <c r="AJ30" s="46">
        <f>IF(AND(EXCL_YRS_NEG_INC=1,_xlfn.XLOOKUP($D30,MASTER_YH!$D:$D,MASTER_YH!M:M)&lt;0), "Negative", _xlfn.XLOOKUP($D30,MASTER_YH!$D:$D,MASTER_YH!M:M))</f>
        <v>286000000</v>
      </c>
      <c r="AK30" s="65">
        <f t="shared" si="23"/>
        <v>0.12451370737582873</v>
      </c>
      <c r="AL30" s="65" t="str">
        <f t="shared" si="24"/>
        <v/>
      </c>
      <c r="AM30" s="47">
        <f t="shared" si="53"/>
        <v>3.0519688400384163E-2</v>
      </c>
      <c r="AN30" s="46">
        <f>_xlfn.XLOOKUP($D30, 'MASTER_S&amp;P'!$D:$D, 'MASTER_S&amp;P'!G:G)</f>
        <v>9371000000</v>
      </c>
      <c r="AO30" s="46">
        <f>IF(AND(EXCL_YRS_NEG_INC=1,_xlfn.XLOOKUP($D30,'MASTER_S&amp;P'!$D:$D,'MASTER_S&amp;P'!M:M)&lt;0),"Negative",_xlfn.XLOOKUP($D30,'MASTER_S&amp;P'!$D:$D,'MASTER_S&amp;P'!M:M))</f>
        <v>286000000</v>
      </c>
      <c r="AP30" s="65">
        <f t="shared" si="25"/>
        <v>0.12505155868585779</v>
      </c>
      <c r="AQ30" s="65" t="str">
        <f t="shared" si="26"/>
        <v/>
      </c>
      <c r="AR30" s="47">
        <f t="shared" si="54"/>
        <v>3.0519688400384163E-2</v>
      </c>
      <c r="AS30" s="46">
        <f>_xlfn.XLOOKUP($D30, MASTER_VL!$D:$D, MASTER_VL!G:G)</f>
        <v>9371000000</v>
      </c>
      <c r="AT30" s="46">
        <f>IF(AND(EXCL_YRS_NEG_INC=1,_xlfn.XLOOKUP($D30,MASTER_VL!$D:$D,MASTER_VL!P:P)&lt;0),"Negative",_xlfn.XLOOKUP($D30,MASTER_VL!$D:$D,MASTER_VL!P:P))</f>
        <v>161745400</v>
      </c>
      <c r="AU30" s="65">
        <f t="shared" si="27"/>
        <v>0.138526705860433</v>
      </c>
      <c r="AV30" s="65" t="str">
        <f t="shared" si="28"/>
        <v/>
      </c>
      <c r="AW30" s="47">
        <f t="shared" si="55"/>
        <v>1.7260207021662578E-2</v>
      </c>
      <c r="AX30" s="46">
        <f t="shared" si="29"/>
        <v>9371000000</v>
      </c>
      <c r="AY30" s="46">
        <f>_xlfn.XLOOKUP($D30, MASTER_YH!$D:$D, MASTER_YH!J:J)</f>
        <v>24605000000</v>
      </c>
      <c r="AZ30" s="49">
        <f t="shared" si="30"/>
        <v>0.38085754927860194</v>
      </c>
      <c r="BA30" s="46">
        <f t="shared" si="56"/>
        <v>9371000000</v>
      </c>
      <c r="BB30" s="46">
        <f>_xlfn.XLOOKUP($D30, 'MASTER_S&amp;P'!$D:$D, 'MASTER_S&amp;P'!J:J)</f>
        <v>24605000000</v>
      </c>
      <c r="BC30" s="49">
        <f t="shared" si="57"/>
        <v>0.38085754927860194</v>
      </c>
      <c r="BD30" s="51">
        <f t="shared" si="31"/>
        <v>24605000000</v>
      </c>
      <c r="BE30" s="65">
        <f t="shared" si="32"/>
        <v>0.11514631419337253</v>
      </c>
      <c r="BF30" s="65" t="str">
        <f t="shared" si="33"/>
        <v/>
      </c>
      <c r="BG30" s="50">
        <f t="shared" si="58"/>
        <v>0.38085754927860194</v>
      </c>
      <c r="BH30" s="44">
        <f t="shared" si="34"/>
        <v>0</v>
      </c>
      <c r="BK30" s="46">
        <f>_xlfn.XLOOKUP($D30,MASTER_YH!$D:$D,MASTER_YH!H:H)</f>
        <v>8685000000</v>
      </c>
      <c r="BL30" s="46">
        <f>IF(AND(EXCL_YRS_NEG_INC=1,_xlfn.XLOOKUP($D30,MASTER_YH!$D:$D,MASTER_YH!N:N)&lt;0), "Negative", _xlfn.XLOOKUP($D30,MASTER_YH!$D:$D,MASTER_YH!N:N))</f>
        <v>2449000000</v>
      </c>
      <c r="BM30" s="65">
        <f t="shared" si="35"/>
        <v>0.13335534250479542</v>
      </c>
      <c r="BN30" s="65" t="str">
        <f t="shared" si="36"/>
        <v/>
      </c>
      <c r="BO30" s="47">
        <f t="shared" si="59"/>
        <v>0.28198042602187678</v>
      </c>
      <c r="BP30" s="46">
        <f>_xlfn.XLOOKUP($D30, 'MASTER_S&amp;P'!$D:$D, 'MASTER_S&amp;P'!H:H)</f>
        <v>8685000000</v>
      </c>
      <c r="BQ30" s="46">
        <f>IF(AND(EXCL_YRS_NEG_INC=1,_xlfn.XLOOKUP($D30,'MASTER_S&amp;P'!$D:$D,'MASTER_S&amp;P'!N:N)&lt;0),"Negative",_xlfn.XLOOKUP($D30,'MASTER_S&amp;P'!$D:$D,'MASTER_S&amp;P'!N:N))</f>
        <v>2449000000</v>
      </c>
      <c r="BR30" s="65">
        <f t="shared" si="37"/>
        <v>0.1329668849386349</v>
      </c>
      <c r="BS30" s="65" t="str">
        <f t="shared" si="38"/>
        <v/>
      </c>
      <c r="BT30" s="47">
        <f t="shared" si="60"/>
        <v>0.28198042602187678</v>
      </c>
      <c r="BU30" s="46">
        <f>_xlfn.XLOOKUP($D30, MASTER_VL!$D:$D, MASTER_VL!H:H)</f>
        <v>8685000000</v>
      </c>
      <c r="BV30" s="46">
        <f>IF(AND(EXCL_YRS_NEG_INC=1,_xlfn.XLOOKUP($D30,MASTER_VL!$D:$D,MASTER_VL!Q:Q)&lt;0),"Negative",_xlfn.XLOOKUP($D30,MASTER_VL!$D:$D,MASTER_VL!Q:Q))</f>
        <v>1086892800</v>
      </c>
      <c r="BW30" s="65">
        <f t="shared" si="39"/>
        <v>0.15063036912916555</v>
      </c>
      <c r="BX30" s="65" t="str">
        <f t="shared" si="40"/>
        <v/>
      </c>
      <c r="BY30" s="47">
        <f t="shared" si="61"/>
        <v>0.12514597582037998</v>
      </c>
      <c r="BZ30" s="46">
        <f t="shared" si="41"/>
        <v>8685000000</v>
      </c>
      <c r="CA30" s="46">
        <f>_xlfn.XLOOKUP($D30, MASTER_YH!$D:$D, MASTER_YH!K:K)</f>
        <v>22497000000</v>
      </c>
      <c r="CB30" s="49">
        <f t="shared" si="42"/>
        <v>0.38605147352980396</v>
      </c>
      <c r="CC30" s="46">
        <f t="shared" si="62"/>
        <v>8685000000</v>
      </c>
      <c r="CD30" s="46">
        <f>_xlfn.XLOOKUP($D30, 'MASTER_S&amp;P'!$D:$D, 'MASTER_S&amp;P'!K:K)</f>
        <v>22496000000</v>
      </c>
      <c r="CE30" s="49">
        <f t="shared" si="63"/>
        <v>0.38606863442389761</v>
      </c>
      <c r="CF30" s="51">
        <f t="shared" si="43"/>
        <v>22496500000</v>
      </c>
      <c r="CG30" s="65">
        <f t="shared" si="44"/>
        <v>0.11382676997805775</v>
      </c>
      <c r="CH30" s="65" t="str">
        <f t="shared" si="45"/>
        <v/>
      </c>
      <c r="CI30" s="50">
        <f t="shared" si="64"/>
        <v>0.38606005397685078</v>
      </c>
      <c r="CJ30" s="44">
        <f t="shared" si="46"/>
        <v>0</v>
      </c>
    </row>
    <row r="31" spans="2:88" x14ac:dyDescent="0.3">
      <c r="B31" s="7" t="str">
        <f t="shared" si="47"/>
        <v>Retail Hardlines</v>
      </c>
      <c r="C31" s="7" t="str">
        <v>Haverty Furniture Companies Inc</v>
      </c>
      <c r="D31" s="7" t="str">
        <v>HVT</v>
      </c>
      <c r="G31" s="46">
        <f>_xlfn.XLOOKUP($D31,MASTER_YH!$D:$D,MASTER_YH!F:F)</f>
        <v>722899000</v>
      </c>
      <c r="H31" s="46">
        <f>IF(AND(EXCL_YRS_NEG_INC=1,_xlfn.XLOOKUP($D31,MASTER_YH!$D:$D,MASTER_YH!L:L)&lt;0), "Negative", _xlfn.XLOOKUP($D31,MASTER_YH!$D:$D,MASTER_YH!L:L))</f>
        <v>26153000</v>
      </c>
      <c r="I31" s="65">
        <f t="shared" si="11"/>
        <v>6.9939010313634174E-3</v>
      </c>
      <c r="J31" s="65" t="str">
        <f t="shared" si="12"/>
        <v/>
      </c>
      <c r="K31" s="47">
        <f t="shared" si="65"/>
        <v>3.6177944636802649E-2</v>
      </c>
      <c r="L31" s="46">
        <f>_xlfn.XLOOKUP($D31, 'MASTER_S&amp;P'!$D:$D, 'MASTER_S&amp;P'!F:F)</f>
        <v>722899000</v>
      </c>
      <c r="M31" s="46">
        <f>IF(AND(EXCL_YRS_NEG_INC=1,_xlfn.XLOOKUP($D31,'MASTER_S&amp;P'!$D:$D,'MASTER_S&amp;P'!L:L)&lt;0),"Negative",_xlfn.XLOOKUP($D31,'MASTER_S&amp;P'!$D:$D,'MASTER_S&amp;P'!L:L))</f>
        <v>26153000</v>
      </c>
      <c r="N31" s="65">
        <f t="shared" si="13"/>
        <v>4.2845878143219617E-3</v>
      </c>
      <c r="O31" s="65" t="str">
        <f t="shared" si="14"/>
        <v/>
      </c>
      <c r="P31" s="47">
        <f t="shared" si="48"/>
        <v>3.6177944636802649E-2</v>
      </c>
      <c r="Q31" s="46">
        <f>_xlfn.XLOOKUP($D31, MASTER_VL!$D:$D, MASTER_VL!F:F)</f>
        <v>722900000</v>
      </c>
      <c r="R31" s="46">
        <f>IF(AND(EXCL_YRS_NEG_INC=1,_xlfn.XLOOKUP($D31,MASTER_VL!$D:$D,MASTER_VL!O:O)&lt;0),"Negative",_xlfn.XLOOKUP($D31,MASTER_VL!$D:$D,MASTER_VL!O:O))</f>
        <v>19266100</v>
      </c>
      <c r="S31" s="65">
        <f t="shared" si="15"/>
        <v>6.3637343448652338E-3</v>
      </c>
      <c r="T31" s="65" t="str">
        <f t="shared" si="16"/>
        <v/>
      </c>
      <c r="U31" s="47">
        <f t="shared" si="49"/>
        <v>2.6651127403513625E-2</v>
      </c>
      <c r="V31" s="46">
        <f t="shared" si="17"/>
        <v>722899000</v>
      </c>
      <c r="W31" s="46">
        <f>_xlfn.XLOOKUP($D31, MASTER_YH!$D:$D, MASTER_YH!I:I)</f>
        <v>648747000</v>
      </c>
      <c r="X31" s="49">
        <f t="shared" si="18"/>
        <v>1.1143003358782391</v>
      </c>
      <c r="Y31" s="46">
        <f t="shared" si="50"/>
        <v>722899000</v>
      </c>
      <c r="Z31" s="46">
        <f>_xlfn.XLOOKUP($D31, 'MASTER_S&amp;P'!$D:$D, 'MASTER_S&amp;P'!I:I)</f>
        <v>648747000</v>
      </c>
      <c r="AA31" s="49">
        <f t="shared" si="51"/>
        <v>1.1143003358782391</v>
      </c>
      <c r="AB31" s="51">
        <f t="shared" si="19"/>
        <v>648747000</v>
      </c>
      <c r="AC31" s="65">
        <f t="shared" si="20"/>
        <v>2.9571337950413563E-3</v>
      </c>
      <c r="AD31" s="65" t="str">
        <f t="shared" si="21"/>
        <v/>
      </c>
      <c r="AE31" s="50">
        <f t="shared" si="52"/>
        <v>1.1143003358782391</v>
      </c>
      <c r="AF31" s="44">
        <f t="shared" si="22"/>
        <v>0</v>
      </c>
      <c r="AI31" s="46">
        <f>_xlfn.XLOOKUP($D31,MASTER_YH!$D:$D,MASTER_YH!G:G)</f>
        <v>862133000</v>
      </c>
      <c r="AJ31" s="46">
        <f>IF(AND(EXCL_YRS_NEG_INC=1,_xlfn.XLOOKUP($D31,MASTER_YH!$D:$D,MASTER_YH!M:M)&lt;0), "Negative", _xlfn.XLOOKUP($D31,MASTER_YH!$D:$D,MASTER_YH!M:M))</f>
        <v>72711000</v>
      </c>
      <c r="AK31" s="65">
        <f t="shared" si="23"/>
        <v>3.3102428346625879E-3</v>
      </c>
      <c r="AL31" s="65" t="str">
        <f t="shared" si="24"/>
        <v/>
      </c>
      <c r="AM31" s="47">
        <f t="shared" si="53"/>
        <v>8.4338495336566399E-2</v>
      </c>
      <c r="AN31" s="46">
        <f>_xlfn.XLOOKUP($D31, 'MASTER_S&amp;P'!$D:$D, 'MASTER_S&amp;P'!G:G)</f>
        <v>862133000</v>
      </c>
      <c r="AO31" s="46">
        <f>IF(AND(EXCL_YRS_NEG_INC=1,_xlfn.XLOOKUP($D31,'MASTER_S&amp;P'!$D:$D,'MASTER_S&amp;P'!M:M)&lt;0),"Negative",_xlfn.XLOOKUP($D31,'MASTER_S&amp;P'!$D:$D,'MASTER_S&amp;P'!M:M))</f>
        <v>72711000</v>
      </c>
      <c r="AP31" s="65">
        <f t="shared" si="25"/>
        <v>3.3245418101140508E-3</v>
      </c>
      <c r="AQ31" s="65" t="str">
        <f t="shared" si="26"/>
        <v/>
      </c>
      <c r="AR31" s="47">
        <f t="shared" si="54"/>
        <v>8.4338495336566399E-2</v>
      </c>
      <c r="AS31" s="46">
        <f>_xlfn.XLOOKUP($D31, MASTER_VL!$D:$D, MASTER_VL!G:G)</f>
        <v>862100000</v>
      </c>
      <c r="AT31" s="46">
        <f>IF(AND(EXCL_YRS_NEG_INC=1,_xlfn.XLOOKUP($D31,MASTER_VL!$D:$D,MASTER_VL!P:P)&lt;0),"Negative",_xlfn.XLOOKUP($D31,MASTER_VL!$D:$D,MASTER_VL!P:P))</f>
        <v>54264000</v>
      </c>
      <c r="AU31" s="65">
        <f t="shared" si="27"/>
        <v>3.6827835677546283E-3</v>
      </c>
      <c r="AV31" s="65" t="str">
        <f t="shared" si="28"/>
        <v/>
      </c>
      <c r="AW31" s="47">
        <f t="shared" si="55"/>
        <v>6.2943974016935383E-2</v>
      </c>
      <c r="AX31" s="46">
        <f t="shared" si="29"/>
        <v>862133000</v>
      </c>
      <c r="AY31" s="46">
        <f>_xlfn.XLOOKUP($D31, MASTER_YH!$D:$D, MASTER_YH!J:J)</f>
        <v>654133000</v>
      </c>
      <c r="AZ31" s="49">
        <f t="shared" si="30"/>
        <v>1.3179781481747597</v>
      </c>
      <c r="BA31" s="46">
        <f t="shared" si="56"/>
        <v>862133000</v>
      </c>
      <c r="BB31" s="46">
        <f>_xlfn.XLOOKUP($D31, 'MASTER_S&amp;P'!$D:$D, 'MASTER_S&amp;P'!J:J)</f>
        <v>654133000</v>
      </c>
      <c r="BC31" s="49">
        <f t="shared" si="57"/>
        <v>1.3179781481747597</v>
      </c>
      <c r="BD31" s="51">
        <f t="shared" si="31"/>
        <v>654133000</v>
      </c>
      <c r="BE31" s="65">
        <f t="shared" si="32"/>
        <v>3.0612072319550236E-3</v>
      </c>
      <c r="BF31" s="65" t="str">
        <f t="shared" si="33"/>
        <v/>
      </c>
      <c r="BG31" s="50">
        <f t="shared" si="58"/>
        <v>1.3179781481747597</v>
      </c>
      <c r="BH31" s="44">
        <f t="shared" si="34"/>
        <v>0</v>
      </c>
      <c r="BK31" s="46">
        <f>_xlfn.XLOOKUP($D31,MASTER_YH!$D:$D,MASTER_YH!H:H)</f>
        <v>1047215000</v>
      </c>
      <c r="BL31" s="46">
        <f>IF(AND(EXCL_YRS_NEG_INC=1,_xlfn.XLOOKUP($D31,MASTER_YH!$D:$D,MASTER_YH!N:N)&lt;0), "Negative", _xlfn.XLOOKUP($D31,MASTER_YH!$D:$D,MASTER_YH!N:N))</f>
        <v>119501000</v>
      </c>
      <c r="BM31" s="65">
        <f t="shared" si="35"/>
        <v>3.847449678723133E-3</v>
      </c>
      <c r="BN31" s="65" t="str">
        <f t="shared" si="36"/>
        <v/>
      </c>
      <c r="BO31" s="47">
        <f t="shared" si="59"/>
        <v>0.11411314772993129</v>
      </c>
      <c r="BP31" s="46">
        <f>_xlfn.XLOOKUP($D31, 'MASTER_S&amp;P'!$D:$D, 'MASTER_S&amp;P'!H:H)</f>
        <v>1047215000</v>
      </c>
      <c r="BQ31" s="46">
        <f>IF(AND(EXCL_YRS_NEG_INC=1,_xlfn.XLOOKUP($D31,'MASTER_S&amp;P'!$D:$D,'MASTER_S&amp;P'!N:N)&lt;0),"Negative",_xlfn.XLOOKUP($D31,'MASTER_S&amp;P'!$D:$D,'MASTER_S&amp;P'!N:N))</f>
        <v>119501000</v>
      </c>
      <c r="BR31" s="65">
        <f t="shared" si="37"/>
        <v>3.8362422466844191E-3</v>
      </c>
      <c r="BS31" s="65" t="str">
        <f t="shared" si="38"/>
        <v/>
      </c>
      <c r="BT31" s="47">
        <f t="shared" si="60"/>
        <v>0.11411314772993129</v>
      </c>
      <c r="BU31" s="46">
        <f>_xlfn.XLOOKUP($D31, MASTER_VL!$D:$D, MASTER_VL!H:H)</f>
        <v>1047200000</v>
      </c>
      <c r="BV31" s="46">
        <f>IF(AND(EXCL_YRS_NEG_INC=1,_xlfn.XLOOKUP($D31,MASTER_VL!$D:$D,MASTER_VL!Q:Q)&lt;0),"Negative",_xlfn.XLOOKUP($D31,MASTER_VL!$D:$D,MASTER_VL!Q:Q))</f>
        <v>84626000</v>
      </c>
      <c r="BW31" s="65">
        <f t="shared" si="39"/>
        <v>4.3458533750990493E-3</v>
      </c>
      <c r="BX31" s="65" t="str">
        <f t="shared" si="40"/>
        <v/>
      </c>
      <c r="BY31" s="47">
        <f t="shared" si="61"/>
        <v>8.0811688311688307E-2</v>
      </c>
      <c r="BZ31" s="46">
        <f t="shared" si="41"/>
        <v>1047215000</v>
      </c>
      <c r="CA31" s="46">
        <f>_xlfn.XLOOKUP($D31, MASTER_YH!$D:$D, MASTER_YH!K:K)</f>
        <v>649049000</v>
      </c>
      <c r="CB31" s="49">
        <f t="shared" si="42"/>
        <v>1.613460616995019</v>
      </c>
      <c r="CC31" s="46">
        <f t="shared" si="62"/>
        <v>1047215000</v>
      </c>
      <c r="CD31" s="46">
        <f>_xlfn.XLOOKUP($D31, 'MASTER_S&amp;P'!$D:$D, 'MASTER_S&amp;P'!K:K)</f>
        <v>649049000</v>
      </c>
      <c r="CE31" s="49">
        <f t="shared" si="63"/>
        <v>1.613460616995019</v>
      </c>
      <c r="CF31" s="51">
        <f t="shared" si="43"/>
        <v>649049000</v>
      </c>
      <c r="CG31" s="65">
        <f t="shared" si="44"/>
        <v>3.2840286812387885E-3</v>
      </c>
      <c r="CH31" s="65" t="str">
        <f t="shared" si="45"/>
        <v/>
      </c>
      <c r="CI31" s="50">
        <f t="shared" si="64"/>
        <v>1.613460616995019</v>
      </c>
      <c r="CJ31" s="44">
        <f t="shared" si="46"/>
        <v>0</v>
      </c>
    </row>
    <row r="32" spans="2:88" x14ac:dyDescent="0.3">
      <c r="B32" s="7" t="str">
        <f t="shared" si="47"/>
        <v>Retail Hardlines</v>
      </c>
      <c r="C32" s="7" t="str">
        <v>MarineMax Inc</v>
      </c>
      <c r="D32" s="7" t="str">
        <v>HZO</v>
      </c>
      <c r="G32" s="46">
        <f>_xlfn.XLOOKUP($D32,MASTER_YH!$D:$D,MASTER_YH!F:F)</f>
        <v>2431008000</v>
      </c>
      <c r="H32" s="46">
        <f>IF(AND(EXCL_YRS_NEG_INC=1,_xlfn.XLOOKUP($D32,MASTER_YH!$D:$D,MASTER_YH!L:L)&lt;0), "Negative", _xlfn.XLOOKUP($D32,MASTER_YH!$D:$D,MASTER_YH!L:L))</f>
        <v>54331000</v>
      </c>
      <c r="I32" s="65">
        <f t="shared" si="11"/>
        <v>2.8084272870582575E-2</v>
      </c>
      <c r="J32" s="65" t="str">
        <f t="shared" si="12"/>
        <v/>
      </c>
      <c r="K32" s="47">
        <f t="shared" si="65"/>
        <v>2.2349165449064751E-2</v>
      </c>
      <c r="L32" s="46">
        <f>_xlfn.XLOOKUP($D32, 'MASTER_S&amp;P'!$D:$D, 'MASTER_S&amp;P'!F:F)</f>
        <v>2431008000</v>
      </c>
      <c r="M32" s="46">
        <f>IF(AND(EXCL_YRS_NEG_INC=1,_xlfn.XLOOKUP($D32,'MASTER_S&amp;P'!$D:$D,'MASTER_S&amp;P'!L:L)&lt;0),"Negative",_xlfn.XLOOKUP($D32,'MASTER_S&amp;P'!$D:$D,'MASTER_S&amp;P'!L:L))</f>
        <v>54331000</v>
      </c>
      <c r="N32" s="65">
        <f t="shared" si="13"/>
        <v>1.7204923657882169E-2</v>
      </c>
      <c r="O32" s="65" t="str">
        <f t="shared" si="14"/>
        <v/>
      </c>
      <c r="P32" s="47">
        <f t="shared" si="48"/>
        <v>2.2349165449064751E-2</v>
      </c>
      <c r="Q32" s="46">
        <f>_xlfn.XLOOKUP($D32, MASTER_VL!$D:$D, MASTER_VL!F:F)</f>
        <v>2431000000</v>
      </c>
      <c r="R32" s="46">
        <f>IF(AND(EXCL_YRS_NEG_INC=1,_xlfn.XLOOKUP($D32,MASTER_VL!$D:$D,MASTER_VL!O:O)&lt;0),"Negative",_xlfn.XLOOKUP($D32,MASTER_VL!$D:$D,MASTER_VL!O:O))</f>
        <v>37191000</v>
      </c>
      <c r="S32" s="65">
        <f t="shared" si="15"/>
        <v>2.5553814818888385E-2</v>
      </c>
      <c r="T32" s="65" t="str">
        <f t="shared" si="16"/>
        <v/>
      </c>
      <c r="U32" s="47">
        <f t="shared" si="49"/>
        <v>1.5298642533936651E-2</v>
      </c>
      <c r="V32" s="46">
        <f t="shared" si="17"/>
        <v>2431008000</v>
      </c>
      <c r="W32" s="46">
        <f>_xlfn.XLOOKUP($D32, MASTER_YH!$D:$D, MASTER_YH!I:I)</f>
        <v>2605068000</v>
      </c>
      <c r="X32" s="49">
        <f t="shared" si="18"/>
        <v>0.93318408578969914</v>
      </c>
      <c r="Y32" s="46">
        <f t="shared" si="50"/>
        <v>2431008000</v>
      </c>
      <c r="Z32" s="46">
        <f>_xlfn.XLOOKUP($D32, 'MASTER_S&amp;P'!$D:$D, 'MASTER_S&amp;P'!I:I)</f>
        <v>2605068000</v>
      </c>
      <c r="AA32" s="49">
        <f t="shared" si="51"/>
        <v>0.93318408578969914</v>
      </c>
      <c r="AB32" s="51">
        <f t="shared" si="19"/>
        <v>2605068000</v>
      </c>
      <c r="AC32" s="65">
        <f t="shared" si="20"/>
        <v>1.1874482072642795E-2</v>
      </c>
      <c r="AD32" s="65" t="str">
        <f t="shared" si="21"/>
        <v/>
      </c>
      <c r="AE32" s="50">
        <f t="shared" si="52"/>
        <v>0.93318408578969914</v>
      </c>
      <c r="AF32" s="44">
        <f t="shared" si="22"/>
        <v>0</v>
      </c>
      <c r="AI32" s="46">
        <f>_xlfn.XLOOKUP($D32,MASTER_YH!$D:$D,MASTER_YH!G:G)</f>
        <v>2394706000</v>
      </c>
      <c r="AJ32" s="46">
        <f>IF(AND(EXCL_YRS_NEG_INC=1,_xlfn.XLOOKUP($D32,MASTER_YH!$D:$D,MASTER_YH!M:M)&lt;0), "Negative", _xlfn.XLOOKUP($D32,MASTER_YH!$D:$D,MASTER_YH!M:M))</f>
        <v>147435000</v>
      </c>
      <c r="AK32" s="65">
        <f t="shared" si="23"/>
        <v>1.2253024273018939E-2</v>
      </c>
      <c r="AL32" s="65" t="str">
        <f t="shared" si="24"/>
        <v/>
      </c>
      <c r="AM32" s="47">
        <f t="shared" si="53"/>
        <v>6.1567056665828707E-2</v>
      </c>
      <c r="AN32" s="46">
        <f>_xlfn.XLOOKUP($D32, 'MASTER_S&amp;P'!$D:$D, 'MASTER_S&amp;P'!G:G)</f>
        <v>2394706000</v>
      </c>
      <c r="AO32" s="46">
        <f>IF(AND(EXCL_YRS_NEG_INC=1,_xlfn.XLOOKUP($D32,'MASTER_S&amp;P'!$D:$D,'MASTER_S&amp;P'!M:M)&lt;0),"Negative",_xlfn.XLOOKUP($D32,'MASTER_S&amp;P'!$D:$D,'MASTER_S&amp;P'!M:M))</f>
        <v>147435000</v>
      </c>
      <c r="AP32" s="65">
        <f t="shared" si="25"/>
        <v>1.2305952623607433E-2</v>
      </c>
      <c r="AQ32" s="65" t="str">
        <f t="shared" si="26"/>
        <v/>
      </c>
      <c r="AR32" s="47">
        <f t="shared" si="54"/>
        <v>6.1567056665828707E-2</v>
      </c>
      <c r="AS32" s="46">
        <f>_xlfn.XLOOKUP($D32, MASTER_VL!$D:$D, MASTER_VL!G:G)</f>
        <v>2394700000</v>
      </c>
      <c r="AT32" s="46">
        <f>IF(AND(EXCL_YRS_NEG_INC=1,_xlfn.XLOOKUP($D32,MASTER_VL!$D:$D,MASTER_VL!P:P)&lt;0),"Negative",_xlfn.XLOOKUP($D32,MASTER_VL!$D:$D,MASTER_VL!P:P))</f>
        <v>107675700</v>
      </c>
      <c r="AU32" s="65">
        <f t="shared" si="27"/>
        <v>1.3632001850574914E-2</v>
      </c>
      <c r="AV32" s="65" t="str">
        <f t="shared" si="28"/>
        <v/>
      </c>
      <c r="AW32" s="47">
        <f t="shared" si="55"/>
        <v>4.4964170877354159E-2</v>
      </c>
      <c r="AX32" s="46">
        <f t="shared" si="29"/>
        <v>2394706000</v>
      </c>
      <c r="AY32" s="46">
        <f>_xlfn.XLOOKUP($D32, MASTER_YH!$D:$D, MASTER_YH!J:J)</f>
        <v>2421305000</v>
      </c>
      <c r="AZ32" s="49">
        <f t="shared" si="30"/>
        <v>0.98901460163011268</v>
      </c>
      <c r="BA32" s="46">
        <f t="shared" si="56"/>
        <v>2394706000</v>
      </c>
      <c r="BB32" s="46">
        <f>_xlfn.XLOOKUP($D32, 'MASTER_S&amp;P'!$D:$D, 'MASTER_S&amp;P'!J:J)</f>
        <v>2421305000</v>
      </c>
      <c r="BC32" s="49">
        <f t="shared" si="57"/>
        <v>0.98901460163011268</v>
      </c>
      <c r="BD32" s="51">
        <f t="shared" si="31"/>
        <v>2421305000</v>
      </c>
      <c r="BE32" s="65">
        <f t="shared" si="32"/>
        <v>1.1331206920869086E-2</v>
      </c>
      <c r="BF32" s="65" t="str">
        <f t="shared" si="33"/>
        <v/>
      </c>
      <c r="BG32" s="50">
        <f t="shared" si="58"/>
        <v>0.98901460163011268</v>
      </c>
      <c r="BH32" s="44">
        <f t="shared" si="34"/>
        <v>0</v>
      </c>
      <c r="BK32" s="46">
        <f>_xlfn.XLOOKUP($D32,MASTER_YH!$D:$D,MASTER_YH!H:H)</f>
        <v>2308098000</v>
      </c>
      <c r="BL32" s="46">
        <f>IF(AND(EXCL_YRS_NEG_INC=1,_xlfn.XLOOKUP($D32,MASTER_YH!$D:$D,MASTER_YH!N:N)&lt;0), "Negative", _xlfn.XLOOKUP($D32,MASTER_YH!$D:$D,MASTER_YH!N:N))</f>
        <v>261921000</v>
      </c>
      <c r="BM32" s="65">
        <f t="shared" si="35"/>
        <v>8.0189914002424638E-3</v>
      </c>
      <c r="BN32" s="65" t="str">
        <f t="shared" si="36"/>
        <v/>
      </c>
      <c r="BO32" s="47">
        <f t="shared" si="59"/>
        <v>0.11347915036536577</v>
      </c>
      <c r="BP32" s="46">
        <f>_xlfn.XLOOKUP($D32, 'MASTER_S&amp;P'!$D:$D, 'MASTER_S&amp;P'!H:H)</f>
        <v>2308098000</v>
      </c>
      <c r="BQ32" s="46">
        <f>IF(AND(EXCL_YRS_NEG_INC=1,_xlfn.XLOOKUP($D32,'MASTER_S&amp;P'!$D:$D,'MASTER_S&amp;P'!N:N)&lt;0),"Negative",_xlfn.XLOOKUP($D32,'MASTER_S&amp;P'!$D:$D,'MASTER_S&amp;P'!N:N))</f>
        <v>261921000</v>
      </c>
      <c r="BR32" s="65">
        <f t="shared" si="37"/>
        <v>7.9956324719543947E-3</v>
      </c>
      <c r="BS32" s="65" t="str">
        <f t="shared" si="38"/>
        <v/>
      </c>
      <c r="BT32" s="47">
        <f t="shared" si="60"/>
        <v>0.11347915036536577</v>
      </c>
      <c r="BU32" s="46">
        <f>_xlfn.XLOOKUP($D32, MASTER_VL!$D:$D, MASTER_VL!H:H)</f>
        <v>2308100000</v>
      </c>
      <c r="BV32" s="46">
        <f>IF(AND(EXCL_YRS_NEG_INC=1,_xlfn.XLOOKUP($D32,MASTER_VL!$D:$D,MASTER_VL!Q:Q)&lt;0),"Negative",_xlfn.XLOOKUP($D32,MASTER_VL!$D:$D,MASTER_VL!Q:Q))</f>
        <v>191562800</v>
      </c>
      <c r="BW32" s="65">
        <f t="shared" si="39"/>
        <v>9.0577821028706863E-3</v>
      </c>
      <c r="BX32" s="65" t="str">
        <f t="shared" si="40"/>
        <v/>
      </c>
      <c r="BY32" s="47">
        <f t="shared" si="61"/>
        <v>8.2995884060482653E-2</v>
      </c>
      <c r="BZ32" s="46">
        <f t="shared" si="41"/>
        <v>2308098000</v>
      </c>
      <c r="CA32" s="46">
        <f>_xlfn.XLOOKUP($D32, MASTER_YH!$D:$D, MASTER_YH!K:K)</f>
        <v>1352771000</v>
      </c>
      <c r="CB32" s="49">
        <f t="shared" si="42"/>
        <v>1.7062000885589652</v>
      </c>
      <c r="CC32" s="46">
        <f t="shared" si="62"/>
        <v>2308098000</v>
      </c>
      <c r="CD32" s="46">
        <f>_xlfn.XLOOKUP($D32, 'MASTER_S&amp;P'!$D:$D, 'MASTER_S&amp;P'!K:K)</f>
        <v>1352771000</v>
      </c>
      <c r="CE32" s="49">
        <f t="shared" si="63"/>
        <v>1.7062000885589652</v>
      </c>
      <c r="CF32" s="51">
        <f t="shared" si="43"/>
        <v>1352771000</v>
      </c>
      <c r="CG32" s="65">
        <f t="shared" si="44"/>
        <v>6.8446893272281093E-3</v>
      </c>
      <c r="CH32" s="65" t="str">
        <f t="shared" si="45"/>
        <v/>
      </c>
      <c r="CI32" s="50">
        <f t="shared" si="64"/>
        <v>1.7062000885589652</v>
      </c>
      <c r="CJ32" s="44">
        <f t="shared" si="46"/>
        <v>0</v>
      </c>
    </row>
    <row r="33" spans="2:88" x14ac:dyDescent="0.3">
      <c r="B33" s="7" t="str">
        <f t="shared" si="47"/>
        <v>Retail Hardlines</v>
      </c>
      <c r="C33" s="7" t="str">
        <v>Kirklands Inc</v>
      </c>
      <c r="D33" s="7" t="str">
        <v>KIRK</v>
      </c>
      <c r="G33" s="46" t="str">
        <f>_xlfn.XLOOKUP($D33,MASTER_YH!$D:$D,MASTER_YH!F:F)</f>
        <v>n/a</v>
      </c>
      <c r="H33" s="46" t="str">
        <f>IF(AND(EXCL_YRS_NEG_INC=1,_xlfn.XLOOKUP($D33,MASTER_YH!$D:$D,MASTER_YH!L:L)&lt;0), "Negative", _xlfn.XLOOKUP($D33,MASTER_YH!$D:$D,MASTER_YH!L:L))</f>
        <v>n/a</v>
      </c>
      <c r="I33" s="65" t="str">
        <f t="shared" si="11"/>
        <v/>
      </c>
      <c r="J33" s="65" t="str">
        <f t="shared" si="12"/>
        <v/>
      </c>
      <c r="K33" s="47" t="str">
        <f t="shared" si="65"/>
        <v>n/a</v>
      </c>
      <c r="L33" s="46">
        <f>_xlfn.XLOOKUP($D33, 'MASTER_S&amp;P'!$D:$D, 'MASTER_S&amp;P'!F:F)</f>
        <v>468690000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8"/>
        <v>n/a</v>
      </c>
      <c r="Q33" s="46" t="str">
        <f>_xlfn.XLOOKUP($D33, MASTER_VL!$D:$D, MASTER_VL!F:F)</f>
        <v>NA</v>
      </c>
      <c r="R33" s="46" t="str">
        <f>IF(AND(EXCL_YRS_NEG_INC=1,_xlfn.XLOOKUP($D33,MASTER_VL!$D:$D,MASTER_VL!O:O)&lt;0),"Negative",_xlfn.XLOOKUP($D33,MASTER_VL!$D:$D,MASTER_VL!O:O))</f>
        <v>NA</v>
      </c>
      <c r="S33" s="65" t="str">
        <f t="shared" si="15"/>
        <v/>
      </c>
      <c r="T33" s="65" t="str">
        <f t="shared" si="16"/>
        <v/>
      </c>
      <c r="U33" s="47" t="str">
        <f t="shared" si="49"/>
        <v>n/a</v>
      </c>
      <c r="V33" s="46" t="str">
        <f t="shared" si="17"/>
        <v>n/a</v>
      </c>
      <c r="W33" s="46" t="str">
        <f>_xlfn.XLOOKUP($D33, MASTER_YH!$D:$D, MASTER_YH!I:I)</f>
        <v>n/a</v>
      </c>
      <c r="X33" s="49" t="str">
        <f t="shared" si="18"/>
        <v>n/a</v>
      </c>
      <c r="Y33" s="46">
        <f t="shared" si="50"/>
        <v>468690000</v>
      </c>
      <c r="Z33" s="46">
        <f>_xlfn.XLOOKUP($D33, 'MASTER_S&amp;P'!$D:$D, 'MASTER_S&amp;P'!I:I)</f>
        <v>250573000</v>
      </c>
      <c r="AA33" s="49">
        <f t="shared" si="51"/>
        <v>1.8704728761678233</v>
      </c>
      <c r="AB33" s="51">
        <f t="shared" si="19"/>
        <v>250573000</v>
      </c>
      <c r="AC33" s="65">
        <f t="shared" si="20"/>
        <v>1.1421677270567691E-3</v>
      </c>
      <c r="AD33" s="65" t="str">
        <f t="shared" si="21"/>
        <v/>
      </c>
      <c r="AE33" s="50">
        <f t="shared" si="52"/>
        <v>1.8704728761678233</v>
      </c>
      <c r="AF33" s="44">
        <f t="shared" si="22"/>
        <v>0</v>
      </c>
      <c r="AI33" s="46">
        <f>_xlfn.XLOOKUP($D33,MASTER_YH!$D:$D,MASTER_YH!G:G)</f>
        <v>468690000</v>
      </c>
      <c r="AJ33" s="46" t="str">
        <f>IF(AND(EXCL_YRS_NEG_INC=1,_xlfn.XLOOKUP($D33,MASTER_YH!$D:$D,MASTER_YH!M:M)&lt;0), "Negative", _xlfn.XLOOKUP($D33,MASTER_YH!$D:$D,MASTER_YH!M:M))</f>
        <v>Negative</v>
      </c>
      <c r="AK33" s="65" t="str">
        <f t="shared" si="23"/>
        <v/>
      </c>
      <c r="AL33" s="65" t="str">
        <f t="shared" si="24"/>
        <v/>
      </c>
      <c r="AM33" s="47" t="str">
        <f t="shared" si="53"/>
        <v>n/a</v>
      </c>
      <c r="AN33" s="46">
        <f>_xlfn.XLOOKUP($D33, 'MASTER_S&amp;P'!$D:$D, 'MASTER_S&amp;P'!G:G)</f>
        <v>498825000</v>
      </c>
      <c r="AO33" s="46" t="str">
        <f>IF(AND(EXCL_YRS_NEG_INC=1,_xlfn.XLOOKUP($D33,'MASTER_S&amp;P'!$D:$D,'MASTER_S&amp;P'!M:M)&lt;0),"Negative",_xlfn.XLOOKUP($D33,'MASTER_S&amp;P'!$D:$D,'MASTER_S&amp;P'!M:M))</f>
        <v>Negative</v>
      </c>
      <c r="AP33" s="65" t="str">
        <f t="shared" si="25"/>
        <v/>
      </c>
      <c r="AQ33" s="65" t="str">
        <f t="shared" si="26"/>
        <v/>
      </c>
      <c r="AR33" s="47" t="str">
        <f t="shared" si="54"/>
        <v>n/a</v>
      </c>
      <c r="AS33" s="46">
        <f>_xlfn.XLOOKUP($D33, MASTER_VL!$D:$D, MASTER_VL!G:G)</f>
        <v>468700000</v>
      </c>
      <c r="AT33" s="46" t="str">
        <f>IF(AND(EXCL_YRS_NEG_INC=1,_xlfn.XLOOKUP($D33,MASTER_VL!$D:$D,MASTER_VL!P:P)&lt;0),"Negative",_xlfn.XLOOKUP($D33,MASTER_VL!$D:$D,MASTER_VL!P:P))</f>
        <v>Negative</v>
      </c>
      <c r="AU33" s="65" t="str">
        <f t="shared" si="27"/>
        <v/>
      </c>
      <c r="AV33" s="65" t="str">
        <f t="shared" si="28"/>
        <v/>
      </c>
      <c r="AW33" s="47" t="str">
        <f t="shared" si="55"/>
        <v>n/a</v>
      </c>
      <c r="AX33" s="46">
        <f t="shared" si="29"/>
        <v>468690000</v>
      </c>
      <c r="AY33" s="46">
        <f>_xlfn.XLOOKUP($D33, MASTER_YH!$D:$D, MASTER_YH!J:J)</f>
        <v>250573000</v>
      </c>
      <c r="AZ33" s="49">
        <f t="shared" si="30"/>
        <v>1.8704728761678233</v>
      </c>
      <c r="BA33" s="46">
        <f t="shared" si="56"/>
        <v>498825000</v>
      </c>
      <c r="BB33" s="46">
        <f>_xlfn.XLOOKUP($D33, 'MASTER_S&amp;P'!$D:$D, 'MASTER_S&amp;P'!J:J)</f>
        <v>274246000</v>
      </c>
      <c r="BC33" s="49">
        <f t="shared" si="57"/>
        <v>1.8188961735084559</v>
      </c>
      <c r="BD33" s="51">
        <f t="shared" si="31"/>
        <v>262409500</v>
      </c>
      <c r="BE33" s="65">
        <f t="shared" si="32"/>
        <v>1.2280222204562401E-3</v>
      </c>
      <c r="BF33" s="65" t="str">
        <f t="shared" si="33"/>
        <v/>
      </c>
      <c r="BG33" s="50">
        <f t="shared" si="58"/>
        <v>1.8446845248381396</v>
      </c>
      <c r="BH33" s="44">
        <f t="shared" si="34"/>
        <v>0</v>
      </c>
      <c r="BK33" s="46">
        <f>_xlfn.XLOOKUP($D33,MASTER_YH!$D:$D,MASTER_YH!H:H)</f>
        <v>498825000</v>
      </c>
      <c r="BL33" s="46" t="str">
        <f>IF(AND(EXCL_YRS_NEG_INC=1,_xlfn.XLOOKUP($D33,MASTER_YH!$D:$D,MASTER_YH!N:N)&lt;0), "Negative", _xlfn.XLOOKUP($D33,MASTER_YH!$D:$D,MASTER_YH!N:N))</f>
        <v>Negative</v>
      </c>
      <c r="BM33" s="65" t="str">
        <f t="shared" si="35"/>
        <v/>
      </c>
      <c r="BN33" s="65" t="str">
        <f t="shared" si="36"/>
        <v/>
      </c>
      <c r="BO33" s="47" t="str">
        <f t="shared" si="59"/>
        <v>n/a</v>
      </c>
      <c r="BP33" s="46">
        <f>_xlfn.XLOOKUP($D33, 'MASTER_S&amp;P'!$D:$D, 'MASTER_S&amp;P'!H:H)</f>
        <v>558180000</v>
      </c>
      <c r="BQ33" s="46">
        <f>IF(AND(EXCL_YRS_NEG_INC=1,_xlfn.XLOOKUP($D33,'MASTER_S&amp;P'!$D:$D,'MASTER_S&amp;P'!N:N)&lt;0),"Negative",_xlfn.XLOOKUP($D33,'MASTER_S&amp;P'!$D:$D,'MASTER_S&amp;P'!N:N))</f>
        <v>25369000</v>
      </c>
      <c r="BR33" s="65">
        <f t="shared" si="37"/>
        <v>1.78922956866229E-3</v>
      </c>
      <c r="BS33" s="65" t="str">
        <f t="shared" si="38"/>
        <v/>
      </c>
      <c r="BT33" s="47">
        <f t="shared" si="60"/>
        <v>4.5449496578164751E-2</v>
      </c>
      <c r="BU33" s="46">
        <f>_xlfn.XLOOKUP($D33, MASTER_VL!$D:$D, MASTER_VL!H:H)</f>
        <v>498800000</v>
      </c>
      <c r="BV33" s="46" t="str">
        <f>IF(AND(EXCL_YRS_NEG_INC=1,_xlfn.XLOOKUP($D33,MASTER_VL!$D:$D,MASTER_VL!Q:Q)&lt;0),"Negative",_xlfn.XLOOKUP($D33,MASTER_VL!$D:$D,MASTER_VL!Q:Q))</f>
        <v>Negative</v>
      </c>
      <c r="BW33" s="65" t="str">
        <f t="shared" si="39"/>
        <v/>
      </c>
      <c r="BX33" s="65" t="str">
        <f t="shared" si="40"/>
        <v/>
      </c>
      <c r="BY33" s="47" t="str">
        <f t="shared" si="61"/>
        <v>n/a</v>
      </c>
      <c r="BZ33" s="46">
        <f t="shared" si="41"/>
        <v>498825000</v>
      </c>
      <c r="CA33" s="46">
        <f>_xlfn.XLOOKUP($D33, MASTER_YH!$D:$D, MASTER_YH!K:K)</f>
        <v>274246000</v>
      </c>
      <c r="CB33" s="49">
        <f t="shared" si="42"/>
        <v>1.8188961735084559</v>
      </c>
      <c r="CC33" s="46">
        <f t="shared" si="62"/>
        <v>558180000</v>
      </c>
      <c r="CD33" s="46">
        <f>_xlfn.XLOOKUP($D33, 'MASTER_S&amp;P'!$D:$D, 'MASTER_S&amp;P'!K:K)</f>
        <v>331189000</v>
      </c>
      <c r="CE33" s="49">
        <f t="shared" si="63"/>
        <v>1.6853820628100571</v>
      </c>
      <c r="CF33" s="51">
        <f t="shared" si="43"/>
        <v>302717500</v>
      </c>
      <c r="CG33" s="65">
        <f t="shared" si="44"/>
        <v>1.5316762714570132E-3</v>
      </c>
      <c r="CH33" s="65" t="str">
        <f t="shared" si="45"/>
        <v/>
      </c>
      <c r="CI33" s="50">
        <f t="shared" si="64"/>
        <v>1.7521391181592565</v>
      </c>
      <c r="CJ33" s="44">
        <f t="shared" si="46"/>
        <v>0</v>
      </c>
    </row>
    <row r="34" spans="2:88" x14ac:dyDescent="0.3">
      <c r="B34" s="7" t="str">
        <f t="shared" si="47"/>
        <v>Retail Hardlines</v>
      </c>
      <c r="C34" s="7" t="str">
        <v>Movado Group</v>
      </c>
      <c r="D34" s="7" t="str">
        <v>MOV</v>
      </c>
      <c r="G34" s="46">
        <f>_xlfn.XLOOKUP($D34,MASTER_YH!$D:$D,MASTER_YH!F:F)</f>
        <v>653378000</v>
      </c>
      <c r="H34" s="46">
        <f>IF(AND(EXCL_YRS_NEG_INC=1,_xlfn.XLOOKUP($D34,MASTER_YH!$D:$D,MASTER_YH!L:L)&lt;0), "Negative", _xlfn.XLOOKUP($D34,MASTER_YH!$D:$D,MASTER_YH!L:L))</f>
        <v>26651000</v>
      </c>
      <c r="I34" s="65">
        <f t="shared" si="11"/>
        <v>8.008546926171943E-3</v>
      </c>
      <c r="J34" s="65" t="str">
        <f t="shared" si="12"/>
        <v/>
      </c>
      <c r="K34" s="47">
        <f t="shared" si="65"/>
        <v>4.0789558264894138E-2</v>
      </c>
      <c r="L34" s="46">
        <f>_xlfn.XLOOKUP($D34, 'MASTER_S&amp;P'!$D:$D, 'MASTER_S&amp;P'!F:F)</f>
        <v>664389000</v>
      </c>
      <c r="M34" s="46">
        <f>IF(AND(EXCL_YRS_NEG_INC=1,_xlfn.XLOOKUP($D34,'MASTER_S&amp;P'!$D:$D,'MASTER_S&amp;P'!L:L)&lt;0),"Negative",_xlfn.XLOOKUP($D34,'MASTER_S&amp;P'!$D:$D,'MASTER_S&amp;P'!L:L))</f>
        <v>53967000</v>
      </c>
      <c r="N34" s="65">
        <f t="shared" si="13"/>
        <v>4.9061778850497603E-3</v>
      </c>
      <c r="O34" s="65" t="str">
        <f t="shared" si="14"/>
        <v/>
      </c>
      <c r="P34" s="47">
        <f t="shared" si="48"/>
        <v>8.1228015515007024E-2</v>
      </c>
      <c r="Q34" s="46" t="str">
        <f>_xlfn.XLOOKUP($D34, MASTER_VL!$D:$D, MASTER_VL!F:F)</f>
        <v>NA</v>
      </c>
      <c r="R34" s="46" t="str">
        <f>IF(AND(EXCL_YRS_NEG_INC=1,_xlfn.XLOOKUP($D34,MASTER_VL!$D:$D,MASTER_VL!O:O)&lt;0),"Negative",_xlfn.XLOOKUP($D34,MASTER_VL!$D:$D,MASTER_VL!O:O))</f>
        <v>NA</v>
      </c>
      <c r="S34" s="65" t="str">
        <f t="shared" si="15"/>
        <v/>
      </c>
      <c r="T34" s="65" t="str">
        <f t="shared" si="16"/>
        <v/>
      </c>
      <c r="U34" s="47" t="str">
        <f t="shared" si="49"/>
        <v>n/a</v>
      </c>
      <c r="V34" s="46">
        <f t="shared" si="17"/>
        <v>653378000</v>
      </c>
      <c r="W34" s="46">
        <f>_xlfn.XLOOKUP($D34, MASTER_YH!$D:$D, MASTER_YH!I:I)</f>
        <v>729231000</v>
      </c>
      <c r="X34" s="49">
        <f t="shared" si="18"/>
        <v>0.89598220591280409</v>
      </c>
      <c r="Y34" s="46">
        <f t="shared" si="50"/>
        <v>664389000</v>
      </c>
      <c r="Z34" s="46">
        <f>_xlfn.XLOOKUP($D34, 'MASTER_S&amp;P'!$D:$D, 'MASTER_S&amp;P'!I:I)</f>
        <v>756498000</v>
      </c>
      <c r="AA34" s="49">
        <f t="shared" si="51"/>
        <v>0.87824290348421274</v>
      </c>
      <c r="AB34" s="51">
        <f t="shared" si="19"/>
        <v>742864500</v>
      </c>
      <c r="AC34" s="65">
        <f t="shared" si="20"/>
        <v>3.3861423915432357E-3</v>
      </c>
      <c r="AD34" s="65" t="str">
        <f t="shared" si="21"/>
        <v/>
      </c>
      <c r="AE34" s="50">
        <f t="shared" si="52"/>
        <v>0.88711255469850836</v>
      </c>
      <c r="AF34" s="44">
        <f t="shared" si="22"/>
        <v>0</v>
      </c>
      <c r="AI34" s="46">
        <f>_xlfn.XLOOKUP($D34,MASTER_YH!$D:$D,MASTER_YH!G:G)</f>
        <v>664389000</v>
      </c>
      <c r="AJ34" s="46">
        <f>IF(AND(EXCL_YRS_NEG_INC=1,_xlfn.XLOOKUP($D34,MASTER_YH!$D:$D,MASTER_YH!M:M)&lt;0), "Negative", _xlfn.XLOOKUP($D34,MASTER_YH!$D:$D,MASTER_YH!M:M))</f>
        <v>53967000</v>
      </c>
      <c r="AK34" s="65">
        <f t="shared" si="23"/>
        <v>3.9072229317390133E-3</v>
      </c>
      <c r="AL34" s="65" t="str">
        <f t="shared" si="24"/>
        <v/>
      </c>
      <c r="AM34" s="47">
        <f t="shared" si="53"/>
        <v>8.1228015515007024E-2</v>
      </c>
      <c r="AN34" s="46">
        <f>_xlfn.XLOOKUP($D34, 'MASTER_S&amp;P'!$D:$D, 'MASTER_S&amp;P'!G:G)</f>
        <v>744209000</v>
      </c>
      <c r="AO34" s="46">
        <f>IF(AND(EXCL_YRS_NEG_INC=1,_xlfn.XLOOKUP($D34,'MASTER_S&amp;P'!$D:$D,'MASTER_S&amp;P'!M:M)&lt;0),"Negative",_xlfn.XLOOKUP($D34,'MASTER_S&amp;P'!$D:$D,'MASTER_S&amp;P'!M:M))</f>
        <v>117138000</v>
      </c>
      <c r="AP34" s="65">
        <f t="shared" si="25"/>
        <v>3.9241006315256588E-3</v>
      </c>
      <c r="AQ34" s="65" t="str">
        <f t="shared" si="26"/>
        <v/>
      </c>
      <c r="AR34" s="47">
        <f t="shared" si="54"/>
        <v>0.1573993327143316</v>
      </c>
      <c r="AS34" s="46">
        <f>_xlfn.XLOOKUP($D34, MASTER_VL!$D:$D, MASTER_VL!G:G)</f>
        <v>672600000</v>
      </c>
      <c r="AT34" s="46">
        <f>IF(AND(EXCL_YRS_NEG_INC=1,_xlfn.XLOOKUP($D34,MASTER_VL!$D:$D,MASTER_VL!P:P)&lt;0),"Negative",_xlfn.XLOOKUP($D34,MASTER_VL!$D:$D,MASTER_VL!P:P))</f>
        <v>45587800</v>
      </c>
      <c r="AU34" s="65">
        <f t="shared" si="27"/>
        <v>4.3469488878235775E-3</v>
      </c>
      <c r="AV34" s="65" t="str">
        <f t="shared" si="28"/>
        <v/>
      </c>
      <c r="AW34" s="47">
        <f t="shared" si="55"/>
        <v>6.7778471602735646E-2</v>
      </c>
      <c r="AX34" s="46">
        <f t="shared" si="29"/>
        <v>664389000</v>
      </c>
      <c r="AY34" s="46">
        <f>_xlfn.XLOOKUP($D34, MASTER_YH!$D:$D, MASTER_YH!J:J)</f>
        <v>756498000</v>
      </c>
      <c r="AZ34" s="49">
        <f t="shared" si="30"/>
        <v>0.87824290348421274</v>
      </c>
      <c r="BA34" s="46">
        <f t="shared" si="56"/>
        <v>744209000</v>
      </c>
      <c r="BB34" s="46">
        <f>_xlfn.XLOOKUP($D34, 'MASTER_S&amp;P'!$D:$D, 'MASTER_S&amp;P'!J:J)</f>
        <v>787705000</v>
      </c>
      <c r="BC34" s="49">
        <f t="shared" si="57"/>
        <v>0.94478135850350065</v>
      </c>
      <c r="BD34" s="51">
        <f t="shared" si="31"/>
        <v>772101500</v>
      </c>
      <c r="BE34" s="65">
        <f t="shared" si="32"/>
        <v>3.6132754280908033E-3</v>
      </c>
      <c r="BF34" s="65" t="str">
        <f t="shared" si="33"/>
        <v/>
      </c>
      <c r="BG34" s="50">
        <f t="shared" si="58"/>
        <v>0.91151213099385675</v>
      </c>
      <c r="BH34" s="44">
        <f t="shared" si="34"/>
        <v>0</v>
      </c>
      <c r="BK34" s="46">
        <f>_xlfn.XLOOKUP($D34,MASTER_YH!$D:$D,MASTER_YH!H:H)</f>
        <v>744209000</v>
      </c>
      <c r="BL34" s="46">
        <f>IF(AND(EXCL_YRS_NEG_INC=1,_xlfn.XLOOKUP($D34,MASTER_YH!$D:$D,MASTER_YH!N:N)&lt;0), "Negative", _xlfn.XLOOKUP($D34,MASTER_YH!$D:$D,MASTER_YH!N:N))</f>
        <v>117138000</v>
      </c>
      <c r="BM34" s="65">
        <f t="shared" si="35"/>
        <v>4.5907012772806871E-3</v>
      </c>
      <c r="BN34" s="65" t="str">
        <f t="shared" si="36"/>
        <v/>
      </c>
      <c r="BO34" s="47">
        <f t="shared" si="59"/>
        <v>0.1573993327143316</v>
      </c>
      <c r="BP34" s="46">
        <f>_xlfn.XLOOKUP($D34, 'MASTER_S&amp;P'!$D:$D, 'MASTER_S&amp;P'!H:H)</f>
        <v>732393000</v>
      </c>
      <c r="BQ34" s="46">
        <f>IF(AND(EXCL_YRS_NEG_INC=1,_xlfn.XLOOKUP($D34,'MASTER_S&amp;P'!$D:$D,'MASTER_S&amp;P'!N:N)&lt;0),"Negative",_xlfn.XLOOKUP($D34,'MASTER_S&amp;P'!$D:$D,'MASTER_S&amp;P'!N:N))</f>
        <v>117333000</v>
      </c>
      <c r="BR34" s="65">
        <f t="shared" si="37"/>
        <v>4.5773287898223883E-3</v>
      </c>
      <c r="BS34" s="65" t="str">
        <f t="shared" si="38"/>
        <v/>
      </c>
      <c r="BT34" s="47">
        <f t="shared" si="60"/>
        <v>0.16020497192081301</v>
      </c>
      <c r="BU34" s="46">
        <f>_xlfn.XLOOKUP($D34, MASTER_VL!$D:$D, MASTER_VL!H:H)</f>
        <v>751900000</v>
      </c>
      <c r="BV34" s="46">
        <f>IF(AND(EXCL_YRS_NEG_INC=1,_xlfn.XLOOKUP($D34,MASTER_VL!$D:$D,MASTER_VL!Q:Q)&lt;0),"Negative",_xlfn.XLOOKUP($D34,MASTER_VL!$D:$D,MASTER_VL!Q:Q))</f>
        <v>91216800</v>
      </c>
      <c r="BW34" s="65">
        <f t="shared" si="39"/>
        <v>5.185386764190985E-3</v>
      </c>
      <c r="BX34" s="65" t="str">
        <f t="shared" si="40"/>
        <v/>
      </c>
      <c r="BY34" s="47">
        <f t="shared" si="61"/>
        <v>0.12131506849315069</v>
      </c>
      <c r="BZ34" s="46">
        <f t="shared" si="41"/>
        <v>744209000</v>
      </c>
      <c r="CA34" s="46">
        <f>_xlfn.XLOOKUP($D34, MASTER_YH!$D:$D, MASTER_YH!K:K)</f>
        <v>787705000</v>
      </c>
      <c r="CB34" s="49">
        <f t="shared" si="42"/>
        <v>0.94478135850350065</v>
      </c>
      <c r="CC34" s="46">
        <f t="shared" si="62"/>
        <v>732393000</v>
      </c>
      <c r="CD34" s="46">
        <f>_xlfn.XLOOKUP($D34, 'MASTER_S&amp;P'!$D:$D, 'MASTER_S&amp;P'!K:K)</f>
        <v>761160000</v>
      </c>
      <c r="CE34" s="49">
        <f t="shared" si="63"/>
        <v>0.96220636922591829</v>
      </c>
      <c r="CF34" s="51">
        <f t="shared" si="43"/>
        <v>774432500</v>
      </c>
      <c r="CG34" s="65">
        <f t="shared" si="44"/>
        <v>3.9184384255787439E-3</v>
      </c>
      <c r="CH34" s="65" t="str">
        <f t="shared" si="45"/>
        <v/>
      </c>
      <c r="CI34" s="50">
        <f t="shared" si="64"/>
        <v>0.95349386386470947</v>
      </c>
      <c r="CJ34" s="44">
        <f t="shared" si="46"/>
        <v>0</v>
      </c>
    </row>
    <row r="35" spans="2:88" x14ac:dyDescent="0.3">
      <c r="B35" s="7" t="str">
        <f t="shared" si="47"/>
        <v>Retail Hardlines</v>
      </c>
      <c r="C35" s="7" t="str">
        <v>MEDIROM Healthcare Tech. Inc</v>
      </c>
      <c r="D35" s="7" t="str">
        <v>MRM</v>
      </c>
      <c r="G35" s="46" t="str">
        <f>_xlfn.XLOOKUP($D35,MASTER_YH!$D:$D,MASTER_YH!F:F)</f>
        <v>n/a</v>
      </c>
      <c r="H35" s="46" t="str">
        <f>IF(AND(EXCL_YRS_NEG_INC=1,_xlfn.XLOOKUP($D35,MASTER_YH!$D:$D,MASTER_YH!L:L)&lt;0), "Negative", _xlfn.XLOOKUP($D35,MASTER_YH!$D:$D,MASTER_YH!L:L))</f>
        <v>n/a</v>
      </c>
      <c r="I35" s="65" t="str">
        <f t="shared" si="11"/>
        <v/>
      </c>
      <c r="J35" s="65" t="str">
        <f t="shared" si="12"/>
        <v/>
      </c>
      <c r="K35" s="47" t="str">
        <f t="shared" si="65"/>
        <v>n/a</v>
      </c>
      <c r="L35" s="46">
        <f>_xlfn.XLOOKUP($D35, 'MASTER_S&amp;P'!$D:$D, 'MASTER_S&amp;P'!F:F)</f>
        <v>8299134</v>
      </c>
      <c r="M35" s="46">
        <f>IF(AND(EXCL_YRS_NEG_INC=1,_xlfn.XLOOKUP($D35,'MASTER_S&amp;P'!$D:$D,'MASTER_S&amp;P'!L:L)&lt;0),"Negative",_xlfn.XLOOKUP($D35,'MASTER_S&amp;P'!$D:$D,'MASTER_S&amp;P'!L:L))</f>
        <v>47713</v>
      </c>
      <c r="N35" s="65">
        <f t="shared" si="13"/>
        <v>5.3434066556435836E-5</v>
      </c>
      <c r="O35" s="65" t="str">
        <f t="shared" si="14"/>
        <v/>
      </c>
      <c r="P35" s="47">
        <f t="shared" si="48"/>
        <v>5.7491540683642416E-3</v>
      </c>
      <c r="Q35" s="46" t="str">
        <f>_xlfn.XLOOKUP($D35, MASTER_VL!$D:$D, MASTER_VL!F:F)</f>
        <v>NA</v>
      </c>
      <c r="R35" s="46" t="str">
        <f>IF(AND(EXCL_YRS_NEG_INC=1,_xlfn.XLOOKUP($D35,MASTER_VL!$D:$D,MASTER_VL!O:O)&lt;0),"Negative",_xlfn.XLOOKUP($D35,MASTER_VL!$D:$D,MASTER_VL!O:O))</f>
        <v>NA</v>
      </c>
      <c r="S35" s="65" t="str">
        <f t="shared" si="15"/>
        <v/>
      </c>
      <c r="T35" s="65" t="str">
        <f t="shared" si="16"/>
        <v/>
      </c>
      <c r="U35" s="47" t="str">
        <f t="shared" si="49"/>
        <v>n/a</v>
      </c>
      <c r="V35" s="46" t="str">
        <f t="shared" si="17"/>
        <v>n/a</v>
      </c>
      <c r="W35" s="46" t="str">
        <f>_xlfn.XLOOKUP($D35, MASTER_YH!$D:$D, MASTER_YH!I:I)</f>
        <v>n/a</v>
      </c>
      <c r="X35" s="49" t="str">
        <f t="shared" si="18"/>
        <v>n/a</v>
      </c>
      <c r="Y35" s="46">
        <f t="shared" si="50"/>
        <v>8299134</v>
      </c>
      <c r="Z35" s="46">
        <f>_xlfn.XLOOKUP($D35, 'MASTER_S&amp;P'!$D:$D, 'MASTER_S&amp;P'!I:I)</f>
        <v>8090671</v>
      </c>
      <c r="AA35" s="49">
        <f t="shared" si="51"/>
        <v>1.025765848098384</v>
      </c>
      <c r="AB35" s="51">
        <f t="shared" si="19"/>
        <v>8090671</v>
      </c>
      <c r="AC35" s="65">
        <f t="shared" si="20"/>
        <v>3.6879086359799808E-5</v>
      </c>
      <c r="AD35" s="65" t="str">
        <f t="shared" si="21"/>
        <v/>
      </c>
      <c r="AE35" s="50">
        <f t="shared" si="52"/>
        <v>1.025765848098384</v>
      </c>
      <c r="AF35" s="44">
        <f t="shared" si="22"/>
        <v>0</v>
      </c>
      <c r="AI35" s="46">
        <f>_xlfn.XLOOKUP($D35,MASTER_YH!$D:$D,MASTER_YH!G:G)</f>
        <v>6627546000</v>
      </c>
      <c r="AJ35" s="46">
        <f>IF(AND(EXCL_YRS_NEG_INC=1,_xlfn.XLOOKUP($D35,MASTER_YH!$D:$D,MASTER_YH!M:M)&lt;0), "Negative", _xlfn.XLOOKUP($D35,MASTER_YH!$D:$D,MASTER_YH!M:M))</f>
        <v>20622000</v>
      </c>
      <c r="AK35" s="65">
        <f t="shared" si="23"/>
        <v>1.7347505239232935E-2</v>
      </c>
      <c r="AL35" s="65" t="str">
        <f t="shared" si="24"/>
        <v/>
      </c>
      <c r="AM35" s="47">
        <f t="shared" si="53"/>
        <v>3.1115589390100047E-3</v>
      </c>
      <c r="AN35" s="46">
        <f>_xlfn.XLOOKUP($D35, 'MASTER_S&amp;P'!$D:$D, 'MASTER_S&amp;P'!G:G)</f>
        <v>6827943</v>
      </c>
      <c r="AO35" s="46">
        <f>IF(AND(EXCL_YRS_NEG_INC=1,_xlfn.XLOOKUP($D35,'MASTER_S&amp;P'!$D:$D,'MASTER_S&amp;P'!M:M)&lt;0),"Negative",_xlfn.XLOOKUP($D35,'MASTER_S&amp;P'!$D:$D,'MASTER_S&amp;P'!M:M))</f>
        <v>20622</v>
      </c>
      <c r="AP35" s="65">
        <f t="shared" si="25"/>
        <v>1.7422439787527243E-2</v>
      </c>
      <c r="AQ35" s="65" t="str">
        <f t="shared" si="26"/>
        <v/>
      </c>
      <c r="AR35" s="47">
        <f t="shared" si="54"/>
        <v>3.0202361091766585E-3</v>
      </c>
      <c r="AS35" s="46" t="str">
        <f>_xlfn.XLOOKUP($D35, MASTER_VL!$D:$D, MASTER_VL!G:G)</f>
        <v>NA</v>
      </c>
      <c r="AT35" s="46" t="str">
        <f>IF(AND(EXCL_YRS_NEG_INC=1,_xlfn.XLOOKUP($D35,MASTER_VL!$D:$D,MASTER_VL!P:P)&lt;0),"Negative",_xlfn.XLOOKUP($D35,MASTER_VL!$D:$D,MASTER_VL!P:P))</f>
        <v>NA</v>
      </c>
      <c r="AU35" s="65" t="str">
        <f t="shared" si="27"/>
        <v/>
      </c>
      <c r="AV35" s="65" t="str">
        <f t="shared" si="28"/>
        <v/>
      </c>
      <c r="AW35" s="47" t="str">
        <f t="shared" si="55"/>
        <v>n/a</v>
      </c>
      <c r="AX35" s="46">
        <f t="shared" si="29"/>
        <v>6627546000</v>
      </c>
      <c r="AY35" s="46">
        <f>_xlfn.XLOOKUP($D35, MASTER_YH!$D:$D, MASTER_YH!J:J)</f>
        <v>6849189000</v>
      </c>
      <c r="AZ35" s="49">
        <f t="shared" si="30"/>
        <v>0.96763952637312245</v>
      </c>
      <c r="BA35" s="46">
        <f t="shared" si="56"/>
        <v>6827943</v>
      </c>
      <c r="BB35" s="46">
        <f>_xlfn.XLOOKUP($D35, 'MASTER_S&amp;P'!$D:$D, 'MASTER_S&amp;P'!J:J)</f>
        <v>6849189</v>
      </c>
      <c r="BC35" s="49">
        <f t="shared" si="57"/>
        <v>0.99689802690508322</v>
      </c>
      <c r="BD35" s="51">
        <f t="shared" si="31"/>
        <v>3428019094.5</v>
      </c>
      <c r="BE35" s="65">
        <f t="shared" si="32"/>
        <v>1.6042420797243544E-2</v>
      </c>
      <c r="BF35" s="65" t="str">
        <f t="shared" si="33"/>
        <v/>
      </c>
      <c r="BG35" s="50">
        <f t="shared" si="58"/>
        <v>0.98226877663910284</v>
      </c>
      <c r="BH35" s="44">
        <f t="shared" si="34"/>
        <v>0</v>
      </c>
      <c r="BK35" s="46">
        <f>_xlfn.XLOOKUP($D35,MASTER_YH!$D:$D,MASTER_YH!H:H)</f>
        <v>6560292000</v>
      </c>
      <c r="BL35" s="46">
        <f>IF(AND(EXCL_YRS_NEG_INC=1,_xlfn.XLOOKUP($D35,MASTER_YH!$D:$D,MASTER_YH!N:N)&lt;0), "Negative", _xlfn.XLOOKUP($D35,MASTER_YH!$D:$D,MASTER_YH!N:N))</f>
        <v>179774000</v>
      </c>
      <c r="BM35" s="65">
        <f t="shared" si="35"/>
        <v>2.0018545806351869E-2</v>
      </c>
      <c r="BN35" s="65" t="str">
        <f t="shared" si="36"/>
        <v/>
      </c>
      <c r="BO35" s="47">
        <f t="shared" si="59"/>
        <v>2.7403353387318734E-2</v>
      </c>
      <c r="BP35" s="46">
        <f>_xlfn.XLOOKUP($D35, 'MASTER_S&amp;P'!$D:$D, 'MASTER_S&amp;P'!H:H)</f>
        <v>6954057</v>
      </c>
      <c r="BQ35" s="46">
        <f>IF(AND(EXCL_YRS_NEG_INC=1,_xlfn.XLOOKUP($D35,'MASTER_S&amp;P'!$D:$D,'MASTER_S&amp;P'!N:N)&lt;0),"Negative",_xlfn.XLOOKUP($D35,'MASTER_S&amp;P'!$D:$D,'MASTER_S&amp;P'!N:N))</f>
        <v>179774</v>
      </c>
      <c r="BR35" s="65">
        <f t="shared" si="37"/>
        <v>1.9960232765149723E-2</v>
      </c>
      <c r="BS35" s="65" t="str">
        <f t="shared" si="38"/>
        <v/>
      </c>
      <c r="BT35" s="47">
        <f t="shared" si="60"/>
        <v>2.5851671908930285E-2</v>
      </c>
      <c r="BU35" s="46" t="str">
        <f>_xlfn.XLOOKUP($D35, MASTER_VL!$D:$D, MASTER_VL!H:H)</f>
        <v>NA</v>
      </c>
      <c r="BV35" s="46" t="str">
        <f>IF(AND(EXCL_YRS_NEG_INC=1,_xlfn.XLOOKUP($D35,MASTER_VL!$D:$D,MASTER_VL!Q:Q)&lt;0),"Negative",_xlfn.XLOOKUP($D35,MASTER_VL!$D:$D,MASTER_VL!Q:Q))</f>
        <v>NA</v>
      </c>
      <c r="BW35" s="65" t="str">
        <f t="shared" si="39"/>
        <v/>
      </c>
      <c r="BX35" s="65" t="str">
        <f t="shared" si="40"/>
        <v/>
      </c>
      <c r="BY35" s="47" t="str">
        <f t="shared" si="61"/>
        <v>n/a</v>
      </c>
      <c r="BZ35" s="46">
        <f t="shared" si="41"/>
        <v>6560292000</v>
      </c>
      <c r="CA35" s="46">
        <f>_xlfn.XLOOKUP($D35, MASTER_YH!$D:$D, MASTER_YH!K:K)</f>
        <v>6747346000</v>
      </c>
      <c r="CB35" s="49">
        <f t="shared" si="42"/>
        <v>0.97227739617917919</v>
      </c>
      <c r="CC35" s="46">
        <f t="shared" si="62"/>
        <v>6954057</v>
      </c>
      <c r="CD35" s="46">
        <f>_xlfn.XLOOKUP($D35, 'MASTER_S&amp;P'!$D:$D, 'MASTER_S&amp;P'!K:K)</f>
        <v>6747346</v>
      </c>
      <c r="CE35" s="49">
        <f t="shared" si="63"/>
        <v>1.0306358974328573</v>
      </c>
      <c r="CF35" s="51">
        <f t="shared" si="43"/>
        <v>3377046673</v>
      </c>
      <c r="CG35" s="65">
        <f t="shared" si="44"/>
        <v>1.7087027531070886E-2</v>
      </c>
      <c r="CH35" s="65" t="str">
        <f t="shared" si="45"/>
        <v/>
      </c>
      <c r="CI35" s="50">
        <f t="shared" si="64"/>
        <v>1.0014566468060182</v>
      </c>
      <c r="CJ35" s="44">
        <f t="shared" si="46"/>
        <v>0</v>
      </c>
    </row>
    <row r="36" spans="2:88" x14ac:dyDescent="0.3">
      <c r="B36" s="7" t="str">
        <f t="shared" si="47"/>
        <v>Retail Hardlines</v>
      </c>
      <c r="C36" s="7" t="str">
        <v>Murphy USA Inc</v>
      </c>
      <c r="D36" s="7" t="str">
        <v>MUSA</v>
      </c>
      <c r="G36" s="46">
        <f>_xlfn.XLOOKUP($D36,MASTER_YH!$D:$D,MASTER_YH!F:F)</f>
        <v>20106600000</v>
      </c>
      <c r="H36" s="46">
        <f>IF(AND(EXCL_YRS_NEG_INC=1,_xlfn.XLOOKUP($D36,MASTER_YH!$D:$D,MASTER_YH!L:L)&lt;0), "Negative", _xlfn.XLOOKUP($D36,MASTER_YH!$D:$D,MASTER_YH!L:L))</f>
        <v>651600000</v>
      </c>
      <c r="I36" s="65">
        <f t="shared" si="11"/>
        <v>4.8961306833079914E-2</v>
      </c>
      <c r="J36" s="65">
        <f t="shared" si="12"/>
        <v>0.21895355521954329</v>
      </c>
      <c r="K36" s="47">
        <f t="shared" si="65"/>
        <v>3.2407269254871536E-2</v>
      </c>
      <c r="L36" s="46">
        <f>_xlfn.XLOOKUP($D36, 'MASTER_S&amp;P'!$D:$D, 'MASTER_S&amp;P'!F:F)</f>
        <v>17909400000</v>
      </c>
      <c r="M36" s="46">
        <f>IF(AND(EXCL_YRS_NEG_INC=1,_xlfn.XLOOKUP($D36,'MASTER_S&amp;P'!$D:$D,'MASTER_S&amp;P'!L:L)&lt;0),"Negative",_xlfn.XLOOKUP($D36,'MASTER_S&amp;P'!$D:$D,'MASTER_S&amp;P'!L:L))</f>
        <v>651600000</v>
      </c>
      <c r="N36" s="65">
        <f t="shared" si="13"/>
        <v>2.9994564934442271E-2</v>
      </c>
      <c r="O36" s="65">
        <f t="shared" si="14"/>
        <v>0.16765024046103963</v>
      </c>
      <c r="P36" s="47">
        <f t="shared" si="48"/>
        <v>3.638312841301216E-2</v>
      </c>
      <c r="Q36" s="46">
        <f>_xlfn.XLOOKUP($D36, MASTER_VL!$D:$D, MASTER_VL!F:F)</f>
        <v>20244000000</v>
      </c>
      <c r="R36" s="46">
        <f>IF(AND(EXCL_YRS_NEG_INC=1,_xlfn.XLOOKUP($D36,MASTER_VL!$D:$D,MASTER_VL!O:O)&lt;0),"Negative",_xlfn.XLOOKUP($D36,MASTER_VL!$D:$D,MASTER_VL!O:O))</f>
        <v>482682200</v>
      </c>
      <c r="S36" s="65">
        <f t="shared" si="15"/>
        <v>4.4549779653146673E-2</v>
      </c>
      <c r="T36" s="65">
        <f t="shared" si="16"/>
        <v>0.21895355521954329</v>
      </c>
      <c r="U36" s="47">
        <f t="shared" si="49"/>
        <v>2.3843222683264179E-2</v>
      </c>
      <c r="V36" s="46">
        <f t="shared" si="17"/>
        <v>20106600000</v>
      </c>
      <c r="W36" s="46">
        <f>_xlfn.XLOOKUP($D36, MASTER_YH!$D:$D, MASTER_YH!I:I)</f>
        <v>4541600000</v>
      </c>
      <c r="X36" s="49">
        <f t="shared" si="18"/>
        <v>4.427206270917738</v>
      </c>
      <c r="Y36" s="46">
        <f t="shared" si="50"/>
        <v>17909400000</v>
      </c>
      <c r="Z36" s="46">
        <f>_xlfn.XLOOKUP($D36, 'MASTER_S&amp;P'!$D:$D, 'MASTER_S&amp;P'!I:I)</f>
        <v>4541600000</v>
      </c>
      <c r="AA36" s="49">
        <f t="shared" si="51"/>
        <v>3.9434120133873525</v>
      </c>
      <c r="AB36" s="51">
        <f t="shared" si="19"/>
        <v>4541600000</v>
      </c>
      <c r="AC36" s="65">
        <f t="shared" si="20"/>
        <v>2.0701627666193174E-2</v>
      </c>
      <c r="AD36" s="65">
        <f t="shared" si="21"/>
        <v>0.16765024046103963</v>
      </c>
      <c r="AE36" s="50">
        <f t="shared" si="52"/>
        <v>4.185309142152545</v>
      </c>
      <c r="AF36" s="44">
        <f t="shared" si="22"/>
        <v>1</v>
      </c>
      <c r="AI36" s="46">
        <f>_xlfn.XLOOKUP($D36,MASTER_YH!$D:$D,MASTER_YH!G:G)</f>
        <v>21193700000</v>
      </c>
      <c r="AJ36" s="46">
        <f>IF(AND(EXCL_YRS_NEG_INC=1,_xlfn.XLOOKUP($D36,MASTER_YH!$D:$D,MASTER_YH!M:M)&lt;0), "Negative", _xlfn.XLOOKUP($D36,MASTER_YH!$D:$D,MASTER_YH!M:M))</f>
        <v>734400000</v>
      </c>
      <c r="AK36" s="65">
        <f t="shared" si="23"/>
        <v>2.196309454914994E-2</v>
      </c>
      <c r="AL36" s="65">
        <f t="shared" si="24"/>
        <v>6.4860817526780051E-2</v>
      </c>
      <c r="AM36" s="47">
        <f t="shared" si="53"/>
        <v>3.4651806904882114E-2</v>
      </c>
      <c r="AN36" s="46">
        <f>_xlfn.XLOOKUP($D36, 'MASTER_S&amp;P'!$D:$D, 'MASTER_S&amp;P'!G:G)</f>
        <v>19238200000</v>
      </c>
      <c r="AO36" s="46">
        <f>IF(AND(EXCL_YRS_NEG_INC=1,_xlfn.XLOOKUP($D36,'MASTER_S&amp;P'!$D:$D,'MASTER_S&amp;P'!M:M)&lt;0),"Negative",_xlfn.XLOOKUP($D36,'MASTER_S&amp;P'!$D:$D,'MASTER_S&amp;P'!M:M))</f>
        <v>734400000</v>
      </c>
      <c r="AP36" s="65">
        <f t="shared" si="25"/>
        <v>2.2057966667445292E-2</v>
      </c>
      <c r="AQ36" s="65">
        <f t="shared" si="26"/>
        <v>6.4860817526780051E-2</v>
      </c>
      <c r="AR36" s="47">
        <f t="shared" si="54"/>
        <v>3.8174049547254937E-2</v>
      </c>
      <c r="AS36" s="46">
        <f>_xlfn.XLOOKUP($D36, MASTER_VL!$D:$D, MASTER_VL!G:G)</f>
        <v>21529000000</v>
      </c>
      <c r="AT36" s="46">
        <f>IF(AND(EXCL_YRS_NEG_INC=1,_xlfn.XLOOKUP($D36,MASTER_VL!$D:$D,MASTER_VL!P:P)&lt;0),"Negative",_xlfn.XLOOKUP($D36,MASTER_VL!$D:$D,MASTER_VL!P:P))</f>
        <v>531211599.99999994</v>
      </c>
      <c r="AU36" s="65">
        <f t="shared" si="27"/>
        <v>2.4434861048765102E-2</v>
      </c>
      <c r="AV36" s="65">
        <f t="shared" si="28"/>
        <v>6.4860817526780051E-2</v>
      </c>
      <c r="AW36" s="47">
        <f t="shared" si="55"/>
        <v>2.4674234753123692E-2</v>
      </c>
      <c r="AX36" s="46">
        <f t="shared" si="29"/>
        <v>21193700000</v>
      </c>
      <c r="AY36" s="46">
        <f>_xlfn.XLOOKUP($D36, MASTER_YH!$D:$D, MASTER_YH!J:J)</f>
        <v>4340100000</v>
      </c>
      <c r="AZ36" s="49">
        <f t="shared" si="30"/>
        <v>4.883228497039239</v>
      </c>
      <c r="BA36" s="46">
        <f t="shared" si="56"/>
        <v>19238200000</v>
      </c>
      <c r="BB36" s="46">
        <f>_xlfn.XLOOKUP($D36, 'MASTER_S&amp;P'!$D:$D, 'MASTER_S&amp;P'!J:J)</f>
        <v>4340100000</v>
      </c>
      <c r="BC36" s="49">
        <f t="shared" si="57"/>
        <v>4.4326628418700027</v>
      </c>
      <c r="BD36" s="51">
        <f t="shared" si="31"/>
        <v>4340100000</v>
      </c>
      <c r="BE36" s="65">
        <f t="shared" si="32"/>
        <v>2.0310770909597892E-2</v>
      </c>
      <c r="BF36" s="65">
        <f t="shared" si="33"/>
        <v>6.4860817526780051E-2</v>
      </c>
      <c r="BG36" s="50">
        <f t="shared" si="58"/>
        <v>4.6579456694546213</v>
      </c>
      <c r="BH36" s="44">
        <f t="shared" si="34"/>
        <v>1</v>
      </c>
      <c r="BK36" s="46">
        <f>_xlfn.XLOOKUP($D36,MASTER_YH!$D:$D,MASTER_YH!H:H)</f>
        <v>23133300000</v>
      </c>
      <c r="BL36" s="46">
        <f>IF(AND(EXCL_YRS_NEG_INC=1,_xlfn.XLOOKUP($D36,MASTER_YH!$D:$D,MASTER_YH!N:N)&lt;0), "Negative", _xlfn.XLOOKUP($D36,MASTER_YH!$D:$D,MASTER_YH!N:N))</f>
        <v>883800000</v>
      </c>
      <c r="BM36" s="65">
        <f t="shared" si="35"/>
        <v>2.444161306051041E-2</v>
      </c>
      <c r="BN36" s="65">
        <f t="shared" si="36"/>
        <v>6.3688189642310572E-2</v>
      </c>
      <c r="BO36" s="47">
        <f t="shared" si="59"/>
        <v>3.8204666000959654E-2</v>
      </c>
      <c r="BP36" s="46">
        <f>_xlfn.XLOOKUP($D36, 'MASTER_S&amp;P'!$D:$D, 'MASTER_S&amp;P'!H:H)</f>
        <v>21265900000</v>
      </c>
      <c r="BQ36" s="46">
        <f>IF(AND(EXCL_YRS_NEG_INC=1,_xlfn.XLOOKUP($D36,'MASTER_S&amp;P'!$D:$D,'MASTER_S&amp;P'!N:N)&lt;0),"Negative",_xlfn.XLOOKUP($D36,'MASTER_S&amp;P'!$D:$D,'MASTER_S&amp;P'!N:N))</f>
        <v>883800000</v>
      </c>
      <c r="BR36" s="65">
        <f t="shared" si="37"/>
        <v>2.4370415841529987E-2</v>
      </c>
      <c r="BS36" s="65">
        <f t="shared" si="38"/>
        <v>6.3688189642310572E-2</v>
      </c>
      <c r="BT36" s="47">
        <f t="shared" si="60"/>
        <v>4.155949195660659E-2</v>
      </c>
      <c r="BU36" s="46">
        <f>_xlfn.XLOOKUP($D36, MASTER_VL!$D:$D, MASTER_VL!H:H)</f>
        <v>23446000000</v>
      </c>
      <c r="BV36" s="46">
        <f>IF(AND(EXCL_YRS_NEG_INC=1,_xlfn.XLOOKUP($D36,MASTER_VL!$D:$D,MASTER_VL!Q:Q)&lt;0),"Negative",_xlfn.XLOOKUP($D36,MASTER_VL!$D:$D,MASTER_VL!Q:Q))</f>
        <v>611175000</v>
      </c>
      <c r="BW36" s="65">
        <f t="shared" si="39"/>
        <v>2.7607811792651097E-2</v>
      </c>
      <c r="BX36" s="65">
        <f t="shared" si="40"/>
        <v>6.3688189642310572E-2</v>
      </c>
      <c r="BY36" s="47">
        <f t="shared" si="61"/>
        <v>2.6067346242429412E-2</v>
      </c>
      <c r="BZ36" s="46">
        <f t="shared" si="41"/>
        <v>23133300000</v>
      </c>
      <c r="CA36" s="46">
        <f>_xlfn.XLOOKUP($D36, MASTER_YH!$D:$D, MASTER_YH!K:K)</f>
        <v>4123200000</v>
      </c>
      <c r="CB36" s="49">
        <f t="shared" si="42"/>
        <v>5.6105209545983703</v>
      </c>
      <c r="CC36" s="46">
        <f t="shared" si="62"/>
        <v>21265900000</v>
      </c>
      <c r="CD36" s="46">
        <f>_xlfn.XLOOKUP($D36, 'MASTER_S&amp;P'!$D:$D, 'MASTER_S&amp;P'!K:K)</f>
        <v>4123200000</v>
      </c>
      <c r="CE36" s="49">
        <f t="shared" si="63"/>
        <v>5.1576202949165699</v>
      </c>
      <c r="CF36" s="51">
        <f t="shared" si="43"/>
        <v>4123200000</v>
      </c>
      <c r="CG36" s="65">
        <f t="shared" si="44"/>
        <v>2.0862380280200373E-2</v>
      </c>
      <c r="CH36" s="65">
        <f t="shared" si="45"/>
        <v>6.3688189642310572E-2</v>
      </c>
      <c r="CI36" s="50">
        <f t="shared" si="64"/>
        <v>5.3840706247574701</v>
      </c>
      <c r="CJ36" s="44">
        <f t="shared" si="46"/>
        <v>1</v>
      </c>
    </row>
    <row r="37" spans="2:88" x14ac:dyDescent="0.3">
      <c r="B37" s="7" t="str">
        <f t="shared" si="47"/>
        <v>Retail Hardlines</v>
      </c>
      <c r="C37" s="7" t="str">
        <v>Newton Golf Company Inc</v>
      </c>
      <c r="D37" s="7" t="str">
        <v>NWTG</v>
      </c>
      <c r="G37" s="46">
        <f>_xlfn.XLOOKUP($D37,MASTER_YH!$D:$D,MASTER_YH!F:F)</f>
        <v>3445000</v>
      </c>
      <c r="H37" s="46" t="str">
        <f>IF(AND(EXCL_YRS_NEG_INC=1,_xlfn.XLOOKUP($D37,MASTER_YH!$D:$D,MASTER_YH!L:L)&lt;0), "Negative", _xlfn.XLOOKUP($D37,MASTER_YH!$D:$D,MASTER_YH!L:L))</f>
        <v>Negative</v>
      </c>
      <c r="I37" s="65" t="str">
        <f t="shared" si="11"/>
        <v/>
      </c>
      <c r="J37" s="65" t="str">
        <f t="shared" si="12"/>
        <v/>
      </c>
      <c r="K37" s="47" t="str">
        <f t="shared" si="65"/>
        <v>n/a</v>
      </c>
      <c r="L37" s="46">
        <f>_xlfn.XLOOKUP($D37, 'MASTER_S&amp;P'!$D:$D, 'MASTER_S&amp;P'!F:F)</f>
        <v>3445000</v>
      </c>
      <c r="M37" s="46" t="str">
        <f>IF(AND(EXCL_YRS_NEG_INC=1,_xlfn.XLOOKUP($D37,'MASTER_S&amp;P'!$D:$D,'MASTER_S&amp;P'!L:L)&lt;0),"Negative",_xlfn.XLOOKUP($D37,'MASTER_S&amp;P'!$D:$D,'MASTER_S&amp;P'!L:L))</f>
        <v>Negative</v>
      </c>
      <c r="N37" s="65" t="str">
        <f t="shared" si="13"/>
        <v/>
      </c>
      <c r="O37" s="65" t="str">
        <f t="shared" si="14"/>
        <v/>
      </c>
      <c r="P37" s="47" t="str">
        <f t="shared" si="48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49"/>
        <v>n/a</v>
      </c>
      <c r="V37" s="46">
        <f t="shared" si="17"/>
        <v>3445000</v>
      </c>
      <c r="W37" s="46">
        <f>_xlfn.XLOOKUP($D37, MASTER_YH!$D:$D, MASTER_YH!I:I)</f>
        <v>9766000</v>
      </c>
      <c r="X37" s="49">
        <f t="shared" si="18"/>
        <v>0.35275445422895763</v>
      </c>
      <c r="Y37" s="46">
        <f t="shared" si="50"/>
        <v>3445000</v>
      </c>
      <c r="Z37" s="46">
        <f>_xlfn.XLOOKUP($D37, 'MASTER_S&amp;P'!$D:$D, 'MASTER_S&amp;P'!I:I)</f>
        <v>9766000</v>
      </c>
      <c r="AA37" s="49">
        <f t="shared" si="51"/>
        <v>0.35275445422895763</v>
      </c>
      <c r="AB37" s="51">
        <f t="shared" si="19"/>
        <v>9766000</v>
      </c>
      <c r="AC37" s="65">
        <f t="shared" si="20"/>
        <v>4.4515610310913017E-5</v>
      </c>
      <c r="AD37" s="65" t="str">
        <f t="shared" si="21"/>
        <v/>
      </c>
      <c r="AE37" s="50">
        <f t="shared" si="52"/>
        <v>0.35275445422895763</v>
      </c>
      <c r="AF37" s="44">
        <f t="shared" si="22"/>
        <v>0</v>
      </c>
      <c r="AI37" s="46">
        <f>_xlfn.XLOOKUP($D37,MASTER_YH!$D:$D,MASTER_YH!G:G)</f>
        <v>349000</v>
      </c>
      <c r="AJ37" s="46" t="str">
        <f>IF(AND(EXCL_YRS_NEG_INC=1,_xlfn.XLOOKUP($D37,MASTER_YH!$D:$D,MASTER_YH!M:M)&lt;0), "Negative", _xlfn.XLOOKUP($D37,MASTER_YH!$D:$D,MASTER_YH!M:M))</f>
        <v>Negative</v>
      </c>
      <c r="AK37" s="65" t="str">
        <f t="shared" si="23"/>
        <v/>
      </c>
      <c r="AL37" s="65" t="str">
        <f t="shared" si="24"/>
        <v/>
      </c>
      <c r="AM37" s="47" t="str">
        <f t="shared" si="53"/>
        <v>n/a</v>
      </c>
      <c r="AN37" s="46">
        <f>_xlfn.XLOOKUP($D37, 'MASTER_S&amp;P'!$D:$D, 'MASTER_S&amp;P'!G:G)</f>
        <v>349000</v>
      </c>
      <c r="AO37" s="46" t="str">
        <f>IF(AND(EXCL_YRS_NEG_INC=1,_xlfn.XLOOKUP($D37,'MASTER_S&amp;P'!$D:$D,'MASTER_S&amp;P'!M:M)&lt;0),"Negative",_xlfn.XLOOKUP($D37,'MASTER_S&amp;P'!$D:$D,'MASTER_S&amp;P'!M:M))</f>
        <v>Negative</v>
      </c>
      <c r="AP37" s="65" t="str">
        <f t="shared" si="25"/>
        <v/>
      </c>
      <c r="AQ37" s="65" t="str">
        <f t="shared" si="26"/>
        <v/>
      </c>
      <c r="AR37" s="47" t="str">
        <f t="shared" si="54"/>
        <v>n/a</v>
      </c>
      <c r="AS37" s="46" t="str">
        <f>_xlfn.XLOOKUP($D37, MASTER_VL!$D:$D, MASTER_VL!G:G)</f>
        <v>NA</v>
      </c>
      <c r="AT37" s="46" t="str">
        <f>IF(AND(EXCL_YRS_NEG_INC=1,_xlfn.XLOOKUP($D37,MASTER_VL!$D:$D,MASTER_VL!P:P)&lt;0),"Negative",_xlfn.XLOOKUP($D37,MASTER_VL!$D:$D,MASTER_VL!P:P))</f>
        <v>NA</v>
      </c>
      <c r="AU37" s="65" t="str">
        <f t="shared" si="27"/>
        <v/>
      </c>
      <c r="AV37" s="65" t="str">
        <f t="shared" si="28"/>
        <v/>
      </c>
      <c r="AW37" s="47" t="str">
        <f t="shared" si="55"/>
        <v>n/a</v>
      </c>
      <c r="AX37" s="46">
        <f t="shared" si="29"/>
        <v>349000</v>
      </c>
      <c r="AY37" s="46">
        <f>_xlfn.XLOOKUP($D37, MASTER_YH!$D:$D, MASTER_YH!J:J)</f>
        <v>6394000</v>
      </c>
      <c r="AZ37" s="49">
        <f t="shared" si="30"/>
        <v>5.4582421019705972E-2</v>
      </c>
      <c r="BA37" s="46">
        <f t="shared" si="56"/>
        <v>349000</v>
      </c>
      <c r="BB37" s="46">
        <f>_xlfn.XLOOKUP($D37, 'MASTER_S&amp;P'!$D:$D, 'MASTER_S&amp;P'!J:J)</f>
        <v>6394000</v>
      </c>
      <c r="BC37" s="49">
        <f t="shared" si="57"/>
        <v>5.4582421019705972E-2</v>
      </c>
      <c r="BD37" s="51">
        <f t="shared" si="31"/>
        <v>6394000</v>
      </c>
      <c r="BE37" s="65">
        <f t="shared" si="32"/>
        <v>2.9922598372380571E-5</v>
      </c>
      <c r="BF37" s="65" t="str">
        <f t="shared" si="33"/>
        <v/>
      </c>
      <c r="BG37" s="50">
        <f t="shared" si="58"/>
        <v>5.4582421019705972E-2</v>
      </c>
      <c r="BH37" s="44">
        <f t="shared" si="34"/>
        <v>0</v>
      </c>
      <c r="BK37" s="46">
        <f>_xlfn.XLOOKUP($D37,MASTER_YH!$D:$D,MASTER_YH!H:H)</f>
        <v>200000</v>
      </c>
      <c r="BL37" s="46" t="str">
        <f>IF(AND(EXCL_YRS_NEG_INC=1,_xlfn.XLOOKUP($D37,MASTER_YH!$D:$D,MASTER_YH!N:N)&lt;0), "Negative", _xlfn.XLOOKUP($D37,MASTER_YH!$D:$D,MASTER_YH!N:N))</f>
        <v>Negative</v>
      </c>
      <c r="BM37" s="65" t="str">
        <f t="shared" si="35"/>
        <v/>
      </c>
      <c r="BN37" s="65" t="str">
        <f t="shared" si="36"/>
        <v/>
      </c>
      <c r="BO37" s="47" t="str">
        <f t="shared" si="59"/>
        <v>n/a</v>
      </c>
      <c r="BP37" s="46">
        <f>_xlfn.XLOOKUP($D37, 'MASTER_S&amp;P'!$D:$D, 'MASTER_S&amp;P'!H:H)</f>
        <v>190000</v>
      </c>
      <c r="BQ37" s="46" t="str">
        <f>IF(AND(EXCL_YRS_NEG_INC=1,_xlfn.XLOOKUP($D37,'MASTER_S&amp;P'!$D:$D,'MASTER_S&amp;P'!N:N)&lt;0),"Negative",_xlfn.XLOOKUP($D37,'MASTER_S&amp;P'!$D:$D,'MASTER_S&amp;P'!N:N))</f>
        <v>Negative</v>
      </c>
      <c r="BR37" s="65" t="str">
        <f t="shared" si="37"/>
        <v/>
      </c>
      <c r="BS37" s="65" t="str">
        <f t="shared" si="38"/>
        <v/>
      </c>
      <c r="BT37" s="47" t="str">
        <f t="shared" si="60"/>
        <v>n/a</v>
      </c>
      <c r="BU37" s="46" t="str">
        <f>_xlfn.XLOOKUP($D37, MASTER_VL!$D:$D, MASTER_VL!H:H)</f>
        <v>NA</v>
      </c>
      <c r="BV37" s="46" t="str">
        <f>IF(AND(EXCL_YRS_NEG_INC=1,_xlfn.XLOOKUP($D37,MASTER_VL!$D:$D,MASTER_VL!Q:Q)&lt;0),"Negative",_xlfn.XLOOKUP($D37,MASTER_VL!$D:$D,MASTER_VL!Q:Q))</f>
        <v>NA</v>
      </c>
      <c r="BW37" s="65" t="str">
        <f t="shared" si="39"/>
        <v/>
      </c>
      <c r="BX37" s="65" t="str">
        <f t="shared" si="40"/>
        <v/>
      </c>
      <c r="BY37" s="47" t="str">
        <f t="shared" si="61"/>
        <v>n/a</v>
      </c>
      <c r="BZ37" s="46">
        <f t="shared" si="41"/>
        <v>200000</v>
      </c>
      <c r="CA37" s="46">
        <f>_xlfn.XLOOKUP($D37, MASTER_YH!$D:$D, MASTER_YH!K:K)</f>
        <v>710000</v>
      </c>
      <c r="CB37" s="49">
        <f t="shared" si="42"/>
        <v>0.28169014084507044</v>
      </c>
      <c r="CC37" s="46">
        <f t="shared" si="62"/>
        <v>190000</v>
      </c>
      <c r="CD37" s="46">
        <f>_xlfn.XLOOKUP($D37, 'MASTER_S&amp;P'!$D:$D, 'MASTER_S&amp;P'!K:K)</f>
        <v>710000</v>
      </c>
      <c r="CE37" s="49">
        <f t="shared" si="63"/>
        <v>0.26760563380281688</v>
      </c>
      <c r="CF37" s="51">
        <f t="shared" si="43"/>
        <v>710000</v>
      </c>
      <c r="CG37" s="65">
        <f t="shared" si="44"/>
        <v>3.5924257855409067E-6</v>
      </c>
      <c r="CH37" s="65" t="str">
        <f t="shared" si="45"/>
        <v/>
      </c>
      <c r="CI37" s="50">
        <f t="shared" si="64"/>
        <v>0.27464788732394363</v>
      </c>
      <c r="CJ37" s="44">
        <f t="shared" si="46"/>
        <v>0</v>
      </c>
    </row>
    <row r="38" spans="2:88" x14ac:dyDescent="0.3">
      <c r="B38" s="7" t="str">
        <f t="shared" si="47"/>
        <v>Retail Hardlines</v>
      </c>
      <c r="C38" s="7" t="str">
        <v>QVC Group Inc.</v>
      </c>
      <c r="D38" s="7" t="str">
        <v>QVCGA</v>
      </c>
      <c r="G38" s="46">
        <f>_xlfn.XLOOKUP($D38,MASTER_YH!$D:$D,MASTER_YH!F:F)</f>
        <v>10037000000</v>
      </c>
      <c r="H38" s="46" t="str">
        <f>IF(AND(EXCL_YRS_NEG_INC=1,_xlfn.XLOOKUP($D38,MASTER_YH!$D:$D,MASTER_YH!L:L)&lt;0), "Negative", _xlfn.XLOOKUP($D38,MASTER_YH!$D:$D,MASTER_YH!L:L))</f>
        <v>Negative</v>
      </c>
      <c r="I38" s="65" t="str">
        <f t="shared" si="11"/>
        <v/>
      </c>
      <c r="J38" s="65" t="str">
        <f t="shared" si="12"/>
        <v/>
      </c>
      <c r="K38" s="47" t="str">
        <f t="shared" si="65"/>
        <v>n/a</v>
      </c>
      <c r="L38" s="46">
        <f>_xlfn.XLOOKUP($D38, 'MASTER_S&amp;P'!$D:$D, 'MASTER_S&amp;P'!F:F)</f>
        <v>10037000000</v>
      </c>
      <c r="M38" s="46" t="str">
        <f>IF(AND(EXCL_YRS_NEG_INC=1,_xlfn.XLOOKUP($D38,'MASTER_S&amp;P'!$D:$D,'MASTER_S&amp;P'!L:L)&lt;0),"Negative",_xlfn.XLOOKUP($D38,'MASTER_S&amp;P'!$D:$D,'MASTER_S&amp;P'!L:L))</f>
        <v>Negative</v>
      </c>
      <c r="N38" s="65" t="str">
        <f t="shared" si="13"/>
        <v/>
      </c>
      <c r="O38" s="65" t="str">
        <f t="shared" si="14"/>
        <v/>
      </c>
      <c r="P38" s="47" t="str">
        <f t="shared" si="48"/>
        <v>n/a</v>
      </c>
      <c r="Q38" s="46">
        <f>_xlfn.XLOOKUP($D38, MASTER_VL!$D:$D, MASTER_VL!F:F)</f>
        <v>10037000000</v>
      </c>
      <c r="R38" s="46" t="str">
        <f>IF(AND(EXCL_YRS_NEG_INC=1,_xlfn.XLOOKUP($D38,MASTER_VL!$D:$D,MASTER_VL!O:O)&lt;0),"Negative",_xlfn.XLOOKUP($D38,MASTER_VL!$D:$D,MASTER_VL!O:O))</f>
        <v>Negative</v>
      </c>
      <c r="S38" s="65" t="str">
        <f t="shared" si="15"/>
        <v/>
      </c>
      <c r="T38" s="65" t="str">
        <f t="shared" si="16"/>
        <v/>
      </c>
      <c r="U38" s="47" t="str">
        <f t="shared" si="49"/>
        <v>n/a</v>
      </c>
      <c r="V38" s="46">
        <f t="shared" si="17"/>
        <v>10037000000</v>
      </c>
      <c r="W38" s="46">
        <f>_xlfn.XLOOKUP($D38, MASTER_YH!$D:$D, MASTER_YH!I:I)</f>
        <v>9243000000</v>
      </c>
      <c r="X38" s="49">
        <f t="shared" si="18"/>
        <v>1.0859028453965163</v>
      </c>
      <c r="Y38" s="46">
        <f t="shared" si="50"/>
        <v>10037000000</v>
      </c>
      <c r="Z38" s="46">
        <f>_xlfn.XLOOKUP($D38, 'MASTER_S&amp;P'!$D:$D, 'MASTER_S&amp;P'!I:I)</f>
        <v>9243000000</v>
      </c>
      <c r="AA38" s="49">
        <f t="shared" si="51"/>
        <v>1.0859028453965163</v>
      </c>
      <c r="AB38" s="51">
        <f t="shared" si="19"/>
        <v>9243000000</v>
      </c>
      <c r="AC38" s="65">
        <f t="shared" si="20"/>
        <v>4.2131659441303398E-2</v>
      </c>
      <c r="AD38" s="65" t="str">
        <f t="shared" si="21"/>
        <v/>
      </c>
      <c r="AE38" s="50">
        <f t="shared" si="52"/>
        <v>1.0859028453965163</v>
      </c>
      <c r="AF38" s="44">
        <f t="shared" si="22"/>
        <v>0</v>
      </c>
      <c r="AI38" s="46">
        <f>_xlfn.XLOOKUP($D38,MASTER_YH!$D:$D,MASTER_YH!G:G)</f>
        <v>10915000000</v>
      </c>
      <c r="AJ38" s="46">
        <f>IF(AND(EXCL_YRS_NEG_INC=1,_xlfn.XLOOKUP($D38,MASTER_YH!$D:$D,MASTER_YH!M:M)&lt;0), "Negative", _xlfn.XLOOKUP($D38,MASTER_YH!$D:$D,MASTER_YH!M:M))</f>
        <v>66000000</v>
      </c>
      <c r="AK38" s="65">
        <f t="shared" si="23"/>
        <v>5.7527812454721439E-2</v>
      </c>
      <c r="AL38" s="65" t="str">
        <f t="shared" si="24"/>
        <v/>
      </c>
      <c r="AM38" s="47">
        <f t="shared" si="53"/>
        <v>6.0467246907924873E-3</v>
      </c>
      <c r="AN38" s="46">
        <f>_xlfn.XLOOKUP($D38, 'MASTER_S&amp;P'!$D:$D, 'MASTER_S&amp;P'!G:G)</f>
        <v>10915000000</v>
      </c>
      <c r="AO38" s="46">
        <f>IF(AND(EXCL_YRS_NEG_INC=1,_xlfn.XLOOKUP($D38,'MASTER_S&amp;P'!$D:$D,'MASTER_S&amp;P'!M:M)&lt;0),"Negative",_xlfn.XLOOKUP($D38,'MASTER_S&amp;P'!$D:$D,'MASTER_S&amp;P'!M:M))</f>
        <v>66000000</v>
      </c>
      <c r="AP38" s="65">
        <f t="shared" si="25"/>
        <v>5.7776310471076259E-2</v>
      </c>
      <c r="AQ38" s="65" t="str">
        <f t="shared" si="26"/>
        <v/>
      </c>
      <c r="AR38" s="47">
        <f t="shared" si="54"/>
        <v>6.0467246907924873E-3</v>
      </c>
      <c r="AS38" s="46">
        <f>_xlfn.XLOOKUP($D38, MASTER_VL!$D:$D, MASTER_VL!G:G)</f>
        <v>10915000000</v>
      </c>
      <c r="AT38" s="46" t="str">
        <f>IF(AND(EXCL_YRS_NEG_INC=1,_xlfn.XLOOKUP($D38,MASTER_VL!$D:$D,MASTER_VL!P:P)&lt;0),"Negative",_xlfn.XLOOKUP($D38,MASTER_VL!$D:$D,MASTER_VL!P:P))</f>
        <v>Negative</v>
      </c>
      <c r="AU38" s="65" t="str">
        <f t="shared" si="27"/>
        <v/>
      </c>
      <c r="AV38" s="65" t="str">
        <f t="shared" si="28"/>
        <v/>
      </c>
      <c r="AW38" s="47" t="str">
        <f t="shared" si="55"/>
        <v>n/a</v>
      </c>
      <c r="AX38" s="46">
        <f t="shared" si="29"/>
        <v>10915000000</v>
      </c>
      <c r="AY38" s="46">
        <f>_xlfn.XLOOKUP($D38, MASTER_YH!$D:$D, MASTER_YH!J:J)</f>
        <v>11368000000</v>
      </c>
      <c r="AZ38" s="49">
        <f t="shared" si="30"/>
        <v>0.96015130190007036</v>
      </c>
      <c r="BA38" s="46">
        <f t="shared" si="56"/>
        <v>10915000000</v>
      </c>
      <c r="BB38" s="46">
        <f>_xlfn.XLOOKUP($D38, 'MASTER_S&amp;P'!$D:$D, 'MASTER_S&amp;P'!J:J)</f>
        <v>11368000000</v>
      </c>
      <c r="BC38" s="49">
        <f t="shared" si="57"/>
        <v>0.96015130190007036</v>
      </c>
      <c r="BD38" s="51">
        <f t="shared" si="31"/>
        <v>11368000000</v>
      </c>
      <c r="BE38" s="65">
        <f t="shared" si="32"/>
        <v>5.3199890256056044E-2</v>
      </c>
      <c r="BF38" s="65" t="str">
        <f t="shared" si="33"/>
        <v/>
      </c>
      <c r="BG38" s="50">
        <f t="shared" si="58"/>
        <v>0.96015130190007036</v>
      </c>
      <c r="BH38" s="44">
        <f t="shared" si="34"/>
        <v>0</v>
      </c>
      <c r="BK38" s="46">
        <f>_xlfn.XLOOKUP($D38,MASTER_YH!$D:$D,MASTER_YH!H:H)</f>
        <v>12106000000</v>
      </c>
      <c r="BL38" s="46" t="str">
        <f>IF(AND(EXCL_YRS_NEG_INC=1,_xlfn.XLOOKUP($D38,MASTER_YH!$D:$D,MASTER_YH!N:N)&lt;0), "Negative", _xlfn.XLOOKUP($D38,MASTER_YH!$D:$D,MASTER_YH!N:N))</f>
        <v>Negative</v>
      </c>
      <c r="BM38" s="65" t="str">
        <f t="shared" si="35"/>
        <v/>
      </c>
      <c r="BN38" s="65" t="str">
        <f t="shared" si="36"/>
        <v/>
      </c>
      <c r="BO38" s="47" t="str">
        <f t="shared" si="59"/>
        <v>n/a</v>
      </c>
      <c r="BP38" s="46">
        <f>_xlfn.XLOOKUP($D38, 'MASTER_S&amp;P'!$D:$D, 'MASTER_S&amp;P'!H:H)</f>
        <v>12106000000</v>
      </c>
      <c r="BQ38" s="46" t="str">
        <f>IF(AND(EXCL_YRS_NEG_INC=1,_xlfn.XLOOKUP($D38,'MASTER_S&amp;P'!$D:$D,'MASTER_S&amp;P'!N:N)&lt;0),"Negative",_xlfn.XLOOKUP($D38,'MASTER_S&amp;P'!$D:$D,'MASTER_S&amp;P'!N:N))</f>
        <v>Negative</v>
      </c>
      <c r="BR38" s="65" t="str">
        <f t="shared" si="37"/>
        <v/>
      </c>
      <c r="BS38" s="65" t="str">
        <f t="shared" si="38"/>
        <v/>
      </c>
      <c r="BT38" s="47" t="str">
        <f t="shared" si="60"/>
        <v>n/a</v>
      </c>
      <c r="BU38" s="46">
        <f>_xlfn.XLOOKUP($D38, MASTER_VL!$D:$D, MASTER_VL!H:H)</f>
        <v>12106000000</v>
      </c>
      <c r="BV38" s="46">
        <f>IF(AND(EXCL_YRS_NEG_INC=1,_xlfn.XLOOKUP($D38,MASTER_VL!$D:$D,MASTER_VL!Q:Q)&lt;0),"Negative",_xlfn.XLOOKUP($D38,MASTER_VL!$D:$D,MASTER_VL!Q:Q))</f>
        <v>95690000</v>
      </c>
      <c r="BW38" s="65">
        <f t="shared" si="39"/>
        <v>8.4171954318349076E-2</v>
      </c>
      <c r="BX38" s="65" t="str">
        <f t="shared" si="40"/>
        <v/>
      </c>
      <c r="BY38" s="47">
        <f t="shared" si="61"/>
        <v>7.90434495291591E-3</v>
      </c>
      <c r="BZ38" s="46">
        <f t="shared" si="41"/>
        <v>12106000000</v>
      </c>
      <c r="CA38" s="46">
        <f>_xlfn.XLOOKUP($D38, MASTER_YH!$D:$D, MASTER_YH!K:K)</f>
        <v>12571000000</v>
      </c>
      <c r="CB38" s="49">
        <f t="shared" si="42"/>
        <v>0.96301010261713471</v>
      </c>
      <c r="CC38" s="46">
        <f t="shared" si="62"/>
        <v>12106000000</v>
      </c>
      <c r="CD38" s="46">
        <f>_xlfn.XLOOKUP($D38, 'MASTER_S&amp;P'!$D:$D, 'MASTER_S&amp;P'!K:K)</f>
        <v>12571000000</v>
      </c>
      <c r="CE38" s="49">
        <f t="shared" si="63"/>
        <v>0.96301010261713471</v>
      </c>
      <c r="CF38" s="51">
        <f t="shared" si="43"/>
        <v>12571000000</v>
      </c>
      <c r="CG38" s="65">
        <f t="shared" si="44"/>
        <v>6.3606175422584135E-2</v>
      </c>
      <c r="CH38" s="65" t="str">
        <f t="shared" si="45"/>
        <v/>
      </c>
      <c r="CI38" s="50">
        <f t="shared" si="64"/>
        <v>0.96301010261713471</v>
      </c>
      <c r="CJ38" s="44">
        <f t="shared" si="46"/>
        <v>0</v>
      </c>
    </row>
    <row r="39" spans="2:88" x14ac:dyDescent="0.3">
      <c r="B39" s="7" t="str">
        <f t="shared" si="47"/>
        <v>Retail Hardlines</v>
      </c>
      <c r="C39" s="7" t="str">
        <v>Raytech Holding Limited</v>
      </c>
      <c r="D39" s="7" t="str">
        <v>RAY</v>
      </c>
      <c r="G39" s="46" t="str">
        <f>_xlfn.XLOOKUP($D39,MASTER_YH!$D:$D,MASTER_YH!F:F)</f>
        <v>n/a</v>
      </c>
      <c r="H39" s="46" t="str">
        <f>IF(AND(EXCL_YRS_NEG_INC=1,_xlfn.XLOOKUP($D39,MASTER_YH!$D:$D,MASTER_YH!L:L)&lt;0), "Negative", _xlfn.XLOOKUP($D39,MASTER_YH!$D:$D,MASTER_YH!L:L))</f>
        <v>n/a</v>
      </c>
      <c r="I39" s="65" t="str">
        <f t="shared" si="11"/>
        <v/>
      </c>
      <c r="J39" s="65" t="str">
        <f t="shared" si="12"/>
        <v/>
      </c>
      <c r="K39" s="47" t="str">
        <f t="shared" si="65"/>
        <v>n/a</v>
      </c>
      <c r="L39" s="46">
        <f>_xlfn.XLOOKUP($D39, 'MASTER_S&amp;P'!$D:$D, 'MASTER_S&amp;P'!F:F)</f>
        <v>66972301.000000007</v>
      </c>
      <c r="M39" s="46">
        <f>IF(AND(EXCL_YRS_NEG_INC=1,_xlfn.XLOOKUP($D39,'MASTER_S&amp;P'!$D:$D,'MASTER_S&amp;P'!L:L)&lt;0),"Negative",_xlfn.XLOOKUP($D39,'MASTER_S&amp;P'!$D:$D,'MASTER_S&amp;P'!L:L))</f>
        <v>12753794</v>
      </c>
      <c r="N39" s="65">
        <f t="shared" si="13"/>
        <v>3.8380186981661811E-4</v>
      </c>
      <c r="O39" s="65" t="str">
        <f t="shared" si="14"/>
        <v/>
      </c>
      <c r="P39" s="47">
        <f t="shared" si="48"/>
        <v>0.19043386309811872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49"/>
        <v>n/a</v>
      </c>
      <c r="V39" s="46" t="str">
        <f t="shared" si="17"/>
        <v>n/a</v>
      </c>
      <c r="W39" s="46" t="str">
        <f>_xlfn.XLOOKUP($D39, MASTER_YH!$D:$D, MASTER_YH!I:I)</f>
        <v>n/a</v>
      </c>
      <c r="X39" s="49" t="str">
        <f t="shared" si="18"/>
        <v>n/a</v>
      </c>
      <c r="Y39" s="46">
        <f t="shared" si="50"/>
        <v>66972301.000000007</v>
      </c>
      <c r="Z39" s="46">
        <f>_xlfn.XLOOKUP($D39, 'MASTER_S&amp;P'!$D:$D, 'MASTER_S&amp;P'!I:I)</f>
        <v>58113014</v>
      </c>
      <c r="AA39" s="49">
        <f t="shared" si="51"/>
        <v>1.1524492775404835</v>
      </c>
      <c r="AB39" s="51">
        <f t="shared" si="19"/>
        <v>58113014</v>
      </c>
      <c r="AC39" s="65">
        <f t="shared" si="20"/>
        <v>2.6489210374939918E-4</v>
      </c>
      <c r="AD39" s="65" t="str">
        <f t="shared" si="21"/>
        <v/>
      </c>
      <c r="AE39" s="50">
        <f t="shared" si="52"/>
        <v>1.1524492775404835</v>
      </c>
      <c r="AF39" s="44">
        <f t="shared" si="22"/>
        <v>0</v>
      </c>
      <c r="AI39" s="46">
        <f>_xlfn.XLOOKUP($D39,MASTER_YH!$D:$D,MASTER_YH!G:G)</f>
        <v>66972301</v>
      </c>
      <c r="AJ39" s="46">
        <f>IF(AND(EXCL_YRS_NEG_INC=1,_xlfn.XLOOKUP($D39,MASTER_YH!$D:$D,MASTER_YH!M:M)&lt;0), "Negative", _xlfn.XLOOKUP($D39,MASTER_YH!$D:$D,MASTER_YH!M:M))</f>
        <v>12753794</v>
      </c>
      <c r="AK39" s="65">
        <f t="shared" si="23"/>
        <v>2.3067137932392354E-4</v>
      </c>
      <c r="AL39" s="65" t="str">
        <f t="shared" si="24"/>
        <v/>
      </c>
      <c r="AM39" s="47">
        <f t="shared" si="53"/>
        <v>0.19043386309811872</v>
      </c>
      <c r="AN39" s="46">
        <f>_xlfn.XLOOKUP($D39, 'MASTER_S&amp;P'!$D:$D, 'MASTER_S&amp;P'!G:G)</f>
        <v>45518239</v>
      </c>
      <c r="AO39" s="46">
        <f>IF(AND(EXCL_YRS_NEG_INC=1,_xlfn.XLOOKUP($D39,'MASTER_S&amp;P'!$D:$D,'MASTER_S&amp;P'!M:M)&lt;0),"Negative",_xlfn.XLOOKUP($D39,'MASTER_S&amp;P'!$D:$D,'MASTER_S&amp;P'!M:M))</f>
        <v>7473926</v>
      </c>
      <c r="AP39" s="65">
        <f t="shared" si="25"/>
        <v>2.3166779093329842E-4</v>
      </c>
      <c r="AQ39" s="65" t="str">
        <f t="shared" si="26"/>
        <v/>
      </c>
      <c r="AR39" s="47">
        <f t="shared" si="54"/>
        <v>0.16419629063417854</v>
      </c>
      <c r="AS39" s="46" t="str">
        <f>_xlfn.XLOOKUP($D39, MASTER_VL!$D:$D, MASTER_VL!G:G)</f>
        <v>NA</v>
      </c>
      <c r="AT39" s="46" t="str">
        <f>IF(AND(EXCL_YRS_NEG_INC=1,_xlfn.XLOOKUP($D39,MASTER_VL!$D:$D,MASTER_VL!P:P)&lt;0),"Negative",_xlfn.XLOOKUP($D39,MASTER_VL!$D:$D,MASTER_VL!P:P))</f>
        <v>NA</v>
      </c>
      <c r="AU39" s="65" t="str">
        <f t="shared" si="27"/>
        <v/>
      </c>
      <c r="AV39" s="65" t="str">
        <f t="shared" si="28"/>
        <v/>
      </c>
      <c r="AW39" s="47" t="str">
        <f t="shared" si="55"/>
        <v>n/a</v>
      </c>
      <c r="AX39" s="46">
        <f t="shared" si="29"/>
        <v>66972301</v>
      </c>
      <c r="AY39" s="46">
        <f>_xlfn.XLOOKUP($D39, MASTER_YH!$D:$D, MASTER_YH!J:J)</f>
        <v>58113014</v>
      </c>
      <c r="AZ39" s="49">
        <f t="shared" si="30"/>
        <v>1.1524492775404835</v>
      </c>
      <c r="BA39" s="46">
        <f t="shared" si="56"/>
        <v>45518239</v>
      </c>
      <c r="BB39" s="46">
        <f>_xlfn.XLOOKUP($D39, 'MASTER_S&amp;P'!$D:$D, 'MASTER_S&amp;P'!J:J)</f>
        <v>33052358.999999996</v>
      </c>
      <c r="BC39" s="49">
        <f t="shared" si="57"/>
        <v>1.3771555307141619</v>
      </c>
      <c r="BD39" s="51">
        <f t="shared" si="31"/>
        <v>45582686.5</v>
      </c>
      <c r="BE39" s="65">
        <f t="shared" si="32"/>
        <v>2.1331755096553546E-4</v>
      </c>
      <c r="BF39" s="65" t="str">
        <f t="shared" si="33"/>
        <v/>
      </c>
      <c r="BG39" s="50">
        <f t="shared" si="58"/>
        <v>1.2648024041273227</v>
      </c>
      <c r="BH39" s="44">
        <f t="shared" si="34"/>
        <v>0</v>
      </c>
      <c r="BK39" s="46">
        <f>_xlfn.XLOOKUP($D39,MASTER_YH!$D:$D,MASTER_YH!H:H)</f>
        <v>45518239</v>
      </c>
      <c r="BL39" s="46">
        <f>IF(AND(EXCL_YRS_NEG_INC=1,_xlfn.XLOOKUP($D39,MASTER_YH!$D:$D,MASTER_YH!N:N)&lt;0), "Negative", _xlfn.XLOOKUP($D39,MASTER_YH!$D:$D,MASTER_YH!N:N))</f>
        <v>7473926</v>
      </c>
      <c r="BM39" s="65">
        <f t="shared" si="35"/>
        <v>1.598539053349954E-4</v>
      </c>
      <c r="BN39" s="65" t="str">
        <f t="shared" si="36"/>
        <v/>
      </c>
      <c r="BO39" s="47">
        <f t="shared" si="59"/>
        <v>0.16419629063417854</v>
      </c>
      <c r="BP39" s="46">
        <f>_xlfn.XLOOKUP($D39, 'MASTER_S&amp;P'!$D:$D, 'MASTER_S&amp;P'!H:H)</f>
        <v>45105917</v>
      </c>
      <c r="BQ39" s="46">
        <f>IF(AND(EXCL_YRS_NEG_INC=1,_xlfn.XLOOKUP($D39,'MASTER_S&amp;P'!$D:$D,'MASTER_S&amp;P'!N:N)&lt;0),"Negative",_xlfn.XLOOKUP($D39,'MASTER_S&amp;P'!$D:$D,'MASTER_S&amp;P'!N:N))</f>
        <v>11180378</v>
      </c>
      <c r="BR39" s="65">
        <f t="shared" si="37"/>
        <v>1.593882587561532E-4</v>
      </c>
      <c r="BS39" s="65" t="str">
        <f t="shared" si="38"/>
        <v/>
      </c>
      <c r="BT39" s="47">
        <f t="shared" si="60"/>
        <v>0.2478694314096308</v>
      </c>
      <c r="BU39" s="46" t="str">
        <f>_xlfn.XLOOKUP($D39, MASTER_VL!$D:$D, MASTER_VL!H:H)</f>
        <v>NA</v>
      </c>
      <c r="BV39" s="46" t="str">
        <f>IF(AND(EXCL_YRS_NEG_INC=1,_xlfn.XLOOKUP($D39,MASTER_VL!$D:$D,MASTER_VL!Q:Q)&lt;0),"Negative",_xlfn.XLOOKUP($D39,MASTER_VL!$D:$D,MASTER_VL!Q:Q))</f>
        <v>NA</v>
      </c>
      <c r="BW39" s="65" t="str">
        <f t="shared" si="39"/>
        <v/>
      </c>
      <c r="BX39" s="65" t="str">
        <f t="shared" si="40"/>
        <v/>
      </c>
      <c r="BY39" s="47" t="str">
        <f t="shared" si="61"/>
        <v>n/a</v>
      </c>
      <c r="BZ39" s="46">
        <f t="shared" si="41"/>
        <v>45518239</v>
      </c>
      <c r="CA39" s="46">
        <f>_xlfn.XLOOKUP($D39, MASTER_YH!$D:$D, MASTER_YH!K:K)</f>
        <v>33052359</v>
      </c>
      <c r="CB39" s="49">
        <f t="shared" si="42"/>
        <v>1.3771555307141616</v>
      </c>
      <c r="CC39" s="46">
        <f t="shared" si="62"/>
        <v>45105917</v>
      </c>
      <c r="CD39" s="46">
        <f>_xlfn.XLOOKUP($D39, 'MASTER_S&amp;P'!$D:$D, 'MASTER_S&amp;P'!K:K)</f>
        <v>20881039</v>
      </c>
      <c r="CE39" s="49">
        <f t="shared" si="63"/>
        <v>2.1601375774452602</v>
      </c>
      <c r="CF39" s="51">
        <f t="shared" si="43"/>
        <v>26966699</v>
      </c>
      <c r="CG39" s="65">
        <f t="shared" si="44"/>
        <v>1.3644488005425378E-4</v>
      </c>
      <c r="CH39" s="65" t="str">
        <f t="shared" si="45"/>
        <v/>
      </c>
      <c r="CI39" s="50">
        <f t="shared" si="64"/>
        <v>1.7686465540797109</v>
      </c>
      <c r="CJ39" s="44">
        <f t="shared" si="46"/>
        <v>0</v>
      </c>
    </row>
    <row r="40" spans="2:88" x14ac:dyDescent="0.3">
      <c r="B40" s="7" t="str">
        <f t="shared" si="47"/>
        <v>Retail Hardlines</v>
      </c>
      <c r="C40" s="7" t="str">
        <v>Ridgetech Inc</v>
      </c>
      <c r="D40" s="7" t="str">
        <v>RDGT</v>
      </c>
      <c r="G40" s="46" t="str">
        <f>_xlfn.XLOOKUP($D40,MASTER_YH!$D:$D,MASTER_YH!F:F)</f>
        <v>n/a</v>
      </c>
      <c r="H40" s="46" t="str">
        <f>IF(AND(EXCL_YRS_NEG_INC=1,_xlfn.XLOOKUP($D40,MASTER_YH!$D:$D,MASTER_YH!L:L)&lt;0), "Negative", _xlfn.XLOOKUP($D40,MASTER_YH!$D:$D,MASTER_YH!L:L))</f>
        <v>n/a</v>
      </c>
      <c r="I40" s="65" t="str">
        <f t="shared" si="11"/>
        <v/>
      </c>
      <c r="J40" s="65" t="str">
        <f t="shared" si="12"/>
        <v/>
      </c>
      <c r="K40" s="47" t="str">
        <f t="shared" si="65"/>
        <v>n/a</v>
      </c>
      <c r="L40" s="46">
        <f>_xlfn.XLOOKUP($D40, 'MASTER_S&amp;P'!$D:$D, 'MASTER_S&amp;P'!F:F)</f>
        <v>154541077</v>
      </c>
      <c r="M40" s="46" t="str">
        <f>IF(AND(EXCL_YRS_NEG_INC=1,_xlfn.XLOOKUP($D40,'MASTER_S&amp;P'!$D:$D,'MASTER_S&amp;P'!L:L)&lt;0),"Negative",_xlfn.XLOOKUP($D40,'MASTER_S&amp;P'!$D:$D,'MASTER_S&amp;P'!L:L))</f>
        <v>Negative</v>
      </c>
      <c r="N40" s="65" t="str">
        <f t="shared" si="13"/>
        <v/>
      </c>
      <c r="O40" s="65" t="str">
        <f t="shared" si="14"/>
        <v/>
      </c>
      <c r="P40" s="47" t="str">
        <f t="shared" si="48"/>
        <v>n/a</v>
      </c>
      <c r="Q40" s="46" t="str">
        <f>_xlfn.XLOOKUP($D40, MASTER_VL!$D:$D, MASTER_VL!F:F)</f>
        <v>NA</v>
      </c>
      <c r="R40" s="46" t="str">
        <f>IF(AND(EXCL_YRS_NEG_INC=1,_xlfn.XLOOKUP($D40,MASTER_VL!$D:$D,MASTER_VL!O:O)&lt;0),"Negative",_xlfn.XLOOKUP($D40,MASTER_VL!$D:$D,MASTER_VL!O:O))</f>
        <v>NA</v>
      </c>
      <c r="S40" s="65" t="str">
        <f t="shared" si="15"/>
        <v/>
      </c>
      <c r="T40" s="65" t="str">
        <f t="shared" si="16"/>
        <v/>
      </c>
      <c r="U40" s="47" t="str">
        <f t="shared" si="49"/>
        <v>n/a</v>
      </c>
      <c r="V40" s="46" t="str">
        <f t="shared" si="17"/>
        <v>n/a</v>
      </c>
      <c r="W40" s="46" t="str">
        <f>_xlfn.XLOOKUP($D40, MASTER_YH!$D:$D, MASTER_YH!I:I)</f>
        <v>n/a</v>
      </c>
      <c r="X40" s="49" t="str">
        <f t="shared" si="18"/>
        <v>n/a</v>
      </c>
      <c r="Y40" s="46">
        <f t="shared" si="50"/>
        <v>154541077</v>
      </c>
      <c r="Z40" s="46">
        <f>_xlfn.XLOOKUP($D40, 'MASTER_S&amp;P'!$D:$D, 'MASTER_S&amp;P'!I:I)</f>
        <v>95057090</v>
      </c>
      <c r="AA40" s="49">
        <f t="shared" si="51"/>
        <v>1.625771176037474</v>
      </c>
      <c r="AB40" s="51">
        <f t="shared" si="19"/>
        <v>95057090</v>
      </c>
      <c r="AC40" s="65">
        <f t="shared" si="20"/>
        <v>4.3329145768271414E-4</v>
      </c>
      <c r="AD40" s="65" t="str">
        <f t="shared" si="21"/>
        <v/>
      </c>
      <c r="AE40" s="50">
        <f t="shared" si="52"/>
        <v>1.625771176037474</v>
      </c>
      <c r="AF40" s="44">
        <f t="shared" si="22"/>
        <v>0</v>
      </c>
      <c r="AI40" s="46">
        <f>_xlfn.XLOOKUP($D40,MASTER_YH!$D:$D,MASTER_YH!G:G)</f>
        <v>154541077</v>
      </c>
      <c r="AJ40" s="46" t="str">
        <f>IF(AND(EXCL_YRS_NEG_INC=1,_xlfn.XLOOKUP($D40,MASTER_YH!$D:$D,MASTER_YH!M:M)&lt;0), "Negative", _xlfn.XLOOKUP($D40,MASTER_YH!$D:$D,MASTER_YH!M:M))</f>
        <v>Negative</v>
      </c>
      <c r="AK40" s="65" t="str">
        <f t="shared" si="23"/>
        <v/>
      </c>
      <c r="AL40" s="65" t="str">
        <f t="shared" si="24"/>
        <v/>
      </c>
      <c r="AM40" s="47" t="str">
        <f t="shared" si="53"/>
        <v>n/a</v>
      </c>
      <c r="AN40" s="46">
        <f>_xlfn.XLOOKUP($D40, 'MASTER_S&amp;P'!$D:$D, 'MASTER_S&amp;P'!G:G)</f>
        <v>148811976</v>
      </c>
      <c r="AO40" s="46" t="str">
        <f>IF(AND(EXCL_YRS_NEG_INC=1,_xlfn.XLOOKUP($D40,'MASTER_S&amp;P'!$D:$D,'MASTER_S&amp;P'!M:M)&lt;0),"Negative",_xlfn.XLOOKUP($D40,'MASTER_S&amp;P'!$D:$D,'MASTER_S&amp;P'!M:M))</f>
        <v>Negative</v>
      </c>
      <c r="AP40" s="65" t="str">
        <f t="shared" si="25"/>
        <v/>
      </c>
      <c r="AQ40" s="65" t="str">
        <f t="shared" si="26"/>
        <v/>
      </c>
      <c r="AR40" s="47" t="str">
        <f t="shared" si="54"/>
        <v>n/a</v>
      </c>
      <c r="AS40" s="46" t="str">
        <f>_xlfn.XLOOKUP($D40, MASTER_VL!$D:$D, MASTER_VL!G:G)</f>
        <v>NA</v>
      </c>
      <c r="AT40" s="46" t="str">
        <f>IF(AND(EXCL_YRS_NEG_INC=1,_xlfn.XLOOKUP($D40,MASTER_VL!$D:$D,MASTER_VL!P:P)&lt;0),"Negative",_xlfn.XLOOKUP($D40,MASTER_VL!$D:$D,MASTER_VL!P:P))</f>
        <v>NA</v>
      </c>
      <c r="AU40" s="65" t="str">
        <f t="shared" si="27"/>
        <v/>
      </c>
      <c r="AV40" s="65" t="str">
        <f t="shared" si="28"/>
        <v/>
      </c>
      <c r="AW40" s="47" t="str">
        <f t="shared" si="55"/>
        <v>n/a</v>
      </c>
      <c r="AX40" s="46">
        <f t="shared" si="29"/>
        <v>154541077</v>
      </c>
      <c r="AY40" s="46">
        <f>_xlfn.XLOOKUP($D40, MASTER_YH!$D:$D, MASTER_YH!J:J)</f>
        <v>95057090</v>
      </c>
      <c r="AZ40" s="49">
        <f t="shared" si="30"/>
        <v>1.625771176037474</v>
      </c>
      <c r="BA40" s="46">
        <f t="shared" si="56"/>
        <v>148811976</v>
      </c>
      <c r="BB40" s="46">
        <f>_xlfn.XLOOKUP($D40, 'MASTER_S&amp;P'!$D:$D, 'MASTER_S&amp;P'!J:J)</f>
        <v>90970602</v>
      </c>
      <c r="BC40" s="49">
        <f t="shared" si="57"/>
        <v>1.6358249008839141</v>
      </c>
      <c r="BD40" s="51">
        <f t="shared" si="31"/>
        <v>93013846</v>
      </c>
      <c r="BE40" s="65">
        <f t="shared" si="32"/>
        <v>4.352855734952232E-4</v>
      </c>
      <c r="BF40" s="65" t="str">
        <f t="shared" si="33"/>
        <v/>
      </c>
      <c r="BG40" s="50">
        <f t="shared" si="58"/>
        <v>1.6307980384606942</v>
      </c>
      <c r="BH40" s="44">
        <f t="shared" si="34"/>
        <v>0</v>
      </c>
      <c r="BK40" s="46">
        <f>_xlfn.XLOOKUP($D40,MASTER_YH!$D:$D,MASTER_YH!H:H)</f>
        <v>148811976</v>
      </c>
      <c r="BL40" s="46" t="str">
        <f>IF(AND(EXCL_YRS_NEG_INC=1,_xlfn.XLOOKUP($D40,MASTER_YH!$D:$D,MASTER_YH!N:N)&lt;0), "Negative", _xlfn.XLOOKUP($D40,MASTER_YH!$D:$D,MASTER_YH!N:N))</f>
        <v>Negative</v>
      </c>
      <c r="BM40" s="65" t="str">
        <f t="shared" si="35"/>
        <v/>
      </c>
      <c r="BN40" s="65" t="str">
        <f t="shared" si="36"/>
        <v/>
      </c>
      <c r="BO40" s="47" t="str">
        <f t="shared" si="59"/>
        <v>n/a</v>
      </c>
      <c r="BP40" s="46">
        <f>_xlfn.XLOOKUP($D40, 'MASTER_S&amp;P'!$D:$D, 'MASTER_S&amp;P'!H:H)</f>
        <v>164392555</v>
      </c>
      <c r="BQ40" s="46" t="str">
        <f>IF(AND(EXCL_YRS_NEG_INC=1,_xlfn.XLOOKUP($D40,'MASTER_S&amp;P'!$D:$D,'MASTER_S&amp;P'!N:N)&lt;0),"Negative",_xlfn.XLOOKUP($D40,'MASTER_S&amp;P'!$D:$D,'MASTER_S&amp;P'!N:N))</f>
        <v>Negative</v>
      </c>
      <c r="BR40" s="65" t="str">
        <f t="shared" si="37"/>
        <v/>
      </c>
      <c r="BS40" s="65" t="str">
        <f t="shared" si="38"/>
        <v/>
      </c>
      <c r="BT40" s="47" t="str">
        <f t="shared" si="60"/>
        <v>n/a</v>
      </c>
      <c r="BU40" s="46" t="str">
        <f>_xlfn.XLOOKUP($D40, MASTER_VL!$D:$D, MASTER_VL!H:H)</f>
        <v>NA</v>
      </c>
      <c r="BV40" s="46" t="str">
        <f>IF(AND(EXCL_YRS_NEG_INC=1,_xlfn.XLOOKUP($D40,MASTER_VL!$D:$D,MASTER_VL!Q:Q)&lt;0),"Negative",_xlfn.XLOOKUP($D40,MASTER_VL!$D:$D,MASTER_VL!Q:Q))</f>
        <v>NA</v>
      </c>
      <c r="BW40" s="65" t="str">
        <f t="shared" si="39"/>
        <v/>
      </c>
      <c r="BX40" s="65" t="str">
        <f t="shared" si="40"/>
        <v/>
      </c>
      <c r="BY40" s="47" t="str">
        <f t="shared" si="61"/>
        <v>n/a</v>
      </c>
      <c r="BZ40" s="46">
        <f t="shared" si="41"/>
        <v>148811976</v>
      </c>
      <c r="CA40" s="46">
        <f>_xlfn.XLOOKUP($D40, MASTER_YH!$D:$D, MASTER_YH!K:K)</f>
        <v>90970602</v>
      </c>
      <c r="CB40" s="49">
        <f t="shared" si="42"/>
        <v>1.6358249008839141</v>
      </c>
      <c r="CC40" s="46">
        <f t="shared" si="62"/>
        <v>164392555</v>
      </c>
      <c r="CD40" s="46">
        <f>_xlfn.XLOOKUP($D40, 'MASTER_S&amp;P'!$D:$D, 'MASTER_S&amp;P'!K:K)</f>
        <v>106384209</v>
      </c>
      <c r="CE40" s="49">
        <f t="shared" si="63"/>
        <v>1.545272146545734</v>
      </c>
      <c r="CF40" s="51">
        <f t="shared" si="43"/>
        <v>98677405.5</v>
      </c>
      <c r="CG40" s="65">
        <f t="shared" si="44"/>
        <v>4.9928345911052965E-4</v>
      </c>
      <c r="CH40" s="65" t="str">
        <f t="shared" si="45"/>
        <v/>
      </c>
      <c r="CI40" s="50">
        <f t="shared" si="64"/>
        <v>1.590548523714824</v>
      </c>
      <c r="CJ40" s="44">
        <f t="shared" si="46"/>
        <v>0</v>
      </c>
    </row>
    <row r="41" spans="2:88" x14ac:dyDescent="0.3">
      <c r="B41" s="7" t="str">
        <f t="shared" si="47"/>
        <v>Retail Hardlines</v>
      </c>
      <c r="C41" s="7" t="str">
        <v>Sally Beauty Holdings Inc</v>
      </c>
      <c r="D41" s="7" t="str">
        <v>SBH</v>
      </c>
      <c r="G41" s="46">
        <f>_xlfn.XLOOKUP($D41,MASTER_YH!$D:$D,MASTER_YH!F:F)</f>
        <v>3717031000</v>
      </c>
      <c r="H41" s="46">
        <f>IF(AND(EXCL_YRS_NEG_INC=1,_xlfn.XLOOKUP($D41,MASTER_YH!$D:$D,MASTER_YH!L:L)&lt;0), "Negative", _xlfn.XLOOKUP($D41,MASTER_YH!$D:$D,MASTER_YH!L:L))</f>
        <v>206325000</v>
      </c>
      <c r="I41" s="65">
        <f t="shared" si="11"/>
        <v>3.0109209285890889E-2</v>
      </c>
      <c r="J41" s="65" t="str">
        <f t="shared" si="12"/>
        <v/>
      </c>
      <c r="K41" s="47">
        <f t="shared" si="65"/>
        <v>5.5508011636168759E-2</v>
      </c>
      <c r="L41" s="46">
        <f>_xlfn.XLOOKUP($D41, 'MASTER_S&amp;P'!$D:$D, 'MASTER_S&amp;P'!F:F)</f>
        <v>3717031000</v>
      </c>
      <c r="M41" s="46">
        <f>IF(AND(EXCL_YRS_NEG_INC=1,_xlfn.XLOOKUP($D41,'MASTER_S&amp;P'!$D:$D,'MASTER_S&amp;P'!L:L)&lt;0),"Negative",_xlfn.XLOOKUP($D41,'MASTER_S&amp;P'!$D:$D,'MASTER_S&amp;P'!L:L))</f>
        <v>206325000</v>
      </c>
      <c r="N41" s="65">
        <f t="shared" si="13"/>
        <v>1.8445435619790135E-2</v>
      </c>
      <c r="O41" s="65" t="str">
        <f t="shared" si="14"/>
        <v/>
      </c>
      <c r="P41" s="47">
        <f t="shared" si="48"/>
        <v>5.5508011636168759E-2</v>
      </c>
      <c r="Q41" s="46">
        <f>_xlfn.XLOOKUP($D41, MASTER_VL!$D:$D, MASTER_VL!F:F)</f>
        <v>3717000000</v>
      </c>
      <c r="R41" s="46">
        <f>IF(AND(EXCL_YRS_NEG_INC=1,_xlfn.XLOOKUP($D41,MASTER_VL!$D:$D,MASTER_VL!O:O)&lt;0),"Negative",_xlfn.XLOOKUP($D41,MASTER_VL!$D:$D,MASTER_VL!O:O))</f>
        <v>172126500</v>
      </c>
      <c r="S41" s="65">
        <f t="shared" si="15"/>
        <v>2.7396299771775077E-2</v>
      </c>
      <c r="T41" s="65" t="str">
        <f t="shared" si="16"/>
        <v/>
      </c>
      <c r="U41" s="47">
        <f t="shared" si="49"/>
        <v>4.6307909604519776E-2</v>
      </c>
      <c r="V41" s="46">
        <f t="shared" si="17"/>
        <v>3717031000</v>
      </c>
      <c r="W41" s="46">
        <f>_xlfn.XLOOKUP($D41, MASTER_YH!$D:$D, MASTER_YH!I:I)</f>
        <v>2792899000</v>
      </c>
      <c r="X41" s="49">
        <f t="shared" si="18"/>
        <v>1.3308862941338016</v>
      </c>
      <c r="Y41" s="46">
        <f t="shared" si="50"/>
        <v>3717031000</v>
      </c>
      <c r="Z41" s="46">
        <f>_xlfn.XLOOKUP($D41, 'MASTER_S&amp;P'!$D:$D, 'MASTER_S&amp;P'!I:I)</f>
        <v>2792899000</v>
      </c>
      <c r="AA41" s="49">
        <f t="shared" si="51"/>
        <v>1.3308862941338016</v>
      </c>
      <c r="AB41" s="51">
        <f t="shared" si="19"/>
        <v>2792899000</v>
      </c>
      <c r="AC41" s="65">
        <f t="shared" si="20"/>
        <v>1.2730657743368692E-2</v>
      </c>
      <c r="AD41" s="65" t="str">
        <f t="shared" si="21"/>
        <v/>
      </c>
      <c r="AE41" s="50">
        <f t="shared" si="52"/>
        <v>1.3308862941338016</v>
      </c>
      <c r="AF41" s="44">
        <f t="shared" si="22"/>
        <v>0</v>
      </c>
      <c r="AI41" s="46">
        <f>_xlfn.XLOOKUP($D41,MASTER_YH!$D:$D,MASTER_YH!G:G)</f>
        <v>3728131000</v>
      </c>
      <c r="AJ41" s="46">
        <f>IF(AND(EXCL_YRS_NEG_INC=1,_xlfn.XLOOKUP($D41,MASTER_YH!$D:$D,MASTER_YH!M:M)&lt;0), "Negative", _xlfn.XLOOKUP($D41,MASTER_YH!$D:$D,MASTER_YH!M:M))</f>
        <v>252050000</v>
      </c>
      <c r="AK41" s="65">
        <f t="shared" si="23"/>
        <v>1.3791139241047643E-2</v>
      </c>
      <c r="AL41" s="65" t="str">
        <f t="shared" si="24"/>
        <v/>
      </c>
      <c r="AM41" s="47">
        <f t="shared" si="53"/>
        <v>6.7607602844427947E-2</v>
      </c>
      <c r="AN41" s="46">
        <f>_xlfn.XLOOKUP($D41, 'MASTER_S&amp;P'!$D:$D, 'MASTER_S&amp;P'!G:G)</f>
        <v>3728131000</v>
      </c>
      <c r="AO41" s="46">
        <f>IF(AND(EXCL_YRS_NEG_INC=1,_xlfn.XLOOKUP($D41,'MASTER_S&amp;P'!$D:$D,'MASTER_S&amp;P'!M:M)&lt;0),"Negative",_xlfn.XLOOKUP($D41,'MASTER_S&amp;P'!$D:$D,'MASTER_S&amp;P'!M:M))</f>
        <v>252050000</v>
      </c>
      <c r="AP41" s="65">
        <f t="shared" si="25"/>
        <v>1.3850711656518348E-2</v>
      </c>
      <c r="AQ41" s="65" t="str">
        <f t="shared" si="26"/>
        <v/>
      </c>
      <c r="AR41" s="47">
        <f t="shared" si="54"/>
        <v>6.7607602844427947E-2</v>
      </c>
      <c r="AS41" s="46">
        <f>_xlfn.XLOOKUP($D41, MASTER_VL!$D:$D, MASTER_VL!G:G)</f>
        <v>3728100000</v>
      </c>
      <c r="AT41" s="46">
        <f>IF(AND(EXCL_YRS_NEG_INC=1,_xlfn.XLOOKUP($D41,MASTER_VL!$D:$D,MASTER_VL!P:P)&lt;0),"Negative",_xlfn.XLOOKUP($D41,MASTER_VL!$D:$D,MASTER_VL!P:P))</f>
        <v>194492400</v>
      </c>
      <c r="AU41" s="65">
        <f t="shared" si="27"/>
        <v>1.5343219067106079E-2</v>
      </c>
      <c r="AV41" s="65" t="str">
        <f t="shared" si="28"/>
        <v/>
      </c>
      <c r="AW41" s="47">
        <f t="shared" si="55"/>
        <v>5.2169308763176957E-2</v>
      </c>
      <c r="AX41" s="46">
        <f t="shared" si="29"/>
        <v>3728131000</v>
      </c>
      <c r="AY41" s="46">
        <f>_xlfn.XLOOKUP($D41, MASTER_YH!$D:$D, MASTER_YH!J:J)</f>
        <v>2725250000</v>
      </c>
      <c r="AZ41" s="49">
        <f t="shared" si="30"/>
        <v>1.3679959636730574</v>
      </c>
      <c r="BA41" s="46">
        <f t="shared" si="56"/>
        <v>3728131000</v>
      </c>
      <c r="BB41" s="46">
        <f>_xlfn.XLOOKUP($D41, 'MASTER_S&amp;P'!$D:$D, 'MASTER_S&amp;P'!J:J)</f>
        <v>2725250000</v>
      </c>
      <c r="BC41" s="49">
        <f t="shared" si="57"/>
        <v>1.3679959636730574</v>
      </c>
      <c r="BD41" s="51">
        <f t="shared" si="31"/>
        <v>2725250000</v>
      </c>
      <c r="BE41" s="65">
        <f t="shared" si="32"/>
        <v>1.2753606696016601E-2</v>
      </c>
      <c r="BF41" s="65" t="str">
        <f t="shared" si="33"/>
        <v/>
      </c>
      <c r="BG41" s="50">
        <f t="shared" si="58"/>
        <v>1.3679959636730574</v>
      </c>
      <c r="BH41" s="44">
        <f t="shared" si="34"/>
        <v>0</v>
      </c>
      <c r="BK41" s="46">
        <f>_xlfn.XLOOKUP($D41,MASTER_YH!$D:$D,MASTER_YH!H:H)</f>
        <v>3815565000</v>
      </c>
      <c r="BL41" s="46">
        <f>IF(AND(EXCL_YRS_NEG_INC=1,_xlfn.XLOOKUP($D41,MASTER_YH!$D:$D,MASTER_YH!N:N)&lt;0), "Negative", _xlfn.XLOOKUP($D41,MASTER_YH!$D:$D,MASTER_YH!N:N))</f>
        <v>244097000</v>
      </c>
      <c r="BM41" s="65">
        <f t="shared" si="35"/>
        <v>1.5275219761932062E-2</v>
      </c>
      <c r="BN41" s="65" t="str">
        <f t="shared" si="36"/>
        <v/>
      </c>
      <c r="BO41" s="47">
        <f t="shared" si="59"/>
        <v>6.3974011712551085E-2</v>
      </c>
      <c r="BP41" s="46">
        <f>_xlfn.XLOOKUP($D41, 'MASTER_S&amp;P'!$D:$D, 'MASTER_S&amp;P'!H:H)</f>
        <v>3815565000</v>
      </c>
      <c r="BQ41" s="46">
        <f>IF(AND(EXCL_YRS_NEG_INC=1,_xlfn.XLOOKUP($D41,'MASTER_S&amp;P'!$D:$D,'MASTER_S&amp;P'!N:N)&lt;0),"Negative",_xlfn.XLOOKUP($D41,'MASTER_S&amp;P'!$D:$D,'MASTER_S&amp;P'!N:N))</f>
        <v>244097000</v>
      </c>
      <c r="BR41" s="65">
        <f t="shared" si="37"/>
        <v>1.5230723796642379E-2</v>
      </c>
      <c r="BS41" s="65" t="str">
        <f t="shared" si="38"/>
        <v/>
      </c>
      <c r="BT41" s="47">
        <f t="shared" si="60"/>
        <v>6.3974011712551085E-2</v>
      </c>
      <c r="BU41" s="46">
        <f>_xlfn.XLOOKUP($D41, MASTER_VL!$D:$D, MASTER_VL!H:H)</f>
        <v>3815600000</v>
      </c>
      <c r="BV41" s="46">
        <f>IF(AND(EXCL_YRS_NEG_INC=1,_xlfn.XLOOKUP($D41,MASTER_VL!$D:$D,MASTER_VL!Q:Q)&lt;0),"Negative",_xlfn.XLOOKUP($D41,MASTER_VL!$D:$D,MASTER_VL!Q:Q))</f>
        <v>220358200</v>
      </c>
      <c r="BW41" s="65">
        <f t="shared" si="39"/>
        <v>1.7253991839031202E-2</v>
      </c>
      <c r="BX41" s="65" t="str">
        <f t="shared" si="40"/>
        <v/>
      </c>
      <c r="BY41" s="47">
        <f t="shared" si="61"/>
        <v>5.7751913198448475E-2</v>
      </c>
      <c r="BZ41" s="46">
        <f t="shared" si="41"/>
        <v>3815565000</v>
      </c>
      <c r="CA41" s="46">
        <f>_xlfn.XLOOKUP($D41, MASTER_YH!$D:$D, MASTER_YH!K:K)</f>
        <v>2576867000</v>
      </c>
      <c r="CB41" s="49">
        <f t="shared" si="42"/>
        <v>1.480699236708763</v>
      </c>
      <c r="CC41" s="46">
        <f t="shared" si="62"/>
        <v>3815565000</v>
      </c>
      <c r="CD41" s="46">
        <f>_xlfn.XLOOKUP($D41, 'MASTER_S&amp;P'!$D:$D, 'MASTER_S&amp;P'!K:K)</f>
        <v>2576867000</v>
      </c>
      <c r="CE41" s="49">
        <f t="shared" si="63"/>
        <v>1.480699236708763</v>
      </c>
      <c r="CF41" s="51">
        <f t="shared" si="43"/>
        <v>2576867000</v>
      </c>
      <c r="CG41" s="65">
        <f t="shared" si="44"/>
        <v>1.3038314727759773E-2</v>
      </c>
      <c r="CH41" s="65" t="str">
        <f t="shared" si="45"/>
        <v/>
      </c>
      <c r="CI41" s="50">
        <f t="shared" si="64"/>
        <v>1.480699236708763</v>
      </c>
      <c r="CJ41" s="44">
        <f t="shared" si="46"/>
        <v>0</v>
      </c>
    </row>
    <row r="42" spans="2:88" x14ac:dyDescent="0.3">
      <c r="B42" s="7" t="str">
        <f t="shared" si="47"/>
        <v>Retail Hardlines</v>
      </c>
      <c r="C42" s="7" t="str">
        <v>Signet Jewelers Ltd</v>
      </c>
      <c r="D42" s="7" t="str">
        <v>SIG</v>
      </c>
      <c r="G42" s="46">
        <f>_xlfn.XLOOKUP($D42,MASTER_YH!$D:$D,MASTER_YH!F:F)</f>
        <v>6703800000</v>
      </c>
      <c r="H42" s="46">
        <f>IF(AND(EXCL_YRS_NEG_INC=1,_xlfn.XLOOKUP($D42,MASTER_YH!$D:$D,MASTER_YH!L:L)&lt;0), "Negative", _xlfn.XLOOKUP($D42,MASTER_YH!$D:$D,MASTER_YH!L:L))</f>
        <v>124200000</v>
      </c>
      <c r="I42" s="65">
        <f t="shared" si="11"/>
        <v>6.7593468758307143E-2</v>
      </c>
      <c r="J42" s="65" t="str">
        <f t="shared" si="12"/>
        <v/>
      </c>
      <c r="K42" s="47">
        <f t="shared" si="65"/>
        <v>1.8526805692293924E-2</v>
      </c>
      <c r="L42" s="46">
        <f>_xlfn.XLOOKUP($D42, 'MASTER_S&amp;P'!$D:$D, 'MASTER_S&amp;P'!F:F)</f>
        <v>7171100000</v>
      </c>
      <c r="M42" s="46">
        <f>IF(AND(EXCL_YRS_NEG_INC=1,_xlfn.XLOOKUP($D42,'MASTER_S&amp;P'!$D:$D,'MASTER_S&amp;P'!L:L)&lt;0),"Negative",_xlfn.XLOOKUP($D42,'MASTER_S&amp;P'!$D:$D,'MASTER_S&amp;P'!L:L))</f>
        <v>639800000</v>
      </c>
      <c r="N42" s="65">
        <f t="shared" si="13"/>
        <v>4.1408957786343931E-2</v>
      </c>
      <c r="O42" s="65" t="str">
        <f t="shared" si="14"/>
        <v/>
      </c>
      <c r="P42" s="47">
        <f t="shared" si="48"/>
        <v>8.9219227175747096E-2</v>
      </c>
      <c r="Q42" s="46">
        <f>_xlfn.XLOOKUP($D42, MASTER_VL!$D:$D, MASTER_VL!F:F)</f>
        <v>6703800000</v>
      </c>
      <c r="R42" s="46">
        <f>IF(AND(EXCL_YRS_NEG_INC=1,_xlfn.XLOOKUP($D42,MASTER_VL!$D:$D,MASTER_VL!O:O)&lt;0),"Negative",_xlfn.XLOOKUP($D42,MASTER_VL!$D:$D,MASTER_VL!O:O))</f>
        <v>383257800</v>
      </c>
      <c r="S42" s="65">
        <f t="shared" si="15"/>
        <v>6.1503140621645309E-2</v>
      </c>
      <c r="T42" s="65" t="str">
        <f t="shared" si="16"/>
        <v/>
      </c>
      <c r="U42" s="47">
        <f t="shared" si="49"/>
        <v>5.7170231808824842E-2</v>
      </c>
      <c r="V42" s="46">
        <f t="shared" si="17"/>
        <v>6703800000</v>
      </c>
      <c r="W42" s="46">
        <f>_xlfn.XLOOKUP($D42, MASTER_YH!$D:$D, MASTER_YH!I:I)</f>
        <v>5726600000</v>
      </c>
      <c r="X42" s="49">
        <f t="shared" si="18"/>
        <v>1.1706422659169489</v>
      </c>
      <c r="Y42" s="46">
        <f t="shared" si="50"/>
        <v>7171100000</v>
      </c>
      <c r="Z42" s="46">
        <f>_xlfn.XLOOKUP($D42, 'MASTER_S&amp;P'!$D:$D, 'MASTER_S&amp;P'!I:I)</f>
        <v>6813200000</v>
      </c>
      <c r="AA42" s="49">
        <f t="shared" si="51"/>
        <v>1.0525303821992602</v>
      </c>
      <c r="AB42" s="51">
        <f t="shared" si="19"/>
        <v>6269900000</v>
      </c>
      <c r="AC42" s="65">
        <f t="shared" si="20"/>
        <v>2.8579605272209041E-2</v>
      </c>
      <c r="AD42" s="65" t="str">
        <f t="shared" si="21"/>
        <v/>
      </c>
      <c r="AE42" s="50">
        <f t="shared" si="52"/>
        <v>1.1115863240581045</v>
      </c>
      <c r="AF42" s="44">
        <f t="shared" si="22"/>
        <v>0</v>
      </c>
      <c r="AI42" s="46">
        <f>_xlfn.XLOOKUP($D42,MASTER_YH!$D:$D,MASTER_YH!G:G)</f>
        <v>7171100000</v>
      </c>
      <c r="AJ42" s="46">
        <f>IF(AND(EXCL_YRS_NEG_INC=1,_xlfn.XLOOKUP($D42,MASTER_YH!$D:$D,MASTER_YH!M:M)&lt;0), "Negative", _xlfn.XLOOKUP($D42,MASTER_YH!$D:$D,MASTER_YH!M:M))</f>
        <v>639800000</v>
      </c>
      <c r="AK42" s="65">
        <f t="shared" si="23"/>
        <v>3.3990395029545477E-2</v>
      </c>
      <c r="AL42" s="65" t="str">
        <f t="shared" si="24"/>
        <v/>
      </c>
      <c r="AM42" s="47">
        <f t="shared" si="53"/>
        <v>8.9219227175747096E-2</v>
      </c>
      <c r="AN42" s="46">
        <f>_xlfn.XLOOKUP($D42, 'MASTER_S&amp;P'!$D:$D, 'MASTER_S&amp;P'!G:G)</f>
        <v>7842100000</v>
      </c>
      <c r="AO42" s="46">
        <f>IF(AND(EXCL_YRS_NEG_INC=1,_xlfn.XLOOKUP($D42,'MASTER_S&amp;P'!$D:$D,'MASTER_S&amp;P'!M:M)&lt;0),"Negative",_xlfn.XLOOKUP($D42,'MASTER_S&amp;P'!$D:$D,'MASTER_S&amp;P'!M:M))</f>
        <v>451200000</v>
      </c>
      <c r="AP42" s="65">
        <f t="shared" si="25"/>
        <v>3.4137220458490942E-2</v>
      </c>
      <c r="AQ42" s="65" t="str">
        <f t="shared" si="26"/>
        <v/>
      </c>
      <c r="AR42" s="47">
        <f t="shared" si="54"/>
        <v>5.7535609084301401E-2</v>
      </c>
      <c r="AS42" s="46">
        <f>_xlfn.XLOOKUP($D42, MASTER_VL!$D:$D, MASTER_VL!G:G)</f>
        <v>7171100000</v>
      </c>
      <c r="AT42" s="46">
        <f>IF(AND(EXCL_YRS_NEG_INC=1,_xlfn.XLOOKUP($D42,MASTER_VL!$D:$D,MASTER_VL!P:P)&lt;0),"Negative",_xlfn.XLOOKUP($D42,MASTER_VL!$D:$D,MASTER_VL!P:P))</f>
        <v>458353999.99999994</v>
      </c>
      <c r="AU42" s="65">
        <f t="shared" si="27"/>
        <v>3.7815735741652368E-2</v>
      </c>
      <c r="AV42" s="65" t="str">
        <f t="shared" si="28"/>
        <v/>
      </c>
      <c r="AW42" s="47">
        <f t="shared" si="55"/>
        <v>6.3916832842939017E-2</v>
      </c>
      <c r="AX42" s="46">
        <f t="shared" si="29"/>
        <v>7171100000</v>
      </c>
      <c r="AY42" s="46">
        <f>_xlfn.XLOOKUP($D42, MASTER_YH!$D:$D, MASTER_YH!J:J)</f>
        <v>6813200000</v>
      </c>
      <c r="AZ42" s="49">
        <f t="shared" si="30"/>
        <v>1.0525303821992602</v>
      </c>
      <c r="BA42" s="46">
        <f t="shared" si="56"/>
        <v>7842100000</v>
      </c>
      <c r="BB42" s="46">
        <f>_xlfn.XLOOKUP($D42, 'MASTER_S&amp;P'!$D:$D, 'MASTER_S&amp;P'!J:J)</f>
        <v>6620400000</v>
      </c>
      <c r="BC42" s="49">
        <f t="shared" si="57"/>
        <v>1.1845356776025617</v>
      </c>
      <c r="BD42" s="51">
        <f t="shared" si="31"/>
        <v>6716800000</v>
      </c>
      <c r="BE42" s="65">
        <f t="shared" si="32"/>
        <v>3.1433235650235508E-2</v>
      </c>
      <c r="BF42" s="65" t="str">
        <f t="shared" si="33"/>
        <v/>
      </c>
      <c r="BG42" s="50">
        <f t="shared" si="58"/>
        <v>1.1185330299009109</v>
      </c>
      <c r="BH42" s="44">
        <f t="shared" si="34"/>
        <v>0</v>
      </c>
      <c r="BK42" s="46">
        <f>_xlfn.XLOOKUP($D42,MASTER_YH!$D:$D,MASTER_YH!H:H)</f>
        <v>7842100000</v>
      </c>
      <c r="BL42" s="46">
        <f>IF(AND(EXCL_YRS_NEG_INC=1,_xlfn.XLOOKUP($D42,MASTER_YH!$D:$D,MASTER_YH!N:N)&lt;0), "Negative", _xlfn.XLOOKUP($D42,MASTER_YH!$D:$D,MASTER_YH!N:N))</f>
        <v>451200000</v>
      </c>
      <c r="BM42" s="65">
        <f t="shared" si="35"/>
        <v>3.9110315427333758E-2</v>
      </c>
      <c r="BN42" s="65" t="str">
        <f t="shared" si="36"/>
        <v/>
      </c>
      <c r="BO42" s="47">
        <f t="shared" si="59"/>
        <v>5.7535609084301401E-2</v>
      </c>
      <c r="BP42" s="46">
        <f>_xlfn.XLOOKUP($D42, 'MASTER_S&amp;P'!$D:$D, 'MASTER_S&amp;P'!H:H)</f>
        <v>7826000000</v>
      </c>
      <c r="BQ42" s="46">
        <f>IF(AND(EXCL_YRS_NEG_INC=1,_xlfn.XLOOKUP($D42,'MASTER_S&amp;P'!$D:$D,'MASTER_S&amp;P'!N:N)&lt;0),"Negative",_xlfn.XLOOKUP($D42,'MASTER_S&amp;P'!$D:$D,'MASTER_S&amp;P'!N:N))</f>
        <v>884400000</v>
      </c>
      <c r="BR42" s="65">
        <f t="shared" si="37"/>
        <v>3.8996388998461022E-2</v>
      </c>
      <c r="BS42" s="65" t="str">
        <f t="shared" si="38"/>
        <v/>
      </c>
      <c r="BT42" s="47">
        <f t="shared" si="60"/>
        <v>0.11300792231024789</v>
      </c>
      <c r="BU42" s="46">
        <f>_xlfn.XLOOKUP($D42, MASTER_VL!$D:$D, MASTER_VL!H:H)</f>
        <v>7842100000</v>
      </c>
      <c r="BV42" s="46">
        <f>IF(AND(EXCL_YRS_NEG_INC=1,_xlfn.XLOOKUP($D42,MASTER_VL!$D:$D,MASTER_VL!Q:Q)&lt;0),"Negative",_xlfn.XLOOKUP($D42,MASTER_VL!$D:$D,MASTER_VL!Q:Q))</f>
        <v>529820000.00000006</v>
      </c>
      <c r="BW42" s="65">
        <f t="shared" si="39"/>
        <v>4.4176717174758386E-2</v>
      </c>
      <c r="BX42" s="65" t="str">
        <f t="shared" si="40"/>
        <v/>
      </c>
      <c r="BY42" s="47">
        <f t="shared" si="61"/>
        <v>6.7560984940258362E-2</v>
      </c>
      <c r="BZ42" s="46">
        <f t="shared" si="41"/>
        <v>7842100000</v>
      </c>
      <c r="CA42" s="46">
        <f>_xlfn.XLOOKUP($D42, MASTER_YH!$D:$D, MASTER_YH!K:K)</f>
        <v>6620400000</v>
      </c>
      <c r="CB42" s="49">
        <f t="shared" si="42"/>
        <v>1.1845356776025617</v>
      </c>
      <c r="CC42" s="46">
        <f t="shared" si="62"/>
        <v>7826000000</v>
      </c>
      <c r="CD42" s="46">
        <f>_xlfn.XLOOKUP($D42, 'MASTER_S&amp;P'!$D:$D, 'MASTER_S&amp;P'!K:K)</f>
        <v>6575100000</v>
      </c>
      <c r="CE42" s="49">
        <f t="shared" si="63"/>
        <v>1.1902480570637708</v>
      </c>
      <c r="CF42" s="51">
        <f t="shared" si="43"/>
        <v>6597750000</v>
      </c>
      <c r="CG42" s="65">
        <f t="shared" si="44"/>
        <v>3.3382996093735941E-2</v>
      </c>
      <c r="CH42" s="65" t="str">
        <f t="shared" si="45"/>
        <v/>
      </c>
      <c r="CI42" s="50">
        <f t="shared" si="64"/>
        <v>1.1873918673331663</v>
      </c>
      <c r="CJ42" s="44">
        <f t="shared" si="46"/>
        <v>0</v>
      </c>
    </row>
    <row r="43" spans="2:88" x14ac:dyDescent="0.3">
      <c r="B43" s="7" t="str">
        <f t="shared" si="47"/>
        <v>Retail Hardlines</v>
      </c>
      <c r="C43" s="7" t="str">
        <v>Sleep Number Corp.</v>
      </c>
      <c r="D43" s="7" t="str">
        <v>SNBR</v>
      </c>
      <c r="G43" s="46">
        <f>_xlfn.XLOOKUP($D43,MASTER_YH!$D:$D,MASTER_YH!F:F)</f>
        <v>1682296000</v>
      </c>
      <c r="H43" s="46" t="str">
        <f>IF(AND(EXCL_YRS_NEG_INC=1,_xlfn.XLOOKUP($D43,MASTER_YH!$D:$D,MASTER_YH!L:L)&lt;0), "Negative", _xlfn.XLOOKUP($D43,MASTER_YH!$D:$D,MASTER_YH!L:L))</f>
        <v>Negative</v>
      </c>
      <c r="I43" s="65" t="str">
        <f t="shared" si="11"/>
        <v/>
      </c>
      <c r="J43" s="65" t="str">
        <f t="shared" si="12"/>
        <v/>
      </c>
      <c r="K43" s="47" t="str">
        <f t="shared" si="65"/>
        <v>n/a</v>
      </c>
      <c r="L43" s="46">
        <f>_xlfn.XLOOKUP($D43, 'MASTER_S&amp;P'!$D:$D, 'MASTER_S&amp;P'!F:F)</f>
        <v>1682296000</v>
      </c>
      <c r="M43" s="46" t="str">
        <f>IF(AND(EXCL_YRS_NEG_INC=1,_xlfn.XLOOKUP($D43,'MASTER_S&amp;P'!$D:$D,'MASTER_S&amp;P'!L:L)&lt;0),"Negative",_xlfn.XLOOKUP($D43,'MASTER_S&amp;P'!$D:$D,'MASTER_S&amp;P'!L:L))</f>
        <v>Negative</v>
      </c>
      <c r="N43" s="65" t="str">
        <f t="shared" si="13"/>
        <v/>
      </c>
      <c r="O43" s="65" t="str">
        <f t="shared" si="14"/>
        <v/>
      </c>
      <c r="P43" s="47" t="str">
        <f t="shared" si="48"/>
        <v>n/a</v>
      </c>
      <c r="Q43" s="46">
        <f>_xlfn.XLOOKUP($D43, MASTER_VL!$D:$D, MASTER_VL!F:F)</f>
        <v>1682300000</v>
      </c>
      <c r="R43" s="46" t="str">
        <f>IF(AND(EXCL_YRS_NEG_INC=1,_xlfn.XLOOKUP($D43,MASTER_VL!$D:$D,MASTER_VL!O:O)&lt;0),"Negative",_xlfn.XLOOKUP($D43,MASTER_VL!$D:$D,MASTER_VL!O:O))</f>
        <v>Negative</v>
      </c>
      <c r="S43" s="65" t="str">
        <f t="shared" si="15"/>
        <v/>
      </c>
      <c r="T43" s="65" t="str">
        <f t="shared" si="16"/>
        <v/>
      </c>
      <c r="U43" s="47" t="str">
        <f t="shared" si="49"/>
        <v>n/a</v>
      </c>
      <c r="V43" s="46">
        <f t="shared" si="17"/>
        <v>1682296000</v>
      </c>
      <c r="W43" s="46">
        <f>_xlfn.XLOOKUP($D43, MASTER_YH!$D:$D, MASTER_YH!I:I)</f>
        <v>860810000</v>
      </c>
      <c r="X43" s="49">
        <f t="shared" si="18"/>
        <v>1.9543174451969656</v>
      </c>
      <c r="Y43" s="46">
        <f t="shared" si="50"/>
        <v>1682296000</v>
      </c>
      <c r="Z43" s="46">
        <f>_xlfn.XLOOKUP($D43, 'MASTER_S&amp;P'!$D:$D, 'MASTER_S&amp;P'!I:I)</f>
        <v>860810000</v>
      </c>
      <c r="AA43" s="49">
        <f t="shared" si="51"/>
        <v>1.9543174451969656</v>
      </c>
      <c r="AB43" s="51">
        <f t="shared" si="19"/>
        <v>860810000</v>
      </c>
      <c r="AC43" s="65">
        <f t="shared" si="20"/>
        <v>3.9237643366513445E-3</v>
      </c>
      <c r="AD43" s="65" t="str">
        <f t="shared" si="21"/>
        <v/>
      </c>
      <c r="AE43" s="50">
        <f t="shared" si="52"/>
        <v>1.9543174451969656</v>
      </c>
      <c r="AF43" s="44">
        <f t="shared" si="22"/>
        <v>0</v>
      </c>
      <c r="AI43" s="46">
        <f>_xlfn.XLOOKUP($D43,MASTER_YH!$D:$D,MASTER_YH!G:G)</f>
        <v>1887482000</v>
      </c>
      <c r="AJ43" s="46" t="str">
        <f>IF(AND(EXCL_YRS_NEG_INC=1,_xlfn.XLOOKUP($D43,MASTER_YH!$D:$D,MASTER_YH!M:M)&lt;0), "Negative", _xlfn.XLOOKUP($D43,MASTER_YH!$D:$D,MASTER_YH!M:M))</f>
        <v>Negative</v>
      </c>
      <c r="AK43" s="65" t="str">
        <f t="shared" si="23"/>
        <v/>
      </c>
      <c r="AL43" s="65" t="str">
        <f t="shared" si="24"/>
        <v/>
      </c>
      <c r="AM43" s="47" t="str">
        <f t="shared" si="53"/>
        <v>n/a</v>
      </c>
      <c r="AN43" s="46">
        <f>_xlfn.XLOOKUP($D43, 'MASTER_S&amp;P'!$D:$D, 'MASTER_S&amp;P'!G:G)</f>
        <v>1887482000</v>
      </c>
      <c r="AO43" s="46" t="str">
        <f>IF(AND(EXCL_YRS_NEG_INC=1,_xlfn.XLOOKUP($D43,'MASTER_S&amp;P'!$D:$D,'MASTER_S&amp;P'!M:M)&lt;0),"Negative",_xlfn.XLOOKUP($D43,'MASTER_S&amp;P'!$D:$D,'MASTER_S&amp;P'!M:M))</f>
        <v>Negative</v>
      </c>
      <c r="AP43" s="65" t="str">
        <f t="shared" si="25"/>
        <v/>
      </c>
      <c r="AQ43" s="65" t="str">
        <f t="shared" si="26"/>
        <v/>
      </c>
      <c r="AR43" s="47" t="str">
        <f t="shared" si="54"/>
        <v>n/a</v>
      </c>
      <c r="AS43" s="46">
        <f>_xlfn.XLOOKUP($D43, MASTER_VL!$D:$D, MASTER_VL!G:G)</f>
        <v>1887500000</v>
      </c>
      <c r="AT43" s="46" t="str">
        <f>IF(AND(EXCL_YRS_NEG_INC=1,_xlfn.XLOOKUP($D43,MASTER_VL!$D:$D,MASTER_VL!P:P)&lt;0),"Negative",_xlfn.XLOOKUP($D43,MASTER_VL!$D:$D,MASTER_VL!P:P))</f>
        <v>Negative</v>
      </c>
      <c r="AU43" s="65" t="str">
        <f t="shared" si="27"/>
        <v/>
      </c>
      <c r="AV43" s="65" t="str">
        <f t="shared" si="28"/>
        <v/>
      </c>
      <c r="AW43" s="47" t="str">
        <f t="shared" si="55"/>
        <v>n/a</v>
      </c>
      <c r="AX43" s="46">
        <f t="shared" si="29"/>
        <v>1887482000</v>
      </c>
      <c r="AY43" s="46">
        <f>_xlfn.XLOOKUP($D43, MASTER_YH!$D:$D, MASTER_YH!J:J)</f>
        <v>950880000</v>
      </c>
      <c r="AZ43" s="49">
        <f t="shared" si="30"/>
        <v>1.9849844354703012</v>
      </c>
      <c r="BA43" s="46">
        <f t="shared" si="56"/>
        <v>1887482000</v>
      </c>
      <c r="BB43" s="46">
        <f>_xlfn.XLOOKUP($D43, 'MASTER_S&amp;P'!$D:$D, 'MASTER_S&amp;P'!J:J)</f>
        <v>950880000</v>
      </c>
      <c r="BC43" s="49">
        <f t="shared" si="57"/>
        <v>1.9849844354703012</v>
      </c>
      <c r="BD43" s="51">
        <f t="shared" si="31"/>
        <v>950880000</v>
      </c>
      <c r="BE43" s="65">
        <f t="shared" si="32"/>
        <v>4.4499218549154266E-3</v>
      </c>
      <c r="BF43" s="65" t="str">
        <f t="shared" si="33"/>
        <v/>
      </c>
      <c r="BG43" s="50">
        <f t="shared" si="58"/>
        <v>1.9849844354703012</v>
      </c>
      <c r="BH43" s="44">
        <f t="shared" si="34"/>
        <v>0</v>
      </c>
      <c r="BK43" s="46">
        <f>_xlfn.XLOOKUP($D43,MASTER_YH!$D:$D,MASTER_YH!H:H)</f>
        <v>2114297000</v>
      </c>
      <c r="BL43" s="46">
        <f>IF(AND(EXCL_YRS_NEG_INC=1,_xlfn.XLOOKUP($D43,MASTER_YH!$D:$D,MASTER_YH!N:N)&lt;0), "Negative", _xlfn.XLOOKUP($D43,MASTER_YH!$D:$D,MASTER_YH!N:N))</f>
        <v>48895000</v>
      </c>
      <c r="BM43" s="65">
        <f t="shared" si="35"/>
        <v>5.6547668307360931E-3</v>
      </c>
      <c r="BN43" s="65">
        <f t="shared" si="36"/>
        <v>1.4734782905177332E-2</v>
      </c>
      <c r="BO43" s="47">
        <f t="shared" si="59"/>
        <v>2.3125890071262457E-2</v>
      </c>
      <c r="BP43" s="46">
        <f>_xlfn.XLOOKUP($D43, 'MASTER_S&amp;P'!$D:$D, 'MASTER_S&amp;P'!H:H)</f>
        <v>2114297000</v>
      </c>
      <c r="BQ43" s="46">
        <f>IF(AND(EXCL_YRS_NEG_INC=1,_xlfn.XLOOKUP($D43,'MASTER_S&amp;P'!$D:$D,'MASTER_S&amp;P'!N:N)&lt;0),"Negative",_xlfn.XLOOKUP($D43,'MASTER_S&amp;P'!$D:$D,'MASTER_S&amp;P'!N:N))</f>
        <v>48895000</v>
      </c>
      <c r="BR43" s="65">
        <f t="shared" si="37"/>
        <v>5.6382947725566917E-3</v>
      </c>
      <c r="BS43" s="65">
        <f t="shared" si="38"/>
        <v>1.4734782905177332E-2</v>
      </c>
      <c r="BT43" s="47">
        <f t="shared" si="60"/>
        <v>2.3125890071262457E-2</v>
      </c>
      <c r="BU43" s="46">
        <f>_xlfn.XLOOKUP($D43, MASTER_VL!$D:$D, MASTER_VL!H:H)</f>
        <v>2114300000</v>
      </c>
      <c r="BV43" s="46">
        <f>IF(AND(EXCL_YRS_NEG_INC=1,_xlfn.XLOOKUP($D43,MASTER_VL!$D:$D,MASTER_VL!Q:Q)&lt;0),"Negative",_xlfn.XLOOKUP($D43,MASTER_VL!$D:$D,MASTER_VL!Q:Q))</f>
        <v>35216000</v>
      </c>
      <c r="BW43" s="65">
        <f t="shared" si="39"/>
        <v>6.3872927702353548E-3</v>
      </c>
      <c r="BX43" s="65">
        <f t="shared" si="40"/>
        <v>1.4734782905177332E-2</v>
      </c>
      <c r="BY43" s="47">
        <f t="shared" si="61"/>
        <v>1.6656103674975168E-2</v>
      </c>
      <c r="BZ43" s="46">
        <f t="shared" si="41"/>
        <v>2114297000</v>
      </c>
      <c r="CA43" s="46">
        <f>_xlfn.XLOOKUP($D43, MASTER_YH!$D:$D, MASTER_YH!K:K)</f>
        <v>953936000</v>
      </c>
      <c r="CB43" s="49">
        <f t="shared" si="42"/>
        <v>2.2163929236342899</v>
      </c>
      <c r="CC43" s="46">
        <f t="shared" si="62"/>
        <v>2114297000</v>
      </c>
      <c r="CD43" s="46">
        <f>_xlfn.XLOOKUP($D43, 'MASTER_S&amp;P'!$D:$D, 'MASTER_S&amp;P'!K:K)</f>
        <v>953936000</v>
      </c>
      <c r="CE43" s="49">
        <f t="shared" si="63"/>
        <v>2.2163929236342899</v>
      </c>
      <c r="CF43" s="51">
        <f t="shared" si="43"/>
        <v>953936000</v>
      </c>
      <c r="CG43" s="65">
        <f t="shared" si="44"/>
        <v>4.826682090360212E-3</v>
      </c>
      <c r="CH43" s="65">
        <f t="shared" si="45"/>
        <v>1.4734782905177332E-2</v>
      </c>
      <c r="CI43" s="50">
        <f t="shared" si="64"/>
        <v>2.2163929236342899</v>
      </c>
      <c r="CJ43" s="44">
        <f t="shared" si="46"/>
        <v>1</v>
      </c>
    </row>
    <row r="44" spans="2:88" x14ac:dyDescent="0.3">
      <c r="B44" s="7" t="str">
        <f t="shared" si="47"/>
        <v>Retail Hardlines</v>
      </c>
      <c r="C44" s="7" t="str">
        <v>Sportsman's Warehouse Hldgs</v>
      </c>
      <c r="D44" s="7" t="str">
        <v>SPWH</v>
      </c>
      <c r="G44" s="46">
        <f>_xlfn.XLOOKUP($D44,MASTER_YH!$D:$D,MASTER_YH!F:F)</f>
        <v>1197633000</v>
      </c>
      <c r="H44" s="46" t="str">
        <f>IF(AND(EXCL_YRS_NEG_INC=1,_xlfn.XLOOKUP($D44,MASTER_YH!$D:$D,MASTER_YH!L:L)&lt;0), "Negative", _xlfn.XLOOKUP($D44,MASTER_YH!$D:$D,MASTER_YH!L:L))</f>
        <v>Negative</v>
      </c>
      <c r="I44" s="65" t="str">
        <f t="shared" si="11"/>
        <v/>
      </c>
      <c r="J44" s="65" t="str">
        <f t="shared" si="12"/>
        <v/>
      </c>
      <c r="K44" s="47" t="str">
        <f t="shared" si="65"/>
        <v>n/a</v>
      </c>
      <c r="L44" s="46">
        <f>_xlfn.XLOOKUP($D44, 'MASTER_S&amp;P'!$D:$D, 'MASTER_S&amp;P'!F:F)</f>
        <v>1287987000</v>
      </c>
      <c r="M44" s="46" t="str">
        <f>IF(AND(EXCL_YRS_NEG_INC=1,_xlfn.XLOOKUP($D44,'MASTER_S&amp;P'!$D:$D,'MASTER_S&amp;P'!L:L)&lt;0),"Negative",_xlfn.XLOOKUP($D44,'MASTER_S&amp;P'!$D:$D,'MASTER_S&amp;P'!L:L))</f>
        <v>Negative</v>
      </c>
      <c r="N44" s="65" t="str">
        <f t="shared" si="13"/>
        <v/>
      </c>
      <c r="O44" s="65" t="str">
        <f t="shared" si="14"/>
        <v/>
      </c>
      <c r="P44" s="47" t="str">
        <f t="shared" si="48"/>
        <v>n/a</v>
      </c>
      <c r="Q44" s="46" t="str">
        <f>_xlfn.XLOOKUP($D44, MASTER_VL!$D:$D, MASTER_VL!F:F)</f>
        <v>NA</v>
      </c>
      <c r="R44" s="46" t="str">
        <f>IF(AND(EXCL_YRS_NEG_INC=1,_xlfn.XLOOKUP($D44,MASTER_VL!$D:$D,MASTER_VL!O:O)&lt;0),"Negative",_xlfn.XLOOKUP($D44,MASTER_VL!$D:$D,MASTER_VL!O:O))</f>
        <v>NA</v>
      </c>
      <c r="S44" s="65" t="str">
        <f t="shared" si="15"/>
        <v/>
      </c>
      <c r="T44" s="65" t="str">
        <f t="shared" si="16"/>
        <v/>
      </c>
      <c r="U44" s="47" t="str">
        <f t="shared" si="49"/>
        <v>n/a</v>
      </c>
      <c r="V44" s="46">
        <f t="shared" si="17"/>
        <v>1197633000</v>
      </c>
      <c r="W44" s="46">
        <f>_xlfn.XLOOKUP($D44, MASTER_YH!$D:$D, MASTER_YH!I:I)</f>
        <v>852102000</v>
      </c>
      <c r="X44" s="49">
        <f t="shared" si="18"/>
        <v>1.4055042706154897</v>
      </c>
      <c r="Y44" s="46">
        <f t="shared" si="50"/>
        <v>1287987000</v>
      </c>
      <c r="Z44" s="46">
        <f>_xlfn.XLOOKUP($D44, 'MASTER_S&amp;P'!$D:$D, 'MASTER_S&amp;P'!I:I)</f>
        <v>886205000</v>
      </c>
      <c r="AA44" s="49">
        <f t="shared" si="51"/>
        <v>1.4533736550798066</v>
      </c>
      <c r="AB44" s="51">
        <f t="shared" si="19"/>
        <v>869153500</v>
      </c>
      <c r="AC44" s="65">
        <f t="shared" si="20"/>
        <v>3.9617958740903268E-3</v>
      </c>
      <c r="AD44" s="65" t="str">
        <f t="shared" si="21"/>
        <v/>
      </c>
      <c r="AE44" s="50">
        <f t="shared" si="52"/>
        <v>1.429438962847648</v>
      </c>
      <c r="AF44" s="44">
        <f t="shared" si="22"/>
        <v>0</v>
      </c>
      <c r="AI44" s="46">
        <f>_xlfn.XLOOKUP($D44,MASTER_YH!$D:$D,MASTER_YH!G:G)</f>
        <v>1287987000</v>
      </c>
      <c r="AJ44" s="46" t="str">
        <f>IF(AND(EXCL_YRS_NEG_INC=1,_xlfn.XLOOKUP($D44,MASTER_YH!$D:$D,MASTER_YH!M:M)&lt;0), "Negative", _xlfn.XLOOKUP($D44,MASTER_YH!$D:$D,MASTER_YH!M:M))</f>
        <v>Negative</v>
      </c>
      <c r="AK44" s="65" t="str">
        <f t="shared" si="23"/>
        <v/>
      </c>
      <c r="AL44" s="65" t="str">
        <f t="shared" si="24"/>
        <v/>
      </c>
      <c r="AM44" s="47" t="str">
        <f t="shared" si="53"/>
        <v>n/a</v>
      </c>
      <c r="AN44" s="46">
        <f>_xlfn.XLOOKUP($D44, 'MASTER_S&amp;P'!$D:$D, 'MASTER_S&amp;P'!G:G)</f>
        <v>1399515000</v>
      </c>
      <c r="AO44" s="46">
        <f>IF(AND(EXCL_YRS_NEG_INC=1,_xlfn.XLOOKUP($D44,'MASTER_S&amp;P'!$D:$D,'MASTER_S&amp;P'!M:M)&lt;0),"Negative",_xlfn.XLOOKUP($D44,'MASTER_S&amp;P'!$D:$D,'MASTER_S&amp;P'!M:M))</f>
        <v>53868000</v>
      </c>
      <c r="AP44" s="65">
        <f t="shared" si="25"/>
        <v>4.4347816178420037E-3</v>
      </c>
      <c r="AQ44" s="65" t="str">
        <f t="shared" si="26"/>
        <v/>
      </c>
      <c r="AR44" s="47">
        <f t="shared" si="54"/>
        <v>3.8490477058123709E-2</v>
      </c>
      <c r="AS44" s="46">
        <f>_xlfn.XLOOKUP($D44, MASTER_VL!$D:$D, MASTER_VL!G:G)</f>
        <v>1288000000</v>
      </c>
      <c r="AT44" s="46" t="str">
        <f>IF(AND(EXCL_YRS_NEG_INC=1,_xlfn.XLOOKUP($D44,MASTER_VL!$D:$D,MASTER_VL!P:P)&lt;0),"Negative",_xlfn.XLOOKUP($D44,MASTER_VL!$D:$D,MASTER_VL!P:P))</f>
        <v>Negative</v>
      </c>
      <c r="AU44" s="65" t="str">
        <f t="shared" si="27"/>
        <v/>
      </c>
      <c r="AV44" s="65" t="str">
        <f t="shared" si="28"/>
        <v/>
      </c>
      <c r="AW44" s="47" t="str">
        <f t="shared" si="55"/>
        <v>n/a</v>
      </c>
      <c r="AX44" s="46">
        <f t="shared" si="29"/>
        <v>1287987000</v>
      </c>
      <c r="AY44" s="46">
        <f>_xlfn.XLOOKUP($D44, MASTER_YH!$D:$D, MASTER_YH!J:J)</f>
        <v>886205000</v>
      </c>
      <c r="AZ44" s="49">
        <f t="shared" si="30"/>
        <v>1.4533736550798066</v>
      </c>
      <c r="BA44" s="46">
        <f t="shared" si="56"/>
        <v>1399515000</v>
      </c>
      <c r="BB44" s="46">
        <f>_xlfn.XLOOKUP($D44, 'MASTER_S&amp;P'!$D:$D, 'MASTER_S&amp;P'!J:J)</f>
        <v>858960000</v>
      </c>
      <c r="BC44" s="49">
        <f t="shared" si="57"/>
        <v>1.6293133556859458</v>
      </c>
      <c r="BD44" s="51">
        <f t="shared" si="31"/>
        <v>872582500</v>
      </c>
      <c r="BE44" s="65">
        <f t="shared" si="32"/>
        <v>4.0835057388595199E-3</v>
      </c>
      <c r="BF44" s="65" t="str">
        <f t="shared" si="33"/>
        <v/>
      </c>
      <c r="BG44" s="50">
        <f t="shared" si="58"/>
        <v>1.5413435053828763</v>
      </c>
      <c r="BH44" s="44">
        <f t="shared" si="34"/>
        <v>0</v>
      </c>
      <c r="BK44" s="46">
        <f>_xlfn.XLOOKUP($D44,MASTER_YH!$D:$D,MASTER_YH!H:H)</f>
        <v>1399515000</v>
      </c>
      <c r="BL44" s="46">
        <f>IF(AND(EXCL_YRS_NEG_INC=1,_xlfn.XLOOKUP($D44,MASTER_YH!$D:$D,MASTER_YH!N:N)&lt;0), "Negative", _xlfn.XLOOKUP($D44,MASTER_YH!$D:$D,MASTER_YH!N:N))</f>
        <v>53868000</v>
      </c>
      <c r="BM44" s="65">
        <f t="shared" si="35"/>
        <v>5.0372918488641007E-3</v>
      </c>
      <c r="BN44" s="65" t="str">
        <f t="shared" si="36"/>
        <v/>
      </c>
      <c r="BO44" s="47">
        <f t="shared" si="59"/>
        <v>3.8490477058123709E-2</v>
      </c>
      <c r="BP44" s="46">
        <f>_xlfn.XLOOKUP($D44, 'MASTER_S&amp;P'!$D:$D, 'MASTER_S&amp;P'!H:H)</f>
        <v>1506072000</v>
      </c>
      <c r="BQ44" s="46">
        <f>IF(AND(EXCL_YRS_NEG_INC=1,_xlfn.XLOOKUP($D44,'MASTER_S&amp;P'!$D:$D,'MASTER_S&amp;P'!N:N)&lt;0),"Negative",_xlfn.XLOOKUP($D44,'MASTER_S&amp;P'!$D:$D,'MASTER_S&amp;P'!N:N))</f>
        <v>144239000</v>
      </c>
      <c r="BR44" s="65">
        <f t="shared" si="37"/>
        <v>5.0226184649943871E-3</v>
      </c>
      <c r="BS44" s="65" t="str">
        <f t="shared" si="38"/>
        <v/>
      </c>
      <c r="BT44" s="47">
        <f t="shared" si="60"/>
        <v>9.5771649695366487E-2</v>
      </c>
      <c r="BU44" s="46">
        <f>_xlfn.XLOOKUP($D44, MASTER_VL!$D:$D, MASTER_VL!H:H)</f>
        <v>1399500000</v>
      </c>
      <c r="BV44" s="46">
        <f>IF(AND(EXCL_YRS_NEG_INC=1,_xlfn.XLOOKUP($D44,MASTER_VL!$D:$D,MASTER_VL!Q:Q)&lt;0),"Negative",_xlfn.XLOOKUP($D44,MASTER_VL!$D:$D,MASTER_VL!Q:Q))</f>
        <v>37540000</v>
      </c>
      <c r="BW44" s="65">
        <f t="shared" si="39"/>
        <v>5.6898292663336769E-3</v>
      </c>
      <c r="BX44" s="65" t="str">
        <f t="shared" si="40"/>
        <v/>
      </c>
      <c r="BY44" s="47">
        <f t="shared" si="61"/>
        <v>2.6823865666309395E-2</v>
      </c>
      <c r="BZ44" s="46">
        <f t="shared" si="41"/>
        <v>1399515000</v>
      </c>
      <c r="CA44" s="46">
        <f>_xlfn.XLOOKUP($D44, MASTER_YH!$D:$D, MASTER_YH!K:K)</f>
        <v>858960000</v>
      </c>
      <c r="CB44" s="49">
        <f t="shared" si="42"/>
        <v>1.6293133556859458</v>
      </c>
      <c r="CC44" s="46">
        <f t="shared" si="62"/>
        <v>1506072000</v>
      </c>
      <c r="CD44" s="46">
        <f>_xlfn.XLOOKUP($D44, 'MASTER_S&amp;P'!$D:$D, 'MASTER_S&amp;P'!K:K)</f>
        <v>840581000</v>
      </c>
      <c r="CE44" s="49">
        <f t="shared" si="63"/>
        <v>1.7917035954893104</v>
      </c>
      <c r="CF44" s="51">
        <f t="shared" si="43"/>
        <v>849770500</v>
      </c>
      <c r="CG44" s="65">
        <f t="shared" si="44"/>
        <v>4.2996302197070265E-3</v>
      </c>
      <c r="CH44" s="65" t="str">
        <f t="shared" si="45"/>
        <v/>
      </c>
      <c r="CI44" s="50">
        <f t="shared" si="64"/>
        <v>1.7105084755876281</v>
      </c>
      <c r="CJ44" s="44">
        <f t="shared" si="46"/>
        <v>0</v>
      </c>
    </row>
    <row r="45" spans="2:88" x14ac:dyDescent="0.3">
      <c r="B45" s="7" t="str">
        <f t="shared" si="47"/>
        <v>Retail Hardlines</v>
      </c>
      <c r="C45" s="7" t="str">
        <v>Sunoco LP</v>
      </c>
      <c r="D45" s="7" t="str">
        <v>SUN</v>
      </c>
      <c r="G45" s="46">
        <f>_xlfn.XLOOKUP($D45,MASTER_YH!$D:$D,MASTER_YH!F:F)</f>
        <v>22693000000</v>
      </c>
      <c r="H45" s="46">
        <f>IF(AND(EXCL_YRS_NEG_INC=1,_xlfn.XLOOKUP($D45,MASTER_YH!$D:$D,MASTER_YH!L:L)&lt;0), "Negative", _xlfn.XLOOKUP($D45,MASTER_YH!$D:$D,MASTER_YH!L:L))</f>
        <v>1049000000</v>
      </c>
      <c r="I45" s="65">
        <f t="shared" si="11"/>
        <v>0.15497154873294075</v>
      </c>
      <c r="J45" s="65" t="str">
        <f t="shared" si="12"/>
        <v/>
      </c>
      <c r="K45" s="47">
        <f t="shared" si="65"/>
        <v>4.6225708368219272E-2</v>
      </c>
      <c r="L45" s="46">
        <f>_xlfn.XLOOKUP($D45, 'MASTER_S&amp;P'!$D:$D, 'MASTER_S&amp;P'!F:F)</f>
        <v>22693000000</v>
      </c>
      <c r="M45" s="46">
        <f>IF(AND(EXCL_YRS_NEG_INC=1,_xlfn.XLOOKUP($D45,'MASTER_S&amp;P'!$D:$D,'MASTER_S&amp;P'!L:L)&lt;0),"Negative",_xlfn.XLOOKUP($D45,'MASTER_S&amp;P'!$D:$D,'MASTER_S&amp;P'!L:L))</f>
        <v>1049000000</v>
      </c>
      <c r="N45" s="65">
        <f t="shared" si="13"/>
        <v>9.4938319299940024E-2</v>
      </c>
      <c r="O45" s="65" t="str">
        <f t="shared" si="14"/>
        <v/>
      </c>
      <c r="P45" s="47">
        <f t="shared" si="48"/>
        <v>4.6225708368219272E-2</v>
      </c>
      <c r="Q45" s="46">
        <f>_xlfn.XLOOKUP($D45, MASTER_VL!$D:$D, MASTER_VL!F:F)</f>
        <v>22693000000</v>
      </c>
      <c r="R45" s="46">
        <f>IF(AND(EXCL_YRS_NEG_INC=1,_xlfn.XLOOKUP($D45,MASTER_VL!$D:$D,MASTER_VL!O:O)&lt;0),"Negative",_xlfn.XLOOKUP($D45,MASTER_VL!$D:$D,MASTER_VL!O:O))</f>
        <v>817380000</v>
      </c>
      <c r="S45" s="65">
        <f t="shared" si="15"/>
        <v>0.14100825315174903</v>
      </c>
      <c r="T45" s="65" t="str">
        <f t="shared" si="16"/>
        <v/>
      </c>
      <c r="U45" s="47">
        <f t="shared" si="49"/>
        <v>3.6019036707354693E-2</v>
      </c>
      <c r="V45" s="46">
        <f t="shared" si="17"/>
        <v>22693000000</v>
      </c>
      <c r="W45" s="46">
        <f>_xlfn.XLOOKUP($D45, MASTER_YH!$D:$D, MASTER_YH!I:I)</f>
        <v>14375000000</v>
      </c>
      <c r="X45" s="49">
        <f t="shared" si="18"/>
        <v>1.5786434782608696</v>
      </c>
      <c r="Y45" s="46">
        <f t="shared" si="50"/>
        <v>22693000000</v>
      </c>
      <c r="Z45" s="46">
        <f>_xlfn.XLOOKUP($D45, 'MASTER_S&amp;P'!$D:$D, 'MASTER_S&amp;P'!I:I)</f>
        <v>14375000000</v>
      </c>
      <c r="AA45" s="49">
        <f t="shared" si="51"/>
        <v>1.5786434782608696</v>
      </c>
      <c r="AB45" s="51">
        <f t="shared" si="19"/>
        <v>14375000000</v>
      </c>
      <c r="AC45" s="65">
        <f t="shared" si="20"/>
        <v>6.5524462238313999E-2</v>
      </c>
      <c r="AD45" s="65" t="str">
        <f t="shared" si="21"/>
        <v/>
      </c>
      <c r="AE45" s="50">
        <f t="shared" si="52"/>
        <v>1.5786434782608696</v>
      </c>
      <c r="AF45" s="44">
        <f t="shared" si="22"/>
        <v>0</v>
      </c>
      <c r="AI45" s="46">
        <f>_xlfn.XLOOKUP($D45,MASTER_YH!$D:$D,MASTER_YH!G:G)</f>
        <v>23068000000</v>
      </c>
      <c r="AJ45" s="46">
        <f>IF(AND(EXCL_YRS_NEG_INC=1,_xlfn.XLOOKUP($D45,MASTER_YH!$D:$D,MASTER_YH!M:M)&lt;0), "Negative", _xlfn.XLOOKUP($D45,MASTER_YH!$D:$D,MASTER_YH!M:M))</f>
        <v>430000000</v>
      </c>
      <c r="AK45" s="65">
        <f t="shared" si="23"/>
        <v>3.4543002094997236E-2</v>
      </c>
      <c r="AL45" s="65">
        <f t="shared" si="24"/>
        <v>0.10201146066629815</v>
      </c>
      <c r="AM45" s="47">
        <f t="shared" si="53"/>
        <v>1.8640541009190222E-2</v>
      </c>
      <c r="AN45" s="46">
        <f>_xlfn.XLOOKUP($D45, 'MASTER_S&amp;P'!$D:$D, 'MASTER_S&amp;P'!G:G)</f>
        <v>23068000000</v>
      </c>
      <c r="AO45" s="46">
        <f>IF(AND(EXCL_YRS_NEG_INC=1,_xlfn.XLOOKUP($D45,'MASTER_S&amp;P'!$D:$D,'MASTER_S&amp;P'!M:M)&lt;0),"Negative",_xlfn.XLOOKUP($D45,'MASTER_S&amp;P'!$D:$D,'MASTER_S&amp;P'!M:M))</f>
        <v>430000000</v>
      </c>
      <c r="AP45" s="65">
        <f t="shared" si="25"/>
        <v>3.4692214573853498E-2</v>
      </c>
      <c r="AQ45" s="65">
        <f t="shared" si="26"/>
        <v>0.10201146066629815</v>
      </c>
      <c r="AR45" s="47">
        <f t="shared" si="54"/>
        <v>1.8640541009190222E-2</v>
      </c>
      <c r="AS45" s="46">
        <f>_xlfn.XLOOKUP($D45, MASTER_VL!$D:$D, MASTER_VL!G:G)</f>
        <v>23068000000</v>
      </c>
      <c r="AT45" s="46">
        <f>IF(AND(EXCL_YRS_NEG_INC=1,_xlfn.XLOOKUP($D45,MASTER_VL!$D:$D,MASTER_VL!P:P)&lt;0),"Negative",_xlfn.XLOOKUP($D45,MASTER_VL!$D:$D,MASTER_VL!P:P))</f>
        <v>308096500</v>
      </c>
      <c r="AU45" s="65">
        <f t="shared" si="27"/>
        <v>3.8430534208628964E-2</v>
      </c>
      <c r="AV45" s="65">
        <f t="shared" si="28"/>
        <v>0.10201146066629815</v>
      </c>
      <c r="AW45" s="47">
        <f t="shared" si="55"/>
        <v>1.3356012658227848E-2</v>
      </c>
      <c r="AX45" s="46">
        <f t="shared" si="29"/>
        <v>23068000000</v>
      </c>
      <c r="AY45" s="46">
        <f>_xlfn.XLOOKUP($D45, MASTER_YH!$D:$D, MASTER_YH!J:J)</f>
        <v>6826000000</v>
      </c>
      <c r="AZ45" s="49">
        <f t="shared" si="30"/>
        <v>3.3794315851157339</v>
      </c>
      <c r="BA45" s="46">
        <f t="shared" si="56"/>
        <v>23068000000</v>
      </c>
      <c r="BB45" s="46">
        <f>_xlfn.XLOOKUP($D45, 'MASTER_S&amp;P'!$D:$D, 'MASTER_S&amp;P'!J:J)</f>
        <v>6826000000</v>
      </c>
      <c r="BC45" s="49">
        <f t="shared" si="57"/>
        <v>3.3794315851157339</v>
      </c>
      <c r="BD45" s="51">
        <f t="shared" si="31"/>
        <v>6826000000</v>
      </c>
      <c r="BE45" s="65">
        <f t="shared" si="32"/>
        <v>3.1944269078803531E-2</v>
      </c>
      <c r="BF45" s="65">
        <f t="shared" si="33"/>
        <v>0.10201146066629815</v>
      </c>
      <c r="BG45" s="50">
        <f t="shared" si="58"/>
        <v>3.3794315851157339</v>
      </c>
      <c r="BH45" s="44">
        <f t="shared" si="34"/>
        <v>1</v>
      </c>
      <c r="BK45" s="46">
        <f>_xlfn.XLOOKUP($D45,MASTER_YH!$D:$D,MASTER_YH!H:H)</f>
        <v>25729000000</v>
      </c>
      <c r="BL45" s="46">
        <f>IF(AND(EXCL_YRS_NEG_INC=1,_xlfn.XLOOKUP($D45,MASTER_YH!$D:$D,MASTER_YH!N:N)&lt;0), "Negative", _xlfn.XLOOKUP($D45,MASTER_YH!$D:$D,MASTER_YH!N:N))</f>
        <v>501000000</v>
      </c>
      <c r="BM45" s="65">
        <f t="shared" si="35"/>
        <v>4.0487053066377114E-2</v>
      </c>
      <c r="BN45" s="65">
        <f t="shared" si="36"/>
        <v>0.10549823808134003</v>
      </c>
      <c r="BO45" s="47">
        <f t="shared" si="59"/>
        <v>1.9472190912977572E-2</v>
      </c>
      <c r="BP45" s="46">
        <f>_xlfn.XLOOKUP($D45, 'MASTER_S&amp;P'!$D:$D, 'MASTER_S&amp;P'!H:H)</f>
        <v>25729000000</v>
      </c>
      <c r="BQ45" s="46">
        <f>IF(AND(EXCL_YRS_NEG_INC=1,_xlfn.XLOOKUP($D45,'MASTER_S&amp;P'!$D:$D,'MASTER_S&amp;P'!N:N)&lt;0),"Negative",_xlfn.XLOOKUP($D45,'MASTER_S&amp;P'!$D:$D,'MASTER_S&amp;P'!N:N))</f>
        <v>501000000</v>
      </c>
      <c r="BR45" s="65">
        <f t="shared" si="37"/>
        <v>4.0369116268347355E-2</v>
      </c>
      <c r="BS45" s="65">
        <f t="shared" si="38"/>
        <v>0.10549823808134003</v>
      </c>
      <c r="BT45" s="47">
        <f t="shared" si="60"/>
        <v>1.9472190912977572E-2</v>
      </c>
      <c r="BU45" s="46">
        <f>_xlfn.XLOOKUP($D45, MASTER_VL!$D:$D, MASTER_VL!H:H)</f>
        <v>25729000000</v>
      </c>
      <c r="BV45" s="46">
        <f>IF(AND(EXCL_YRS_NEG_INC=1,_xlfn.XLOOKUP($D45,MASTER_VL!$D:$D,MASTER_VL!Q:Q)&lt;0),"Negative",_xlfn.XLOOKUP($D45,MASTER_VL!$D:$D,MASTER_VL!Q:Q))</f>
        <v>393354000</v>
      </c>
      <c r="BW45" s="65">
        <f t="shared" si="39"/>
        <v>4.5731799219976471E-2</v>
      </c>
      <c r="BX45" s="65">
        <f t="shared" si="40"/>
        <v>0.10549823808134003</v>
      </c>
      <c r="BY45" s="47">
        <f t="shared" si="61"/>
        <v>1.5288351665435889E-2</v>
      </c>
      <c r="BZ45" s="46">
        <f t="shared" si="41"/>
        <v>25729000000</v>
      </c>
      <c r="CA45" s="46">
        <f>_xlfn.XLOOKUP($D45, MASTER_YH!$D:$D, MASTER_YH!K:K)</f>
        <v>6830000000</v>
      </c>
      <c r="CB45" s="49">
        <f t="shared" si="42"/>
        <v>3.7670571010248901</v>
      </c>
      <c r="CC45" s="46">
        <f t="shared" si="62"/>
        <v>25729000000</v>
      </c>
      <c r="CD45" s="46">
        <f>_xlfn.XLOOKUP($D45, 'MASTER_S&amp;P'!$D:$D, 'MASTER_S&amp;P'!K:K)</f>
        <v>6830000000</v>
      </c>
      <c r="CE45" s="49">
        <f t="shared" si="63"/>
        <v>3.7670571010248901</v>
      </c>
      <c r="CF45" s="51">
        <f t="shared" si="43"/>
        <v>6830000000</v>
      </c>
      <c r="CG45" s="65">
        <f t="shared" si="44"/>
        <v>3.4558124105978014E-2</v>
      </c>
      <c r="CH45" s="65">
        <f t="shared" si="45"/>
        <v>0.10549823808134003</v>
      </c>
      <c r="CI45" s="50">
        <f t="shared" si="64"/>
        <v>3.7670571010248901</v>
      </c>
      <c r="CJ45" s="44">
        <f t="shared" si="46"/>
        <v>1</v>
      </c>
    </row>
    <row r="46" spans="2:88" x14ac:dyDescent="0.3">
      <c r="B46" s="7" t="str">
        <f t="shared" si="47"/>
        <v>Retail Hardlines</v>
      </c>
      <c r="C46" s="7" t="str">
        <v>Titan Machinery Inc</v>
      </c>
      <c r="D46" s="7" t="str">
        <v>TITN</v>
      </c>
      <c r="G46" s="46">
        <f>_xlfn.XLOOKUP($D46,MASTER_YH!$D:$D,MASTER_YH!F:F)</f>
        <v>2702122000</v>
      </c>
      <c r="H46" s="46" t="str">
        <f>IF(AND(EXCL_YRS_NEG_INC=1,_xlfn.XLOOKUP($D46,MASTER_YH!$D:$D,MASTER_YH!L:L)&lt;0), "Negative", _xlfn.XLOOKUP($D46,MASTER_YH!$D:$D,MASTER_YH!L:L))</f>
        <v>Negative</v>
      </c>
      <c r="I46" s="65" t="str">
        <f t="shared" si="11"/>
        <v/>
      </c>
      <c r="J46" s="65" t="str">
        <f t="shared" si="12"/>
        <v/>
      </c>
      <c r="K46" s="47" t="str">
        <f t="shared" si="65"/>
        <v>n/a</v>
      </c>
      <c r="L46" s="46">
        <f>_xlfn.XLOOKUP($D46, 'MASTER_S&amp;P'!$D:$D, 'MASTER_S&amp;P'!F:F)</f>
        <v>2758445000</v>
      </c>
      <c r="M46" s="46">
        <f>IF(AND(EXCL_YRS_NEG_INC=1,_xlfn.XLOOKUP($D46,'MASTER_S&amp;P'!$D:$D,'MASTER_S&amp;P'!L:L)&lt;0),"Negative",_xlfn.XLOOKUP($D46,'MASTER_S&amp;P'!$D:$D,'MASTER_S&amp;P'!L:L))</f>
        <v>151040000</v>
      </c>
      <c r="N46" s="65">
        <f t="shared" si="13"/>
        <v>1.256883951238652E-2</v>
      </c>
      <c r="O46" s="65" t="str">
        <f t="shared" si="14"/>
        <v/>
      </c>
      <c r="P46" s="47">
        <f t="shared" si="48"/>
        <v>5.4755487240093603E-2</v>
      </c>
      <c r="Q46" s="46" t="str">
        <f>_xlfn.XLOOKUP($D46, MASTER_VL!$D:$D, MASTER_VL!F:F)</f>
        <v>NA</v>
      </c>
      <c r="R46" s="46" t="str">
        <f>IF(AND(EXCL_YRS_NEG_INC=1,_xlfn.XLOOKUP($D46,MASTER_VL!$D:$D,MASTER_VL!O:O)&lt;0),"Negative",_xlfn.XLOOKUP($D46,MASTER_VL!$D:$D,MASTER_VL!O:O))</f>
        <v>NA</v>
      </c>
      <c r="S46" s="65" t="str">
        <f t="shared" si="15"/>
        <v/>
      </c>
      <c r="T46" s="65" t="str">
        <f t="shared" si="16"/>
        <v/>
      </c>
      <c r="U46" s="47" t="str">
        <f t="shared" si="49"/>
        <v>n/a</v>
      </c>
      <c r="V46" s="46">
        <f t="shared" si="17"/>
        <v>2702122000</v>
      </c>
      <c r="W46" s="46">
        <f>_xlfn.XLOOKUP($D46, MASTER_YH!$D:$D, MASTER_YH!I:I)</f>
        <v>1813938000</v>
      </c>
      <c r="X46" s="49">
        <f t="shared" si="18"/>
        <v>1.4896440782430271</v>
      </c>
      <c r="Y46" s="46">
        <f t="shared" si="50"/>
        <v>2758445000</v>
      </c>
      <c r="Z46" s="46">
        <f>_xlfn.XLOOKUP($D46, 'MASTER_S&amp;P'!$D:$D, 'MASTER_S&amp;P'!I:I)</f>
        <v>1992261000</v>
      </c>
      <c r="AA46" s="49">
        <f t="shared" si="51"/>
        <v>1.3845801328239624</v>
      </c>
      <c r="AB46" s="51">
        <f t="shared" si="19"/>
        <v>1903099500</v>
      </c>
      <c r="AC46" s="65">
        <f t="shared" si="20"/>
        <v>8.674752787722036E-3</v>
      </c>
      <c r="AD46" s="65" t="str">
        <f t="shared" si="21"/>
        <v/>
      </c>
      <c r="AE46" s="50">
        <f t="shared" si="52"/>
        <v>1.4371121055334948</v>
      </c>
      <c r="AF46" s="44">
        <f t="shared" si="22"/>
        <v>0</v>
      </c>
      <c r="AI46" s="46" t="str">
        <f>_xlfn.XLOOKUP($D46,MASTER_YH!$D:$D,MASTER_YH!G:G)</f>
        <v>nan</v>
      </c>
      <c r="AJ46" s="46" t="str">
        <f>IF(AND(EXCL_YRS_NEG_INC=1,_xlfn.XLOOKUP($D46,MASTER_YH!$D:$D,MASTER_YH!M:M)&lt;0), "Negative", _xlfn.XLOOKUP($D46,MASTER_YH!$D:$D,MASTER_YH!M:M))</f>
        <v>nan</v>
      </c>
      <c r="AK46" s="65" t="str">
        <f t="shared" si="23"/>
        <v/>
      </c>
      <c r="AL46" s="65" t="str">
        <f t="shared" si="24"/>
        <v/>
      </c>
      <c r="AM46" s="47" t="str">
        <f t="shared" si="53"/>
        <v>n/a</v>
      </c>
      <c r="AN46" s="46">
        <f>_xlfn.XLOOKUP($D46, 'MASTER_S&amp;P'!$D:$D, 'MASTER_S&amp;P'!G:G)</f>
        <v>2209306000</v>
      </c>
      <c r="AO46" s="46">
        <f>IF(AND(EXCL_YRS_NEG_INC=1,_xlfn.XLOOKUP($D46,'MASTER_S&amp;P'!$D:$D,'MASTER_S&amp;P'!M:M)&lt;0),"Negative",_xlfn.XLOOKUP($D46,'MASTER_S&amp;P'!$D:$D,'MASTER_S&amp;P'!M:M))</f>
        <v>135241000</v>
      </c>
      <c r="AP46" s="65">
        <f t="shared" si="25"/>
        <v>6.0413803109971844E-3</v>
      </c>
      <c r="AQ46" s="65" t="str">
        <f t="shared" si="26"/>
        <v/>
      </c>
      <c r="AR46" s="47">
        <f t="shared" si="54"/>
        <v>6.121424555946528E-2</v>
      </c>
      <c r="AS46" s="46">
        <f>_xlfn.XLOOKUP($D46, MASTER_VL!$D:$D, MASTER_VL!G:G)</f>
        <v>2758400000</v>
      </c>
      <c r="AT46" s="46">
        <f>IF(AND(EXCL_YRS_NEG_INC=1,_xlfn.XLOOKUP($D46,MASTER_VL!$D:$D,MASTER_VL!P:P)&lt;0),"Negative",_xlfn.XLOOKUP($D46,MASTER_VL!$D:$D,MASTER_VL!P:P))</f>
        <v>112650500</v>
      </c>
      <c r="AU46" s="65">
        <f t="shared" si="27"/>
        <v>6.6923797042376517E-3</v>
      </c>
      <c r="AV46" s="65" t="str">
        <f t="shared" si="28"/>
        <v/>
      </c>
      <c r="AW46" s="47">
        <f t="shared" si="55"/>
        <v>4.0839073375870068E-2</v>
      </c>
      <c r="AX46" s="46" t="str">
        <f t="shared" si="29"/>
        <v>nan</v>
      </c>
      <c r="AY46" s="46" t="str">
        <f>_xlfn.XLOOKUP($D46, MASTER_YH!$D:$D, MASTER_YH!J:J)</f>
        <v>nan</v>
      </c>
      <c r="AZ46" s="49" t="str">
        <f t="shared" si="30"/>
        <v>n/a</v>
      </c>
      <c r="BA46" s="46">
        <f t="shared" si="56"/>
        <v>2209306000</v>
      </c>
      <c r="BB46" s="46">
        <f>_xlfn.XLOOKUP($D46, 'MASTER_S&amp;P'!$D:$D, 'MASTER_S&amp;P'!J:J)</f>
        <v>1188695000</v>
      </c>
      <c r="BC46" s="49">
        <f t="shared" si="57"/>
        <v>1.8585978741392872</v>
      </c>
      <c r="BD46" s="51">
        <f t="shared" si="31"/>
        <v>1188695000</v>
      </c>
      <c r="BE46" s="65">
        <f t="shared" si="32"/>
        <v>5.5628468990079642E-3</v>
      </c>
      <c r="BF46" s="65" t="str">
        <f t="shared" si="33"/>
        <v/>
      </c>
      <c r="BG46" s="50">
        <f t="shared" si="58"/>
        <v>1.8585978741392872</v>
      </c>
      <c r="BH46" s="44">
        <f t="shared" si="34"/>
        <v>0</v>
      </c>
      <c r="BK46" s="46">
        <f>_xlfn.XLOOKUP($D46,MASTER_YH!$D:$D,MASTER_YH!H:H)</f>
        <v>2209306000</v>
      </c>
      <c r="BL46" s="46">
        <f>IF(AND(EXCL_YRS_NEG_INC=1,_xlfn.XLOOKUP($D46,MASTER_YH!$D:$D,MASTER_YH!N:N)&lt;0), "Negative", _xlfn.XLOOKUP($D46,MASTER_YH!$D:$D,MASTER_YH!N:N))</f>
        <v>135241000</v>
      </c>
      <c r="BM46" s="65">
        <f t="shared" si="35"/>
        <v>6.3290274238598215E-3</v>
      </c>
      <c r="BN46" s="65" t="str">
        <f t="shared" si="36"/>
        <v/>
      </c>
      <c r="BO46" s="47">
        <f t="shared" si="59"/>
        <v>6.121424555946528E-2</v>
      </c>
      <c r="BP46" s="46">
        <f>_xlfn.XLOOKUP($D46, 'MASTER_S&amp;P'!$D:$D, 'MASTER_S&amp;P'!H:H)</f>
        <v>1711906000</v>
      </c>
      <c r="BQ46" s="46">
        <f>IF(AND(EXCL_YRS_NEG_INC=1,_xlfn.XLOOKUP($D46,'MASTER_S&amp;P'!$D:$D,'MASTER_S&amp;P'!N:N)&lt;0),"Negative",_xlfn.XLOOKUP($D46,'MASTER_S&amp;P'!$D:$D,'MASTER_S&amp;P'!N:N))</f>
        <v>86901000</v>
      </c>
      <c r="BR46" s="65">
        <f t="shared" si="37"/>
        <v>6.3105912776728222E-3</v>
      </c>
      <c r="BS46" s="65" t="str">
        <f t="shared" si="38"/>
        <v/>
      </c>
      <c r="BT46" s="47">
        <f t="shared" si="60"/>
        <v>5.0762717111804037E-2</v>
      </c>
      <c r="BU46" s="46">
        <f>_xlfn.XLOOKUP($D46, MASTER_VL!$D:$D, MASTER_VL!H:H)</f>
        <v>2209300000</v>
      </c>
      <c r="BV46" s="46">
        <f>IF(AND(EXCL_YRS_NEG_INC=1,_xlfn.XLOOKUP($D46,MASTER_VL!$D:$D,MASTER_VL!Q:Q)&lt;0),"Negative",_xlfn.XLOOKUP($D46,MASTER_VL!$D:$D,MASTER_VL!Q:Q))</f>
        <v>101788300</v>
      </c>
      <c r="BW46" s="65">
        <f t="shared" si="39"/>
        <v>7.1488979682260171E-3</v>
      </c>
      <c r="BX46" s="65" t="str">
        <f t="shared" si="40"/>
        <v/>
      </c>
      <c r="BY46" s="47">
        <f t="shared" si="61"/>
        <v>4.6072647444892048E-2</v>
      </c>
      <c r="BZ46" s="46">
        <f t="shared" si="41"/>
        <v>2209306000</v>
      </c>
      <c r="CA46" s="46">
        <f>_xlfn.XLOOKUP($D46, MASTER_YH!$D:$D, MASTER_YH!K:K)</f>
        <v>1188695000</v>
      </c>
      <c r="CB46" s="49">
        <f t="shared" si="42"/>
        <v>1.8585978741392872</v>
      </c>
      <c r="CC46" s="46">
        <f t="shared" si="62"/>
        <v>1711906000</v>
      </c>
      <c r="CD46" s="46">
        <f>_xlfn.XLOOKUP($D46, 'MASTER_S&amp;P'!$D:$D, 'MASTER_S&amp;P'!K:K)</f>
        <v>946667000</v>
      </c>
      <c r="CE46" s="49">
        <f t="shared" si="63"/>
        <v>1.8083507717074747</v>
      </c>
      <c r="CF46" s="51">
        <f t="shared" si="43"/>
        <v>1067681000</v>
      </c>
      <c r="CG46" s="65">
        <f t="shared" si="44"/>
        <v>5.4022038804677477E-3</v>
      </c>
      <c r="CH46" s="65" t="str">
        <f t="shared" si="45"/>
        <v/>
      </c>
      <c r="CI46" s="50">
        <f t="shared" si="64"/>
        <v>1.833474322923381</v>
      </c>
      <c r="CJ46" s="44">
        <f t="shared" si="46"/>
        <v>0</v>
      </c>
    </row>
    <row r="47" spans="2:88" x14ac:dyDescent="0.3">
      <c r="B47" s="7" t="str">
        <f t="shared" si="47"/>
        <v>Retail Hardlines</v>
      </c>
      <c r="C47" s="7" t="str">
        <v>Tandy Leather Factory Inc</v>
      </c>
      <c r="D47" s="7" t="str">
        <v>TLF</v>
      </c>
      <c r="G47" s="46">
        <f>_xlfn.XLOOKUP($D47,MASTER_YH!$D:$D,MASTER_YH!F:F)</f>
        <v>74391000</v>
      </c>
      <c r="H47" s="46">
        <f>IF(AND(EXCL_YRS_NEG_INC=1,_xlfn.XLOOKUP($D47,MASTER_YH!$D:$D,MASTER_YH!L:L)&lt;0), "Negative", _xlfn.XLOOKUP($D47,MASTER_YH!$D:$D,MASTER_YH!L:L))</f>
        <v>1091000</v>
      </c>
      <c r="I47" s="65">
        <f t="shared" si="11"/>
        <v>8.0772788294030285E-4</v>
      </c>
      <c r="J47" s="65" t="str">
        <f t="shared" si="12"/>
        <v/>
      </c>
      <c r="K47" s="47">
        <f t="shared" si="65"/>
        <v>1.4665752577596752E-2</v>
      </c>
      <c r="L47" s="46">
        <f>_xlfn.XLOOKUP($D47, 'MASTER_S&amp;P'!$D:$D, 'MASTER_S&amp;P'!F:F)</f>
        <v>74391000</v>
      </c>
      <c r="M47" s="46">
        <f>IF(AND(EXCL_YRS_NEG_INC=1,_xlfn.XLOOKUP($D47,'MASTER_S&amp;P'!$D:$D,'MASTER_S&amp;P'!L:L)&lt;0),"Negative",_xlfn.XLOOKUP($D47,'MASTER_S&amp;P'!$D:$D,'MASTER_S&amp;P'!L:L))</f>
        <v>1091000</v>
      </c>
      <c r="N47" s="65">
        <f t="shared" si="13"/>
        <v>4.9482842679851873E-4</v>
      </c>
      <c r="O47" s="65" t="str">
        <f t="shared" si="14"/>
        <v/>
      </c>
      <c r="P47" s="47">
        <f t="shared" si="48"/>
        <v>1.4665752577596752E-2</v>
      </c>
      <c r="Q47" s="46">
        <f>_xlfn.XLOOKUP($D47, MASTER_VL!$D:$D, MASTER_VL!F:F)</f>
        <v>74400000</v>
      </c>
      <c r="R47" s="46">
        <f>IF(AND(EXCL_YRS_NEG_INC=1,_xlfn.XLOOKUP($D47,MASTER_VL!$D:$D,MASTER_VL!O:O)&lt;0),"Negative",_xlfn.XLOOKUP($D47,MASTER_VL!$D:$D,MASTER_VL!O:O))</f>
        <v>765000</v>
      </c>
      <c r="S47" s="65">
        <f t="shared" si="15"/>
        <v>7.3494972933159266E-4</v>
      </c>
      <c r="T47" s="65" t="str">
        <f t="shared" si="16"/>
        <v/>
      </c>
      <c r="U47" s="47">
        <f t="shared" si="49"/>
        <v>1.0282258064516129E-2</v>
      </c>
      <c r="V47" s="46">
        <f t="shared" si="17"/>
        <v>74391000</v>
      </c>
      <c r="W47" s="46">
        <f>_xlfn.XLOOKUP($D47, MASTER_YH!$D:$D, MASTER_YH!I:I)</f>
        <v>74924000</v>
      </c>
      <c r="X47" s="49">
        <f t="shared" si="18"/>
        <v>0.99288612460626768</v>
      </c>
      <c r="Y47" s="46">
        <f t="shared" si="50"/>
        <v>74391000</v>
      </c>
      <c r="Z47" s="46">
        <f>_xlfn.XLOOKUP($D47, 'MASTER_S&amp;P'!$D:$D, 'MASTER_S&amp;P'!I:I)</f>
        <v>74924000</v>
      </c>
      <c r="AA47" s="49">
        <f t="shared" si="51"/>
        <v>0.99288612460626768</v>
      </c>
      <c r="AB47" s="51">
        <f t="shared" si="19"/>
        <v>74924000</v>
      </c>
      <c r="AC47" s="65">
        <f t="shared" si="20"/>
        <v>3.4152033452128269E-4</v>
      </c>
      <c r="AD47" s="65" t="str">
        <f t="shared" si="21"/>
        <v/>
      </c>
      <c r="AE47" s="50">
        <f t="shared" si="52"/>
        <v>0.99288612460626768</v>
      </c>
      <c r="AF47" s="44">
        <f t="shared" si="22"/>
        <v>0</v>
      </c>
      <c r="AI47" s="46">
        <f>_xlfn.XLOOKUP($D47,MASTER_YH!$D:$D,MASTER_YH!G:G)</f>
        <v>76229000</v>
      </c>
      <c r="AJ47" s="46">
        <f>IF(AND(EXCL_YRS_NEG_INC=1,_xlfn.XLOOKUP($D47,MASTER_YH!$D:$D,MASTER_YH!M:M)&lt;0), "Negative", _xlfn.XLOOKUP($D47,MASTER_YH!$D:$D,MASTER_YH!M:M))</f>
        <v>4545000</v>
      </c>
      <c r="AK47" s="65">
        <f t="shared" si="23"/>
        <v>3.6503947496668995E-4</v>
      </c>
      <c r="AL47" s="65" t="str">
        <f t="shared" si="24"/>
        <v/>
      </c>
      <c r="AM47" s="47">
        <f t="shared" si="53"/>
        <v>5.9622978131682165E-2</v>
      </c>
      <c r="AN47" s="46">
        <f>_xlfn.XLOOKUP($D47, 'MASTER_S&amp;P'!$D:$D, 'MASTER_S&amp;P'!G:G)</f>
        <v>76229000</v>
      </c>
      <c r="AO47" s="46">
        <f>IF(AND(EXCL_YRS_NEG_INC=1,_xlfn.XLOOKUP($D47,'MASTER_S&amp;P'!$D:$D,'MASTER_S&amp;P'!M:M)&lt;0),"Negative",_xlfn.XLOOKUP($D47,'MASTER_S&amp;P'!$D:$D,'MASTER_S&amp;P'!M:M))</f>
        <v>4545000</v>
      </c>
      <c r="AP47" s="65">
        <f t="shared" si="25"/>
        <v>3.666163050519956E-4</v>
      </c>
      <c r="AQ47" s="65" t="str">
        <f t="shared" si="26"/>
        <v/>
      </c>
      <c r="AR47" s="47">
        <f t="shared" si="54"/>
        <v>5.9622978131682165E-2</v>
      </c>
      <c r="AS47" s="46">
        <f>_xlfn.XLOOKUP($D47, MASTER_VL!$D:$D, MASTER_VL!G:G)</f>
        <v>76200000</v>
      </c>
      <c r="AT47" s="46">
        <f>IF(AND(EXCL_YRS_NEG_INC=1,_xlfn.XLOOKUP($D47,MASTER_VL!$D:$D,MASTER_VL!P:P)&lt;0),"Negative",_xlfn.XLOOKUP($D47,MASTER_VL!$D:$D,MASTER_VL!P:P))</f>
        <v>3780000</v>
      </c>
      <c r="AU47" s="65">
        <f t="shared" si="27"/>
        <v>4.0612167962781286E-4</v>
      </c>
      <c r="AV47" s="65" t="str">
        <f t="shared" si="28"/>
        <v/>
      </c>
      <c r="AW47" s="47">
        <f t="shared" si="55"/>
        <v>4.9606299212598425E-2</v>
      </c>
      <c r="AX47" s="46">
        <f t="shared" si="29"/>
        <v>76229000</v>
      </c>
      <c r="AY47" s="46">
        <f>_xlfn.XLOOKUP($D47, MASTER_YH!$D:$D, MASTER_YH!J:J)</f>
        <v>72135000</v>
      </c>
      <c r="AZ47" s="49">
        <f t="shared" si="30"/>
        <v>1.0567546960560061</v>
      </c>
      <c r="BA47" s="46">
        <f t="shared" si="56"/>
        <v>76229000</v>
      </c>
      <c r="BB47" s="46">
        <f>_xlfn.XLOOKUP($D47, 'MASTER_S&amp;P'!$D:$D, 'MASTER_S&amp;P'!J:J)</f>
        <v>72135000</v>
      </c>
      <c r="BC47" s="49">
        <f t="shared" si="57"/>
        <v>1.0567546960560061</v>
      </c>
      <c r="BD47" s="51">
        <f t="shared" si="31"/>
        <v>72135000</v>
      </c>
      <c r="BE47" s="65">
        <f t="shared" si="32"/>
        <v>3.3757688983291717E-4</v>
      </c>
      <c r="BF47" s="65" t="str">
        <f t="shared" si="33"/>
        <v/>
      </c>
      <c r="BG47" s="50">
        <f t="shared" si="58"/>
        <v>1.0567546960560061</v>
      </c>
      <c r="BH47" s="44">
        <f t="shared" si="34"/>
        <v>0</v>
      </c>
      <c r="BK47" s="46">
        <f>_xlfn.XLOOKUP($D47,MASTER_YH!$D:$D,MASTER_YH!H:H)</f>
        <v>80335000</v>
      </c>
      <c r="BL47" s="46">
        <f>IF(AND(EXCL_YRS_NEG_INC=1,_xlfn.XLOOKUP($D47,MASTER_YH!$D:$D,MASTER_YH!N:N)&lt;0), "Negative", _xlfn.XLOOKUP($D47,MASTER_YH!$D:$D,MASTER_YH!N:N))</f>
        <v>1408000</v>
      </c>
      <c r="BM47" s="65">
        <f t="shared" si="35"/>
        <v>4.0652439417848842E-4</v>
      </c>
      <c r="BN47" s="65" t="str">
        <f t="shared" si="36"/>
        <v/>
      </c>
      <c r="BO47" s="47">
        <f t="shared" si="59"/>
        <v>1.7526607331798096E-2</v>
      </c>
      <c r="BP47" s="46">
        <f>_xlfn.XLOOKUP($D47, 'MASTER_S&amp;P'!$D:$D, 'MASTER_S&amp;P'!H:H)</f>
        <v>80335000</v>
      </c>
      <c r="BQ47" s="46">
        <f>IF(AND(EXCL_YRS_NEG_INC=1,_xlfn.XLOOKUP($D47,'MASTER_S&amp;P'!$D:$D,'MASTER_S&amp;P'!N:N)&lt;0),"Negative",_xlfn.XLOOKUP($D47,'MASTER_S&amp;P'!$D:$D,'MASTER_S&amp;P'!N:N))</f>
        <v>1408000</v>
      </c>
      <c r="BR47" s="65">
        <f t="shared" si="37"/>
        <v>4.0534020857496244E-4</v>
      </c>
      <c r="BS47" s="65" t="str">
        <f t="shared" si="38"/>
        <v/>
      </c>
      <c r="BT47" s="47">
        <f t="shared" si="60"/>
        <v>1.7526607331798096E-2</v>
      </c>
      <c r="BU47" s="46">
        <f>_xlfn.XLOOKUP($D47, MASTER_VL!$D:$D, MASTER_VL!H:H)</f>
        <v>80300000</v>
      </c>
      <c r="BV47" s="46">
        <f>IF(AND(EXCL_YRS_NEG_INC=1,_xlfn.XLOOKUP($D47,MASTER_VL!$D:$D,MASTER_VL!Q:Q)&lt;0),"Negative",_xlfn.XLOOKUP($D47,MASTER_VL!$D:$D,MASTER_VL!Q:Q))</f>
        <v>1243500</v>
      </c>
      <c r="BW47" s="65">
        <f t="shared" si="39"/>
        <v>4.5918609937141528E-4</v>
      </c>
      <c r="BX47" s="65" t="str">
        <f t="shared" si="40"/>
        <v/>
      </c>
      <c r="BY47" s="47">
        <f t="shared" si="61"/>
        <v>1.5485678704856787E-2</v>
      </c>
      <c r="BZ47" s="46">
        <f t="shared" si="41"/>
        <v>80335000</v>
      </c>
      <c r="CA47" s="46">
        <f>_xlfn.XLOOKUP($D47, MASTER_YH!$D:$D, MASTER_YH!K:K)</f>
        <v>68579000</v>
      </c>
      <c r="CB47" s="49">
        <f t="shared" si="42"/>
        <v>1.1714227387392642</v>
      </c>
      <c r="CC47" s="46">
        <f t="shared" si="62"/>
        <v>80335000</v>
      </c>
      <c r="CD47" s="46">
        <f>_xlfn.XLOOKUP($D47, 'MASTER_S&amp;P'!$D:$D, 'MASTER_S&amp;P'!K:K)</f>
        <v>68579000</v>
      </c>
      <c r="CE47" s="49">
        <f t="shared" si="63"/>
        <v>1.1714227387392642</v>
      </c>
      <c r="CF47" s="51">
        <f t="shared" si="43"/>
        <v>68579000</v>
      </c>
      <c r="CG47" s="65">
        <f t="shared" si="44"/>
        <v>3.4699291260085894E-4</v>
      </c>
      <c r="CH47" s="65" t="str">
        <f t="shared" si="45"/>
        <v/>
      </c>
      <c r="CI47" s="50">
        <f t="shared" si="64"/>
        <v>1.1714227387392642</v>
      </c>
      <c r="CJ47" s="44">
        <f t="shared" si="46"/>
        <v>0</v>
      </c>
    </row>
    <row r="48" spans="2:88" x14ac:dyDescent="0.3">
      <c r="B48" s="7" t="str">
        <f t="shared" si="47"/>
        <v>Retail Hardlines</v>
      </c>
      <c r="C48" s="7" t="str">
        <v>Tapestry Inc.</v>
      </c>
      <c r="D48" s="7" t="str">
        <v>TPR</v>
      </c>
      <c r="G48" s="46" t="str">
        <f>_xlfn.XLOOKUP($D48,MASTER_YH!$D:$D,MASTER_YH!F:F)</f>
        <v>n/a</v>
      </c>
      <c r="H48" s="46" t="str">
        <f>IF(AND(EXCL_YRS_NEG_INC=1,_xlfn.XLOOKUP($D48,MASTER_YH!$D:$D,MASTER_YH!L:L)&lt;0), "Negative", _xlfn.XLOOKUP($D48,MASTER_YH!$D:$D,MASTER_YH!L:L))</f>
        <v>n/a</v>
      </c>
      <c r="I48" s="65" t="str">
        <f t="shared" si="11"/>
        <v/>
      </c>
      <c r="J48" s="65" t="str">
        <f t="shared" si="12"/>
        <v/>
      </c>
      <c r="K48" s="47" t="str">
        <f t="shared" si="65"/>
        <v>n/a</v>
      </c>
      <c r="L48" s="46">
        <f>_xlfn.XLOOKUP($D48, 'MASTER_S&amp;P'!$D:$D, 'MASTER_S&amp;P'!F:F)</f>
        <v>6671200000</v>
      </c>
      <c r="M48" s="46">
        <f>IF(AND(EXCL_YRS_NEG_INC=1,_xlfn.XLOOKUP($D48,'MASTER_S&amp;P'!$D:$D,'MASTER_S&amp;P'!L:L)&lt;0),"Negative",_xlfn.XLOOKUP($D48,'MASTER_S&amp;P'!$D:$D,'MASTER_S&amp;P'!L:L))</f>
        <v>1011900000</v>
      </c>
      <c r="N48" s="65">
        <f t="shared" si="13"/>
        <v>8.8474588301759069E-2</v>
      </c>
      <c r="O48" s="65" t="str">
        <f t="shared" si="14"/>
        <v/>
      </c>
      <c r="P48" s="47">
        <f t="shared" si="48"/>
        <v>0.15168185633769038</v>
      </c>
      <c r="Q48" s="46">
        <f>_xlfn.XLOOKUP($D48, MASTER_VL!$D:$D, MASTER_VL!F:F)</f>
        <v>6671200000</v>
      </c>
      <c r="R48" s="46">
        <f>IF(AND(EXCL_YRS_NEG_INC=1,_xlfn.XLOOKUP($D48,MASTER_VL!$D:$D,MASTER_VL!O:O)&lt;0),"Negative",_xlfn.XLOOKUP($D48,MASTER_VL!$D:$D,MASTER_VL!O:O))</f>
        <v>987558000</v>
      </c>
      <c r="S48" s="65">
        <f t="shared" si="15"/>
        <v>0.13140792081368874</v>
      </c>
      <c r="T48" s="65" t="str">
        <f t="shared" si="16"/>
        <v/>
      </c>
      <c r="U48" s="47">
        <f t="shared" si="49"/>
        <v>0.14803303753447655</v>
      </c>
      <c r="V48" s="46" t="str">
        <f t="shared" si="17"/>
        <v>n/a</v>
      </c>
      <c r="W48" s="46" t="str">
        <f>_xlfn.XLOOKUP($D48, MASTER_YH!$D:$D, MASTER_YH!I:I)</f>
        <v>n/a</v>
      </c>
      <c r="X48" s="49" t="str">
        <f t="shared" si="18"/>
        <v>n/a</v>
      </c>
      <c r="Y48" s="46">
        <f t="shared" si="50"/>
        <v>6671200000</v>
      </c>
      <c r="Z48" s="46">
        <f>_xlfn.XLOOKUP($D48, 'MASTER_S&amp;P'!$D:$D, 'MASTER_S&amp;P'!I:I)</f>
        <v>13396300000</v>
      </c>
      <c r="AA48" s="49">
        <f t="shared" si="51"/>
        <v>0.49798825048707479</v>
      </c>
      <c r="AB48" s="51">
        <f t="shared" si="19"/>
        <v>13396300000</v>
      </c>
      <c r="AC48" s="65">
        <f t="shared" si="20"/>
        <v>6.1063328937956587E-2</v>
      </c>
      <c r="AD48" s="65" t="str">
        <f t="shared" si="21"/>
        <v/>
      </c>
      <c r="AE48" s="50">
        <f t="shared" si="52"/>
        <v>0.49798825048707479</v>
      </c>
      <c r="AF48" s="44">
        <f t="shared" si="22"/>
        <v>0</v>
      </c>
      <c r="AI48" s="46">
        <f>_xlfn.XLOOKUP($D48,MASTER_YH!$D:$D,MASTER_YH!G:G)</f>
        <v>6671200000</v>
      </c>
      <c r="AJ48" s="46">
        <f>IF(AND(EXCL_YRS_NEG_INC=1,_xlfn.XLOOKUP($D48,MASTER_YH!$D:$D,MASTER_YH!M:M)&lt;0), "Negative", _xlfn.XLOOKUP($D48,MASTER_YH!$D:$D,MASTER_YH!M:M))</f>
        <v>1011900000</v>
      </c>
      <c r="AK48" s="65">
        <f t="shared" si="23"/>
        <v>5.1903314992300595E-2</v>
      </c>
      <c r="AL48" s="65" t="str">
        <f t="shared" si="24"/>
        <v/>
      </c>
      <c r="AM48" s="47">
        <f t="shared" si="53"/>
        <v>0.15168185633769038</v>
      </c>
      <c r="AN48" s="46">
        <f>_xlfn.XLOOKUP($D48, 'MASTER_S&amp;P'!$D:$D, 'MASTER_S&amp;P'!G:G)</f>
        <v>6660900000</v>
      </c>
      <c r="AO48" s="46">
        <f>IF(AND(EXCL_YRS_NEG_INC=1,_xlfn.XLOOKUP($D48,'MASTER_S&amp;P'!$D:$D,'MASTER_S&amp;P'!M:M)&lt;0),"Negative",_xlfn.XLOOKUP($D48,'MASTER_S&amp;P'!$D:$D,'MASTER_S&amp;P'!M:M))</f>
        <v>1143100000</v>
      </c>
      <c r="AP48" s="65">
        <f t="shared" si="25"/>
        <v>5.2127517343606371E-2</v>
      </c>
      <c r="AQ48" s="65" t="str">
        <f t="shared" si="26"/>
        <v/>
      </c>
      <c r="AR48" s="47">
        <f t="shared" si="54"/>
        <v>0.17161344563047035</v>
      </c>
      <c r="AS48" s="46">
        <f>_xlfn.XLOOKUP($D48, MASTER_VL!$D:$D, MASTER_VL!G:G)</f>
        <v>6660900000</v>
      </c>
      <c r="AT48" s="46">
        <f>IF(AND(EXCL_YRS_NEG_INC=1,_xlfn.XLOOKUP($D48,MASTER_VL!$D:$D,MASTER_VL!P:P)&lt;0),"Negative",_xlfn.XLOOKUP($D48,MASTER_VL!$D:$D,MASTER_VL!P:P))</f>
        <v>882312000</v>
      </c>
      <c r="AU48" s="65">
        <f t="shared" si="27"/>
        <v>5.774460820942183E-2</v>
      </c>
      <c r="AV48" s="65" t="str">
        <f t="shared" si="28"/>
        <v/>
      </c>
      <c r="AW48" s="47">
        <f t="shared" si="55"/>
        <v>0.13246137909291536</v>
      </c>
      <c r="AX48" s="46">
        <f t="shared" si="29"/>
        <v>6671200000</v>
      </c>
      <c r="AY48" s="46">
        <f>_xlfn.XLOOKUP($D48, MASTER_YH!$D:$D, MASTER_YH!J:J)</f>
        <v>13396300000</v>
      </c>
      <c r="AZ48" s="49">
        <f t="shared" si="30"/>
        <v>0.49798825048707479</v>
      </c>
      <c r="BA48" s="46">
        <f t="shared" si="56"/>
        <v>6660900000</v>
      </c>
      <c r="BB48" s="46">
        <f>_xlfn.XLOOKUP($D48, 'MASTER_S&amp;P'!$D:$D, 'MASTER_S&amp;P'!J:J)</f>
        <v>7116800000</v>
      </c>
      <c r="BC48" s="49">
        <f t="shared" si="57"/>
        <v>0.93594031025179858</v>
      </c>
      <c r="BD48" s="51">
        <f t="shared" si="31"/>
        <v>10256550000</v>
      </c>
      <c r="BE48" s="65">
        <f t="shared" si="32"/>
        <v>4.7998533990653729E-2</v>
      </c>
      <c r="BF48" s="65" t="str">
        <f t="shared" si="33"/>
        <v/>
      </c>
      <c r="BG48" s="50">
        <f t="shared" si="58"/>
        <v>0.71696428036943671</v>
      </c>
      <c r="BH48" s="44">
        <f t="shared" si="34"/>
        <v>0</v>
      </c>
      <c r="BK48" s="46">
        <f>_xlfn.XLOOKUP($D48,MASTER_YH!$D:$D,MASTER_YH!H:H)</f>
        <v>6660900000</v>
      </c>
      <c r="BL48" s="46">
        <f>IF(AND(EXCL_YRS_NEG_INC=1,_xlfn.XLOOKUP($D48,MASTER_YH!$D:$D,MASTER_YH!N:N)&lt;0), "Negative", _xlfn.XLOOKUP($D48,MASTER_YH!$D:$D,MASTER_YH!N:N))</f>
        <v>1143100000</v>
      </c>
      <c r="BM48" s="65">
        <f t="shared" si="35"/>
        <v>4.2627294722250533E-2</v>
      </c>
      <c r="BN48" s="65" t="str">
        <f t="shared" si="36"/>
        <v/>
      </c>
      <c r="BO48" s="47">
        <f t="shared" si="59"/>
        <v>0.17161344563047035</v>
      </c>
      <c r="BP48" s="46">
        <f>_xlfn.XLOOKUP($D48, 'MASTER_S&amp;P'!$D:$D, 'MASTER_S&amp;P'!H:H)</f>
        <v>6684500000</v>
      </c>
      <c r="BQ48" s="46">
        <f>IF(AND(EXCL_YRS_NEG_INC=1,_xlfn.XLOOKUP($D48,'MASTER_S&amp;P'!$D:$D,'MASTER_S&amp;P'!N:N)&lt;0),"Negative",_xlfn.XLOOKUP($D48,'MASTER_S&amp;P'!$D:$D,'MASTER_S&amp;P'!N:N))</f>
        <v>1047000000</v>
      </c>
      <c r="BR48" s="65">
        <f t="shared" si="37"/>
        <v>4.2503123505343958E-2</v>
      </c>
      <c r="BS48" s="65" t="str">
        <f t="shared" si="38"/>
        <v/>
      </c>
      <c r="BT48" s="47">
        <f t="shared" si="60"/>
        <v>0.15663101204278554</v>
      </c>
      <c r="BU48" s="46">
        <f>_xlfn.XLOOKUP($D48, MASTER_VL!$D:$D, MASTER_VL!H:H)</f>
        <v>6684500000</v>
      </c>
      <c r="BV48" s="46">
        <f>IF(AND(EXCL_YRS_NEG_INC=1,_xlfn.XLOOKUP($D48,MASTER_VL!$D:$D,MASTER_VL!Q:Q)&lt;0),"Negative",_xlfn.XLOOKUP($D48,MASTER_VL!$D:$D,MASTER_VL!Q:Q))</f>
        <v>836964000</v>
      </c>
      <c r="BW48" s="65">
        <f t="shared" si="39"/>
        <v>4.8149290597483428E-2</v>
      </c>
      <c r="BX48" s="65" t="str">
        <f t="shared" si="40"/>
        <v/>
      </c>
      <c r="BY48" s="47">
        <f t="shared" si="61"/>
        <v>0.12520966414840301</v>
      </c>
      <c r="BZ48" s="46">
        <f t="shared" si="41"/>
        <v>6660900000</v>
      </c>
      <c r="CA48" s="46">
        <f>_xlfn.XLOOKUP($D48, MASTER_YH!$D:$D, MASTER_YH!K:K)</f>
        <v>7116800000</v>
      </c>
      <c r="CB48" s="49">
        <f t="shared" si="42"/>
        <v>0.93594031025179858</v>
      </c>
      <c r="CC48" s="46">
        <f t="shared" si="62"/>
        <v>6684500000</v>
      </c>
      <c r="CD48" s="46">
        <f>_xlfn.XLOOKUP($D48, 'MASTER_S&amp;P'!$D:$D, 'MASTER_S&amp;P'!K:K)</f>
        <v>7265300000</v>
      </c>
      <c r="CE48" s="49">
        <f t="shared" si="63"/>
        <v>0.92005835959974125</v>
      </c>
      <c r="CF48" s="51">
        <f t="shared" si="43"/>
        <v>7191050000</v>
      </c>
      <c r="CG48" s="65">
        <f t="shared" si="44"/>
        <v>3.638494851424498E-2</v>
      </c>
      <c r="CH48" s="65" t="str">
        <f t="shared" si="45"/>
        <v/>
      </c>
      <c r="CI48" s="50">
        <f t="shared" si="64"/>
        <v>0.92799933492576991</v>
      </c>
      <c r="CJ48" s="44">
        <f t="shared" si="46"/>
        <v>0</v>
      </c>
    </row>
    <row r="49" spans="2:88" x14ac:dyDescent="0.3">
      <c r="B49" s="7" t="str">
        <f t="shared" si="47"/>
        <v>Retail Hardlines</v>
      </c>
      <c r="C49" s="7" t="str">
        <v>Ulta Beauty</v>
      </c>
      <c r="D49" s="7" t="str">
        <v>ULTA</v>
      </c>
      <c r="G49" s="46">
        <f>_xlfn.XLOOKUP($D49,MASTER_YH!$D:$D,MASTER_YH!F:F)</f>
        <v>11295654000</v>
      </c>
      <c r="H49" s="46">
        <f>IF(AND(EXCL_YRS_NEG_INC=1,_xlfn.XLOOKUP($D49,MASTER_YH!$D:$D,MASTER_YH!L:L)&lt;0), "Negative", _xlfn.XLOOKUP($D49,MASTER_YH!$D:$D,MASTER_YH!L:L))</f>
        <v>1580066000</v>
      </c>
      <c r="I49" s="65">
        <f t="shared" si="11"/>
        <v>6.311359974036794E-2</v>
      </c>
      <c r="J49" s="65" t="str">
        <f t="shared" si="12"/>
        <v/>
      </c>
      <c r="K49" s="47">
        <f t="shared" si="65"/>
        <v>0.13988264867178121</v>
      </c>
      <c r="L49" s="46">
        <f>_xlfn.XLOOKUP($D49, 'MASTER_S&amp;P'!$D:$D, 'MASTER_S&amp;P'!F:F)</f>
        <v>11207303000</v>
      </c>
      <c r="M49" s="46">
        <f>IF(AND(EXCL_YRS_NEG_INC=1,_xlfn.XLOOKUP($D49,'MASTER_S&amp;P'!$D:$D,'MASTER_S&amp;P'!L:L)&lt;0),"Negative",_xlfn.XLOOKUP($D49,'MASTER_S&amp;P'!$D:$D,'MASTER_S&amp;P'!L:L))</f>
        <v>1695651000</v>
      </c>
      <c r="N49" s="65">
        <f t="shared" si="13"/>
        <v>3.8664510571842954E-2</v>
      </c>
      <c r="O49" s="65" t="str">
        <f t="shared" si="14"/>
        <v/>
      </c>
      <c r="P49" s="47">
        <f t="shared" si="48"/>
        <v>0.15129875582020044</v>
      </c>
      <c r="Q49" s="46">
        <f>_xlfn.XLOOKUP($D49, MASTER_VL!$D:$D, MASTER_VL!F:F)</f>
        <v>11296000000</v>
      </c>
      <c r="R49" s="46">
        <f>IF(AND(EXCL_YRS_NEG_INC=1,_xlfn.XLOOKUP($D49,MASTER_VL!$D:$D,MASTER_VL!O:O)&lt;0),"Negative",_xlfn.XLOOKUP($D49,MASTER_VL!$D:$D,MASTER_VL!O:O))</f>
        <v>1164879800</v>
      </c>
      <c r="S49" s="65">
        <f t="shared" si="15"/>
        <v>5.7426918181248572E-2</v>
      </c>
      <c r="T49" s="65" t="str">
        <f t="shared" si="16"/>
        <v/>
      </c>
      <c r="U49" s="47">
        <f t="shared" si="49"/>
        <v>0.10312321175637394</v>
      </c>
      <c r="V49" s="46">
        <f t="shared" si="17"/>
        <v>11295654000</v>
      </c>
      <c r="W49" s="46">
        <f>_xlfn.XLOOKUP($D49, MASTER_YH!$D:$D, MASTER_YH!I:I)</f>
        <v>6001693000</v>
      </c>
      <c r="X49" s="49">
        <f t="shared" si="18"/>
        <v>1.8820779403411672</v>
      </c>
      <c r="Y49" s="46">
        <f t="shared" si="50"/>
        <v>11207303000</v>
      </c>
      <c r="Z49" s="46">
        <f>_xlfn.XLOOKUP($D49, 'MASTER_S&amp;P'!$D:$D, 'MASTER_S&amp;P'!I:I)</f>
        <v>5707011000</v>
      </c>
      <c r="AA49" s="49">
        <f t="shared" si="51"/>
        <v>1.9637780617559699</v>
      </c>
      <c r="AB49" s="51">
        <f t="shared" si="19"/>
        <v>5854352000</v>
      </c>
      <c r="AC49" s="65">
        <f t="shared" si="20"/>
        <v>2.6685444629829431E-2</v>
      </c>
      <c r="AD49" s="65" t="str">
        <f t="shared" si="21"/>
        <v/>
      </c>
      <c r="AE49" s="50">
        <f t="shared" si="52"/>
        <v>1.9229280010485685</v>
      </c>
      <c r="AF49" s="44">
        <f t="shared" si="22"/>
        <v>0</v>
      </c>
      <c r="AI49" s="46">
        <f>_xlfn.XLOOKUP($D49,MASTER_YH!$D:$D,MASTER_YH!G:G)</f>
        <v>11207303000</v>
      </c>
      <c r="AJ49" s="46">
        <f>IF(AND(EXCL_YRS_NEG_INC=1,_xlfn.XLOOKUP($D49,MASTER_YH!$D:$D,MASTER_YH!M:M)&lt;0), "Negative", _xlfn.XLOOKUP($D49,MASTER_YH!$D:$D,MASTER_YH!M:M))</f>
        <v>1695651000</v>
      </c>
      <c r="AK49" s="65">
        <f t="shared" si="23"/>
        <v>2.8028670623583975E-2</v>
      </c>
      <c r="AL49" s="65" t="str">
        <f t="shared" si="24"/>
        <v/>
      </c>
      <c r="AM49" s="47">
        <f t="shared" si="53"/>
        <v>0.15129875582020044</v>
      </c>
      <c r="AN49" s="46">
        <f>_xlfn.XLOOKUP($D49, 'MASTER_S&amp;P'!$D:$D, 'MASTER_S&amp;P'!G:G)</f>
        <v>10208580000</v>
      </c>
      <c r="AO49" s="46">
        <f>IF(AND(EXCL_YRS_NEG_INC=1,_xlfn.XLOOKUP($D49,'MASTER_S&amp;P'!$D:$D,'MASTER_S&amp;P'!M:M)&lt;0),"Negative",_xlfn.XLOOKUP($D49,'MASTER_S&amp;P'!$D:$D,'MASTER_S&amp;P'!M:M))</f>
        <v>1643544000</v>
      </c>
      <c r="AP49" s="65">
        <f t="shared" si="25"/>
        <v>2.8149743696830161E-2</v>
      </c>
      <c r="AQ49" s="65" t="str">
        <f t="shared" si="26"/>
        <v/>
      </c>
      <c r="AR49" s="47">
        <f t="shared" si="54"/>
        <v>0.16099633837419111</v>
      </c>
      <c r="AS49" s="46">
        <f>_xlfn.XLOOKUP($D49, MASTER_VL!$D:$D, MASTER_VL!G:G)</f>
        <v>11207000000</v>
      </c>
      <c r="AT49" s="46">
        <f>IF(AND(EXCL_YRS_NEG_INC=1,_xlfn.XLOOKUP($D49,MASTER_VL!$D:$D,MASTER_VL!P:P)&lt;0),"Negative",_xlfn.XLOOKUP($D49,MASTER_VL!$D:$D,MASTER_VL!P:P))</f>
        <v>1257769600</v>
      </c>
      <c r="AU49" s="65">
        <f t="shared" si="27"/>
        <v>3.1183068057018686E-2</v>
      </c>
      <c r="AV49" s="65" t="str">
        <f t="shared" si="28"/>
        <v/>
      </c>
      <c r="AW49" s="47">
        <f t="shared" si="55"/>
        <v>0.1122307129472651</v>
      </c>
      <c r="AX49" s="46">
        <f t="shared" si="29"/>
        <v>11207303000</v>
      </c>
      <c r="AY49" s="46">
        <f>_xlfn.XLOOKUP($D49, MASTER_YH!$D:$D, MASTER_YH!J:J)</f>
        <v>5707011000</v>
      </c>
      <c r="AZ49" s="49">
        <f t="shared" si="30"/>
        <v>1.9637780617559699</v>
      </c>
      <c r="BA49" s="46">
        <f t="shared" si="56"/>
        <v>10208580000</v>
      </c>
      <c r="BB49" s="46">
        <f>_xlfn.XLOOKUP($D49, 'MASTER_S&amp;P'!$D:$D, 'MASTER_S&amp;P'!J:J)</f>
        <v>5370411000</v>
      </c>
      <c r="BC49" s="49">
        <f t="shared" si="57"/>
        <v>1.9008936187565533</v>
      </c>
      <c r="BD49" s="51">
        <f t="shared" si="31"/>
        <v>5538711000</v>
      </c>
      <c r="BE49" s="65">
        <f t="shared" si="32"/>
        <v>2.5920022638987544E-2</v>
      </c>
      <c r="BF49" s="65" t="str">
        <f t="shared" si="33"/>
        <v/>
      </c>
      <c r="BG49" s="50">
        <f t="shared" si="58"/>
        <v>1.9323358402562616</v>
      </c>
      <c r="BH49" s="44">
        <f t="shared" si="34"/>
        <v>0</v>
      </c>
      <c r="BK49" s="46">
        <f>_xlfn.XLOOKUP($D49,MASTER_YH!$D:$D,MASTER_YH!H:H)</f>
        <v>10208580000</v>
      </c>
      <c r="BL49" s="46">
        <f>IF(AND(EXCL_YRS_NEG_INC=1,_xlfn.XLOOKUP($D49,MASTER_YH!$D:$D,MASTER_YH!N:N)&lt;0), "Negative", _xlfn.XLOOKUP($D49,MASTER_YH!$D:$D,MASTER_YH!N:N))</f>
        <v>1643544000</v>
      </c>
      <c r="BM49" s="65">
        <f t="shared" si="35"/>
        <v>3.0038636936060622E-2</v>
      </c>
      <c r="BN49" s="65" t="str">
        <f t="shared" si="36"/>
        <v/>
      </c>
      <c r="BO49" s="47">
        <f t="shared" si="59"/>
        <v>0.16099633837419111</v>
      </c>
      <c r="BP49" s="46">
        <f>_xlfn.XLOOKUP($D49, 'MASTER_S&amp;P'!$D:$D, 'MASTER_S&amp;P'!H:H)</f>
        <v>8630889000</v>
      </c>
      <c r="BQ49" s="46">
        <f>IF(AND(EXCL_YRS_NEG_INC=1,_xlfn.XLOOKUP($D49,'MASTER_S&amp;P'!$D:$D,'MASTER_S&amp;P'!N:N)&lt;0),"Negative",_xlfn.XLOOKUP($D49,'MASTER_S&amp;P'!$D:$D,'MASTER_S&amp;P'!N:N))</f>
        <v>1295829000</v>
      </c>
      <c r="BR49" s="65">
        <f t="shared" si="37"/>
        <v>2.9951135861294591E-2</v>
      </c>
      <c r="BS49" s="65" t="str">
        <f t="shared" si="38"/>
        <v/>
      </c>
      <c r="BT49" s="47">
        <f t="shared" si="60"/>
        <v>0.15013853150005751</v>
      </c>
      <c r="BU49" s="46">
        <f>_xlfn.XLOOKUP($D49, MASTER_VL!$D:$D, MASTER_VL!H:H)</f>
        <v>10209000000</v>
      </c>
      <c r="BV49" s="46">
        <f>IF(AND(EXCL_YRS_NEG_INC=1,_xlfn.XLOOKUP($D49,MASTER_VL!$D:$D,MASTER_VL!Q:Q)&lt;0),"Negative",_xlfn.XLOOKUP($D49,MASTER_VL!$D:$D,MASTER_VL!Q:Q))</f>
        <v>1209143600</v>
      </c>
      <c r="BW49" s="65">
        <f t="shared" si="39"/>
        <v>3.3929881509269788E-2</v>
      </c>
      <c r="BX49" s="65" t="str">
        <f t="shared" si="40"/>
        <v/>
      </c>
      <c r="BY49" s="47">
        <f t="shared" si="61"/>
        <v>0.1184389852091292</v>
      </c>
      <c r="BZ49" s="46">
        <f t="shared" si="41"/>
        <v>10208580000</v>
      </c>
      <c r="CA49" s="46">
        <f>_xlfn.XLOOKUP($D49, MASTER_YH!$D:$D, MASTER_YH!K:K)</f>
        <v>5370411000</v>
      </c>
      <c r="CB49" s="49">
        <f t="shared" si="42"/>
        <v>1.9008936187565533</v>
      </c>
      <c r="CC49" s="46">
        <f t="shared" si="62"/>
        <v>8630889000</v>
      </c>
      <c r="CD49" s="46">
        <f>_xlfn.XLOOKUP($D49, 'MASTER_S&amp;P'!$D:$D, 'MASTER_S&amp;P'!K:K)</f>
        <v>4764379000</v>
      </c>
      <c r="CE49" s="49">
        <f t="shared" si="63"/>
        <v>1.8115454291104884</v>
      </c>
      <c r="CF49" s="51">
        <f t="shared" si="43"/>
        <v>5067395000</v>
      </c>
      <c r="CG49" s="65">
        <f t="shared" si="44"/>
        <v>2.5639775300733889E-2</v>
      </c>
      <c r="CH49" s="65" t="str">
        <f t="shared" si="45"/>
        <v/>
      </c>
      <c r="CI49" s="50">
        <f t="shared" si="64"/>
        <v>1.8562195239335209</v>
      </c>
      <c r="CJ49" s="44">
        <f t="shared" si="46"/>
        <v>0</v>
      </c>
    </row>
    <row r="50" spans="2:88" x14ac:dyDescent="0.3">
      <c r="B50" s="7" t="str">
        <f t="shared" si="47"/>
        <v>Retail Hardlines</v>
      </c>
      <c r="C50" s="7" t="str">
        <v>Winmark Corp</v>
      </c>
      <c r="D50" s="7" t="str">
        <v>WINA</v>
      </c>
      <c r="G50" s="46">
        <f>_xlfn.XLOOKUP($D50,MASTER_YH!$D:$D,MASTER_YH!F:F)</f>
        <v>79157200</v>
      </c>
      <c r="H50" s="46">
        <f>IF(AND(EXCL_YRS_NEG_INC=1,_xlfn.XLOOKUP($D50,MASTER_YH!$D:$D,MASTER_YH!L:L)&lt;0), "Negative", _xlfn.XLOOKUP($D50,MASTER_YH!$D:$D,MASTER_YH!L:L))</f>
        <v>51224000</v>
      </c>
      <c r="I50" s="103">
        <f t="shared" si="11"/>
        <v>2.8940060799731676E-4</v>
      </c>
      <c r="J50" s="103">
        <f t="shared" si="12"/>
        <v>1.294191191010003E-3</v>
      </c>
      <c r="K50" s="104">
        <f t="shared" si="65"/>
        <v>0.6471173816153174</v>
      </c>
      <c r="L50" s="46">
        <f>_xlfn.XLOOKUP($D50, 'MASTER_S&amp;P'!$D:$D, 'MASTER_S&amp;P'!F:F)</f>
        <v>81289100</v>
      </c>
      <c r="M50" s="46">
        <f>IF(AND(EXCL_YRS_NEG_INC=1,_xlfn.XLOOKUP($D50,'MASTER_S&amp;P'!$D:$D,'MASTER_S&amp;P'!L:L)&lt;0),"Negative",_xlfn.XLOOKUP($D50,'MASTER_S&amp;P'!$D:$D,'MASTER_S&amp;P'!L:L))</f>
        <v>51224000</v>
      </c>
      <c r="N50" s="103">
        <f t="shared" si="13"/>
        <v>1.7729194521372106E-4</v>
      </c>
      <c r="O50" s="103">
        <f t="shared" si="14"/>
        <v>9.9094743703901245E-4</v>
      </c>
      <c r="P50" s="104">
        <f t="shared" si="48"/>
        <v>0.63014598513207798</v>
      </c>
      <c r="Q50" s="46">
        <f>_xlfn.XLOOKUP($D50, MASTER_VL!$D:$D, MASTER_VL!F:F)</f>
        <v>81300000</v>
      </c>
      <c r="R50" s="46">
        <f>IF(AND(EXCL_YRS_NEG_INC=1,_xlfn.XLOOKUP($D50,MASTER_VL!$D:$D,MASTER_VL!O:O)&lt;0),"Negative",_xlfn.XLOOKUP($D50,MASTER_VL!$D:$D,MASTER_VL!O:O))</f>
        <v>38550600</v>
      </c>
      <c r="S50" s="103">
        <f t="shared" si="15"/>
        <v>2.6332494272919142E-4</v>
      </c>
      <c r="T50" s="103">
        <f t="shared" si="16"/>
        <v>1.294191191010003E-3</v>
      </c>
      <c r="U50" s="104">
        <f t="shared" si="49"/>
        <v>0.47417712177121774</v>
      </c>
      <c r="V50" s="46">
        <f t="shared" si="17"/>
        <v>79157200</v>
      </c>
      <c r="W50" s="46">
        <f>_xlfn.XLOOKUP($D50, MASTER_YH!$D:$D, MASTER_YH!I:I)</f>
        <v>26844500</v>
      </c>
      <c r="X50" s="105">
        <f t="shared" si="18"/>
        <v>2.9487306524613981</v>
      </c>
      <c r="Y50" s="46">
        <f t="shared" si="50"/>
        <v>81289100</v>
      </c>
      <c r="Z50" s="46">
        <f>_xlfn.XLOOKUP($D50, 'MASTER_S&amp;P'!$D:$D, 'MASTER_S&amp;P'!I:I)</f>
        <v>26844500</v>
      </c>
      <c r="AA50" s="105">
        <f t="shared" si="51"/>
        <v>3.0281472927415298</v>
      </c>
      <c r="AB50" s="51">
        <f t="shared" si="19"/>
        <v>26844500</v>
      </c>
      <c r="AC50" s="103">
        <f t="shared" si="20"/>
        <v>1.2236322967349011E-4</v>
      </c>
      <c r="AD50" s="103">
        <f t="shared" si="21"/>
        <v>9.9094743703901245E-4</v>
      </c>
      <c r="AE50" s="50">
        <f t="shared" si="52"/>
        <v>2.9884389726014637</v>
      </c>
      <c r="AF50" s="44">
        <f t="shared" si="22"/>
        <v>1</v>
      </c>
      <c r="AI50" s="46">
        <f>_xlfn.XLOOKUP($D50,MASTER_YH!$D:$D,MASTER_YH!G:G)</f>
        <v>81270000</v>
      </c>
      <c r="AJ50" s="46">
        <f>IF(AND(EXCL_YRS_NEG_INC=1,_xlfn.XLOOKUP($D50,MASTER_YH!$D:$D,MASTER_YH!M:M)&lt;0), "Negative", _xlfn.XLOOKUP($D50,MASTER_YH!$D:$D,MASTER_YH!M:M))</f>
        <v>51361300</v>
      </c>
      <c r="AK50" s="103">
        <f t="shared" si="23"/>
        <v>1.4659116932130845E-4</v>
      </c>
      <c r="AL50" s="103">
        <f t="shared" si="24"/>
        <v>4.3290908132773587E-4</v>
      </c>
      <c r="AM50" s="104">
        <f t="shared" si="53"/>
        <v>0.63198351175095357</v>
      </c>
      <c r="AN50" s="46">
        <f>_xlfn.XLOOKUP($D50, 'MASTER_S&amp;P'!$D:$D, 'MASTER_S&amp;P'!G:G)</f>
        <v>83243500</v>
      </c>
      <c r="AO50" s="46">
        <f>IF(AND(EXCL_YRS_NEG_INC=1,_xlfn.XLOOKUP($D50,'MASTER_S&amp;P'!$D:$D,'MASTER_S&amp;P'!M:M)&lt;0),"Negative",_xlfn.XLOOKUP($D50,'MASTER_S&amp;P'!$D:$D,'MASTER_S&amp;P'!M:M))</f>
        <v>51361300</v>
      </c>
      <c r="AP50" s="103">
        <f t="shared" si="25"/>
        <v>1.4722438677278288E-4</v>
      </c>
      <c r="AQ50" s="103">
        <f t="shared" si="26"/>
        <v>4.3290908132773587E-4</v>
      </c>
      <c r="AR50" s="104">
        <f t="shared" si="54"/>
        <v>0.61700072678347262</v>
      </c>
      <c r="AS50" s="46">
        <f>_xlfn.XLOOKUP($D50, MASTER_VL!$D:$D, MASTER_VL!G:G)</f>
        <v>83200000</v>
      </c>
      <c r="AT50" s="46">
        <f>IF(AND(EXCL_YRS_NEG_INC=1,_xlfn.XLOOKUP($D50,MASTER_VL!$D:$D,MASTER_VL!P:P)&lt;0),"Negative",_xlfn.XLOOKUP($D50,MASTER_VL!$D:$D,MASTER_VL!P:P))</f>
        <v>38640000</v>
      </c>
      <c r="AU50" s="103">
        <f t="shared" si="27"/>
        <v>1.6308880541976287E-4</v>
      </c>
      <c r="AV50" s="103">
        <f t="shared" si="28"/>
        <v>4.3290908132773587E-4</v>
      </c>
      <c r="AW50" s="104">
        <f t="shared" si="55"/>
        <v>0.46442307692307694</v>
      </c>
      <c r="AX50" s="46">
        <f t="shared" si="29"/>
        <v>81270000</v>
      </c>
      <c r="AY50" s="46">
        <f>_xlfn.XLOOKUP($D50, MASTER_YH!$D:$D, MASTER_YH!J:J)</f>
        <v>28967700</v>
      </c>
      <c r="AZ50" s="105">
        <f t="shared" si="30"/>
        <v>2.8055385826282375</v>
      </c>
      <c r="BA50" s="46">
        <f t="shared" si="56"/>
        <v>83243500</v>
      </c>
      <c r="BB50" s="46">
        <f>_xlfn.XLOOKUP($D50, 'MASTER_S&amp;P'!$D:$D, 'MASTER_S&amp;P'!J:J)</f>
        <v>28967700</v>
      </c>
      <c r="BC50" s="105">
        <f t="shared" si="57"/>
        <v>2.873666186821874</v>
      </c>
      <c r="BD50" s="51">
        <f t="shared" si="31"/>
        <v>28967700</v>
      </c>
      <c r="BE50" s="103">
        <f t="shared" si="32"/>
        <v>1.3556284843159347E-4</v>
      </c>
      <c r="BF50" s="103">
        <f t="shared" si="33"/>
        <v>4.3290908132773587E-4</v>
      </c>
      <c r="BG50" s="50">
        <f t="shared" si="58"/>
        <v>2.8396023847250556</v>
      </c>
      <c r="BH50" s="44">
        <f t="shared" si="34"/>
        <v>1</v>
      </c>
      <c r="BK50" s="46">
        <f>_xlfn.XLOOKUP($D50,MASTER_YH!$D:$D,MASTER_YH!H:H)</f>
        <v>79582800</v>
      </c>
      <c r="BL50" s="46">
        <f>IF(AND(EXCL_YRS_NEG_INC=1,_xlfn.XLOOKUP($D50,MASTER_YH!$D:$D,MASTER_YH!N:N)&lt;0), "Negative", _xlfn.XLOOKUP($D50,MASTER_YH!$D:$D,MASTER_YH!N:N))</f>
        <v>50783500</v>
      </c>
      <c r="BM50" s="103">
        <f t="shared" si="35"/>
        <v>1.805360969361144E-4</v>
      </c>
      <c r="BN50" s="103">
        <f t="shared" si="36"/>
        <v>4.7042791940466583E-4</v>
      </c>
      <c r="BO50" s="104">
        <f t="shared" si="59"/>
        <v>0.63812155390360736</v>
      </c>
      <c r="BP50" s="46">
        <f>_xlfn.XLOOKUP($D50, 'MASTER_S&amp;P'!$D:$D, 'MASTER_S&amp;P'!H:H)</f>
        <v>81410800</v>
      </c>
      <c r="BQ50" s="46">
        <f>IF(AND(EXCL_YRS_NEG_INC=1,_xlfn.XLOOKUP($D50,'MASTER_S&amp;P'!$D:$D,'MASTER_S&amp;P'!N:N)&lt;0),"Negative",_xlfn.XLOOKUP($D50,'MASTER_S&amp;P'!$D:$D,'MASTER_S&amp;P'!N:N))</f>
        <v>50783500</v>
      </c>
      <c r="BR50" s="103">
        <f t="shared" si="37"/>
        <v>1.8001020414844899E-4</v>
      </c>
      <c r="BS50" s="103">
        <f t="shared" si="38"/>
        <v>4.7042791940466583E-4</v>
      </c>
      <c r="BT50" s="104">
        <f t="shared" si="60"/>
        <v>0.6237931576645851</v>
      </c>
      <c r="BU50" s="46">
        <f>_xlfn.XLOOKUP($D50, MASTER_VL!$D:$D, MASTER_VL!H:H)</f>
        <v>81400000</v>
      </c>
      <c r="BV50" s="46">
        <f>IF(AND(EXCL_YRS_NEG_INC=1,_xlfn.XLOOKUP($D50,MASTER_VL!$D:$D,MASTER_VL!Q:Q)&lt;0),"Negative",_xlfn.XLOOKUP($D50,MASTER_VL!$D:$D,MASTER_VL!Q:Q))</f>
        <v>37990800</v>
      </c>
      <c r="BW50" s="103">
        <f t="shared" si="39"/>
        <v>2.0392298060085466E-4</v>
      </c>
      <c r="BX50" s="103">
        <f t="shared" si="40"/>
        <v>4.7042791940466583E-4</v>
      </c>
      <c r="BY50" s="104">
        <f t="shared" si="61"/>
        <v>0.4667174447174447</v>
      </c>
      <c r="BZ50" s="46">
        <f t="shared" si="41"/>
        <v>79582800</v>
      </c>
      <c r="CA50" s="46">
        <f>_xlfn.XLOOKUP($D50, MASTER_YH!$D:$D, MASTER_YH!K:K)</f>
        <v>30455700</v>
      </c>
      <c r="CB50" s="105">
        <f t="shared" si="42"/>
        <v>2.6130675046050493</v>
      </c>
      <c r="CC50" s="46">
        <f t="shared" si="62"/>
        <v>81410800</v>
      </c>
      <c r="CD50" s="46">
        <f>_xlfn.XLOOKUP($D50, 'MASTER_S&amp;P'!$D:$D, 'MASTER_S&amp;P'!K:K)</f>
        <v>30455700</v>
      </c>
      <c r="CE50" s="105">
        <f t="shared" si="63"/>
        <v>2.6730891097561376</v>
      </c>
      <c r="CF50" s="51">
        <f t="shared" si="43"/>
        <v>30455700</v>
      </c>
      <c r="CG50" s="103">
        <f t="shared" si="44"/>
        <v>1.5409836900943407E-4</v>
      </c>
      <c r="CH50" s="103">
        <f t="shared" si="45"/>
        <v>4.7042791940466583E-4</v>
      </c>
      <c r="CI50" s="50">
        <f t="shared" si="64"/>
        <v>2.6430783071805934</v>
      </c>
      <c r="CJ50" s="44">
        <f t="shared" si="46"/>
        <v>1</v>
      </c>
    </row>
    <row r="51" spans="2:88" x14ac:dyDescent="0.3">
      <c r="B51" s="7" t="str">
        <f t="shared" si="47"/>
        <v>Retail Hardlines</v>
      </c>
      <c r="C51" s="7" t="str">
        <v>Warby Parker</v>
      </c>
      <c r="D51" s="7" t="str">
        <v>WRBY</v>
      </c>
      <c r="G51" s="46">
        <f>_xlfn.XLOOKUP($D51,MASTER_YH!$D:$D,MASTER_YH!F:F)</f>
        <v>771315000</v>
      </c>
      <c r="H51" s="46" t="str">
        <f>IF(AND(EXCL_YRS_NEG_INC=1,_xlfn.XLOOKUP($D51,MASTER_YH!$D:$D,MASTER_YH!L:L)&lt;0), "Negative", _xlfn.XLOOKUP($D51,MASTER_YH!$D:$D,MASTER_YH!L:L))</f>
        <v>Negative</v>
      </c>
      <c r="I51" s="65" t="str">
        <f t="shared" si="11"/>
        <v/>
      </c>
      <c r="J51" s="65" t="str">
        <f t="shared" si="12"/>
        <v/>
      </c>
      <c r="K51" s="47" t="str">
        <f t="shared" si="65"/>
        <v>n/a</v>
      </c>
      <c r="L51" s="46">
        <f>_xlfn.XLOOKUP($D51, 'MASTER_S&amp;P'!$D:$D, 'MASTER_S&amp;P'!F:F)</f>
        <v>771315000</v>
      </c>
      <c r="M51" s="46" t="str">
        <f>IF(AND(EXCL_YRS_NEG_INC=1,_xlfn.XLOOKUP($D51,'MASTER_S&amp;P'!$D:$D,'MASTER_S&amp;P'!L:L)&lt;0),"Negative",_xlfn.XLOOKUP($D51,'MASTER_S&amp;P'!$D:$D,'MASTER_S&amp;P'!L:L))</f>
        <v>Negative</v>
      </c>
      <c r="N51" s="65" t="str">
        <f t="shared" si="13"/>
        <v/>
      </c>
      <c r="O51" s="65" t="str">
        <f t="shared" si="14"/>
        <v/>
      </c>
      <c r="P51" s="47" t="str">
        <f t="shared" si="48"/>
        <v>n/a</v>
      </c>
      <c r="Q51" s="46">
        <f>_xlfn.XLOOKUP($D51, MASTER_VL!$D:$D, MASTER_VL!F:F)</f>
        <v>771300000</v>
      </c>
      <c r="R51" s="46" t="str">
        <f>IF(AND(EXCL_YRS_NEG_INC=1,_xlfn.XLOOKUP($D51,MASTER_VL!$D:$D,MASTER_VL!O:O)&lt;0),"Negative",_xlfn.XLOOKUP($D51,MASTER_VL!$D:$D,MASTER_VL!O:O))</f>
        <v>Negative</v>
      </c>
      <c r="S51" s="65" t="str">
        <f t="shared" si="15"/>
        <v/>
      </c>
      <c r="T51" s="65" t="str">
        <f t="shared" si="16"/>
        <v/>
      </c>
      <c r="U51" s="47" t="str">
        <f t="shared" si="49"/>
        <v>n/a</v>
      </c>
      <c r="V51" s="46">
        <f t="shared" si="17"/>
        <v>771315000</v>
      </c>
      <c r="W51" s="46">
        <f>_xlfn.XLOOKUP($D51, MASTER_YH!$D:$D, MASTER_YH!I:I)</f>
        <v>676490000</v>
      </c>
      <c r="X51" s="49">
        <f t="shared" si="18"/>
        <v>1.1401720646277107</v>
      </c>
      <c r="Y51" s="46">
        <f t="shared" si="50"/>
        <v>771315000</v>
      </c>
      <c r="Z51" s="46">
        <f>_xlfn.XLOOKUP($D51, 'MASTER_S&amp;P'!$D:$D, 'MASTER_S&amp;P'!I:I)</f>
        <v>676490000</v>
      </c>
      <c r="AA51" s="49">
        <f t="shared" si="51"/>
        <v>1.1401720646277107</v>
      </c>
      <c r="AB51" s="51">
        <f t="shared" si="19"/>
        <v>676490000</v>
      </c>
      <c r="AC51" s="65">
        <f t="shared" si="20"/>
        <v>3.0835925884937073E-3</v>
      </c>
      <c r="AD51" s="65" t="str">
        <f t="shared" si="21"/>
        <v/>
      </c>
      <c r="AE51" s="50">
        <f t="shared" si="52"/>
        <v>1.1401720646277107</v>
      </c>
      <c r="AF51" s="44">
        <f t="shared" si="22"/>
        <v>0</v>
      </c>
      <c r="AI51" s="46">
        <f>_xlfn.XLOOKUP($D51,MASTER_YH!$D:$D,MASTER_YH!G:G)</f>
        <v>669765000</v>
      </c>
      <c r="AJ51" s="46" t="str">
        <f>IF(AND(EXCL_YRS_NEG_INC=1,_xlfn.XLOOKUP($D51,MASTER_YH!$D:$D,MASTER_YH!M:M)&lt;0), "Negative", _xlfn.XLOOKUP($D51,MASTER_YH!$D:$D,MASTER_YH!M:M))</f>
        <v>Negative</v>
      </c>
      <c r="AK51" s="65" t="str">
        <f t="shared" si="23"/>
        <v/>
      </c>
      <c r="AL51" s="65" t="str">
        <f t="shared" si="24"/>
        <v/>
      </c>
      <c r="AM51" s="47" t="str">
        <f t="shared" si="53"/>
        <v>n/a</v>
      </c>
      <c r="AN51" s="46">
        <f>_xlfn.XLOOKUP($D51, 'MASTER_S&amp;P'!$D:$D, 'MASTER_S&amp;P'!G:G)</f>
        <v>669765000</v>
      </c>
      <c r="AO51" s="46" t="str">
        <f>IF(AND(EXCL_YRS_NEG_INC=1,_xlfn.XLOOKUP($D51,'MASTER_S&amp;P'!$D:$D,'MASTER_S&amp;P'!M:M)&lt;0),"Negative",_xlfn.XLOOKUP($D51,'MASTER_S&amp;P'!$D:$D,'MASTER_S&amp;P'!M:M))</f>
        <v>Negative</v>
      </c>
      <c r="AP51" s="65" t="str">
        <f t="shared" si="25"/>
        <v/>
      </c>
      <c r="AQ51" s="65" t="str">
        <f t="shared" si="26"/>
        <v/>
      </c>
      <c r="AR51" s="47" t="str">
        <f t="shared" si="54"/>
        <v>n/a</v>
      </c>
      <c r="AS51" s="46">
        <f>_xlfn.XLOOKUP($D51, MASTER_VL!$D:$D, MASTER_VL!G:G)</f>
        <v>669800000</v>
      </c>
      <c r="AT51" s="46" t="str">
        <f>IF(AND(EXCL_YRS_NEG_INC=1,_xlfn.XLOOKUP($D51,MASTER_VL!$D:$D,MASTER_VL!P:P)&lt;0),"Negative",_xlfn.XLOOKUP($D51,MASTER_VL!$D:$D,MASTER_VL!P:P))</f>
        <v>Negative</v>
      </c>
      <c r="AU51" s="65" t="str">
        <f t="shared" si="27"/>
        <v/>
      </c>
      <c r="AV51" s="65" t="str">
        <f t="shared" si="28"/>
        <v/>
      </c>
      <c r="AW51" s="47" t="str">
        <f t="shared" si="55"/>
        <v>n/a</v>
      </c>
      <c r="AX51" s="46">
        <f t="shared" si="29"/>
        <v>669765000</v>
      </c>
      <c r="AY51" s="46">
        <f>_xlfn.XLOOKUP($D51, MASTER_YH!$D:$D, MASTER_YH!J:J)</f>
        <v>580312000</v>
      </c>
      <c r="AZ51" s="49">
        <f t="shared" si="30"/>
        <v>1.1541463902176761</v>
      </c>
      <c r="BA51" s="46">
        <f t="shared" si="56"/>
        <v>669765000</v>
      </c>
      <c r="BB51" s="46">
        <f>_xlfn.XLOOKUP($D51, 'MASTER_S&amp;P'!$D:$D, 'MASTER_S&amp;P'!J:J)</f>
        <v>580312000</v>
      </c>
      <c r="BC51" s="49">
        <f t="shared" si="57"/>
        <v>1.1541463902176761</v>
      </c>
      <c r="BD51" s="51">
        <f t="shared" si="31"/>
        <v>580312000</v>
      </c>
      <c r="BE51" s="65">
        <f t="shared" si="32"/>
        <v>2.7157402106150943E-3</v>
      </c>
      <c r="BF51" s="65" t="str">
        <f t="shared" si="33"/>
        <v/>
      </c>
      <c r="BG51" s="50">
        <f t="shared" si="58"/>
        <v>1.1541463902176761</v>
      </c>
      <c r="BH51" s="44">
        <f t="shared" si="34"/>
        <v>0</v>
      </c>
      <c r="BK51" s="46">
        <f>_xlfn.XLOOKUP($D51,MASTER_YH!$D:$D,MASTER_YH!H:H)</f>
        <v>598112000</v>
      </c>
      <c r="BL51" s="46" t="str">
        <f>IF(AND(EXCL_YRS_NEG_INC=1,_xlfn.XLOOKUP($D51,MASTER_YH!$D:$D,MASTER_YH!N:N)&lt;0), "Negative", _xlfn.XLOOKUP($D51,MASTER_YH!$D:$D,MASTER_YH!N:N))</f>
        <v>Negative</v>
      </c>
      <c r="BM51" s="65" t="str">
        <f t="shared" si="35"/>
        <v/>
      </c>
      <c r="BN51" s="65" t="str">
        <f t="shared" si="36"/>
        <v/>
      </c>
      <c r="BO51" s="47" t="str">
        <f t="shared" si="59"/>
        <v>n/a</v>
      </c>
      <c r="BP51" s="46">
        <f>_xlfn.XLOOKUP($D51, 'MASTER_S&amp;P'!$D:$D, 'MASTER_S&amp;P'!H:H)</f>
        <v>598112000</v>
      </c>
      <c r="BQ51" s="46" t="str">
        <f>IF(AND(EXCL_YRS_NEG_INC=1,_xlfn.XLOOKUP($D51,'MASTER_S&amp;P'!$D:$D,'MASTER_S&amp;P'!N:N)&lt;0),"Negative",_xlfn.XLOOKUP($D51,'MASTER_S&amp;P'!$D:$D,'MASTER_S&amp;P'!N:N))</f>
        <v>Negative</v>
      </c>
      <c r="BR51" s="65" t="str">
        <f t="shared" si="37"/>
        <v/>
      </c>
      <c r="BS51" s="65" t="str">
        <f t="shared" si="38"/>
        <v/>
      </c>
      <c r="BT51" s="47" t="str">
        <f t="shared" si="60"/>
        <v>n/a</v>
      </c>
      <c r="BU51" s="46">
        <f>_xlfn.XLOOKUP($D51, MASTER_VL!$D:$D, MASTER_VL!H:H)</f>
        <v>598100000</v>
      </c>
      <c r="BV51" s="46" t="str">
        <f>IF(AND(EXCL_YRS_NEG_INC=1,_xlfn.XLOOKUP($D51,MASTER_VL!$D:$D,MASTER_VL!Q:Q)&lt;0),"Negative",_xlfn.XLOOKUP($D51,MASTER_VL!$D:$D,MASTER_VL!Q:Q))</f>
        <v>Negative</v>
      </c>
      <c r="BW51" s="65" t="str">
        <f t="shared" si="39"/>
        <v/>
      </c>
      <c r="BX51" s="65" t="str">
        <f t="shared" si="40"/>
        <v/>
      </c>
      <c r="BY51" s="47" t="str">
        <f t="shared" si="61"/>
        <v>n/a</v>
      </c>
      <c r="BZ51" s="46">
        <f t="shared" si="41"/>
        <v>598112000</v>
      </c>
      <c r="CA51" s="46">
        <f>_xlfn.XLOOKUP($D51, MASTER_YH!$D:$D, MASTER_YH!K:K)</f>
        <v>568707000</v>
      </c>
      <c r="CB51" s="49">
        <f t="shared" si="42"/>
        <v>1.0517050080269805</v>
      </c>
      <c r="CC51" s="46">
        <f t="shared" si="62"/>
        <v>598112000</v>
      </c>
      <c r="CD51" s="46">
        <f>_xlfn.XLOOKUP($D51, 'MASTER_S&amp;P'!$D:$D, 'MASTER_S&amp;P'!K:K)</f>
        <v>568707000</v>
      </c>
      <c r="CE51" s="49">
        <f t="shared" si="63"/>
        <v>1.0517050080269805</v>
      </c>
      <c r="CF51" s="51">
        <f t="shared" si="43"/>
        <v>568707000</v>
      </c>
      <c r="CG51" s="65">
        <f t="shared" si="44"/>
        <v>2.8775178749543837E-3</v>
      </c>
      <c r="CH51" s="65" t="str">
        <f t="shared" si="45"/>
        <v/>
      </c>
      <c r="CI51" s="50">
        <f t="shared" si="64"/>
        <v>1.0517050080269805</v>
      </c>
      <c r="CJ51" s="44">
        <f t="shared" si="46"/>
        <v>0</v>
      </c>
    </row>
    <row r="52" spans="2:88" x14ac:dyDescent="0.3">
      <c r="B52" s="7" t="str">
        <f t="shared" si="47"/>
        <v>Retail Hardlines</v>
      </c>
      <c r="C52" s="7" t="str">
        <v>WW International</v>
      </c>
      <c r="D52" s="7" t="str">
        <v>WW</v>
      </c>
      <c r="G52" s="46">
        <f>_xlfn.XLOOKUP($D52,MASTER_YH!$D:$D,MASTER_YH!F:F)</f>
        <v>776993000</v>
      </c>
      <c r="H52" s="46" t="str">
        <f>IF(AND(EXCL_YRS_NEG_INC=1,_xlfn.XLOOKUP($D52,MASTER_YH!$D:$D,MASTER_YH!L:L)&lt;0), "Negative", _xlfn.XLOOKUP($D52,MASTER_YH!$D:$D,MASTER_YH!L:L))</f>
        <v>Negative</v>
      </c>
      <c r="I52" s="65" t="str">
        <f t="shared" si="11"/>
        <v/>
      </c>
      <c r="J52" s="65" t="str">
        <f t="shared" si="12"/>
        <v/>
      </c>
      <c r="K52" s="47" t="str">
        <f t="shared" si="65"/>
        <v>n/a</v>
      </c>
      <c r="L52" s="46">
        <f>_xlfn.XLOOKUP($D52, 'MASTER_S&amp;P'!$D:$D, 'MASTER_S&amp;P'!F:F)</f>
        <v>785921000</v>
      </c>
      <c r="M52" s="46" t="str">
        <f>IF(AND(EXCL_YRS_NEG_INC=1,_xlfn.XLOOKUP($D52,'MASTER_S&amp;P'!$D:$D,'MASTER_S&amp;P'!L:L)&lt;0),"Negative",_xlfn.XLOOKUP($D52,'MASTER_S&amp;P'!$D:$D,'MASTER_S&amp;P'!L:L))</f>
        <v>Negative</v>
      </c>
      <c r="N52" s="65" t="str">
        <f t="shared" si="13"/>
        <v/>
      </c>
      <c r="O52" s="65" t="str">
        <f t="shared" si="14"/>
        <v/>
      </c>
      <c r="P52" s="47" t="str">
        <f t="shared" si="48"/>
        <v>n/a</v>
      </c>
      <c r="Q52" s="46" t="str">
        <f>_xlfn.XLOOKUP($D52, MASTER_VL!$D:$D, MASTER_VL!F:F)</f>
        <v>NA</v>
      </c>
      <c r="R52" s="46" t="str">
        <f>IF(AND(EXCL_YRS_NEG_INC=1,_xlfn.XLOOKUP($D52,MASTER_VL!$D:$D,MASTER_VL!O:O)&lt;0),"Negative",_xlfn.XLOOKUP($D52,MASTER_VL!$D:$D,MASTER_VL!O:O))</f>
        <v>NA</v>
      </c>
      <c r="S52" s="65" t="str">
        <f t="shared" si="15"/>
        <v/>
      </c>
      <c r="T52" s="65" t="str">
        <f t="shared" si="16"/>
        <v/>
      </c>
      <c r="U52" s="47" t="str">
        <f t="shared" si="49"/>
        <v>n/a</v>
      </c>
      <c r="V52" s="46">
        <f t="shared" si="17"/>
        <v>776993000</v>
      </c>
      <c r="W52" s="46">
        <f>_xlfn.XLOOKUP($D52, MASTER_YH!$D:$D, MASTER_YH!I:I)</f>
        <v>550276000</v>
      </c>
      <c r="X52" s="49">
        <f t="shared" si="18"/>
        <v>1.4120059751833625</v>
      </c>
      <c r="Y52" s="46">
        <f t="shared" si="50"/>
        <v>785921000</v>
      </c>
      <c r="Z52" s="46">
        <f>_xlfn.XLOOKUP($D52, 'MASTER_S&amp;P'!$D:$D, 'MASTER_S&amp;P'!I:I)</f>
        <v>550276000</v>
      </c>
      <c r="AA52" s="49">
        <f t="shared" si="51"/>
        <v>1.428230560664103</v>
      </c>
      <c r="AB52" s="51">
        <f t="shared" si="19"/>
        <v>550276000</v>
      </c>
      <c r="AC52" s="65">
        <f t="shared" si="20"/>
        <v>2.50828097270612E-3</v>
      </c>
      <c r="AD52" s="65" t="str">
        <f t="shared" si="21"/>
        <v/>
      </c>
      <c r="AE52" s="50">
        <f t="shared" si="52"/>
        <v>1.4201182679237327</v>
      </c>
      <c r="AF52" s="44">
        <f t="shared" si="22"/>
        <v>0</v>
      </c>
      <c r="AI52" s="46">
        <f>_xlfn.XLOOKUP($D52,MASTER_YH!$D:$D,MASTER_YH!G:G)</f>
        <v>822755000</v>
      </c>
      <c r="AJ52" s="46" t="str">
        <f>IF(AND(EXCL_YRS_NEG_INC=1,_xlfn.XLOOKUP($D52,MASTER_YH!$D:$D,MASTER_YH!M:M)&lt;0), "Negative", _xlfn.XLOOKUP($D52,MASTER_YH!$D:$D,MASTER_YH!M:M))</f>
        <v>Negative</v>
      </c>
      <c r="AK52" s="65" t="str">
        <f t="shared" si="23"/>
        <v/>
      </c>
      <c r="AL52" s="65" t="str">
        <f t="shared" si="24"/>
        <v/>
      </c>
      <c r="AM52" s="47" t="str">
        <f t="shared" si="53"/>
        <v>n/a</v>
      </c>
      <c r="AN52" s="46">
        <f>_xlfn.XLOOKUP($D52, 'MASTER_S&amp;P'!$D:$D, 'MASTER_S&amp;P'!G:G)</f>
        <v>889551000</v>
      </c>
      <c r="AO52" s="46" t="str">
        <f>IF(AND(EXCL_YRS_NEG_INC=1,_xlfn.XLOOKUP($D52,'MASTER_S&amp;P'!$D:$D,'MASTER_S&amp;P'!M:M)&lt;0),"Negative",_xlfn.XLOOKUP($D52,'MASTER_S&amp;P'!$D:$D,'MASTER_S&amp;P'!M:M))</f>
        <v>Negative</v>
      </c>
      <c r="AP52" s="65" t="str">
        <f t="shared" si="25"/>
        <v/>
      </c>
      <c r="AQ52" s="65" t="str">
        <f t="shared" si="26"/>
        <v/>
      </c>
      <c r="AR52" s="47" t="str">
        <f t="shared" si="54"/>
        <v>n/a</v>
      </c>
      <c r="AS52" s="46" t="str">
        <f>_xlfn.XLOOKUP($D52, MASTER_VL!$D:$D, MASTER_VL!G:G)</f>
        <v>NA</v>
      </c>
      <c r="AT52" s="46" t="str">
        <f>IF(AND(EXCL_YRS_NEG_INC=1,_xlfn.XLOOKUP($D52,MASTER_VL!$D:$D,MASTER_VL!P:P)&lt;0),"Negative",_xlfn.XLOOKUP($D52,MASTER_VL!$D:$D,MASTER_VL!P:P))</f>
        <v>NA</v>
      </c>
      <c r="AU52" s="65" t="str">
        <f t="shared" si="27"/>
        <v/>
      </c>
      <c r="AV52" s="65" t="str">
        <f t="shared" si="28"/>
        <v/>
      </c>
      <c r="AW52" s="47" t="str">
        <f t="shared" si="55"/>
        <v>n/a</v>
      </c>
      <c r="AX52" s="46">
        <f t="shared" si="29"/>
        <v>822755000</v>
      </c>
      <c r="AY52" s="46">
        <f>_xlfn.XLOOKUP($D52, MASTER_YH!$D:$D, MASTER_YH!J:J)</f>
        <v>982030000</v>
      </c>
      <c r="AZ52" s="49">
        <f t="shared" si="30"/>
        <v>0.83781045385578856</v>
      </c>
      <c r="BA52" s="46">
        <f t="shared" si="56"/>
        <v>889551000</v>
      </c>
      <c r="BB52" s="46">
        <f>_xlfn.XLOOKUP($D52, 'MASTER_S&amp;P'!$D:$D, 'MASTER_S&amp;P'!J:J)</f>
        <v>982030000</v>
      </c>
      <c r="BC52" s="49">
        <f t="shared" si="57"/>
        <v>0.9058287425027749</v>
      </c>
      <c r="BD52" s="51">
        <f t="shared" si="31"/>
        <v>982030000</v>
      </c>
      <c r="BE52" s="65">
        <f t="shared" si="32"/>
        <v>4.5956974162697671E-3</v>
      </c>
      <c r="BF52" s="65" t="str">
        <f t="shared" si="33"/>
        <v/>
      </c>
      <c r="BG52" s="50">
        <f t="shared" si="58"/>
        <v>0.87181959817928179</v>
      </c>
      <c r="BH52" s="44">
        <f t="shared" si="34"/>
        <v>0</v>
      </c>
      <c r="BK52" s="46">
        <f>_xlfn.XLOOKUP($D52,MASTER_YH!$D:$D,MASTER_YH!H:H)</f>
        <v>919055000</v>
      </c>
      <c r="BL52" s="46" t="str">
        <f>IF(AND(EXCL_YRS_NEG_INC=1,_xlfn.XLOOKUP($D52,MASTER_YH!$D:$D,MASTER_YH!N:N)&lt;0), "Negative", _xlfn.XLOOKUP($D52,MASTER_YH!$D:$D,MASTER_YH!N:N))</f>
        <v>Negative</v>
      </c>
      <c r="BM52" s="65" t="str">
        <f t="shared" si="35"/>
        <v/>
      </c>
      <c r="BN52" s="65" t="str">
        <f t="shared" si="36"/>
        <v/>
      </c>
      <c r="BO52" s="47" t="str">
        <f t="shared" si="59"/>
        <v>n/a</v>
      </c>
      <c r="BP52" s="46">
        <f>_xlfn.XLOOKUP($D52, 'MASTER_S&amp;P'!$D:$D, 'MASTER_S&amp;P'!H:H)</f>
        <v>1039835000</v>
      </c>
      <c r="BQ52" s="46" t="str">
        <f>IF(AND(EXCL_YRS_NEG_INC=1,_xlfn.XLOOKUP($D52,'MASTER_S&amp;P'!$D:$D,'MASTER_S&amp;P'!N:N)&lt;0),"Negative",_xlfn.XLOOKUP($D52,'MASTER_S&amp;P'!$D:$D,'MASTER_S&amp;P'!N:N))</f>
        <v>Negative</v>
      </c>
      <c r="BR52" s="65" t="str">
        <f t="shared" si="37"/>
        <v/>
      </c>
      <c r="BS52" s="65" t="str">
        <f t="shared" si="38"/>
        <v/>
      </c>
      <c r="BT52" s="47" t="str">
        <f t="shared" si="60"/>
        <v>n/a</v>
      </c>
      <c r="BU52" s="46" t="str">
        <f>_xlfn.XLOOKUP($D52, MASTER_VL!$D:$D, MASTER_VL!H:H)</f>
        <v>NA</v>
      </c>
      <c r="BV52" s="46" t="str">
        <f>IF(AND(EXCL_YRS_NEG_INC=1,_xlfn.XLOOKUP($D52,MASTER_VL!$D:$D,MASTER_VL!Q:Q)&lt;0),"Negative",_xlfn.XLOOKUP($D52,MASTER_VL!$D:$D,MASTER_VL!Q:Q))</f>
        <v>NA</v>
      </c>
      <c r="BW52" s="65" t="str">
        <f t="shared" si="39"/>
        <v/>
      </c>
      <c r="BX52" s="65" t="str">
        <f t="shared" si="40"/>
        <v/>
      </c>
      <c r="BY52" s="47" t="str">
        <f t="shared" si="61"/>
        <v>n/a</v>
      </c>
      <c r="BZ52" s="46">
        <f t="shared" si="41"/>
        <v>919055000</v>
      </c>
      <c r="CA52" s="46">
        <f>_xlfn.XLOOKUP($D52, MASTER_YH!$D:$D, MASTER_YH!K:K)</f>
        <v>1028430000</v>
      </c>
      <c r="CB52" s="49">
        <f t="shared" si="42"/>
        <v>0.8936485711229738</v>
      </c>
      <c r="CC52" s="46">
        <f t="shared" si="62"/>
        <v>1039835000</v>
      </c>
      <c r="CD52" s="46">
        <f>_xlfn.XLOOKUP($D52, 'MASTER_S&amp;P'!$D:$D, 'MASTER_S&amp;P'!K:K)</f>
        <v>1028430000</v>
      </c>
      <c r="CE52" s="49">
        <f t="shared" si="63"/>
        <v>1.0110897192808455</v>
      </c>
      <c r="CF52" s="51">
        <f t="shared" si="43"/>
        <v>1028430000</v>
      </c>
      <c r="CG52" s="65">
        <f t="shared" si="44"/>
        <v>5.2036034515828659E-3</v>
      </c>
      <c r="CH52" s="65" t="str">
        <f t="shared" si="45"/>
        <v/>
      </c>
      <c r="CI52" s="50">
        <f t="shared" si="64"/>
        <v>0.95236914520190963</v>
      </c>
      <c r="CJ52" s="44">
        <f t="shared" si="46"/>
        <v>0</v>
      </c>
    </row>
    <row r="53" spans="2:88" customFormat="1" ht="12.75" x14ac:dyDescent="0.35"/>
    <row r="54" spans="2:88" customFormat="1" ht="12.75" x14ac:dyDescent="0.35"/>
    <row r="55" spans="2:88" customFormat="1" ht="12.75" x14ac:dyDescent="0.35"/>
    <row r="56" spans="2:88" customFormat="1" ht="12.75" x14ac:dyDescent="0.35"/>
    <row r="57" spans="2:88" customFormat="1" ht="12.75" x14ac:dyDescent="0.35"/>
    <row r="58" spans="2:88" customFormat="1" ht="12.75" x14ac:dyDescent="0.35"/>
    <row r="59" spans="2:88" customFormat="1" ht="12.75" x14ac:dyDescent="0.35"/>
    <row r="61" spans="2:88" x14ac:dyDescent="0.3">
      <c r="L61" s="45"/>
      <c r="AN61" s="45"/>
      <c r="BP61" s="45"/>
    </row>
    <row r="62" spans="2:88" x14ac:dyDescent="0.3">
      <c r="L62" s="45"/>
      <c r="AN62" s="45"/>
      <c r="BP62" s="45"/>
    </row>
    <row r="63" spans="2:88" x14ac:dyDescent="0.3">
      <c r="L63" s="45"/>
      <c r="AN63" s="45"/>
      <c r="BP63" s="45"/>
    </row>
    <row r="64" spans="2:88" x14ac:dyDescent="0.3">
      <c r="L64" s="45"/>
      <c r="AN64" s="45"/>
      <c r="BP64" s="45"/>
    </row>
    <row r="65" spans="12:68" x14ac:dyDescent="0.3">
      <c r="L65" s="45"/>
      <c r="AN65" s="45"/>
      <c r="BP65" s="45"/>
    </row>
    <row r="66" spans="12:68" x14ac:dyDescent="0.3">
      <c r="L66" s="45"/>
      <c r="AN66" s="45"/>
      <c r="BP66" s="45"/>
    </row>
    <row r="67" spans="12:68" x14ac:dyDescent="0.3">
      <c r="L67" s="45"/>
      <c r="AN67" s="45"/>
      <c r="BP67" s="45"/>
    </row>
    <row r="68" spans="12:68" x14ac:dyDescent="0.3">
      <c r="L68" s="45"/>
      <c r="AN68" s="45"/>
      <c r="BP68" s="45"/>
    </row>
    <row r="69" spans="12:68" x14ac:dyDescent="0.3">
      <c r="L69" s="45"/>
      <c r="AN69" s="45"/>
      <c r="BP69" s="45"/>
    </row>
    <row r="70" spans="12:68" x14ac:dyDescent="0.3">
      <c r="L70" s="45"/>
      <c r="AN70" s="45"/>
      <c r="BP70" s="45"/>
    </row>
    <row r="71" spans="12:68" x14ac:dyDescent="0.3">
      <c r="L71" s="45"/>
      <c r="AN71" s="45"/>
      <c r="BP71" s="45"/>
    </row>
    <row r="72" spans="12:68" x14ac:dyDescent="0.3">
      <c r="L72" s="45"/>
      <c r="AN72" s="45"/>
      <c r="BP72" s="45"/>
    </row>
    <row r="73" spans="12:68" x14ac:dyDescent="0.3">
      <c r="L73" s="45"/>
      <c r="AN73" s="45"/>
      <c r="BP73" s="45"/>
    </row>
    <row r="74" spans="12:68" x14ac:dyDescent="0.3">
      <c r="L74" s="45"/>
      <c r="AN74" s="45"/>
      <c r="BP74" s="45"/>
    </row>
    <row r="75" spans="12:68" x14ac:dyDescent="0.3">
      <c r="L75" s="45"/>
      <c r="AN75" s="45"/>
      <c r="BP75" s="45"/>
    </row>
    <row r="76" spans="12:68" x14ac:dyDescent="0.3">
      <c r="L76" s="45"/>
      <c r="AN76" s="45"/>
      <c r="BP76" s="45"/>
    </row>
    <row r="77" spans="12:68" x14ac:dyDescent="0.3">
      <c r="L77" s="45"/>
      <c r="AN77" s="45"/>
      <c r="BP77" s="45"/>
    </row>
    <row r="78" spans="12:68" x14ac:dyDescent="0.3">
      <c r="L78" s="45"/>
      <c r="AN78" s="45"/>
      <c r="BP78" s="45"/>
    </row>
    <row r="79" spans="12:68" x14ac:dyDescent="0.3">
      <c r="L79" s="45"/>
      <c r="AN79" s="45"/>
      <c r="BP79" s="45"/>
    </row>
    <row r="80" spans="12:68" x14ac:dyDescent="0.3">
      <c r="L80" s="45"/>
      <c r="AN80" s="45"/>
      <c r="BP80" s="45"/>
    </row>
    <row r="81" spans="12:68" x14ac:dyDescent="0.3">
      <c r="L81" s="45"/>
      <c r="AN81" s="45"/>
      <c r="BP81" s="45"/>
    </row>
    <row r="82" spans="12:68" x14ac:dyDescent="0.3">
      <c r="L82" s="45"/>
      <c r="AN82" s="45"/>
      <c r="BP82" s="45"/>
    </row>
    <row r="83" spans="12:68" x14ac:dyDescent="0.3">
      <c r="L83" s="45"/>
      <c r="AN83" s="45"/>
      <c r="BP83" s="45"/>
    </row>
    <row r="84" spans="12:68" x14ac:dyDescent="0.3">
      <c r="L84" s="45"/>
      <c r="AN84" s="45"/>
      <c r="BP84" s="45"/>
    </row>
    <row r="85" spans="12:68" x14ac:dyDescent="0.3">
      <c r="L85" s="45"/>
      <c r="AN85" s="45"/>
      <c r="BP85" s="45"/>
    </row>
    <row r="86" spans="12:68" x14ac:dyDescent="0.3">
      <c r="L86" s="45"/>
      <c r="AN86" s="45"/>
      <c r="BP86" s="45"/>
    </row>
    <row r="87" spans="12:68" x14ac:dyDescent="0.3">
      <c r="L87" s="45"/>
      <c r="AN87" s="45"/>
      <c r="BP87" s="45"/>
    </row>
    <row r="88" spans="12:68" x14ac:dyDescent="0.3">
      <c r="L88" s="45"/>
      <c r="AN88" s="45"/>
      <c r="BP88" s="45"/>
    </row>
    <row r="89" spans="12:68" x14ac:dyDescent="0.3">
      <c r="L89" s="45"/>
      <c r="AN89" s="45"/>
      <c r="BP89" s="45"/>
    </row>
    <row r="90" spans="12:68" x14ac:dyDescent="0.3">
      <c r="L90" s="45"/>
      <c r="AN90" s="45"/>
      <c r="BP90" s="45"/>
    </row>
    <row r="91" spans="12:68" x14ac:dyDescent="0.3">
      <c r="L91" s="45"/>
      <c r="AN91" s="45"/>
      <c r="BP91" s="45"/>
    </row>
    <row r="92" spans="12:68" x14ac:dyDescent="0.3">
      <c r="L92" s="45"/>
      <c r="AN92" s="45"/>
      <c r="BP92" s="45"/>
    </row>
    <row r="93" spans="12:68" x14ac:dyDescent="0.3">
      <c r="L93" s="45"/>
      <c r="AN93" s="45"/>
      <c r="BP93" s="45"/>
    </row>
    <row r="94" spans="12:68" x14ac:dyDescent="0.3">
      <c r="L94" s="45"/>
      <c r="AN94" s="45"/>
      <c r="BP94" s="45"/>
    </row>
    <row r="95" spans="12:68" x14ac:dyDescent="0.3">
      <c r="L95" s="45"/>
      <c r="AN95" s="45"/>
      <c r="BP95" s="45"/>
    </row>
    <row r="96" spans="12:68" x14ac:dyDescent="0.3">
      <c r="L96" s="45"/>
      <c r="AN96" s="45"/>
      <c r="BP96" s="45"/>
    </row>
    <row r="97" spans="12:68" x14ac:dyDescent="0.3">
      <c r="L97" s="45"/>
      <c r="AN97" s="45"/>
      <c r="BP97" s="45"/>
    </row>
    <row r="98" spans="12:68" x14ac:dyDescent="0.3">
      <c r="L98" s="45"/>
      <c r="AN98" s="45"/>
      <c r="BP98" s="45"/>
    </row>
    <row r="99" spans="12:68" x14ac:dyDescent="0.3">
      <c r="L99" s="45"/>
      <c r="AN99" s="45"/>
      <c r="BP99" s="45"/>
    </row>
    <row r="100" spans="12:68" x14ac:dyDescent="0.3">
      <c r="L100" s="45"/>
      <c r="AN100" s="45"/>
      <c r="BP100" s="45"/>
    </row>
    <row r="101" spans="12:68" x14ac:dyDescent="0.3">
      <c r="L101" s="45"/>
      <c r="AN101" s="45"/>
      <c r="BP101" s="45"/>
    </row>
    <row r="102" spans="12:68" x14ac:dyDescent="0.3">
      <c r="L102" s="45"/>
      <c r="AN102" s="45"/>
      <c r="BP102" s="45"/>
    </row>
    <row r="103" spans="12:68" x14ac:dyDescent="0.3">
      <c r="L103" s="45"/>
      <c r="AN103" s="45"/>
      <c r="BP103" s="45"/>
    </row>
    <row r="104" spans="12:68" x14ac:dyDescent="0.3">
      <c r="L104" s="45"/>
      <c r="AN104" s="45"/>
      <c r="BP104" s="45"/>
    </row>
    <row r="105" spans="12:68" x14ac:dyDescent="0.3">
      <c r="L105" s="45"/>
      <c r="AN105" s="45"/>
      <c r="BP105" s="45"/>
    </row>
    <row r="106" spans="12:68" x14ac:dyDescent="0.3">
      <c r="L106" s="45"/>
      <c r="AN106" s="45"/>
      <c r="BP106" s="45"/>
    </row>
    <row r="107" spans="12:68" x14ac:dyDescent="0.3">
      <c r="L107" s="45"/>
      <c r="AN107" s="45"/>
      <c r="BP107" s="45"/>
    </row>
    <row r="108" spans="12:68" x14ac:dyDescent="0.3">
      <c r="L108" s="45"/>
      <c r="AN108" s="45"/>
      <c r="BP108" s="45"/>
    </row>
    <row r="109" spans="12:68" x14ac:dyDescent="0.3">
      <c r="L109" s="45"/>
      <c r="AN109" s="45"/>
      <c r="BP109" s="45"/>
    </row>
    <row r="110" spans="12:68" x14ac:dyDescent="0.3">
      <c r="L110" s="45"/>
      <c r="AN110" s="45"/>
      <c r="BP110" s="4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0D34-A4C9-4381-8D26-29098C3938B9}">
  <dimension ref="B1:CJ110"/>
  <sheetViews>
    <sheetView workbookViewId="0">
      <pane xSplit="6" ySplit="10" topLeftCell="AM11" activePane="bottomRight" state="frozen"/>
      <selection pane="topRight" activeCell="K8" sqref="K8"/>
      <selection pane="bottomLeft" activeCell="K8" sqref="K8"/>
      <selection pane="bottomRight" activeCell="BG16" sqref="BG16"/>
    </sheetView>
  </sheetViews>
  <sheetFormatPr defaultColWidth="9" defaultRowHeight="10.15" outlineLevelCol="1" x14ac:dyDescent="0.3"/>
  <cols>
    <col min="1" max="1" width="2.59765625" style="7" customWidth="1"/>
    <col min="2" max="2" width="15.3984375" style="7" customWidth="1"/>
    <col min="3" max="3" width="32.39843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x14ac:dyDescent="0.3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x14ac:dyDescent="0.3">
      <c r="B3" s="42" t="s">
        <v>56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 x14ac:dyDescent="0.3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 x14ac:dyDescent="0.35">
      <c r="B5"/>
      <c r="E5" s="61"/>
      <c r="F5" s="61" t="s">
        <v>46</v>
      </c>
      <c r="H5" s="44"/>
      <c r="I5" s="62"/>
      <c r="J5" s="62"/>
      <c r="K5" s="59">
        <f>AVERAGE(K$11:K$1000)</f>
        <v>8.264282960032919E-2</v>
      </c>
      <c r="M5" s="44"/>
      <c r="N5" s="62"/>
      <c r="O5" s="62"/>
      <c r="P5" s="59">
        <f>AVERAGE(P$11:P$1000)</f>
        <v>8.527841226687416E-2</v>
      </c>
      <c r="R5" s="44"/>
      <c r="S5" s="62"/>
      <c r="T5" s="62"/>
      <c r="U5" s="59">
        <f>AVERAGE(U$11:U$1000)</f>
        <v>6.4964600605726064E-2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1.3698532376989014</v>
      </c>
      <c r="AF5" s="53" t="s">
        <v>47</v>
      </c>
      <c r="AG5" s="53"/>
      <c r="AJ5" s="44"/>
      <c r="AK5" s="62"/>
      <c r="AL5" s="62"/>
      <c r="AM5" s="59">
        <f>AVERAGE(AM$11:AM$1000)</f>
        <v>9.0760012510960664E-2</v>
      </c>
      <c r="AO5" s="44"/>
      <c r="AP5" s="62"/>
      <c r="AQ5" s="62"/>
      <c r="AR5" s="59">
        <f>AVERAGE(AR$11:AR$1000)</f>
        <v>7.7985891977584459E-2</v>
      </c>
      <c r="AT5" s="44"/>
      <c r="AU5" s="62"/>
      <c r="AV5" s="62"/>
      <c r="AW5" s="59">
        <f>AVERAGE(AW$11:AW$1000)</f>
        <v>6.0813896224034131E-2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1.3050684705903555</v>
      </c>
      <c r="BH5" s="53" t="s">
        <v>47</v>
      </c>
      <c r="BI5" s="53"/>
      <c r="BL5" s="44"/>
      <c r="BM5" s="62"/>
      <c r="BN5" s="62"/>
      <c r="BO5" s="59">
        <f>AVERAGE(BO$11:BO$1000)</f>
        <v>7.7250411611121589E-2</v>
      </c>
      <c r="BQ5" s="44"/>
      <c r="BR5" s="62"/>
      <c r="BS5" s="62"/>
      <c r="BT5" s="59">
        <f>AVERAGE(BT$11:BT$1000)</f>
        <v>0.10059679722823889</v>
      </c>
      <c r="BV5" s="44"/>
      <c r="BW5" s="62"/>
      <c r="BX5" s="62"/>
      <c r="BY5" s="59">
        <f>AVERAGE(BY$11:BY$1000)</f>
        <v>6.2384208661024364E-2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1.279388857092246</v>
      </c>
      <c r="CJ5" s="53" t="s">
        <v>47</v>
      </c>
    </row>
    <row r="6" spans="2:88" ht="12.75" x14ac:dyDescent="0.3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2.01564708681474E-2</v>
      </c>
      <c r="M6" s="44"/>
      <c r="N6" s="62"/>
      <c r="O6" s="62"/>
      <c r="P6" s="59">
        <f>IFERROR(AVERAGEIF($AF$11:$AF$1000, 1, P$11:P$1000), "n/a")</f>
        <v>1.5656129415900933E-2</v>
      </c>
      <c r="R6" s="44"/>
      <c r="S6" s="62"/>
      <c r="T6" s="62"/>
      <c r="U6" s="59" t="str">
        <f>IFERROR(AVERAGEIF($AF$11:$AF$1000, 1, U$11:U$1000), "n/a")</f>
        <v>n/a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2.7169430461546149</v>
      </c>
      <c r="AF6" s="53" t="s">
        <v>49</v>
      </c>
      <c r="AG6" s="53"/>
      <c r="AJ6" s="44"/>
      <c r="AK6" s="62"/>
      <c r="AL6" s="62"/>
      <c r="AM6" s="59" t="str">
        <f>IFERROR(AVERAGEIF($BH$11:$BH$1000, 1, AM$11:AM$1000), "n/a")</f>
        <v>n/a</v>
      </c>
      <c r="AO6" s="44"/>
      <c r="AP6" s="62"/>
      <c r="AQ6" s="62"/>
      <c r="AR6" s="59">
        <f>IFERROR(AVERAGEIF($BH$11:$BH$1000, 1, AR$11:AR$1000), "n/a")</f>
        <v>5.5647505247860489E-2</v>
      </c>
      <c r="AT6" s="44"/>
      <c r="AU6" s="62"/>
      <c r="AV6" s="62"/>
      <c r="AW6" s="59">
        <f>IFERROR(AVERAGEIF($BH$11:$BH$1000, 1, AW$11:AW$1000), "n/a")</f>
        <v>9.9514714818994699E-3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2.2021801102060379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5.7156480636868727E-2</v>
      </c>
      <c r="BQ6" s="44"/>
      <c r="BR6" s="62"/>
      <c r="BS6" s="62"/>
      <c r="BT6" s="59">
        <f>IFERROR(AVERAGEIF($CJ$11:$CJ$1000, 1, BT$11:BT$1000), "n/a")</f>
        <v>1.2201768173342347E-2</v>
      </c>
      <c r="BV6" s="44"/>
      <c r="BW6" s="62"/>
      <c r="BX6" s="62"/>
      <c r="BY6" s="59">
        <f>IFERROR(AVERAGEIF($CJ$11:$CJ$1000, 1, BY$11:BY$1000), "n/a")</f>
        <v>3.866904743420542E-2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2.2650253081307525</v>
      </c>
      <c r="CJ6" s="53" t="s">
        <v>49</v>
      </c>
    </row>
    <row r="7" spans="2:88" ht="12.75" x14ac:dyDescent="0.3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9.5431977029340781E-2</v>
      </c>
      <c r="M7" s="44"/>
      <c r="N7" s="62"/>
      <c r="O7" s="62"/>
      <c r="P7" s="59">
        <f>IFERROR(SUMPRODUCT(P$11:P$1000,N$11:N$1000)/SUM(N$11:N$1000), "n/a")</f>
        <v>8.737369206239036E-2</v>
      </c>
      <c r="R7" s="44"/>
      <c r="S7" s="62"/>
      <c r="T7" s="62"/>
      <c r="U7" s="59">
        <f>IFERROR(SUMPRODUCT(U$11:U$1000,S$11:S$1000)/SUM(S$11:S$1000), "n/a")</f>
        <v>6.8501898164988417E-2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1.341234331724366</v>
      </c>
      <c r="AF7" s="53"/>
      <c r="AG7" s="53"/>
      <c r="AJ7" s="44"/>
      <c r="AK7" s="62"/>
      <c r="AL7" s="62"/>
      <c r="AM7" s="59">
        <f>IFERROR(SUMPRODUCT(AM$11:AM$1000,AK$11:AK$1000)/SUM(AK$11:AK$1000), "n/a")</f>
        <v>8.4723006990914243E-2</v>
      </c>
      <c r="AO7" s="44"/>
      <c r="AP7" s="62"/>
      <c r="AQ7" s="62"/>
      <c r="AR7" s="59">
        <f>IFERROR(SUMPRODUCT(AR$11:AR$1000,AP$11:AP$1000)/SUM(AP$11:AP$1000), "n/a")</f>
        <v>7.881008748993476E-2</v>
      </c>
      <c r="AT7" s="44"/>
      <c r="AU7" s="62"/>
      <c r="AV7" s="62"/>
      <c r="AW7" s="59">
        <f>IFERROR(SUMPRODUCT(AW$11:AW$1000,AU$11:AU$1000)/SUM(AU$11:AU$1000), "n/a")</f>
        <v>5.7954700169636109E-2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1.3508208388772875</v>
      </c>
      <c r="BH7" s="53"/>
      <c r="BI7" s="53"/>
      <c r="BL7" s="44"/>
      <c r="BM7" s="62"/>
      <c r="BN7" s="62"/>
      <c r="BO7" s="59">
        <f>IFERROR(SUMPRODUCT(BO$11:BO$1000,BM$11:BM$1000)/SUM(BM$11:BM$1000), "n/a")</f>
        <v>7.4918523002394252E-2</v>
      </c>
      <c r="BQ7" s="44"/>
      <c r="BR7" s="62"/>
      <c r="BS7" s="62"/>
      <c r="BT7" s="59">
        <f>IFERROR(SUMPRODUCT(BT$11:BT$1000,BR$11:BR$1000)/SUM(BR$11:BR$1000), "n/a")</f>
        <v>0.10066764122472625</v>
      </c>
      <c r="BV7" s="44"/>
      <c r="BW7" s="62"/>
      <c r="BX7" s="62"/>
      <c r="BY7" s="59">
        <f>IFERROR(SUMPRODUCT(BY$11:BY$1000,BW$11:BW$1000)/SUM(BW$11:BW$1000), "n/a")</f>
        <v>6.4097151024247775E-2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1.3365455220211444</v>
      </c>
      <c r="CJ7" s="53"/>
    </row>
    <row r="8" spans="2:88" s="33" customFormat="1" ht="12.75" x14ac:dyDescent="0.3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2.01564708681474E-2</v>
      </c>
      <c r="L8" s="53"/>
      <c r="M8" s="53"/>
      <c r="N8" s="62"/>
      <c r="O8" s="62"/>
      <c r="P8" s="59">
        <f>IFERROR(SUMPRODUCT(P$11:P$1000,O$11:O$1000)/SUM(O$11:O$1000), "n/a")</f>
        <v>1.5656129415900933E-2</v>
      </c>
      <c r="Q8" s="53"/>
      <c r="R8" s="53"/>
      <c r="S8" s="62"/>
      <c r="T8" s="62"/>
      <c r="U8" s="59" t="str">
        <f>IFERROR(SUMPRODUCT(U$11:U$1000,T$11:T$1000)/SUM(T$11:T$1000), "n/a")</f>
        <v>n/a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2.402602530553918</v>
      </c>
      <c r="AF8" s="53"/>
      <c r="AG8" s="53"/>
      <c r="AI8" s="53"/>
      <c r="AJ8" s="53"/>
      <c r="AK8" s="62"/>
      <c r="AL8" s="62"/>
      <c r="AM8" s="59" t="str">
        <f>IFERROR(SUMPRODUCT(AM$11:AM$1000,AL$11:AL$1000)/SUM(AL$11:AL$1000), "n/a")</f>
        <v>n/a</v>
      </c>
      <c r="AN8" s="53"/>
      <c r="AO8" s="53"/>
      <c r="AP8" s="62"/>
      <c r="AQ8" s="62"/>
      <c r="AR8" s="59">
        <f>IFERROR(SUMPRODUCT(AR$11:AR$1000,AQ$11:AQ$1000)/SUM(AQ$11:AQ$1000), "n/a")</f>
        <v>5.5647505247860489E-2</v>
      </c>
      <c r="AS8" s="53"/>
      <c r="AT8" s="53"/>
      <c r="AU8" s="62"/>
      <c r="AV8" s="62"/>
      <c r="AW8" s="59">
        <f>IFERROR(SUMPRODUCT(AW$11:AW$1000,AV$11:AV$1000)/SUM(AV$11:AV$1000), "n/a")</f>
        <v>9.9514714818994699E-3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2.4315380499728145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5.7156480636868727E-2</v>
      </c>
      <c r="BP8" s="53"/>
      <c r="BQ8" s="53"/>
      <c r="BR8" s="62"/>
      <c r="BS8" s="62"/>
      <c r="BT8" s="59">
        <f>IFERROR(SUMPRODUCT(BT$11:BT$1000,BS$11:BS$1000)/SUM(BS$11:BS$1000), "n/a")</f>
        <v>1.2201768173342347E-2</v>
      </c>
      <c r="BU8" s="53"/>
      <c r="BV8" s="53"/>
      <c r="BW8" s="62"/>
      <c r="BX8" s="62"/>
      <c r="BY8" s="59">
        <f>IFERROR(SUMPRODUCT(BY$11:BY$1000,BX$11:BX$1000)/SUM(BX$11:BX$1000), "n/a")</f>
        <v>3.866904743420542E-2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2.3090772133894104</v>
      </c>
      <c r="CJ8" s="53"/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9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$B$3</f>
        <v>Retail Softlines</v>
      </c>
      <c r="C11" s="7" t="str" cm="1">
        <f t="array" ref="C11:C42">_xlfn._xlws.FILTER(MASTER_VL!$C$5:$C$193, MASTER_VL!$B$5:$B$193=$B$3)</f>
        <v>American Eagle Outfitters Inc</v>
      </c>
      <c r="D11" s="7" t="str" cm="1">
        <f t="array" ref="D11:D42">_xlfn._xlws.FILTER(MASTER_VL!$D$5:$D$193, MASTER_VL!$B$5:$B$193=$B$3)</f>
        <v>AEO</v>
      </c>
      <c r="G11" s="46">
        <f>_xlfn.XLOOKUP($D11,MASTER_YH!$D:$D,MASTER_YH!F:F)</f>
        <v>5328652000</v>
      </c>
      <c r="H11" s="46">
        <f>IF(AND(EXCL_YRS_NEG_INC=1,_xlfn.XLOOKUP($D11,MASTER_YH!$D:$D,MASTER_YH!L:L)&lt;0), "Negative", _xlfn.XLOOKUP($D11,MASTER_YH!$D:$D,MASTER_YH!L:L))</f>
        <v>442234000</v>
      </c>
      <c r="I11" s="65">
        <f t="shared" ref="I11:I42" si="11">IF(AND(ISNUMBER(K11), K11&gt;0), $AB11/SUMIFS($AB$11:$AB$1000, K$11:K$1000, "&gt;0"), "")</f>
        <v>7.9694621689137365E-2</v>
      </c>
      <c r="J11" s="65" t="str">
        <f t="shared" ref="J11:J42" si="12">IF(AND(ISNUMBER(K11), K11&gt;0, $AF11=1), $AB11/SUMIFS($AB$11:$AB$1000, $AF$11:$AF$1000, 1, K$11:K$1000, "&gt;0"), "")</f>
        <v/>
      </c>
      <c r="K11" s="47">
        <f>IFERROR(H11/G11, "n/a")</f>
        <v>8.2991720983092904E-2</v>
      </c>
      <c r="L11" s="46">
        <f>_xlfn.XLOOKUP($D11, 'MASTER_S&amp;P'!$D:$D, 'MASTER_S&amp;P'!F:F)</f>
        <v>5261770000</v>
      </c>
      <c r="M11" s="46">
        <f>IF(AND(EXCL_YRS_NEG_INC=1,_xlfn.XLOOKUP($D11,'MASTER_S&amp;P'!$D:$D,'MASTER_S&amp;P'!L:L)&lt;0),"Negative",_xlfn.XLOOKUP($D11,'MASTER_S&amp;P'!$D:$D,'MASTER_S&amp;P'!L:L))</f>
        <v>239858000</v>
      </c>
      <c r="N11" s="65">
        <f t="shared" ref="N11:N42" si="13">IF(AND(ISNUMBER(P11), P11&gt;0), $AB11/SUMIFS($AB$11:$AB$1000, P$11:P$1000, "&gt;0"), "")</f>
        <v>8.7538978130399916E-2</v>
      </c>
      <c r="O11" s="65" t="str">
        <f t="shared" ref="O11:O42" si="14">IF(AND(ISNUMBER(P11), P11&gt;0, $AF11=1), $AB11/SUMIFS($AB$11:$AB$1000, $AF$11:$AF$1000, 1, P$11:P$1000, "&gt;0"), "")</f>
        <v/>
      </c>
      <c r="P11" s="47">
        <f>IFERROR(M11/L11, "n/a")</f>
        <v>4.5585040775252432E-2</v>
      </c>
      <c r="Q11" s="46">
        <f>_xlfn.XLOOKUP($D11, MASTER_VL!$D:$D, MASTER_VL!F:F)</f>
        <v>5328700000</v>
      </c>
      <c r="R11" s="46">
        <f>IF(AND(EXCL_YRS_NEG_INC=1,_xlfn.XLOOKUP($D11,MASTER_VL!$D:$D,MASTER_VL!O:O)&lt;0),"Negative",_xlfn.XLOOKUP($D11,MASTER_VL!$D:$D,MASTER_VL!O:O))</f>
        <v>328198800</v>
      </c>
      <c r="S11" s="65">
        <f t="shared" ref="S11:S42" si="15">IF(AND(ISNUMBER(U11), U11&gt;0), $AB11/SUMIFS($AB$11:$AB$1000, U$11:U$1000, "&gt;0"), "")</f>
        <v>7.8868025393110511E-2</v>
      </c>
      <c r="T11" s="65" t="str">
        <f t="shared" ref="T11:T42" si="16">IF(AND(ISNUMBER(U11), U11&gt;0, $AF11=1), $AB11/SUMIFS($AB$11:$AB$1000, $AF$11:$AF$1000, 1, U$11:U$1000, "&gt;0"), "")</f>
        <v/>
      </c>
      <c r="U11" s="47">
        <f>IFERROR(R11/Q11, "n/a")</f>
        <v>6.1590781991855421E-2</v>
      </c>
      <c r="V11" s="46">
        <f t="shared" ref="V11:V42" si="17">G11</f>
        <v>5328652000</v>
      </c>
      <c r="W11" s="46">
        <f>_xlfn.XLOOKUP($D11, MASTER_YH!$D:$D, MASTER_YH!I:I)</f>
        <v>3830775000</v>
      </c>
      <c r="X11" s="49">
        <f t="shared" ref="X11:X42" si="18">IFERROR(V11/W11, "n/a")</f>
        <v>1.3910114794003825</v>
      </c>
      <c r="Y11" s="46">
        <f>L11</f>
        <v>5261770000</v>
      </c>
      <c r="Z11" s="46">
        <f>_xlfn.XLOOKUP($D11, 'MASTER_S&amp;P'!$D:$D, 'MASTER_S&amp;P'!I:I)</f>
        <v>3557909000</v>
      </c>
      <c r="AA11" s="49">
        <f>IFERROR(Y11/Z11, "n/a")</f>
        <v>1.478893923369035</v>
      </c>
      <c r="AB11" s="51">
        <f t="shared" ref="AB11:AB42" si="19">IFERROR(AVERAGE(W11, Z11), "n/a")</f>
        <v>3694342000</v>
      </c>
      <c r="AC11" s="65">
        <f t="shared" ref="AC11:AC42" si="20">IF(AND(ISNUMBER(AE11), AE11&gt;0), $AB11/SUMIFS($AB$11:$AB$1000, AE$11:AE$1000, "&gt;0"), "")</f>
        <v>6.8618310389962967E-2</v>
      </c>
      <c r="AD11" s="65" t="str">
        <f t="shared" ref="AD11:AD42" si="21">IF(AND(ISNUMBER(AE11), AE11&gt;0, $AF11=1), $AB11/SUMIFS($AB$11:$AB$1000, $AF$11:$AF$1000, 1, AE$11:AE$1000, "&gt;0"), "")</f>
        <v/>
      </c>
      <c r="AE11" s="50">
        <f>IFERROR(AVERAGE(X11, AA11), "n/a")</f>
        <v>1.4349527013847088</v>
      </c>
      <c r="AF11" s="44">
        <f t="shared" ref="AF11:AF42" si="22">IF(OR(AE11&lt;TOR_Low, AE11&gt;TOR_High), 0, 1)</f>
        <v>0</v>
      </c>
      <c r="AH11" s="52"/>
      <c r="AI11" s="46">
        <f>_xlfn.XLOOKUP($D11,MASTER_YH!$D:$D,MASTER_YH!G:G)</f>
        <v>5261770000</v>
      </c>
      <c r="AJ11" s="46">
        <f>IF(AND(EXCL_YRS_NEG_INC=1,_xlfn.XLOOKUP($D11,MASTER_YH!$D:$D,MASTER_YH!M:M)&lt;0), "Negative", _xlfn.XLOOKUP($D11,MASTER_YH!$D:$D,MASTER_YH!M:M))</f>
        <v>239858000</v>
      </c>
      <c r="AK11" s="65">
        <f t="shared" ref="AK11:AK42" si="23">IF(AND(ISNUMBER(AM11), AM11&gt;0), $BD11/SUMIFS($BD$11:$BD$1000, AM$11:AM$1000, "&gt;0"), "")</f>
        <v>8.8367778334731639E-2</v>
      </c>
      <c r="AL11" s="65" t="str">
        <f t="shared" ref="AL11:AL42" si="24">IF(AND(ISNUMBER(AM11), AM11&gt;0, $BH11=1), $BD11/SUMIFS($BD$11:$BD$1000, $BH$11:$BH$1000, 1, AM$11:AM$1000, "&gt;0"), "")</f>
        <v/>
      </c>
      <c r="AM11" s="47">
        <f>IFERROR(AJ11/AI11, "n/a")</f>
        <v>4.5585040775252432E-2</v>
      </c>
      <c r="AN11" s="46">
        <f>_xlfn.XLOOKUP($D11, 'MASTER_S&amp;P'!$D:$D, 'MASTER_S&amp;P'!G:G)</f>
        <v>4989833000</v>
      </c>
      <c r="AO11" s="46">
        <f>IF(AND(EXCL_YRS_NEG_INC=1,_xlfn.XLOOKUP($D11,'MASTER_S&amp;P'!$D:$D,'MASTER_S&amp;P'!M:M)&lt;0),"Negative",_xlfn.XLOOKUP($D11,'MASTER_S&amp;P'!$D:$D,'MASTER_S&amp;P'!M:M))</f>
        <v>178494000</v>
      </c>
      <c r="AP11" s="65">
        <f t="shared" ref="AP11:AP42" si="25">IF(AND(ISNUMBER(AR11), AR11&gt;0), $BD11/SUMIFS($BD$11:$BD$1000, AR$11:AR$1000, "&gt;0"), "")</f>
        <v>9.0601087987055184E-2</v>
      </c>
      <c r="AQ11" s="65" t="str">
        <f t="shared" ref="AQ11:AQ42" si="26">IF(AND(ISNUMBER(AR11), AR11&gt;0, $BH11=1), $BD11/SUMIFS($BD$11:$BD$1000, $BH$11:$BH$1000, 1, AR$11:AR$1000, "&gt;0"), "")</f>
        <v/>
      </c>
      <c r="AR11" s="47">
        <f>IFERROR(AO11/AN11, "n/a")</f>
        <v>3.577153784505413E-2</v>
      </c>
      <c r="AS11" s="46">
        <f>_xlfn.XLOOKUP($D11, MASTER_VL!$D:$D, MASTER_VL!G:G)</f>
        <v>5261800000</v>
      </c>
      <c r="AT11" s="46">
        <f>IF(AND(EXCL_YRS_NEG_INC=1,_xlfn.XLOOKUP($D11,MASTER_VL!$D:$D,MASTER_VL!P:P)&lt;0),"Negative",_xlfn.XLOOKUP($D11,MASTER_VL!$D:$D,MASTER_VL!P:P))</f>
        <v>299348800</v>
      </c>
      <c r="AU11" s="65">
        <f t="shared" ref="AU11:AU42" si="27">IF(AND(ISNUMBER(AW11), AW11&gt;0), $BD11/SUMIFS($BD$11:$BD$1000, AW$11:AW$1000, "&gt;0"), "")</f>
        <v>7.361303021617556E-2</v>
      </c>
      <c r="AV11" s="65" t="str">
        <f t="shared" ref="AV11:AV42" si="28">IF(AND(ISNUMBER(AW11), AW11&gt;0, $BH11=1), $BD11/SUMIFS($BD$11:$BD$1000, $BH$11:$BH$1000, 1, AW$11:AW$1000, "&gt;0"), "")</f>
        <v/>
      </c>
      <c r="AW11" s="47">
        <f>IFERROR(AT11/AS11, "n/a")</f>
        <v>5.6890949865065189E-2</v>
      </c>
      <c r="AX11" s="46">
        <f t="shared" ref="AX11:AX42" si="29">AI11</f>
        <v>5261770000</v>
      </c>
      <c r="AY11" s="46">
        <f>_xlfn.XLOOKUP($D11, MASTER_YH!$D:$D, MASTER_YH!J:J)</f>
        <v>3557909000</v>
      </c>
      <c r="AZ11" s="49">
        <f t="shared" ref="AZ11:AZ42" si="30">IFERROR(AX11/AY11, "n/a")</f>
        <v>1.478893923369035</v>
      </c>
      <c r="BA11" s="46">
        <f>AN11</f>
        <v>4989833000</v>
      </c>
      <c r="BB11" s="46">
        <f>_xlfn.XLOOKUP($D11, 'MASTER_S&amp;P'!$D:$D, 'MASTER_S&amp;P'!J:J)</f>
        <v>3420956000</v>
      </c>
      <c r="BC11" s="49">
        <f>IFERROR(BA11/BB11, "n/a")</f>
        <v>1.4586077692902217</v>
      </c>
      <c r="BD11" s="51">
        <f t="shared" ref="BD11:BD42" si="31">IFERROR(AVERAGE(AY11, BB11), "n/a")</f>
        <v>3489432500</v>
      </c>
      <c r="BE11" s="65">
        <f t="shared" ref="BE11:BE42" si="32">IF(AND(ISNUMBER(BG11), BG11&gt;0), $BD11/SUMIFS($BD$11:$BD$1000, BG$11:BG$1000, "&gt;0"), "")</f>
        <v>6.5731124252952605E-2</v>
      </c>
      <c r="BF11" s="65" t="str">
        <f t="shared" ref="BF11:BF42" si="33">IF(AND(ISNUMBER(BG11), BG11&gt;0, $BH11=1), $BD11/SUMIFS($BD$11:$BD$1000, $BH$11:$BH$1000, 1, BG$11:BG$1000, "&gt;0"), "")</f>
        <v/>
      </c>
      <c r="BG11" s="50">
        <f>IFERROR(AVERAGE(AZ11, BC11), "n/a")</f>
        <v>1.4687508463296284</v>
      </c>
      <c r="BH11" s="44">
        <f t="shared" ref="BH11:BH42" si="34">IF(OR(BG11&lt;TOR_Low, BG11&gt;TOR_High), 0, 1)</f>
        <v>0</v>
      </c>
      <c r="BJ11" s="52"/>
      <c r="BK11" s="46">
        <f>_xlfn.XLOOKUP($D11,MASTER_YH!$D:$D,MASTER_YH!H:H)</f>
        <v>4989833000</v>
      </c>
      <c r="BL11" s="46">
        <f>IF(AND(EXCL_YRS_NEG_INC=1,_xlfn.XLOOKUP($D11,MASTER_YH!$D:$D,MASTER_YH!N:N)&lt;0), "Negative", _xlfn.XLOOKUP($D11,MASTER_YH!$D:$D,MASTER_YH!N:N))</f>
        <v>178494000</v>
      </c>
      <c r="BM11" s="65">
        <f t="shared" ref="BM11:BM42" si="35">IF(AND(ISNUMBER(BO11), BO11&gt;0), $CF11/SUMIFS($CF$11:$CF$1000, BO$11:BO$1000, "&gt;0"), "")</f>
        <v>9.5731832144231699E-2</v>
      </c>
      <c r="BN11" s="65" t="str">
        <f t="shared" ref="BN11:BN42" si="36">IF(AND(ISNUMBER(BO11), BO11&gt;0, $CJ11=1), $CF11/SUMIFS($CF$11:$CF$1000, $CJ$11:$CJ$1000, 1, BO$11:BO$1000, "&gt;0"), "")</f>
        <v/>
      </c>
      <c r="BO11" s="47">
        <f>IFERROR(BL11/BK11, "n/a")</f>
        <v>3.577153784505413E-2</v>
      </c>
      <c r="BP11" s="46">
        <f>_xlfn.XLOOKUP($D11, 'MASTER_S&amp;P'!$D:$D, 'MASTER_S&amp;P'!H:H)</f>
        <v>5010785000</v>
      </c>
      <c r="BQ11" s="46">
        <f>IF(AND(EXCL_YRS_NEG_INC=1,_xlfn.XLOOKUP($D11,'MASTER_S&amp;P'!$D:$D,'MASTER_S&amp;P'!N:N)&lt;0),"Negative",_xlfn.XLOOKUP($D11,'MASTER_S&amp;P'!$D:$D,'MASTER_S&amp;P'!N:N))</f>
        <v>558922000</v>
      </c>
      <c r="BR11" s="65">
        <f t="shared" ref="BR11:BR42" si="37">IF(AND(ISNUMBER(BT11), BT11&gt;0), $CF11/SUMIFS($CF$11:$CF$1000, BT$11:BT$1000, "&gt;0"), "")</f>
        <v>6.9449785897923111E-2</v>
      </c>
      <c r="BS11" s="65" t="str">
        <f t="shared" ref="BS11:BS42" si="38">IF(AND(ISNUMBER(BT11), BT11&gt;0, $CJ11=1), $CF11/SUMIFS($CF$11:$CF$1000, $CJ$11:$CJ$1000, 1, BT$11:BT$1000, "&gt;0"), "")</f>
        <v/>
      </c>
      <c r="BT11" s="47">
        <f>IFERROR(BQ11/BP11, "n/a")</f>
        <v>0.11154380002334964</v>
      </c>
      <c r="BU11" s="46">
        <f>_xlfn.XLOOKUP($D11, MASTER_VL!$D:$D, MASTER_VL!H:H)</f>
        <v>4989800000</v>
      </c>
      <c r="BV11" s="46">
        <f>IF(AND(EXCL_YRS_NEG_INC=1,_xlfn.XLOOKUP($D11,MASTER_VL!$D:$D,MASTER_VL!Q:Q)&lt;0),"Negative",_xlfn.XLOOKUP($D11,MASTER_VL!$D:$D,MASTER_VL!Q:Q))</f>
        <v>193109400</v>
      </c>
      <c r="BW11" s="65">
        <f t="shared" ref="BW11:BW42" si="39">IF(AND(ISNUMBER(BY11), BY11&gt;0), $CF11/SUMIFS($CF$11:$CF$1000, BY$11:BY$1000, "&gt;0"), "")</f>
        <v>9.7265175638657039E-2</v>
      </c>
      <c r="BX11" s="65" t="str">
        <f t="shared" ref="BX11:BX42" si="40">IF(AND(ISNUMBER(BY11), BY11&gt;0, $CJ11=1), $CF11/SUMIFS($CF$11:$CF$1000, $CJ$11:$CJ$1000, 1, BY$11:BY$1000, "&gt;0"), "")</f>
        <v/>
      </c>
      <c r="BY11" s="47">
        <f>IFERROR(BV11/BU11, "n/a")</f>
        <v>3.8700829692572845E-2</v>
      </c>
      <c r="BZ11" s="46">
        <f t="shared" ref="BZ11:BZ42" si="41">BK11</f>
        <v>4989833000</v>
      </c>
      <c r="CA11" s="46">
        <f>_xlfn.XLOOKUP($D11, MASTER_YH!$D:$D, MASTER_YH!K:K)</f>
        <v>3420956000</v>
      </c>
      <c r="CB11" s="49">
        <f t="shared" ref="CB11:CB42" si="42">IFERROR(BZ11/CA11, "n/a")</f>
        <v>1.4586077692902217</v>
      </c>
      <c r="CC11" s="46">
        <f>BP11</f>
        <v>5010785000</v>
      </c>
      <c r="CD11" s="46">
        <f>_xlfn.XLOOKUP($D11, 'MASTER_S&amp;P'!$D:$D, 'MASTER_S&amp;P'!K:K)</f>
        <v>3786643000</v>
      </c>
      <c r="CE11" s="49">
        <f>IFERROR(CC11/CD11, "n/a")</f>
        <v>1.3232789571132002</v>
      </c>
      <c r="CF11" s="51">
        <f t="shared" ref="CF11:CF42" si="43">IFERROR(AVERAGE(CA11, CD11), "n/a")</f>
        <v>3603799500</v>
      </c>
      <c r="CG11" s="65">
        <f t="shared" ref="CG11:CG42" si="44">IF(AND(ISNUMBER(CI11), CI11&gt;0), $CF11/SUMIFS($CF$11:$CF$1000, CI$11:CI$1000, "&gt;0"), "")</f>
        <v>6.7083248165800552E-2</v>
      </c>
      <c r="CH11" s="65" t="str">
        <f t="shared" ref="CH11:CH42" si="45">IF(AND(ISNUMBER(CI11), CI11&gt;0, $CJ11=1), $CF11/SUMIFS($CF$11:$CF$1000, $CJ$11:$CJ$1000, 1, CI$11:CI$1000, "&gt;0"), "")</f>
        <v/>
      </c>
      <c r="CI11" s="50">
        <f>IFERROR(AVERAGE(CB11, CE11), "n/a")</f>
        <v>1.390943363201711</v>
      </c>
      <c r="CJ11" s="44">
        <f t="shared" ref="CJ11:CJ42" si="46">IF(OR(CI11&lt;TOR_Low, CI11&gt;TOR_High), 0, 1)</f>
        <v>0</v>
      </c>
    </row>
    <row r="12" spans="2:88" x14ac:dyDescent="0.3">
      <c r="B12" s="7" t="str">
        <f t="shared" ref="B12:B42" si="47">$B$3</f>
        <v>Retail Softlines</v>
      </c>
      <c r="C12" s="7" t="str">
        <v>Abercrombie and Fitch Co</v>
      </c>
      <c r="D12" s="7" t="str">
        <v>ANF</v>
      </c>
      <c r="G12" s="46">
        <f>_xlfn.XLOOKUP($D12,MASTER_YH!$D:$D,MASTER_YH!F:F)</f>
        <v>4948587000</v>
      </c>
      <c r="H12" s="46">
        <f>IF(AND(EXCL_YRS_NEG_INC=1,_xlfn.XLOOKUP($D12,MASTER_YH!$D:$D,MASTER_YH!L:L)&lt;0), "Negative", _xlfn.XLOOKUP($D12,MASTER_YH!$D:$D,MASTER_YH!L:L))</f>
        <v>768677000</v>
      </c>
      <c r="I12" s="65">
        <f t="shared" si="11"/>
        <v>6.767289274142059E-2</v>
      </c>
      <c r="J12" s="65" t="str">
        <f t="shared" si="12"/>
        <v/>
      </c>
      <c r="K12" s="47">
        <f t="shared" ref="K12:K42" si="48">IFERROR(H12/G12, "n/a")</f>
        <v>0.15533262323164168</v>
      </c>
      <c r="L12" s="46">
        <f>_xlfn.XLOOKUP($D12, 'MASTER_S&amp;P'!$D:$D, 'MASTER_S&amp;P'!F:F)</f>
        <v>4280677000</v>
      </c>
      <c r="M12" s="46">
        <f>IF(AND(EXCL_YRS_NEG_INC=1,_xlfn.XLOOKUP($D12,'MASTER_S&amp;P'!$D:$D,'MASTER_S&amp;P'!L:L)&lt;0),"Negative",_xlfn.XLOOKUP($D12,'MASTER_S&amp;P'!$D:$D,'MASTER_S&amp;P'!L:L))</f>
        <v>484299000</v>
      </c>
      <c r="N12" s="65">
        <f t="shared" si="13"/>
        <v>7.4333948165533237E-2</v>
      </c>
      <c r="O12" s="65" t="str">
        <f t="shared" si="14"/>
        <v/>
      </c>
      <c r="P12" s="47">
        <f t="shared" ref="P12:P42" si="49">IFERROR(M12/L12, "n/a")</f>
        <v>0.11313607637296624</v>
      </c>
      <c r="Q12" s="46">
        <f>_xlfn.XLOOKUP($D12, MASTER_VL!$D:$D, MASTER_VL!F:F)</f>
        <v>4948600000</v>
      </c>
      <c r="R12" s="46">
        <f>IF(AND(EXCL_YRS_NEG_INC=1,_xlfn.XLOOKUP($D12,MASTER_VL!$D:$D,MASTER_VL!O:O)&lt;0),"Negative",_xlfn.XLOOKUP($D12,MASTER_VL!$D:$D,MASTER_VL!O:O))</f>
        <v>531720600</v>
      </c>
      <c r="S12" s="65">
        <f t="shared" si="15"/>
        <v>6.6970986373137975E-2</v>
      </c>
      <c r="T12" s="65" t="str">
        <f t="shared" si="16"/>
        <v/>
      </c>
      <c r="U12" s="47">
        <f t="shared" ref="U12:U42" si="50">IFERROR(R12/Q12, "n/a")</f>
        <v>0.10744869255951178</v>
      </c>
      <c r="V12" s="46">
        <f t="shared" si="17"/>
        <v>4948587000</v>
      </c>
      <c r="W12" s="46">
        <f>_xlfn.XLOOKUP($D12, MASTER_YH!$D:$D, MASTER_YH!I:I)</f>
        <v>3299887000</v>
      </c>
      <c r="X12" s="49">
        <f t="shared" si="18"/>
        <v>1.4996231689145718</v>
      </c>
      <c r="Y12" s="46">
        <f t="shared" ref="Y12:Y42" si="51">L12</f>
        <v>4280677000</v>
      </c>
      <c r="Z12" s="46">
        <f>_xlfn.XLOOKUP($D12, 'MASTER_S&amp;P'!$D:$D, 'MASTER_S&amp;P'!I:I)</f>
        <v>2974233000</v>
      </c>
      <c r="AA12" s="49">
        <f t="shared" ref="AA12:AA42" si="52">IFERROR(Y12/Z12, "n/a")</f>
        <v>1.439254086683861</v>
      </c>
      <c r="AB12" s="51">
        <f t="shared" si="19"/>
        <v>3137060000</v>
      </c>
      <c r="AC12" s="65">
        <f t="shared" si="20"/>
        <v>5.826741454687661E-2</v>
      </c>
      <c r="AD12" s="65" t="str">
        <f t="shared" si="21"/>
        <v/>
      </c>
      <c r="AE12" s="50">
        <f t="shared" ref="AE12:AE42" si="53">IFERROR(AVERAGE(X12, AA12), "n/a")</f>
        <v>1.4694386277992164</v>
      </c>
      <c r="AF12" s="44">
        <f t="shared" si="22"/>
        <v>0</v>
      </c>
      <c r="AI12" s="46">
        <f>_xlfn.XLOOKUP($D12,MASTER_YH!$D:$D,MASTER_YH!G:G)</f>
        <v>4280677000</v>
      </c>
      <c r="AJ12" s="46">
        <f>IF(AND(EXCL_YRS_NEG_INC=1,_xlfn.XLOOKUP($D12,MASTER_YH!$D:$D,MASTER_YH!M:M)&lt;0), "Negative", _xlfn.XLOOKUP($D12,MASTER_YH!$D:$D,MASTER_YH!M:M))</f>
        <v>484299000</v>
      </c>
      <c r="AK12" s="65">
        <f t="shared" si="23"/>
        <v>7.2014142967345596E-2</v>
      </c>
      <c r="AL12" s="65" t="str">
        <f t="shared" si="24"/>
        <v/>
      </c>
      <c r="AM12" s="47">
        <f t="shared" ref="AM12:AM42" si="54">IFERROR(AJ12/AI12, "n/a")</f>
        <v>0.11313607637296624</v>
      </c>
      <c r="AN12" s="46">
        <f>_xlfn.XLOOKUP($D12, 'MASTER_S&amp;P'!$D:$D, 'MASTER_S&amp;P'!G:G)</f>
        <v>3697751000</v>
      </c>
      <c r="AO12" s="46">
        <f>IF(AND(EXCL_YRS_NEG_INC=1,_xlfn.XLOOKUP($D12,'MASTER_S&amp;P'!$D:$D,'MASTER_S&amp;P'!M:M)&lt;0),"Negative",_xlfn.XLOOKUP($D12,'MASTER_S&amp;P'!$D:$D,'MASTER_S&amp;P'!M:M))</f>
        <v>67016000</v>
      </c>
      <c r="AP12" s="65">
        <f t="shared" si="25"/>
        <v>7.3834148897375509E-2</v>
      </c>
      <c r="AQ12" s="65" t="str">
        <f t="shared" si="26"/>
        <v/>
      </c>
      <c r="AR12" s="47">
        <f t="shared" ref="AR12:AR42" si="55">IFERROR(AO12/AN12, "n/a")</f>
        <v>1.8123448550213358E-2</v>
      </c>
      <c r="AS12" s="46">
        <f>_xlfn.XLOOKUP($D12, MASTER_VL!$D:$D, MASTER_VL!G:G)</f>
        <v>4280700000</v>
      </c>
      <c r="AT12" s="46">
        <f>IF(AND(EXCL_YRS_NEG_INC=1,_xlfn.XLOOKUP($D12,MASTER_VL!$D:$D,MASTER_VL!P:P)&lt;0),"Negative",_xlfn.XLOOKUP($D12,MASTER_VL!$D:$D,MASTER_VL!P:P))</f>
        <v>314110000</v>
      </c>
      <c r="AU12" s="65">
        <f t="shared" si="27"/>
        <v>5.9989957676277218E-2</v>
      </c>
      <c r="AV12" s="65" t="str">
        <f t="shared" si="28"/>
        <v/>
      </c>
      <c r="AW12" s="47">
        <f t="shared" ref="AW12:AW42" si="56">IFERROR(AT12/AS12, "n/a")</f>
        <v>7.3378185810731883E-2</v>
      </c>
      <c r="AX12" s="46">
        <f t="shared" si="29"/>
        <v>4280677000</v>
      </c>
      <c r="AY12" s="46">
        <f>_xlfn.XLOOKUP($D12, MASTER_YH!$D:$D, MASTER_YH!J:J)</f>
        <v>2974233000</v>
      </c>
      <c r="AZ12" s="49">
        <f t="shared" si="30"/>
        <v>1.439254086683861</v>
      </c>
      <c r="BA12" s="46">
        <f t="shared" ref="BA12:BA42" si="57">AN12</f>
        <v>3697751000</v>
      </c>
      <c r="BB12" s="46">
        <f>_xlfn.XLOOKUP($D12, 'MASTER_S&amp;P'!$D:$D, 'MASTER_S&amp;P'!J:J)</f>
        <v>2713100000</v>
      </c>
      <c r="BC12" s="49">
        <f t="shared" ref="BC12:BC42" si="58">IFERROR(BA12/BB12, "n/a")</f>
        <v>1.3629246986841621</v>
      </c>
      <c r="BD12" s="51">
        <f t="shared" si="31"/>
        <v>2843666500</v>
      </c>
      <c r="BE12" s="65">
        <f t="shared" si="32"/>
        <v>5.3566703481284957E-2</v>
      </c>
      <c r="BF12" s="65" t="str">
        <f t="shared" si="33"/>
        <v/>
      </c>
      <c r="BG12" s="50">
        <f t="shared" ref="BG12:BG42" si="59">IFERROR(AVERAGE(AZ12, BC12), "n/a")</f>
        <v>1.4010893926840116</v>
      </c>
      <c r="BH12" s="44">
        <f t="shared" si="34"/>
        <v>0</v>
      </c>
      <c r="BK12" s="46">
        <f>_xlfn.XLOOKUP($D12,MASTER_YH!$D:$D,MASTER_YH!H:H)</f>
        <v>3697751000</v>
      </c>
      <c r="BL12" s="46">
        <f>IF(AND(EXCL_YRS_NEG_INC=1,_xlfn.XLOOKUP($D12,MASTER_YH!$D:$D,MASTER_YH!N:N)&lt;0), "Negative", _xlfn.XLOOKUP($D12,MASTER_YH!$D:$D,MASTER_YH!N:N))</f>
        <v>67016000</v>
      </c>
      <c r="BM12" s="65">
        <f t="shared" si="35"/>
        <v>7.5078107535116026E-2</v>
      </c>
      <c r="BN12" s="65" t="str">
        <f t="shared" si="36"/>
        <v/>
      </c>
      <c r="BO12" s="47">
        <f t="shared" ref="BO12:BO42" si="60">IFERROR(BL12/BK12, "n/a")</f>
        <v>1.8123448550213358E-2</v>
      </c>
      <c r="BP12" s="46">
        <f>_xlfn.XLOOKUP($D12, 'MASTER_S&amp;P'!$D:$D, 'MASTER_S&amp;P'!H:H)</f>
        <v>3712768000</v>
      </c>
      <c r="BQ12" s="46">
        <f>IF(AND(EXCL_YRS_NEG_INC=1,_xlfn.XLOOKUP($D12,'MASTER_S&amp;P'!$D:$D,'MASTER_S&amp;P'!N:N)&lt;0),"Negative",_xlfn.XLOOKUP($D12,'MASTER_S&amp;P'!$D:$D,'MASTER_S&amp;P'!N:N))</f>
        <v>308974000</v>
      </c>
      <c r="BR12" s="65">
        <f t="shared" si="37"/>
        <v>5.4466297961155589E-2</v>
      </c>
      <c r="BS12" s="65" t="str">
        <f t="shared" si="38"/>
        <v/>
      </c>
      <c r="BT12" s="47">
        <f t="shared" ref="BT12:BT42" si="61">IFERROR(BQ12/BP12, "n/a")</f>
        <v>8.3219312383644758E-2</v>
      </c>
      <c r="BU12" s="46">
        <f>_xlfn.XLOOKUP($D12, MASTER_VL!$D:$D, MASTER_VL!H:H)</f>
        <v>3697800000</v>
      </c>
      <c r="BV12" s="46">
        <f>IF(AND(EXCL_YRS_NEG_INC=1,_xlfn.XLOOKUP($D12,MASTER_VL!$D:$D,MASTER_VL!Q:Q)&lt;0),"Negative",_xlfn.XLOOKUP($D12,MASTER_VL!$D:$D,MASTER_VL!Q:Q))</f>
        <v>2450000</v>
      </c>
      <c r="BW12" s="65">
        <f t="shared" si="39"/>
        <v>7.6280638868573572E-2</v>
      </c>
      <c r="BX12" s="65" t="str">
        <f t="shared" si="40"/>
        <v/>
      </c>
      <c r="BY12" s="47">
        <f t="shared" ref="BY12:BY42" si="62">IFERROR(BV12/BU12, "n/a")</f>
        <v>6.6255611444642761E-4</v>
      </c>
      <c r="BZ12" s="46">
        <f t="shared" si="41"/>
        <v>3697751000</v>
      </c>
      <c r="CA12" s="46">
        <f>_xlfn.XLOOKUP($D12, MASTER_YH!$D:$D, MASTER_YH!K:K)</f>
        <v>2713100000</v>
      </c>
      <c r="CB12" s="49">
        <f t="shared" si="42"/>
        <v>1.3629246986841621</v>
      </c>
      <c r="CC12" s="46">
        <f t="shared" ref="CC12:CC42" si="63">BP12</f>
        <v>3712768000</v>
      </c>
      <c r="CD12" s="46">
        <f>_xlfn.XLOOKUP($D12, 'MASTER_S&amp;P'!$D:$D, 'MASTER_S&amp;P'!K:K)</f>
        <v>2939491000</v>
      </c>
      <c r="CE12" s="49">
        <f t="shared" ref="CE12:CE42" si="64">IFERROR(CC12/CD12, "n/a")</f>
        <v>1.2630649319899261</v>
      </c>
      <c r="CF12" s="51">
        <f t="shared" si="43"/>
        <v>2826295500</v>
      </c>
      <c r="CG12" s="65">
        <f t="shared" si="44"/>
        <v>5.2610330407223085E-2</v>
      </c>
      <c r="CH12" s="65" t="str">
        <f t="shared" si="45"/>
        <v/>
      </c>
      <c r="CI12" s="50">
        <f t="shared" ref="CI12:CI42" si="65">IFERROR(AVERAGE(CB12, CE12), "n/a")</f>
        <v>1.3129948153370441</v>
      </c>
      <c r="CJ12" s="44">
        <f t="shared" si="46"/>
        <v>0</v>
      </c>
    </row>
    <row r="13" spans="2:88" x14ac:dyDescent="0.3">
      <c r="B13" s="7" t="str">
        <f t="shared" si="47"/>
        <v>Retail Softlines</v>
      </c>
      <c r="C13" s="7" t="str">
        <v>Bebe Stores Inc</v>
      </c>
      <c r="D13" s="7" t="str">
        <v>BEBE</v>
      </c>
      <c r="G13" s="46" t="str">
        <f>_xlfn.XLOOKUP($D13,MASTER_YH!$D:$D,MASTER_YH!F:F)</f>
        <v>n/a</v>
      </c>
      <c r="H13" s="46" t="str">
        <f>IF(AND(EXCL_YRS_NEG_INC=1,_xlfn.XLOOKUP($D13,MASTER_YH!$D:$D,MASTER_YH!L:L)&lt;0), "Negative", _xlfn.XLOOKUP($D13,MASTER_YH!$D:$D,MASTER_YH!L:L))</f>
        <v>n/a</v>
      </c>
      <c r="I13" s="65" t="str">
        <f t="shared" si="11"/>
        <v/>
      </c>
      <c r="J13" s="65" t="str">
        <f t="shared" si="12"/>
        <v/>
      </c>
      <c r="K13" s="47" t="str">
        <f t="shared" si="48"/>
        <v>n/a</v>
      </c>
      <c r="L13" s="46" t="str">
        <f>_xlfn.XLOOKUP($D13, 'MASTER_S&amp;P'!$D:$D, 'MASTER_S&amp;P'!F:F)</f>
        <v>n/a</v>
      </c>
      <c r="M13" s="46" t="str">
        <f>IF(AND(EXCL_YRS_NEG_INC=1,_xlfn.XLOOKUP($D13,'MASTER_S&amp;P'!$D:$D,'MASTER_S&amp;P'!L:L)&lt;0),"Negative",_xlfn.XLOOKUP($D13,'MASTER_S&amp;P'!$D:$D,'MASTER_S&amp;P'!L:L))</f>
        <v>n/a</v>
      </c>
      <c r="N13" s="65" t="str">
        <f t="shared" si="13"/>
        <v/>
      </c>
      <c r="O13" s="65" t="str">
        <f t="shared" si="14"/>
        <v/>
      </c>
      <c r="P13" s="47" t="str">
        <f t="shared" si="49"/>
        <v>n/a</v>
      </c>
      <c r="Q13" s="46" t="str">
        <f>_xlfn.XLOOKUP($D13, MASTER_VL!$D:$D, MASTER_VL!F:F)</f>
        <v>NA</v>
      </c>
      <c r="R13" s="46" t="str">
        <f>IF(AND(EXCL_YRS_NEG_INC=1,_xlfn.XLOOKUP($D13,MASTER_VL!$D:$D,MASTER_VL!O:O)&lt;0),"Negative",_xlfn.XLOOKUP($D13,MASTER_VL!$D:$D,MASTER_VL!O:O))</f>
        <v>NA</v>
      </c>
      <c r="S13" s="65" t="str">
        <f t="shared" si="15"/>
        <v/>
      </c>
      <c r="T13" s="65" t="str">
        <f t="shared" si="16"/>
        <v/>
      </c>
      <c r="U13" s="47" t="str">
        <f t="shared" si="50"/>
        <v>n/a</v>
      </c>
      <c r="V13" s="46" t="str">
        <f t="shared" si="17"/>
        <v>n/a</v>
      </c>
      <c r="W13" s="46" t="str">
        <f>_xlfn.XLOOKUP($D13, MASTER_YH!$D:$D, MASTER_YH!I:I)</f>
        <v>n/a</v>
      </c>
      <c r="X13" s="49" t="str">
        <f t="shared" si="18"/>
        <v>n/a</v>
      </c>
      <c r="Y13" s="46" t="str">
        <f t="shared" si="51"/>
        <v>n/a</v>
      </c>
      <c r="Z13" s="46" t="str">
        <f>_xlfn.XLOOKUP($D13, 'MASTER_S&amp;P'!$D:$D, 'MASTER_S&amp;P'!I:I)</f>
        <v>n/a</v>
      </c>
      <c r="AA13" s="49" t="str">
        <f t="shared" si="52"/>
        <v>n/a</v>
      </c>
      <c r="AB13" s="51" t="str">
        <f t="shared" si="19"/>
        <v>n/a</v>
      </c>
      <c r="AC13" s="65" t="str">
        <f t="shared" si="20"/>
        <v/>
      </c>
      <c r="AD13" s="65" t="str">
        <f t="shared" si="21"/>
        <v/>
      </c>
      <c r="AE13" s="50" t="str">
        <f t="shared" si="53"/>
        <v>n/a</v>
      </c>
      <c r="AF13" s="44">
        <f t="shared" si="22"/>
        <v>0</v>
      </c>
      <c r="AI13" s="46">
        <f>_xlfn.XLOOKUP($D13,MASTER_YH!$D:$D,MASTER_YH!G:G)</f>
        <v>54495000</v>
      </c>
      <c r="AJ13" s="46" t="str">
        <f>IF(AND(EXCL_YRS_NEG_INC=1,_xlfn.XLOOKUP($D13,MASTER_YH!$D:$D,MASTER_YH!M:M)&lt;0), "Negative", _xlfn.XLOOKUP($D13,MASTER_YH!$D:$D,MASTER_YH!M:M))</f>
        <v>Negative</v>
      </c>
      <c r="AK13" s="65" t="str">
        <f t="shared" si="23"/>
        <v/>
      </c>
      <c r="AL13" s="65" t="str">
        <f t="shared" si="24"/>
        <v/>
      </c>
      <c r="AM13" s="47" t="str">
        <f t="shared" si="54"/>
        <v>n/a</v>
      </c>
      <c r="AN13" s="46" t="str">
        <f>_xlfn.XLOOKUP($D13, 'MASTER_S&amp;P'!$D:$D, 'MASTER_S&amp;P'!G:G)</f>
        <v>n/a</v>
      </c>
      <c r="AO13" s="46" t="str">
        <f>IF(AND(EXCL_YRS_NEG_INC=1,_xlfn.XLOOKUP($D13,'MASTER_S&amp;P'!$D:$D,'MASTER_S&amp;P'!M:M)&lt;0),"Negative",_xlfn.XLOOKUP($D13,'MASTER_S&amp;P'!$D:$D,'MASTER_S&amp;P'!M:M))</f>
        <v>n/a</v>
      </c>
      <c r="AP13" s="65" t="str">
        <f t="shared" si="25"/>
        <v/>
      </c>
      <c r="AQ13" s="65" t="str">
        <f t="shared" si="26"/>
        <v/>
      </c>
      <c r="AR13" s="47" t="str">
        <f t="shared" si="55"/>
        <v>n/a</v>
      </c>
      <c r="AS13" s="46" t="str">
        <f>_xlfn.XLOOKUP($D13, MASTER_VL!$D:$D, MASTER_VL!G:G)</f>
        <v>NA</v>
      </c>
      <c r="AT13" s="46" t="str">
        <f>IF(AND(EXCL_YRS_NEG_INC=1,_xlfn.XLOOKUP($D13,MASTER_VL!$D:$D,MASTER_VL!P:P)&lt;0),"Negative",_xlfn.XLOOKUP($D13,MASTER_VL!$D:$D,MASTER_VL!P:P))</f>
        <v>NA</v>
      </c>
      <c r="AU13" s="65" t="str">
        <f t="shared" si="27"/>
        <v/>
      </c>
      <c r="AV13" s="65" t="str">
        <f t="shared" si="28"/>
        <v/>
      </c>
      <c r="AW13" s="47" t="str">
        <f t="shared" si="56"/>
        <v>n/a</v>
      </c>
      <c r="AX13" s="46">
        <f t="shared" si="29"/>
        <v>54495000</v>
      </c>
      <c r="AY13" s="46">
        <f>_xlfn.XLOOKUP($D13, MASTER_YH!$D:$D, MASTER_YH!J:J)</f>
        <v>89500000</v>
      </c>
      <c r="AZ13" s="49">
        <f t="shared" si="30"/>
        <v>0.60888268156424585</v>
      </c>
      <c r="BA13" s="46" t="str">
        <f t="shared" si="57"/>
        <v>n/a</v>
      </c>
      <c r="BB13" s="46" t="str">
        <f>_xlfn.XLOOKUP($D13, 'MASTER_S&amp;P'!$D:$D, 'MASTER_S&amp;P'!J:J)</f>
        <v>n/a</v>
      </c>
      <c r="BC13" s="49" t="str">
        <f t="shared" si="58"/>
        <v>n/a</v>
      </c>
      <c r="BD13" s="51">
        <f t="shared" si="31"/>
        <v>89500000</v>
      </c>
      <c r="BE13" s="65">
        <f t="shared" si="32"/>
        <v>1.6859290502507954E-3</v>
      </c>
      <c r="BF13" s="65" t="str">
        <f t="shared" si="33"/>
        <v/>
      </c>
      <c r="BG13" s="50">
        <f t="shared" si="59"/>
        <v>0.60888268156424585</v>
      </c>
      <c r="BH13" s="44">
        <f t="shared" si="34"/>
        <v>0</v>
      </c>
      <c r="BK13" s="46">
        <f>_xlfn.XLOOKUP($D13,MASTER_YH!$D:$D,MASTER_YH!H:H)</f>
        <v>56881000</v>
      </c>
      <c r="BL13" s="46" t="str">
        <f>IF(AND(EXCL_YRS_NEG_INC=1,_xlfn.XLOOKUP($D13,MASTER_YH!$D:$D,MASTER_YH!N:N)&lt;0), "Negative", _xlfn.XLOOKUP($D13,MASTER_YH!$D:$D,MASTER_YH!N:N))</f>
        <v>Negative</v>
      </c>
      <c r="BM13" s="65" t="str">
        <f t="shared" si="35"/>
        <v/>
      </c>
      <c r="BN13" s="65" t="str">
        <f t="shared" si="36"/>
        <v/>
      </c>
      <c r="BO13" s="47" t="str">
        <f t="shared" si="60"/>
        <v>n/a</v>
      </c>
      <c r="BP13" s="46" t="str">
        <f>_xlfn.XLOOKUP($D13, 'MASTER_S&amp;P'!$D:$D, 'MASTER_S&amp;P'!H:H)</f>
        <v>n/a</v>
      </c>
      <c r="BQ13" s="46" t="str">
        <f>IF(AND(EXCL_YRS_NEG_INC=1,_xlfn.XLOOKUP($D13,'MASTER_S&amp;P'!$D:$D,'MASTER_S&amp;P'!N:N)&lt;0),"Negative",_xlfn.XLOOKUP($D13,'MASTER_S&amp;P'!$D:$D,'MASTER_S&amp;P'!N:N))</f>
        <v>n/a</v>
      </c>
      <c r="BR13" s="65" t="str">
        <f t="shared" si="37"/>
        <v/>
      </c>
      <c r="BS13" s="65" t="str">
        <f t="shared" si="38"/>
        <v/>
      </c>
      <c r="BT13" s="47" t="str">
        <f t="shared" si="61"/>
        <v>n/a</v>
      </c>
      <c r="BU13" s="46" t="str">
        <f>_xlfn.XLOOKUP($D13, MASTER_VL!$D:$D, MASTER_VL!H:H)</f>
        <v>NA</v>
      </c>
      <c r="BV13" s="46" t="str">
        <f>IF(AND(EXCL_YRS_NEG_INC=1,_xlfn.XLOOKUP($D13,MASTER_VL!$D:$D,MASTER_VL!Q:Q)&lt;0),"Negative",_xlfn.XLOOKUP($D13,MASTER_VL!$D:$D,MASTER_VL!Q:Q))</f>
        <v>NA</v>
      </c>
      <c r="BW13" s="65" t="str">
        <f t="shared" si="39"/>
        <v/>
      </c>
      <c r="BX13" s="65" t="str">
        <f t="shared" si="40"/>
        <v/>
      </c>
      <c r="BY13" s="47" t="str">
        <f t="shared" si="62"/>
        <v>n/a</v>
      </c>
      <c r="BZ13" s="46">
        <f t="shared" si="41"/>
        <v>56881000</v>
      </c>
      <c r="CA13" s="46">
        <f>_xlfn.XLOOKUP($D13, MASTER_YH!$D:$D, MASTER_YH!K:K)</f>
        <v>88166000</v>
      </c>
      <c r="CB13" s="49">
        <f t="shared" si="42"/>
        <v>0.64515799741396906</v>
      </c>
      <c r="CC13" s="46" t="str">
        <f t="shared" si="63"/>
        <v>n/a</v>
      </c>
      <c r="CD13" s="46" t="str">
        <f>_xlfn.XLOOKUP($D13, 'MASTER_S&amp;P'!$D:$D, 'MASTER_S&amp;P'!K:K)</f>
        <v>n/a</v>
      </c>
      <c r="CE13" s="49" t="str">
        <f t="shared" si="64"/>
        <v>n/a</v>
      </c>
      <c r="CF13" s="51">
        <f t="shared" si="43"/>
        <v>88166000</v>
      </c>
      <c r="CG13" s="65">
        <f t="shared" si="44"/>
        <v>1.6411738937712741E-3</v>
      </c>
      <c r="CH13" s="65" t="str">
        <f t="shared" si="45"/>
        <v/>
      </c>
      <c r="CI13" s="50">
        <f t="shared" si="65"/>
        <v>0.64515799741396906</v>
      </c>
      <c r="CJ13" s="44">
        <f t="shared" si="46"/>
        <v>0</v>
      </c>
    </row>
    <row r="14" spans="2:88" x14ac:dyDescent="0.3">
      <c r="B14" s="7" t="str">
        <f t="shared" si="47"/>
        <v>Retail Softlines</v>
      </c>
      <c r="C14" s="7" t="str">
        <v>Allbirds Inc</v>
      </c>
      <c r="D14" s="7" t="str">
        <v>BIRD</v>
      </c>
      <c r="G14" s="46">
        <f>_xlfn.XLOOKUP($D14,MASTER_YH!$D:$D,MASTER_YH!F:F)</f>
        <v>189757000</v>
      </c>
      <c r="H14" s="46" t="str">
        <f>IF(AND(EXCL_YRS_NEG_INC=1,_xlfn.XLOOKUP($D14,MASTER_YH!$D:$D,MASTER_YH!L:L)&lt;0), "Negative", _xlfn.XLOOKUP($D14,MASTER_YH!$D:$D,MASTER_YH!L:L))</f>
        <v>Negative</v>
      </c>
      <c r="I14" s="65" t="str">
        <f t="shared" si="11"/>
        <v/>
      </c>
      <c r="J14" s="65" t="str">
        <f t="shared" si="12"/>
        <v/>
      </c>
      <c r="K14" s="47" t="str">
        <f t="shared" si="48"/>
        <v>n/a</v>
      </c>
      <c r="L14" s="46">
        <f>_xlfn.XLOOKUP($D14, 'MASTER_S&amp;P'!$D:$D, 'MASTER_S&amp;P'!F:F)</f>
        <v>189757000</v>
      </c>
      <c r="M14" s="46" t="str">
        <f>IF(AND(EXCL_YRS_NEG_INC=1,_xlfn.XLOOKUP($D14,'MASTER_S&amp;P'!$D:$D,'MASTER_S&amp;P'!L:L)&lt;0),"Negative",_xlfn.XLOOKUP($D14,'MASTER_S&amp;P'!$D:$D,'MASTER_S&amp;P'!L:L))</f>
        <v>Negative</v>
      </c>
      <c r="N14" s="65" t="str">
        <f t="shared" si="13"/>
        <v/>
      </c>
      <c r="O14" s="65" t="str">
        <f t="shared" si="14"/>
        <v/>
      </c>
      <c r="P14" s="47" t="str">
        <f t="shared" si="49"/>
        <v>n/a</v>
      </c>
      <c r="Q14" s="46">
        <f>_xlfn.XLOOKUP($D14, MASTER_VL!$D:$D, MASTER_VL!F:F)</f>
        <v>189800000</v>
      </c>
      <c r="R14" s="46" t="str">
        <f>IF(AND(EXCL_YRS_NEG_INC=1,_xlfn.XLOOKUP($D14,MASTER_VL!$D:$D,MASTER_VL!O:O)&lt;0),"Negative",_xlfn.XLOOKUP($D14,MASTER_VL!$D:$D,MASTER_VL!O:O))</f>
        <v>Negative</v>
      </c>
      <c r="S14" s="65" t="str">
        <f t="shared" si="15"/>
        <v/>
      </c>
      <c r="T14" s="65" t="str">
        <f t="shared" si="16"/>
        <v/>
      </c>
      <c r="U14" s="47" t="str">
        <f t="shared" si="50"/>
        <v>n/a</v>
      </c>
      <c r="V14" s="46">
        <f t="shared" si="17"/>
        <v>189757000</v>
      </c>
      <c r="W14" s="46">
        <f>_xlfn.XLOOKUP($D14, MASTER_YH!$D:$D, MASTER_YH!I:I)</f>
        <v>188879000</v>
      </c>
      <c r="X14" s="49">
        <f t="shared" si="18"/>
        <v>1.0046484786556473</v>
      </c>
      <c r="Y14" s="46">
        <f t="shared" si="51"/>
        <v>189757000</v>
      </c>
      <c r="Z14" s="46">
        <f>_xlfn.XLOOKUP($D14, 'MASTER_S&amp;P'!$D:$D, 'MASTER_S&amp;P'!I:I)</f>
        <v>188879000</v>
      </c>
      <c r="AA14" s="49">
        <f t="shared" si="52"/>
        <v>1.0046484786556473</v>
      </c>
      <c r="AB14" s="51">
        <f t="shared" si="19"/>
        <v>188879000</v>
      </c>
      <c r="AC14" s="65">
        <f t="shared" si="20"/>
        <v>3.5082182018193811E-3</v>
      </c>
      <c r="AD14" s="65" t="str">
        <f t="shared" si="21"/>
        <v/>
      </c>
      <c r="AE14" s="50">
        <f t="shared" si="53"/>
        <v>1.0046484786556473</v>
      </c>
      <c r="AF14" s="44">
        <f t="shared" si="22"/>
        <v>0</v>
      </c>
      <c r="AI14" s="46">
        <f>_xlfn.XLOOKUP($D14,MASTER_YH!$D:$D,MASTER_YH!G:G)</f>
        <v>254065000</v>
      </c>
      <c r="AJ14" s="46" t="str">
        <f>IF(AND(EXCL_YRS_NEG_INC=1,_xlfn.XLOOKUP($D14,MASTER_YH!$D:$D,MASTER_YH!M:M)&lt;0), "Negative", _xlfn.XLOOKUP($D14,MASTER_YH!$D:$D,MASTER_YH!M:M))</f>
        <v>Negative</v>
      </c>
      <c r="AK14" s="65" t="str">
        <f t="shared" si="23"/>
        <v/>
      </c>
      <c r="AL14" s="65" t="str">
        <f t="shared" si="24"/>
        <v/>
      </c>
      <c r="AM14" s="47" t="str">
        <f t="shared" si="54"/>
        <v>n/a</v>
      </c>
      <c r="AN14" s="46">
        <f>_xlfn.XLOOKUP($D14, 'MASTER_S&amp;P'!$D:$D, 'MASTER_S&amp;P'!G:G)</f>
        <v>254065000</v>
      </c>
      <c r="AO14" s="46" t="str">
        <f>IF(AND(EXCL_YRS_NEG_INC=1,_xlfn.XLOOKUP($D14,'MASTER_S&amp;P'!$D:$D,'MASTER_S&amp;P'!M:M)&lt;0),"Negative",_xlfn.XLOOKUP($D14,'MASTER_S&amp;P'!$D:$D,'MASTER_S&amp;P'!M:M))</f>
        <v>Negative</v>
      </c>
      <c r="AP14" s="65" t="str">
        <f t="shared" si="25"/>
        <v/>
      </c>
      <c r="AQ14" s="65" t="str">
        <f t="shared" si="26"/>
        <v/>
      </c>
      <c r="AR14" s="47" t="str">
        <f t="shared" si="55"/>
        <v>n/a</v>
      </c>
      <c r="AS14" s="46">
        <f>_xlfn.XLOOKUP($D14, MASTER_VL!$D:$D, MASTER_VL!G:G)</f>
        <v>254100000</v>
      </c>
      <c r="AT14" s="46" t="str">
        <f>IF(AND(EXCL_YRS_NEG_INC=1,_xlfn.XLOOKUP($D14,MASTER_VL!$D:$D,MASTER_VL!P:P)&lt;0),"Negative",_xlfn.XLOOKUP($D14,MASTER_VL!$D:$D,MASTER_VL!P:P))</f>
        <v>Negative</v>
      </c>
      <c r="AU14" s="65" t="str">
        <f t="shared" si="27"/>
        <v/>
      </c>
      <c r="AV14" s="65" t="str">
        <f t="shared" si="28"/>
        <v/>
      </c>
      <c r="AW14" s="47" t="str">
        <f t="shared" si="56"/>
        <v>n/a</v>
      </c>
      <c r="AX14" s="46">
        <f t="shared" si="29"/>
        <v>254065000</v>
      </c>
      <c r="AY14" s="46">
        <f>_xlfn.XLOOKUP($D14, MASTER_YH!$D:$D, MASTER_YH!J:J)</f>
        <v>312705000</v>
      </c>
      <c r="AZ14" s="49">
        <f t="shared" si="30"/>
        <v>0.81247501638924868</v>
      </c>
      <c r="BA14" s="46">
        <f t="shared" si="57"/>
        <v>254065000</v>
      </c>
      <c r="BB14" s="46">
        <f>_xlfn.XLOOKUP($D14, 'MASTER_S&amp;P'!$D:$D, 'MASTER_S&amp;P'!J:J)</f>
        <v>312705000</v>
      </c>
      <c r="BC14" s="49">
        <f t="shared" si="58"/>
        <v>0.81247501638924868</v>
      </c>
      <c r="BD14" s="51">
        <f t="shared" si="31"/>
        <v>312705000</v>
      </c>
      <c r="BE14" s="65">
        <f t="shared" si="32"/>
        <v>5.8904854040075418E-3</v>
      </c>
      <c r="BF14" s="65" t="str">
        <f t="shared" si="33"/>
        <v/>
      </c>
      <c r="BG14" s="50">
        <f t="shared" si="59"/>
        <v>0.81247501638924868</v>
      </c>
      <c r="BH14" s="44">
        <f t="shared" si="34"/>
        <v>0</v>
      </c>
      <c r="BK14" s="46">
        <f>_xlfn.XLOOKUP($D14,MASTER_YH!$D:$D,MASTER_YH!H:H)</f>
        <v>297766000</v>
      </c>
      <c r="BL14" s="46" t="str">
        <f>IF(AND(EXCL_YRS_NEG_INC=1,_xlfn.XLOOKUP($D14,MASTER_YH!$D:$D,MASTER_YH!N:N)&lt;0), "Negative", _xlfn.XLOOKUP($D14,MASTER_YH!$D:$D,MASTER_YH!N:N))</f>
        <v>Negative</v>
      </c>
      <c r="BM14" s="65" t="str">
        <f t="shared" si="35"/>
        <v/>
      </c>
      <c r="BN14" s="65" t="str">
        <f t="shared" si="36"/>
        <v/>
      </c>
      <c r="BO14" s="47" t="str">
        <f t="shared" si="60"/>
        <v>n/a</v>
      </c>
      <c r="BP14" s="46">
        <f>_xlfn.XLOOKUP($D14, 'MASTER_S&amp;P'!$D:$D, 'MASTER_S&amp;P'!H:H)</f>
        <v>297766000</v>
      </c>
      <c r="BQ14" s="46" t="str">
        <f>IF(AND(EXCL_YRS_NEG_INC=1,_xlfn.XLOOKUP($D14,'MASTER_S&amp;P'!$D:$D,'MASTER_S&amp;P'!N:N)&lt;0),"Negative",_xlfn.XLOOKUP($D14,'MASTER_S&amp;P'!$D:$D,'MASTER_S&amp;P'!N:N))</f>
        <v>Negative</v>
      </c>
      <c r="BR14" s="65" t="str">
        <f t="shared" si="37"/>
        <v/>
      </c>
      <c r="BS14" s="65" t="str">
        <f t="shared" si="38"/>
        <v/>
      </c>
      <c r="BT14" s="47" t="str">
        <f t="shared" si="61"/>
        <v>n/a</v>
      </c>
      <c r="BU14" s="46">
        <f>_xlfn.XLOOKUP($D14, MASTER_VL!$D:$D, MASTER_VL!H:H)</f>
        <v>297800000</v>
      </c>
      <c r="BV14" s="46" t="str">
        <f>IF(AND(EXCL_YRS_NEG_INC=1,_xlfn.XLOOKUP($D14,MASTER_VL!$D:$D,MASTER_VL!Q:Q)&lt;0),"Negative",_xlfn.XLOOKUP($D14,MASTER_VL!$D:$D,MASTER_VL!Q:Q))</f>
        <v>Negative</v>
      </c>
      <c r="BW14" s="65" t="str">
        <f t="shared" si="39"/>
        <v/>
      </c>
      <c r="BX14" s="65" t="str">
        <f t="shared" si="40"/>
        <v/>
      </c>
      <c r="BY14" s="47" t="str">
        <f t="shared" si="62"/>
        <v>n/a</v>
      </c>
      <c r="BZ14" s="46">
        <f t="shared" si="41"/>
        <v>297766000</v>
      </c>
      <c r="CA14" s="46">
        <f>_xlfn.XLOOKUP($D14, MASTER_YH!$D:$D, MASTER_YH!K:K)</f>
        <v>462364000</v>
      </c>
      <c r="CB14" s="49">
        <f t="shared" si="42"/>
        <v>0.64400775146853995</v>
      </c>
      <c r="CC14" s="46">
        <f t="shared" si="63"/>
        <v>297766000</v>
      </c>
      <c r="CD14" s="46">
        <f>_xlfn.XLOOKUP($D14, 'MASTER_S&amp;P'!$D:$D, 'MASTER_S&amp;P'!K:K)</f>
        <v>462364000</v>
      </c>
      <c r="CE14" s="49">
        <f t="shared" si="64"/>
        <v>0.64400775146853995</v>
      </c>
      <c r="CF14" s="51">
        <f t="shared" si="43"/>
        <v>462364000</v>
      </c>
      <c r="CG14" s="65">
        <f t="shared" si="44"/>
        <v>8.6067160381514581E-3</v>
      </c>
      <c r="CH14" s="65" t="str">
        <f t="shared" si="45"/>
        <v/>
      </c>
      <c r="CI14" s="50">
        <f t="shared" si="65"/>
        <v>0.64400775146853995</v>
      </c>
      <c r="CJ14" s="44">
        <f t="shared" si="46"/>
        <v>0</v>
      </c>
    </row>
    <row r="15" spans="2:88" x14ac:dyDescent="0.3">
      <c r="B15" s="7" t="str">
        <f t="shared" si="47"/>
        <v>Retail Softlines</v>
      </c>
      <c r="C15" s="7" t="str">
        <v>Buckle Inc</v>
      </c>
      <c r="D15" s="7" t="str">
        <v>BKE</v>
      </c>
      <c r="G15" s="46">
        <f>_xlfn.XLOOKUP($D15,MASTER_YH!$D:$D,MASTER_YH!F:F)</f>
        <v>1217689000</v>
      </c>
      <c r="H15" s="46">
        <f>IF(AND(EXCL_YRS_NEG_INC=1,_xlfn.XLOOKUP($D15,MASTER_YH!$D:$D,MASTER_YH!L:L)&lt;0), "Negative", _xlfn.XLOOKUP($D15,MASTER_YH!$D:$D,MASTER_YH!L:L))</f>
        <v>257777000</v>
      </c>
      <c r="I15" s="65">
        <f t="shared" si="11"/>
        <v>1.9447042003277706E-2</v>
      </c>
      <c r="J15" s="65" t="str">
        <f t="shared" si="12"/>
        <v/>
      </c>
      <c r="K15" s="47">
        <f t="shared" si="48"/>
        <v>0.21169362620504908</v>
      </c>
      <c r="L15" s="46">
        <f>_xlfn.XLOOKUP($D15, 'MASTER_S&amp;P'!$D:$D, 'MASTER_S&amp;P'!F:F)</f>
        <v>1261102000</v>
      </c>
      <c r="M15" s="46">
        <f>IF(AND(EXCL_YRS_NEG_INC=1,_xlfn.XLOOKUP($D15,'MASTER_S&amp;P'!$D:$D,'MASTER_S&amp;P'!L:L)&lt;0),"Negative",_xlfn.XLOOKUP($D15,'MASTER_S&amp;P'!$D:$D,'MASTER_S&amp;P'!L:L))</f>
        <v>289215000</v>
      </c>
      <c r="N15" s="65">
        <f t="shared" si="13"/>
        <v>2.1361217966079322E-2</v>
      </c>
      <c r="O15" s="65" t="str">
        <f t="shared" si="14"/>
        <v/>
      </c>
      <c r="P15" s="47">
        <f t="shared" si="49"/>
        <v>0.22933513704680508</v>
      </c>
      <c r="Q15" s="46">
        <f>_xlfn.XLOOKUP($D15, MASTER_VL!$D:$D, MASTER_VL!F:F)</f>
        <v>1217700000</v>
      </c>
      <c r="R15" s="46">
        <f>IF(AND(EXCL_YRS_NEG_INC=1,_xlfn.XLOOKUP($D15,MASTER_VL!$D:$D,MASTER_VL!O:O)&lt;0),"Negative",_xlfn.XLOOKUP($D15,MASTER_VL!$D:$D,MASTER_VL!O:O))</f>
        <v>197495300</v>
      </c>
      <c r="S15" s="65">
        <f t="shared" si="15"/>
        <v>1.9245336385660367E-2</v>
      </c>
      <c r="T15" s="65" t="str">
        <f t="shared" si="16"/>
        <v/>
      </c>
      <c r="U15" s="47">
        <f t="shared" si="50"/>
        <v>0.16218715611398538</v>
      </c>
      <c r="V15" s="46">
        <f t="shared" si="17"/>
        <v>1217689000</v>
      </c>
      <c r="W15" s="46">
        <f>_xlfn.XLOOKUP($D15, MASTER_YH!$D:$D, MASTER_YH!I:I)</f>
        <v>913173000</v>
      </c>
      <c r="X15" s="49">
        <f t="shared" si="18"/>
        <v>1.3334702186770744</v>
      </c>
      <c r="Y15" s="46">
        <f t="shared" si="51"/>
        <v>1261102000</v>
      </c>
      <c r="Z15" s="46">
        <f>_xlfn.XLOOKUP($D15, 'MASTER_S&amp;P'!$D:$D, 'MASTER_S&amp;P'!I:I)</f>
        <v>889810000</v>
      </c>
      <c r="AA15" s="49">
        <f t="shared" si="52"/>
        <v>1.4172711028197031</v>
      </c>
      <c r="AB15" s="51">
        <f t="shared" si="19"/>
        <v>901491500</v>
      </c>
      <c r="AC15" s="65">
        <f t="shared" si="20"/>
        <v>1.6744206021238234E-2</v>
      </c>
      <c r="AD15" s="65" t="str">
        <f t="shared" si="21"/>
        <v/>
      </c>
      <c r="AE15" s="50">
        <f t="shared" si="53"/>
        <v>1.3753706607483887</v>
      </c>
      <c r="AF15" s="44">
        <f t="shared" si="22"/>
        <v>0</v>
      </c>
      <c r="AI15" s="46">
        <f>_xlfn.XLOOKUP($D15,MASTER_YH!$D:$D,MASTER_YH!G:G)</f>
        <v>1261102000</v>
      </c>
      <c r="AJ15" s="46">
        <f>IF(AND(EXCL_YRS_NEG_INC=1,_xlfn.XLOOKUP($D15,MASTER_YH!$D:$D,MASTER_YH!M:M)&lt;0), "Negative", _xlfn.XLOOKUP($D15,MASTER_YH!$D:$D,MASTER_YH!M:M))</f>
        <v>289215000</v>
      </c>
      <c r="AK15" s="65">
        <f t="shared" si="23"/>
        <v>2.1872543493799315E-2</v>
      </c>
      <c r="AL15" s="65" t="str">
        <f t="shared" si="24"/>
        <v/>
      </c>
      <c r="AM15" s="47">
        <f t="shared" si="54"/>
        <v>0.22933513704680508</v>
      </c>
      <c r="AN15" s="46">
        <f>_xlfn.XLOOKUP($D15, 'MASTER_S&amp;P'!$D:$D, 'MASTER_S&amp;P'!G:G)</f>
        <v>1345187000</v>
      </c>
      <c r="AO15" s="46">
        <f>IF(AND(EXCL_YRS_NEG_INC=1,_xlfn.XLOOKUP($D15,'MASTER_S&amp;P'!$D:$D,'MASTER_S&amp;P'!M:M)&lt;0),"Negative",_xlfn.XLOOKUP($D15,'MASTER_S&amp;P'!$D:$D,'MASTER_S&amp;P'!M:M))</f>
        <v>335056000</v>
      </c>
      <c r="AP15" s="65">
        <f t="shared" si="25"/>
        <v>2.2425326006001157E-2</v>
      </c>
      <c r="AQ15" s="65" t="str">
        <f t="shared" si="26"/>
        <v/>
      </c>
      <c r="AR15" s="47">
        <f t="shared" si="55"/>
        <v>0.24907763753292292</v>
      </c>
      <c r="AS15" s="46">
        <f>_xlfn.XLOOKUP($D15, MASTER_VL!$D:$D, MASTER_VL!G:G)</f>
        <v>1261100000</v>
      </c>
      <c r="AT15" s="46">
        <f>IF(AND(EXCL_YRS_NEG_INC=1,_xlfn.XLOOKUP($D15,MASTER_VL!$D:$D,MASTER_VL!P:P)&lt;0),"Negative",_xlfn.XLOOKUP($D15,MASTER_VL!$D:$D,MASTER_VL!P:P))</f>
        <v>221980000.00000003</v>
      </c>
      <c r="AU15" s="65">
        <f t="shared" si="27"/>
        <v>1.8220489814903897E-2</v>
      </c>
      <c r="AV15" s="65" t="str">
        <f t="shared" si="28"/>
        <v/>
      </c>
      <c r="AW15" s="47">
        <f t="shared" si="56"/>
        <v>0.17602093410514633</v>
      </c>
      <c r="AX15" s="46">
        <f t="shared" si="29"/>
        <v>1261102000</v>
      </c>
      <c r="AY15" s="46">
        <f>_xlfn.XLOOKUP($D15, MASTER_YH!$D:$D, MASTER_YH!J:J)</f>
        <v>889810000</v>
      </c>
      <c r="AZ15" s="49">
        <f t="shared" si="30"/>
        <v>1.4172711028197031</v>
      </c>
      <c r="BA15" s="46">
        <f t="shared" si="57"/>
        <v>1345187000</v>
      </c>
      <c r="BB15" s="46">
        <f>_xlfn.XLOOKUP($D15, 'MASTER_S&amp;P'!$D:$D, 'MASTER_S&amp;P'!J:J)</f>
        <v>837579000</v>
      </c>
      <c r="BC15" s="49">
        <f t="shared" si="58"/>
        <v>1.6060419375366384</v>
      </c>
      <c r="BD15" s="51">
        <f t="shared" si="31"/>
        <v>863694500</v>
      </c>
      <c r="BE15" s="65">
        <f t="shared" si="32"/>
        <v>1.6269582660243972E-2</v>
      </c>
      <c r="BF15" s="65" t="str">
        <f t="shared" si="33"/>
        <v/>
      </c>
      <c r="BG15" s="50">
        <f t="shared" si="59"/>
        <v>1.5116565201781706</v>
      </c>
      <c r="BH15" s="44">
        <f t="shared" si="34"/>
        <v>0</v>
      </c>
      <c r="BK15" s="46">
        <f>_xlfn.XLOOKUP($D15,MASTER_YH!$D:$D,MASTER_YH!H:H)</f>
        <v>1345187000</v>
      </c>
      <c r="BL15" s="46">
        <f>IF(AND(EXCL_YRS_NEG_INC=1,_xlfn.XLOOKUP($D15,MASTER_YH!$D:$D,MASTER_YH!N:N)&lt;0), "Negative", _xlfn.XLOOKUP($D15,MASTER_YH!$D:$D,MASTER_YH!N:N))</f>
        <v>335056000</v>
      </c>
      <c r="BM15" s="65">
        <f t="shared" si="35"/>
        <v>2.1496538340666518E-2</v>
      </c>
      <c r="BN15" s="65" t="str">
        <f t="shared" si="36"/>
        <v/>
      </c>
      <c r="BO15" s="47">
        <f t="shared" si="60"/>
        <v>0.24907763753292292</v>
      </c>
      <c r="BP15" s="46">
        <f>_xlfn.XLOOKUP($D15, 'MASTER_S&amp;P'!$D:$D, 'MASTER_S&amp;P'!H:H)</f>
        <v>1294607000</v>
      </c>
      <c r="BQ15" s="46">
        <f>IF(AND(EXCL_YRS_NEG_INC=1,_xlfn.XLOOKUP($D15,'MASTER_S&amp;P'!$D:$D,'MASTER_S&amp;P'!N:N)&lt;0),"Negative",_xlfn.XLOOKUP($D15,'MASTER_S&amp;P'!$D:$D,'MASTER_S&amp;P'!N:N))</f>
        <v>337755000</v>
      </c>
      <c r="BR15" s="65">
        <f t="shared" si="37"/>
        <v>1.5594917091490568E-2</v>
      </c>
      <c r="BS15" s="65" t="str">
        <f t="shared" si="38"/>
        <v/>
      </c>
      <c r="BT15" s="47">
        <f t="shared" si="61"/>
        <v>0.26089384654957065</v>
      </c>
      <c r="BU15" s="46">
        <f>_xlfn.XLOOKUP($D15, MASTER_VL!$D:$D, MASTER_VL!H:H)</f>
        <v>1345200000</v>
      </c>
      <c r="BV15" s="46">
        <f>IF(AND(EXCL_YRS_NEG_INC=1,_xlfn.XLOOKUP($D15,MASTER_VL!$D:$D,MASTER_VL!Q:Q)&lt;0),"Negative",_xlfn.XLOOKUP($D15,MASTER_VL!$D:$D,MASTER_VL!Q:Q))</f>
        <v>256961700</v>
      </c>
      <c r="BW15" s="65">
        <f t="shared" si="39"/>
        <v>2.1840849908501818E-2</v>
      </c>
      <c r="BX15" s="65" t="str">
        <f t="shared" si="40"/>
        <v/>
      </c>
      <c r="BY15" s="47">
        <f t="shared" si="62"/>
        <v>0.19102118644067798</v>
      </c>
      <c r="BZ15" s="46">
        <f t="shared" si="41"/>
        <v>1345187000</v>
      </c>
      <c r="CA15" s="46">
        <f>_xlfn.XLOOKUP($D15, MASTER_YH!$D:$D, MASTER_YH!K:K)</f>
        <v>837579000</v>
      </c>
      <c r="CB15" s="49">
        <f t="shared" si="42"/>
        <v>1.6060419375366384</v>
      </c>
      <c r="CC15" s="46">
        <f t="shared" si="63"/>
        <v>1294607000</v>
      </c>
      <c r="CD15" s="46">
        <f>_xlfn.XLOOKUP($D15, 'MASTER_S&amp;P'!$D:$D, 'MASTER_S&amp;P'!K:K)</f>
        <v>780884000</v>
      </c>
      <c r="CE15" s="49">
        <f t="shared" si="64"/>
        <v>1.6578736406431684</v>
      </c>
      <c r="CF15" s="51">
        <f t="shared" si="43"/>
        <v>809231500</v>
      </c>
      <c r="CG15" s="65">
        <f t="shared" si="44"/>
        <v>1.5063512145468421E-2</v>
      </c>
      <c r="CH15" s="65" t="str">
        <f t="shared" si="45"/>
        <v/>
      </c>
      <c r="CI15" s="50">
        <f t="shared" si="65"/>
        <v>1.6319577890899035</v>
      </c>
      <c r="CJ15" s="44">
        <f t="shared" si="46"/>
        <v>0</v>
      </c>
    </row>
    <row r="16" spans="2:88" x14ac:dyDescent="0.3">
      <c r="B16" s="7" t="str">
        <f t="shared" si="47"/>
        <v>Retail Softlines</v>
      </c>
      <c r="C16" s="7" t="str">
        <v>Boot Barn Holdings</v>
      </c>
      <c r="D16" s="7" t="str">
        <v>BOOT</v>
      </c>
      <c r="G16" s="46" t="str">
        <f>_xlfn.XLOOKUP($D16,MASTER_YH!$D:$D,MASTER_YH!F:F)</f>
        <v>n/a</v>
      </c>
      <c r="H16" s="46" t="str">
        <f>IF(AND(EXCL_YRS_NEG_INC=1,_xlfn.XLOOKUP($D16,MASTER_YH!$D:$D,MASTER_YH!L:L)&lt;0), "Negative", _xlfn.XLOOKUP($D16,MASTER_YH!$D:$D,MASTER_YH!L:L))</f>
        <v>n/a</v>
      </c>
      <c r="I16" s="65" t="str">
        <f t="shared" si="11"/>
        <v/>
      </c>
      <c r="J16" s="65" t="str">
        <f t="shared" si="12"/>
        <v/>
      </c>
      <c r="K16" s="47" t="str">
        <f t="shared" si="48"/>
        <v>n/a</v>
      </c>
      <c r="L16" s="46">
        <f>_xlfn.XLOOKUP($D16, 'MASTER_S&amp;P'!$D:$D, 'MASTER_S&amp;P'!F:F)</f>
        <v>1667009000</v>
      </c>
      <c r="M16" s="46">
        <f>IF(AND(EXCL_YRS_NEG_INC=1,_xlfn.XLOOKUP($D16,'MASTER_S&amp;P'!$D:$D,'MASTER_S&amp;P'!L:L)&lt;0),"Negative",_xlfn.XLOOKUP($D16,'MASTER_S&amp;P'!$D:$D,'MASTER_S&amp;P'!L:L))</f>
        <v>197372000</v>
      </c>
      <c r="N16" s="65">
        <f t="shared" si="13"/>
        <v>4.0414715472304692E-2</v>
      </c>
      <c r="O16" s="65" t="str">
        <f t="shared" si="14"/>
        <v/>
      </c>
      <c r="P16" s="47">
        <f t="shared" si="49"/>
        <v>0.11839888086986933</v>
      </c>
      <c r="Q16" s="46" t="str">
        <f>_xlfn.XLOOKUP($D16, MASTER_VL!$D:$D, MASTER_VL!F:F)</f>
        <v>NA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 t="str">
        <f t="shared" si="17"/>
        <v>n/a</v>
      </c>
      <c r="W16" s="46" t="str">
        <f>_xlfn.XLOOKUP($D16, MASTER_YH!$D:$D, MASTER_YH!I:I)</f>
        <v>n/a</v>
      </c>
      <c r="X16" s="49" t="str">
        <f t="shared" si="18"/>
        <v>n/a</v>
      </c>
      <c r="Y16" s="46">
        <f t="shared" si="51"/>
        <v>1667009000</v>
      </c>
      <c r="Z16" s="46">
        <f>_xlfn.XLOOKUP($D16, 'MASTER_S&amp;P'!$D:$D, 'MASTER_S&amp;P'!I:I)</f>
        <v>1705592000</v>
      </c>
      <c r="AA16" s="49">
        <f t="shared" si="52"/>
        <v>0.97737852897996702</v>
      </c>
      <c r="AB16" s="51">
        <f t="shared" si="19"/>
        <v>1705592000</v>
      </c>
      <c r="AC16" s="65">
        <f t="shared" si="20"/>
        <v>3.1679482098473211E-2</v>
      </c>
      <c r="AD16" s="65" t="str">
        <f t="shared" si="21"/>
        <v/>
      </c>
      <c r="AE16" s="50">
        <f t="shared" si="53"/>
        <v>0.97737852897996702</v>
      </c>
      <c r="AF16" s="44">
        <f t="shared" si="22"/>
        <v>0</v>
      </c>
      <c r="AI16" s="46">
        <f>_xlfn.XLOOKUP($D16,MASTER_YH!$D:$D,MASTER_YH!G:G)</f>
        <v>1667009000</v>
      </c>
      <c r="AJ16" s="46">
        <f>IF(AND(EXCL_YRS_NEG_INC=1,_xlfn.XLOOKUP($D16,MASTER_YH!$D:$D,MASTER_YH!M:M)&lt;0), "Negative", _xlfn.XLOOKUP($D16,MASTER_YH!$D:$D,MASTER_YH!M:M))</f>
        <v>197372000</v>
      </c>
      <c r="AK16" s="65">
        <f t="shared" si="23"/>
        <v>4.0809925918157901E-2</v>
      </c>
      <c r="AL16" s="65" t="str">
        <f t="shared" si="24"/>
        <v/>
      </c>
      <c r="AM16" s="47">
        <f t="shared" si="54"/>
        <v>0.11839888086986933</v>
      </c>
      <c r="AN16" s="46">
        <f>_xlfn.XLOOKUP($D16, 'MASTER_S&amp;P'!$D:$D, 'MASTER_S&amp;P'!G:G)</f>
        <v>1657615000</v>
      </c>
      <c r="AO16" s="46">
        <f>IF(AND(EXCL_YRS_NEG_INC=1,_xlfn.XLOOKUP($D16,'MASTER_S&amp;P'!$D:$D,'MASTER_S&amp;P'!M:M)&lt;0),"Negative",_xlfn.XLOOKUP($D16,'MASTER_S&amp;P'!$D:$D,'MASTER_S&amp;P'!M:M))</f>
        <v>225878000</v>
      </c>
      <c r="AP16" s="65">
        <f t="shared" si="25"/>
        <v>4.1841310922750792E-2</v>
      </c>
      <c r="AQ16" s="65" t="str">
        <f t="shared" si="26"/>
        <v/>
      </c>
      <c r="AR16" s="47">
        <f t="shared" si="55"/>
        <v>0.13626686534569246</v>
      </c>
      <c r="AS16" s="46">
        <f>_xlfn.XLOOKUP($D16, MASTER_VL!$D:$D, MASTER_VL!G:G)</f>
        <v>1667000000</v>
      </c>
      <c r="AT16" s="46">
        <f>IF(AND(EXCL_YRS_NEG_INC=1,_xlfn.XLOOKUP($D16,MASTER_VL!$D:$D,MASTER_VL!P:P)&lt;0),"Negative",_xlfn.XLOOKUP($D16,MASTER_VL!$D:$D,MASTER_VL!P:P))</f>
        <v>145632000</v>
      </c>
      <c r="AU16" s="65">
        <f t="shared" si="27"/>
        <v>3.3995901745472651E-2</v>
      </c>
      <c r="AV16" s="65" t="str">
        <f t="shared" si="28"/>
        <v/>
      </c>
      <c r="AW16" s="47">
        <f t="shared" si="56"/>
        <v>8.7361727654469104E-2</v>
      </c>
      <c r="AX16" s="46">
        <f t="shared" si="29"/>
        <v>1667009000</v>
      </c>
      <c r="AY16" s="46">
        <f>_xlfn.XLOOKUP($D16, MASTER_YH!$D:$D, MASTER_YH!J:J)</f>
        <v>1705592000</v>
      </c>
      <c r="AZ16" s="49">
        <f t="shared" si="30"/>
        <v>0.97737852897996702</v>
      </c>
      <c r="BA16" s="46">
        <f t="shared" si="57"/>
        <v>1657615000</v>
      </c>
      <c r="BB16" s="46">
        <f>_xlfn.XLOOKUP($D16, 'MASTER_S&amp;P'!$D:$D, 'MASTER_S&amp;P'!J:J)</f>
        <v>1517381000</v>
      </c>
      <c r="BC16" s="49">
        <f t="shared" si="58"/>
        <v>1.0924184499476401</v>
      </c>
      <c r="BD16" s="51">
        <f t="shared" si="31"/>
        <v>1611486500</v>
      </c>
      <c r="BE16" s="65">
        <f t="shared" si="32"/>
        <v>3.0355887200413167E-2</v>
      </c>
      <c r="BF16" s="65" t="str">
        <f t="shared" si="33"/>
        <v/>
      </c>
      <c r="BG16" s="50">
        <f t="shared" si="59"/>
        <v>1.0348984894638036</v>
      </c>
      <c r="BH16" s="44">
        <f t="shared" si="34"/>
        <v>0</v>
      </c>
      <c r="BK16" s="46">
        <f>_xlfn.XLOOKUP($D16,MASTER_YH!$D:$D,MASTER_YH!H:H)</f>
        <v>1657615000</v>
      </c>
      <c r="BL16" s="46">
        <f>IF(AND(EXCL_YRS_NEG_INC=1,_xlfn.XLOOKUP($D16,MASTER_YH!$D:$D,MASTER_YH!N:N)&lt;0), "Negative", _xlfn.XLOOKUP($D16,MASTER_YH!$D:$D,MASTER_YH!N:N))</f>
        <v>225878000</v>
      </c>
      <c r="BM16" s="65">
        <f t="shared" si="35"/>
        <v>3.6090517889280957E-2</v>
      </c>
      <c r="BN16" s="65" t="str">
        <f t="shared" si="36"/>
        <v/>
      </c>
      <c r="BO16" s="47">
        <f t="shared" si="60"/>
        <v>0.13626686534569246</v>
      </c>
      <c r="BP16" s="46">
        <f>_xlfn.XLOOKUP($D16, 'MASTER_S&amp;P'!$D:$D, 'MASTER_S&amp;P'!H:H)</f>
        <v>1488256000</v>
      </c>
      <c r="BQ16" s="46">
        <f>IF(AND(EXCL_YRS_NEG_INC=1,_xlfn.XLOOKUP($D16,'MASTER_S&amp;P'!$D:$D,'MASTER_S&amp;P'!N:N)&lt;0),"Negative",_xlfn.XLOOKUP($D16,'MASTER_S&amp;P'!$D:$D,'MASTER_S&amp;P'!N:N))</f>
        <v>252593000</v>
      </c>
      <c r="BR16" s="65">
        <f t="shared" si="37"/>
        <v>2.618229155563857E-2</v>
      </c>
      <c r="BS16" s="65" t="str">
        <f t="shared" si="38"/>
        <v/>
      </c>
      <c r="BT16" s="47">
        <f t="shared" si="61"/>
        <v>0.16972416035950805</v>
      </c>
      <c r="BU16" s="46">
        <f>_xlfn.XLOOKUP($D16, MASTER_VL!$D:$D, MASTER_VL!H:H)</f>
        <v>1657600000</v>
      </c>
      <c r="BV16" s="46">
        <f>IF(AND(EXCL_YRS_NEG_INC=1,_xlfn.XLOOKUP($D16,MASTER_VL!$D:$D,MASTER_VL!Q:Q)&lt;0),"Negative",_xlfn.XLOOKUP($D16,MASTER_VL!$D:$D,MASTER_VL!Q:Q))</f>
        <v>168094200</v>
      </c>
      <c r="BW16" s="65">
        <f t="shared" si="39"/>
        <v>3.6668582254878762E-2</v>
      </c>
      <c r="BX16" s="65" t="str">
        <f t="shared" si="40"/>
        <v/>
      </c>
      <c r="BY16" s="47">
        <f t="shared" si="62"/>
        <v>0.1014081805019305</v>
      </c>
      <c r="BZ16" s="46">
        <f t="shared" si="41"/>
        <v>1657615000</v>
      </c>
      <c r="CA16" s="46">
        <f>_xlfn.XLOOKUP($D16, MASTER_YH!$D:$D, MASTER_YH!K:K)</f>
        <v>1517381000</v>
      </c>
      <c r="CB16" s="49">
        <f t="shared" si="42"/>
        <v>1.0924184499476401</v>
      </c>
      <c r="CC16" s="46">
        <f t="shared" si="63"/>
        <v>1488256000</v>
      </c>
      <c r="CD16" s="46">
        <f>_xlfn.XLOOKUP($D16, 'MASTER_S&amp;P'!$D:$D, 'MASTER_S&amp;P'!K:K)</f>
        <v>1199855000</v>
      </c>
      <c r="CE16" s="49">
        <f t="shared" si="64"/>
        <v>1.2403632105546087</v>
      </c>
      <c r="CF16" s="51">
        <f t="shared" si="43"/>
        <v>1358618000</v>
      </c>
      <c r="CG16" s="65">
        <f t="shared" si="44"/>
        <v>2.5290116294350896E-2</v>
      </c>
      <c r="CH16" s="65" t="str">
        <f t="shared" si="45"/>
        <v/>
      </c>
      <c r="CI16" s="50">
        <f t="shared" si="65"/>
        <v>1.1663908302511246</v>
      </c>
      <c r="CJ16" s="44">
        <f t="shared" si="46"/>
        <v>0</v>
      </c>
    </row>
    <row r="17" spans="2:88" x14ac:dyDescent="0.3">
      <c r="B17" s="7" t="str">
        <f t="shared" si="47"/>
        <v>Retail Softlines</v>
      </c>
      <c r="C17" s="7" t="str">
        <v>Cato Corp</v>
      </c>
      <c r="D17" s="7" t="str">
        <v>CATO</v>
      </c>
      <c r="G17" s="46">
        <f>_xlfn.XLOOKUP($D17,MASTER_YH!$D:$D,MASTER_YH!F:F)</f>
        <v>642140000</v>
      </c>
      <c r="H17" s="46" t="str">
        <f>IF(AND(EXCL_YRS_NEG_INC=1,_xlfn.XLOOKUP($D17,MASTER_YH!$D:$D,MASTER_YH!L:L)&lt;0), "Negative", _xlfn.XLOOKUP($D17,MASTER_YH!$D:$D,MASTER_YH!L:L))</f>
        <v>Negative</v>
      </c>
      <c r="I17" s="65" t="str">
        <f t="shared" si="11"/>
        <v/>
      </c>
      <c r="J17" s="65" t="str">
        <f t="shared" si="12"/>
        <v/>
      </c>
      <c r="K17" s="47" t="str">
        <f t="shared" si="48"/>
        <v>n/a</v>
      </c>
      <c r="L17" s="46">
        <f>_xlfn.XLOOKUP($D17, 'MASTER_S&amp;P'!$D:$D, 'MASTER_S&amp;P'!F:F)</f>
        <v>708059000</v>
      </c>
      <c r="M17" s="46" t="str">
        <f>IF(AND(EXCL_YRS_NEG_INC=1,_xlfn.XLOOKUP($D17,'MASTER_S&amp;P'!$D:$D,'MASTER_S&amp;P'!L:L)&lt;0),"Negative",_xlfn.XLOOKUP($D17,'MASTER_S&amp;P'!$D:$D,'MASTER_S&amp;P'!L:L))</f>
        <v>Negative</v>
      </c>
      <c r="N17" s="65" t="str">
        <f t="shared" si="13"/>
        <v/>
      </c>
      <c r="O17" s="65" t="str">
        <f t="shared" si="14"/>
        <v/>
      </c>
      <c r="P17" s="47" t="str">
        <f t="shared" si="49"/>
        <v>n/a</v>
      </c>
      <c r="Q17" s="46" t="str">
        <f>_xlfn.XLOOKUP($D17, MASTER_VL!$D:$D, MASTER_VL!F:F)</f>
        <v>NA</v>
      </c>
      <c r="R17" s="46" t="str">
        <f>IF(AND(EXCL_YRS_NEG_INC=1,_xlfn.XLOOKUP($D17,MASTER_VL!$D:$D,MASTER_VL!O:O)&lt;0),"Negative",_xlfn.XLOOKUP($D17,MASTER_VL!$D:$D,MASTER_VL!O:O))</f>
        <v>NA</v>
      </c>
      <c r="S17" s="65" t="str">
        <f t="shared" si="15"/>
        <v/>
      </c>
      <c r="T17" s="65" t="str">
        <f t="shared" si="16"/>
        <v/>
      </c>
      <c r="U17" s="47" t="str">
        <f t="shared" si="50"/>
        <v>n/a</v>
      </c>
      <c r="V17" s="46">
        <f t="shared" si="17"/>
        <v>642140000</v>
      </c>
      <c r="W17" s="46">
        <f>_xlfn.XLOOKUP($D17, MASTER_YH!$D:$D, MASTER_YH!I:I)</f>
        <v>452361000</v>
      </c>
      <c r="X17" s="49">
        <f t="shared" si="18"/>
        <v>1.419529977164256</v>
      </c>
      <c r="Y17" s="46">
        <f t="shared" si="51"/>
        <v>708059000</v>
      </c>
      <c r="Z17" s="46">
        <f>_xlfn.XLOOKUP($D17, 'MASTER_S&amp;P'!$D:$D, 'MASTER_S&amp;P'!I:I)</f>
        <v>486817000</v>
      </c>
      <c r="AA17" s="49">
        <f t="shared" si="52"/>
        <v>1.4544664627570525</v>
      </c>
      <c r="AB17" s="51">
        <f t="shared" si="19"/>
        <v>469589000</v>
      </c>
      <c r="AC17" s="65">
        <f t="shared" si="20"/>
        <v>8.722095506510312E-3</v>
      </c>
      <c r="AD17" s="65" t="str">
        <f t="shared" si="21"/>
        <v/>
      </c>
      <c r="AE17" s="50">
        <f t="shared" si="53"/>
        <v>1.4369982199606541</v>
      </c>
      <c r="AF17" s="44">
        <f t="shared" si="22"/>
        <v>0</v>
      </c>
      <c r="AI17" s="46">
        <f>_xlfn.XLOOKUP($D17,MASTER_YH!$D:$D,MASTER_YH!G:G)</f>
        <v>700318000</v>
      </c>
      <c r="AJ17" s="46" t="str">
        <f>IF(AND(EXCL_YRS_NEG_INC=1,_xlfn.XLOOKUP($D17,MASTER_YH!$D:$D,MASTER_YH!M:M)&lt;0), "Negative", _xlfn.XLOOKUP($D17,MASTER_YH!$D:$D,MASTER_YH!M:M))</f>
        <v>Negative</v>
      </c>
      <c r="AK17" s="65" t="str">
        <f t="shared" si="23"/>
        <v/>
      </c>
      <c r="AL17" s="65" t="str">
        <f t="shared" si="24"/>
        <v/>
      </c>
      <c r="AM17" s="47" t="str">
        <f t="shared" si="54"/>
        <v>n/a</v>
      </c>
      <c r="AN17" s="46">
        <f>_xlfn.XLOOKUP($D17, 'MASTER_S&amp;P'!$D:$D, 'MASTER_S&amp;P'!G:G)</f>
        <v>759260000</v>
      </c>
      <c r="AO17" s="46">
        <f>IF(AND(EXCL_YRS_NEG_INC=1,_xlfn.XLOOKUP($D17,'MASTER_S&amp;P'!$D:$D,'MASTER_S&amp;P'!M:M)&lt;0),"Negative",_xlfn.XLOOKUP($D17,'MASTER_S&amp;P'!$D:$D,'MASTER_S&amp;P'!M:M))</f>
        <v>1770000</v>
      </c>
      <c r="AP17" s="65">
        <f t="shared" si="25"/>
        <v>1.3500939717239686E-2</v>
      </c>
      <c r="AQ17" s="65" t="str">
        <f t="shared" si="26"/>
        <v/>
      </c>
      <c r="AR17" s="47">
        <f t="shared" si="55"/>
        <v>2.3312172378368409E-3</v>
      </c>
      <c r="AS17" s="46">
        <f>_xlfn.XLOOKUP($D17, MASTER_VL!$D:$D, MASTER_VL!G:G)</f>
        <v>708100000</v>
      </c>
      <c r="AT17" s="46" t="str">
        <f>IF(AND(EXCL_YRS_NEG_INC=1,_xlfn.XLOOKUP($D17,MASTER_VL!$D:$D,MASTER_VL!P:P)&lt;0),"Negative",_xlfn.XLOOKUP($D17,MASTER_VL!$D:$D,MASTER_VL!P:P))</f>
        <v>Negative</v>
      </c>
      <c r="AU17" s="65" t="str">
        <f t="shared" si="27"/>
        <v/>
      </c>
      <c r="AV17" s="65" t="str">
        <f t="shared" si="28"/>
        <v/>
      </c>
      <c r="AW17" s="47" t="str">
        <f t="shared" si="56"/>
        <v>n/a</v>
      </c>
      <c r="AX17" s="46">
        <f t="shared" si="29"/>
        <v>700318000</v>
      </c>
      <c r="AY17" s="46">
        <f>_xlfn.XLOOKUP($D17, MASTER_YH!$D:$D, MASTER_YH!J:J)</f>
        <v>486817000</v>
      </c>
      <c r="AZ17" s="49">
        <f t="shared" si="30"/>
        <v>1.4385652103357114</v>
      </c>
      <c r="BA17" s="46">
        <f t="shared" si="57"/>
        <v>759260000</v>
      </c>
      <c r="BB17" s="46">
        <f>_xlfn.XLOOKUP($D17, 'MASTER_S&amp;P'!$D:$D, 'MASTER_S&amp;P'!J:J)</f>
        <v>553140000</v>
      </c>
      <c r="BC17" s="49">
        <f t="shared" si="58"/>
        <v>1.3726362222945367</v>
      </c>
      <c r="BD17" s="51">
        <f t="shared" si="31"/>
        <v>519978500</v>
      </c>
      <c r="BE17" s="65">
        <f t="shared" si="32"/>
        <v>9.7949369682216007E-3</v>
      </c>
      <c r="BF17" s="65" t="str">
        <f t="shared" si="33"/>
        <v/>
      </c>
      <c r="BG17" s="50">
        <f t="shared" si="59"/>
        <v>1.4056007163151241</v>
      </c>
      <c r="BH17" s="44">
        <f t="shared" si="34"/>
        <v>0</v>
      </c>
      <c r="BK17" s="46">
        <f>_xlfn.XLOOKUP($D17,MASTER_YH!$D:$D,MASTER_YH!H:H)</f>
        <v>752370000</v>
      </c>
      <c r="BL17" s="46">
        <f>IF(AND(EXCL_YRS_NEG_INC=1,_xlfn.XLOOKUP($D17,MASTER_YH!$D:$D,MASTER_YH!N:N)&lt;0), "Negative", _xlfn.XLOOKUP($D17,MASTER_YH!$D:$D,MASTER_YH!N:N))</f>
        <v>1770000</v>
      </c>
      <c r="BM17" s="65">
        <f t="shared" si="35"/>
        <v>1.5764568195730848E-2</v>
      </c>
      <c r="BN17" s="65" t="str">
        <f t="shared" si="36"/>
        <v/>
      </c>
      <c r="BO17" s="47">
        <f t="shared" si="60"/>
        <v>2.3525658917819691E-3</v>
      </c>
      <c r="BP17" s="46">
        <f>_xlfn.XLOOKUP($D17, 'MASTER_S&amp;P'!$D:$D, 'MASTER_S&amp;P'!H:H)</f>
        <v>769271000</v>
      </c>
      <c r="BQ17" s="46">
        <f>IF(AND(EXCL_YRS_NEG_INC=1,_xlfn.XLOOKUP($D17,'MASTER_S&amp;P'!$D:$D,'MASTER_S&amp;P'!N:N)&lt;0),"Negative",_xlfn.XLOOKUP($D17,'MASTER_S&amp;P'!$D:$D,'MASTER_S&amp;P'!N:N))</f>
        <v>38965000</v>
      </c>
      <c r="BR17" s="65">
        <f t="shared" si="37"/>
        <v>1.1436591794432559E-2</v>
      </c>
      <c r="BS17" s="65" t="str">
        <f t="shared" si="38"/>
        <v/>
      </c>
      <c r="BT17" s="47">
        <f t="shared" si="61"/>
        <v>5.0651850908197502E-2</v>
      </c>
      <c r="BU17" s="46">
        <f>_xlfn.XLOOKUP($D17, MASTER_VL!$D:$D, MASTER_VL!H:H)</f>
        <v>759300000</v>
      </c>
      <c r="BV17" s="46">
        <f>IF(AND(EXCL_YRS_NEG_INC=1,_xlfn.XLOOKUP($D17,MASTER_VL!$D:$D,MASTER_VL!Q:Q)&lt;0),"Negative",_xlfn.XLOOKUP($D17,MASTER_VL!$D:$D,MASTER_VL!Q:Q))</f>
        <v>0</v>
      </c>
      <c r="BW17" s="65" t="str">
        <f t="shared" si="39"/>
        <v/>
      </c>
      <c r="BX17" s="65" t="str">
        <f t="shared" si="40"/>
        <v/>
      </c>
      <c r="BY17" s="47">
        <f t="shared" si="62"/>
        <v>0</v>
      </c>
      <c r="BZ17" s="46">
        <f t="shared" si="41"/>
        <v>752370000</v>
      </c>
      <c r="CA17" s="46">
        <f>_xlfn.XLOOKUP($D17, MASTER_YH!$D:$D, MASTER_YH!K:K)</f>
        <v>553140000</v>
      </c>
      <c r="CB17" s="49">
        <f t="shared" si="42"/>
        <v>1.3601800629135481</v>
      </c>
      <c r="CC17" s="46">
        <f t="shared" si="63"/>
        <v>769271000</v>
      </c>
      <c r="CD17" s="46">
        <f>_xlfn.XLOOKUP($D17, 'MASTER_S&amp;P'!$D:$D, 'MASTER_S&amp;P'!K:K)</f>
        <v>633766000</v>
      </c>
      <c r="CE17" s="49">
        <f t="shared" si="64"/>
        <v>1.2138091977165073</v>
      </c>
      <c r="CF17" s="51">
        <f t="shared" si="43"/>
        <v>593453000</v>
      </c>
      <c r="CG17" s="65">
        <f t="shared" si="44"/>
        <v>1.1046883955042126E-2</v>
      </c>
      <c r="CH17" s="65" t="str">
        <f t="shared" si="45"/>
        <v/>
      </c>
      <c r="CI17" s="50">
        <f t="shared" si="65"/>
        <v>1.2869946303150277</v>
      </c>
      <c r="CJ17" s="44">
        <f t="shared" si="46"/>
        <v>0</v>
      </c>
    </row>
    <row r="18" spans="2:88" x14ac:dyDescent="0.3">
      <c r="B18" s="7" t="str">
        <f t="shared" si="47"/>
        <v>Retail Softlines</v>
      </c>
      <c r="C18" s="7" t="str">
        <v>Citi Trends Inc</v>
      </c>
      <c r="D18" s="7" t="str">
        <v>CTRN</v>
      </c>
      <c r="G18" s="46">
        <f>_xlfn.XLOOKUP($D18,MASTER_YH!$D:$D,MASTER_YH!F:F)</f>
        <v>753079000</v>
      </c>
      <c r="H18" s="46" t="str">
        <f>IF(AND(EXCL_YRS_NEG_INC=1,_xlfn.XLOOKUP($D18,MASTER_YH!$D:$D,MASTER_YH!L:L)&lt;0), "Negative", _xlfn.XLOOKUP($D18,MASTER_YH!$D:$D,MASTER_YH!L:L))</f>
        <v>Negative</v>
      </c>
      <c r="I18" s="65" t="str">
        <f t="shared" si="11"/>
        <v/>
      </c>
      <c r="J18" s="65" t="str">
        <f t="shared" si="12"/>
        <v/>
      </c>
      <c r="K18" s="47" t="str">
        <f t="shared" si="48"/>
        <v>n/a</v>
      </c>
      <c r="L18" s="46">
        <f>_xlfn.XLOOKUP($D18, 'MASTER_S&amp;P'!$D:$D, 'MASTER_S&amp;P'!F:F)</f>
        <v>747941000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9"/>
        <v>n/a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50"/>
        <v>n/a</v>
      </c>
      <c r="V18" s="46">
        <f t="shared" si="17"/>
        <v>753079000</v>
      </c>
      <c r="W18" s="46">
        <f>_xlfn.XLOOKUP($D18, MASTER_YH!$D:$D, MASTER_YH!I:I)</f>
        <v>462769000</v>
      </c>
      <c r="X18" s="49">
        <f t="shared" si="18"/>
        <v>1.6273324271936971</v>
      </c>
      <c r="Y18" s="46">
        <f t="shared" si="51"/>
        <v>747941000</v>
      </c>
      <c r="Z18" s="46">
        <f>_xlfn.XLOOKUP($D18, 'MASTER_S&amp;P'!$D:$D, 'MASTER_S&amp;P'!I:I)</f>
        <v>518721000</v>
      </c>
      <c r="AA18" s="49">
        <f t="shared" si="52"/>
        <v>1.4418945830224725</v>
      </c>
      <c r="AB18" s="51">
        <f t="shared" si="19"/>
        <v>490745000</v>
      </c>
      <c r="AC18" s="65">
        <f t="shared" si="20"/>
        <v>9.1150447717949171E-3</v>
      </c>
      <c r="AD18" s="65" t="str">
        <f t="shared" si="21"/>
        <v/>
      </c>
      <c r="AE18" s="50">
        <f t="shared" si="53"/>
        <v>1.5346135051080849</v>
      </c>
      <c r="AF18" s="44">
        <f t="shared" si="22"/>
        <v>0</v>
      </c>
      <c r="AI18" s="46">
        <f>_xlfn.XLOOKUP($D18,MASTER_YH!$D:$D,MASTER_YH!G:G)</f>
        <v>747941000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4"/>
        <v>n/a</v>
      </c>
      <c r="AN18" s="46">
        <f>_xlfn.XLOOKUP($D18, 'MASTER_S&amp;P'!$D:$D, 'MASTER_S&amp;P'!G:G)</f>
        <v>795011000</v>
      </c>
      <c r="AO18" s="46">
        <f>IF(AND(EXCL_YRS_NEG_INC=1,_xlfn.XLOOKUP($D18,'MASTER_S&amp;P'!$D:$D,'MASTER_S&amp;P'!M:M)&lt;0),"Negative",_xlfn.XLOOKUP($D18,'MASTER_S&amp;P'!$D:$D,'MASTER_S&amp;P'!M:M))</f>
        <v>76033000</v>
      </c>
      <c r="AP18" s="65">
        <f t="shared" si="25"/>
        <v>1.3799816145948078E-2</v>
      </c>
      <c r="AQ18" s="65" t="str">
        <f t="shared" si="26"/>
        <v/>
      </c>
      <c r="AR18" s="47">
        <f t="shared" si="55"/>
        <v>9.5637670422170265E-2</v>
      </c>
      <c r="AS18" s="46">
        <f>_xlfn.XLOOKUP($D18, MASTER_VL!$D:$D, MASTER_VL!G:G)</f>
        <v>747900000</v>
      </c>
      <c r="AT18" s="46" t="str">
        <f>IF(AND(EXCL_YRS_NEG_INC=1,_xlfn.XLOOKUP($D18,MASTER_VL!$D:$D,MASTER_VL!P:P)&lt;0),"Negative",_xlfn.XLOOKUP($D18,MASTER_VL!$D:$D,MASTER_VL!P:P))</f>
        <v>Negative</v>
      </c>
      <c r="AU18" s="65" t="str">
        <f t="shared" si="27"/>
        <v/>
      </c>
      <c r="AV18" s="65" t="str">
        <f t="shared" si="28"/>
        <v/>
      </c>
      <c r="AW18" s="47" t="str">
        <f t="shared" si="56"/>
        <v>n/a</v>
      </c>
      <c r="AX18" s="46">
        <f t="shared" si="29"/>
        <v>747941000</v>
      </c>
      <c r="AY18" s="46">
        <f>_xlfn.XLOOKUP($D18, MASTER_YH!$D:$D, MASTER_YH!J:J)</f>
        <v>518721000</v>
      </c>
      <c r="AZ18" s="49">
        <f t="shared" si="30"/>
        <v>1.4418945830224725</v>
      </c>
      <c r="BA18" s="46">
        <f t="shared" si="57"/>
        <v>795011000</v>
      </c>
      <c r="BB18" s="46">
        <f>_xlfn.XLOOKUP($D18, 'MASTER_S&amp;P'!$D:$D, 'MASTER_S&amp;P'!J:J)</f>
        <v>544258000</v>
      </c>
      <c r="BC18" s="49">
        <f t="shared" si="58"/>
        <v>1.4607245093319712</v>
      </c>
      <c r="BD18" s="51">
        <f t="shared" si="31"/>
        <v>531489500</v>
      </c>
      <c r="BE18" s="65">
        <f t="shared" si="32"/>
        <v>1.0011771932438773E-2</v>
      </c>
      <c r="BF18" s="65" t="str">
        <f t="shared" si="33"/>
        <v/>
      </c>
      <c r="BG18" s="50">
        <f t="shared" si="59"/>
        <v>1.4513095461772219</v>
      </c>
      <c r="BH18" s="44">
        <f t="shared" si="34"/>
        <v>0</v>
      </c>
      <c r="BK18" s="46">
        <f>_xlfn.XLOOKUP($D18,MASTER_YH!$D:$D,MASTER_YH!H:H)</f>
        <v>795011000</v>
      </c>
      <c r="BL18" s="46">
        <f>IF(AND(EXCL_YRS_NEG_INC=1,_xlfn.XLOOKUP($D18,MASTER_YH!$D:$D,MASTER_YH!N:N)&lt;0), "Negative", _xlfn.XLOOKUP($D18,MASTER_YH!$D:$D,MASTER_YH!N:N))</f>
        <v>76033000</v>
      </c>
      <c r="BM18" s="65">
        <f t="shared" si="35"/>
        <v>1.3524905760063051E-2</v>
      </c>
      <c r="BN18" s="65" t="str">
        <f t="shared" si="36"/>
        <v/>
      </c>
      <c r="BO18" s="47">
        <f t="shared" si="60"/>
        <v>9.5637670422170265E-2</v>
      </c>
      <c r="BP18" s="46">
        <f>_xlfn.XLOOKUP($D18, 'MASTER_S&amp;P'!$D:$D, 'MASTER_S&amp;P'!H:H)</f>
        <v>991595000</v>
      </c>
      <c r="BQ18" s="46">
        <f>IF(AND(EXCL_YRS_NEG_INC=1,_xlfn.XLOOKUP($D18,'MASTER_S&amp;P'!$D:$D,'MASTER_S&amp;P'!N:N)&lt;0),"Negative",_xlfn.XLOOKUP($D18,'MASTER_S&amp;P'!$D:$D,'MASTER_S&amp;P'!N:N))</f>
        <v>79242000</v>
      </c>
      <c r="BR18" s="65">
        <f t="shared" si="37"/>
        <v>9.8118022844354731E-3</v>
      </c>
      <c r="BS18" s="65" t="str">
        <f t="shared" si="38"/>
        <v/>
      </c>
      <c r="BT18" s="47">
        <f t="shared" si="61"/>
        <v>7.9913674433614523E-2</v>
      </c>
      <c r="BU18" s="46">
        <f>_xlfn.XLOOKUP($D18, MASTER_VL!$D:$D, MASTER_VL!H:H)</f>
        <v>795000000</v>
      </c>
      <c r="BV18" s="46">
        <f>IF(AND(EXCL_YRS_NEG_INC=1,_xlfn.XLOOKUP($D18,MASTER_VL!$D:$D,MASTER_VL!Q:Q)&lt;0),"Negative",_xlfn.XLOOKUP($D18,MASTER_VL!$D:$D,MASTER_VL!Q:Q))</f>
        <v>59869500</v>
      </c>
      <c r="BW18" s="65">
        <f t="shared" si="39"/>
        <v>1.3741535127697671E-2</v>
      </c>
      <c r="BX18" s="65" t="str">
        <f t="shared" si="40"/>
        <v/>
      </c>
      <c r="BY18" s="47">
        <f t="shared" si="62"/>
        <v>7.530754716981132E-2</v>
      </c>
      <c r="BZ18" s="46">
        <f t="shared" si="41"/>
        <v>795011000</v>
      </c>
      <c r="CA18" s="46">
        <f>_xlfn.XLOOKUP($D18, MASTER_YH!$D:$D, MASTER_YH!K:K)</f>
        <v>544258000</v>
      </c>
      <c r="CB18" s="49">
        <f t="shared" si="42"/>
        <v>1.4607245093319712</v>
      </c>
      <c r="CC18" s="46">
        <f t="shared" si="63"/>
        <v>991595000</v>
      </c>
      <c r="CD18" s="46">
        <f>_xlfn.XLOOKUP($D18, 'MASTER_S&amp;P'!$D:$D, 'MASTER_S&amp;P'!K:K)</f>
        <v>474025000</v>
      </c>
      <c r="CE18" s="49">
        <f t="shared" si="64"/>
        <v>2.0918622435525553</v>
      </c>
      <c r="CF18" s="51">
        <f t="shared" si="43"/>
        <v>509141500</v>
      </c>
      <c r="CG18" s="65">
        <f t="shared" si="44"/>
        <v>9.4774599963199785E-3</v>
      </c>
      <c r="CH18" s="65" t="str">
        <f t="shared" si="45"/>
        <v/>
      </c>
      <c r="CI18" s="50">
        <f t="shared" si="65"/>
        <v>1.7762933764422633</v>
      </c>
      <c r="CJ18" s="44">
        <f t="shared" si="46"/>
        <v>0</v>
      </c>
    </row>
    <row r="19" spans="2:88" x14ac:dyDescent="0.3">
      <c r="B19" s="7" t="str">
        <f t="shared" si="47"/>
        <v>Retail Softlines</v>
      </c>
      <c r="C19" s="7" t="str">
        <v>Torrid Holdings Inc</v>
      </c>
      <c r="D19" s="7" t="str">
        <v>CURV</v>
      </c>
      <c r="G19" s="46">
        <f>_xlfn.XLOOKUP($D19,MASTER_YH!$D:$D,MASTER_YH!F:F)</f>
        <v>1071765000</v>
      </c>
      <c r="H19" s="46">
        <f>IF(AND(EXCL_YRS_NEG_INC=1,_xlfn.XLOOKUP($D19,MASTER_YH!$D:$D,MASTER_YH!L:L)&lt;0), "Negative", _xlfn.XLOOKUP($D19,MASTER_YH!$D:$D,MASTER_YH!L:L))</f>
        <v>21603000</v>
      </c>
      <c r="I19" s="65">
        <f t="shared" si="11"/>
        <v>1.0412711038018805E-2</v>
      </c>
      <c r="J19" s="65">
        <f t="shared" si="12"/>
        <v>1</v>
      </c>
      <c r="K19" s="47">
        <f t="shared" si="48"/>
        <v>2.01564708681474E-2</v>
      </c>
      <c r="L19" s="46">
        <f>_xlfn.XLOOKUP($D19, 'MASTER_S&amp;P'!$D:$D, 'MASTER_S&amp;P'!F:F)</f>
        <v>1151945000</v>
      </c>
      <c r="M19" s="46">
        <f>IF(AND(EXCL_YRS_NEG_INC=1,_xlfn.XLOOKUP($D19,'MASTER_S&amp;P'!$D:$D,'MASTER_S&amp;P'!L:L)&lt;0),"Negative",_xlfn.XLOOKUP($D19,'MASTER_S&amp;P'!$D:$D,'MASTER_S&amp;P'!L:L))</f>
        <v>18035000</v>
      </c>
      <c r="N19" s="65">
        <f t="shared" si="13"/>
        <v>1.1437636122934818E-2</v>
      </c>
      <c r="O19" s="65">
        <f t="shared" si="14"/>
        <v>1</v>
      </c>
      <c r="P19" s="47">
        <f t="shared" si="49"/>
        <v>1.5656129415900933E-2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50"/>
        <v>n/a</v>
      </c>
      <c r="V19" s="46">
        <f t="shared" si="17"/>
        <v>1071765000</v>
      </c>
      <c r="W19" s="46">
        <f>_xlfn.XLOOKUP($D19, MASTER_YH!$D:$D, MASTER_YH!I:I)</f>
        <v>488441000</v>
      </c>
      <c r="X19" s="49">
        <f t="shared" si="18"/>
        <v>2.1942568293816449</v>
      </c>
      <c r="Y19" s="46">
        <f t="shared" si="51"/>
        <v>1151945000</v>
      </c>
      <c r="Z19" s="46">
        <f>_xlfn.XLOOKUP($D19, 'MASTER_S&amp;P'!$D:$D, 'MASTER_S&amp;P'!I:I)</f>
        <v>476947000</v>
      </c>
      <c r="AA19" s="49">
        <f t="shared" si="52"/>
        <v>2.415247396461242</v>
      </c>
      <c r="AB19" s="51">
        <f t="shared" si="19"/>
        <v>482694000</v>
      </c>
      <c r="AC19" s="65">
        <f t="shared" si="20"/>
        <v>8.9655063649691311E-3</v>
      </c>
      <c r="AD19" s="65">
        <f t="shared" si="21"/>
        <v>0.88130450024100604</v>
      </c>
      <c r="AE19" s="50">
        <f t="shared" si="53"/>
        <v>2.3047521129214434</v>
      </c>
      <c r="AF19" s="44">
        <f t="shared" si="22"/>
        <v>1</v>
      </c>
      <c r="AI19" s="46" t="str">
        <f>_xlfn.XLOOKUP($D19,MASTER_YH!$D:$D,MASTER_YH!G:G)</f>
        <v>nan</v>
      </c>
      <c r="AJ19" s="46" t="str">
        <f>IF(AND(EXCL_YRS_NEG_INC=1,_xlfn.XLOOKUP($D19,MASTER_YH!$D:$D,MASTER_YH!M:M)&lt;0), "Negative", _xlfn.XLOOKUP($D19,MASTER_YH!$D:$D,MASTER_YH!M:M))</f>
        <v>nan</v>
      </c>
      <c r="AK19" s="65" t="str">
        <f t="shared" si="23"/>
        <v/>
      </c>
      <c r="AL19" s="65" t="str">
        <f t="shared" si="24"/>
        <v/>
      </c>
      <c r="AM19" s="47" t="str">
        <f t="shared" si="54"/>
        <v>n/a</v>
      </c>
      <c r="AN19" s="46">
        <f>_xlfn.XLOOKUP($D19, 'MASTER_S&amp;P'!$D:$D, 'MASTER_S&amp;P'!G:G)</f>
        <v>1288144000</v>
      </c>
      <c r="AO19" s="46">
        <f>IF(AND(EXCL_YRS_NEG_INC=1,_xlfn.XLOOKUP($D19,'MASTER_S&amp;P'!$D:$D,'MASTER_S&amp;P'!M:M)&lt;0),"Negative",_xlfn.XLOOKUP($D19,'MASTER_S&amp;P'!$D:$D,'MASTER_S&amp;P'!M:M))</f>
        <v>71682000</v>
      </c>
      <c r="AP19" s="65">
        <f t="shared" si="25"/>
        <v>1.3690103492876467E-2</v>
      </c>
      <c r="AQ19" s="65">
        <f t="shared" si="26"/>
        <v>1</v>
      </c>
      <c r="AR19" s="47">
        <f t="shared" si="55"/>
        <v>5.5647505247860489E-2</v>
      </c>
      <c r="AS19" s="46">
        <f>_xlfn.XLOOKUP($D19, MASTER_VL!$D:$D, MASTER_VL!G:G)</f>
        <v>1151900000</v>
      </c>
      <c r="AT19" s="46">
        <f>IF(AND(EXCL_YRS_NEG_INC=1,_xlfn.XLOOKUP($D19,MASTER_VL!$D:$D,MASTER_VL!P:P)&lt;0),"Negative",_xlfn.XLOOKUP($D19,MASTER_VL!$D:$D,MASTER_VL!P:P))</f>
        <v>11463100</v>
      </c>
      <c r="AU19" s="65">
        <f t="shared" si="27"/>
        <v>1.1123155631725671E-2</v>
      </c>
      <c r="AV19" s="65">
        <f t="shared" si="28"/>
        <v>1</v>
      </c>
      <c r="AW19" s="47">
        <f t="shared" si="56"/>
        <v>9.9514714818994699E-3</v>
      </c>
      <c r="AX19" s="46" t="str">
        <f t="shared" si="29"/>
        <v>nan</v>
      </c>
      <c r="AY19" s="46" t="str">
        <f>_xlfn.XLOOKUP($D19, MASTER_YH!$D:$D, MASTER_YH!J:J)</f>
        <v>nan</v>
      </c>
      <c r="AZ19" s="49" t="str">
        <f t="shared" si="30"/>
        <v>n/a</v>
      </c>
      <c r="BA19" s="46">
        <f t="shared" si="57"/>
        <v>1288144000</v>
      </c>
      <c r="BB19" s="46">
        <f>_xlfn.XLOOKUP($D19, 'MASTER_S&amp;P'!$D:$D, 'MASTER_S&amp;P'!J:J)</f>
        <v>527264000</v>
      </c>
      <c r="BC19" s="49">
        <f t="shared" si="58"/>
        <v>2.443072161194392</v>
      </c>
      <c r="BD19" s="51">
        <f t="shared" si="31"/>
        <v>527264000</v>
      </c>
      <c r="BE19" s="65">
        <f t="shared" si="32"/>
        <v>9.9321753603512329E-3</v>
      </c>
      <c r="BF19" s="65">
        <f t="shared" si="33"/>
        <v>0.96640002212332876</v>
      </c>
      <c r="BG19" s="50">
        <f t="shared" si="59"/>
        <v>2.443072161194392</v>
      </c>
      <c r="BH19" s="44">
        <f t="shared" si="34"/>
        <v>1</v>
      </c>
      <c r="BK19" s="46">
        <f>_xlfn.XLOOKUP($D19,MASTER_YH!$D:$D,MASTER_YH!H:H)</f>
        <v>1254136000</v>
      </c>
      <c r="BL19" s="46">
        <f>IF(AND(EXCL_YRS_NEG_INC=1,_xlfn.XLOOKUP($D19,MASTER_YH!$D:$D,MASTER_YH!N:N)&lt;0), "Negative", _xlfn.XLOOKUP($D19,MASTER_YH!$D:$D,MASTER_YH!N:N))</f>
        <v>71682000</v>
      </c>
      <c r="BM19" s="65">
        <f t="shared" si="35"/>
        <v>1.4686847779817712E-2</v>
      </c>
      <c r="BN19" s="65">
        <f t="shared" si="36"/>
        <v>1</v>
      </c>
      <c r="BO19" s="47">
        <f t="shared" si="60"/>
        <v>5.7156480636868727E-2</v>
      </c>
      <c r="BP19" s="46">
        <f>_xlfn.XLOOKUP($D19, 'MASTER_S&amp;P'!$D:$D, 'MASTER_S&amp;P'!H:H)</f>
        <v>1297271000</v>
      </c>
      <c r="BQ19" s="46">
        <f>IF(AND(EXCL_YRS_NEG_INC=1,_xlfn.XLOOKUP($D19,'MASTER_S&amp;P'!$D:$D,'MASTER_S&amp;P'!N:N)&lt;0),"Negative",_xlfn.XLOOKUP($D19,'MASTER_S&amp;P'!$D:$D,'MASTER_S&amp;P'!N:N))</f>
        <v>15829000</v>
      </c>
      <c r="BR19" s="65">
        <f t="shared" si="37"/>
        <v>1.0654746816993696E-2</v>
      </c>
      <c r="BS19" s="65">
        <f t="shared" si="38"/>
        <v>1</v>
      </c>
      <c r="BT19" s="47">
        <f t="shared" si="61"/>
        <v>1.2201768173342347E-2</v>
      </c>
      <c r="BU19" s="46">
        <f>_xlfn.XLOOKUP($D19, MASTER_VL!$D:$D, MASTER_VL!H:H)</f>
        <v>1288100000</v>
      </c>
      <c r="BV19" s="46">
        <f>IF(AND(EXCL_YRS_NEG_INC=1,_xlfn.XLOOKUP($D19,MASTER_VL!$D:$D,MASTER_VL!Q:Q)&lt;0),"Negative",_xlfn.XLOOKUP($D19,MASTER_VL!$D:$D,MASTER_VL!Q:Q))</f>
        <v>49809600</v>
      </c>
      <c r="BW19" s="65">
        <f t="shared" si="39"/>
        <v>1.4922088054576788E-2</v>
      </c>
      <c r="BX19" s="65">
        <f t="shared" si="40"/>
        <v>1</v>
      </c>
      <c r="BY19" s="47">
        <f t="shared" si="62"/>
        <v>3.866904743420542E-2</v>
      </c>
      <c r="BZ19" s="46">
        <f t="shared" si="41"/>
        <v>1254136000</v>
      </c>
      <c r="CA19" s="46">
        <f>_xlfn.XLOOKUP($D19, MASTER_YH!$D:$D, MASTER_YH!K:K)</f>
        <v>527264000</v>
      </c>
      <c r="CB19" s="49">
        <f t="shared" si="42"/>
        <v>2.3785731625902775</v>
      </c>
      <c r="CC19" s="46">
        <f t="shared" si="63"/>
        <v>1297271000</v>
      </c>
      <c r="CD19" s="46">
        <f>_xlfn.XLOOKUP($D19, 'MASTER_S&amp;P'!$D:$D, 'MASTER_S&amp;P'!K:K)</f>
        <v>578501000</v>
      </c>
      <c r="CE19" s="49">
        <f t="shared" si="64"/>
        <v>2.2424697623686045</v>
      </c>
      <c r="CF19" s="51">
        <f t="shared" si="43"/>
        <v>552882500</v>
      </c>
      <c r="CG19" s="65">
        <f t="shared" si="44"/>
        <v>1.0291680753612463E-2</v>
      </c>
      <c r="CH19" s="65">
        <f t="shared" si="45"/>
        <v>0.98412778936257506</v>
      </c>
      <c r="CI19" s="50">
        <f t="shared" si="65"/>
        <v>2.310521462479441</v>
      </c>
      <c r="CJ19" s="44">
        <f t="shared" si="46"/>
        <v>1</v>
      </c>
    </row>
    <row r="20" spans="2:88" x14ac:dyDescent="0.3">
      <c r="B20" s="7" t="str">
        <f t="shared" si="47"/>
        <v>Retail Softlines</v>
      </c>
      <c r="C20" s="7" t="str">
        <v>Designer Brands</v>
      </c>
      <c r="D20" s="7" t="str">
        <v>DBI</v>
      </c>
      <c r="G20" s="46">
        <f>_xlfn.XLOOKUP($D20,MASTER_YH!$D:$D,MASTER_YH!F:F)</f>
        <v>3009262000</v>
      </c>
      <c r="H20" s="46" t="str">
        <f>IF(AND(EXCL_YRS_NEG_INC=1,_xlfn.XLOOKUP($D20,MASTER_YH!$D:$D,MASTER_YH!L:L)&lt;0), "Negative", _xlfn.XLOOKUP($D20,MASTER_YH!$D:$D,MASTER_YH!L:L))</f>
        <v>Negative</v>
      </c>
      <c r="I20" s="65" t="str">
        <f t="shared" si="11"/>
        <v/>
      </c>
      <c r="J20" s="65" t="str">
        <f t="shared" si="12"/>
        <v/>
      </c>
      <c r="K20" s="47" t="str">
        <f t="shared" si="48"/>
        <v>n/a</v>
      </c>
      <c r="L20" s="46">
        <f>_xlfn.XLOOKUP($D20, 'MASTER_S&amp;P'!$D:$D, 'MASTER_S&amp;P'!F:F)</f>
        <v>3074976000</v>
      </c>
      <c r="M20" s="46">
        <f>IF(AND(EXCL_YRS_NEG_INC=1,_xlfn.XLOOKUP($D20,'MASTER_S&amp;P'!$D:$D,'MASTER_S&amp;P'!L:L)&lt;0),"Negative",_xlfn.XLOOKUP($D20,'MASTER_S&amp;P'!$D:$D,'MASTER_S&amp;P'!L:L))</f>
        <v>40197000</v>
      </c>
      <c r="N20" s="65">
        <f t="shared" si="13"/>
        <v>4.840329393390097E-2</v>
      </c>
      <c r="O20" s="65" t="str">
        <f t="shared" si="14"/>
        <v/>
      </c>
      <c r="P20" s="47">
        <f t="shared" si="49"/>
        <v>1.307229714963629E-2</v>
      </c>
      <c r="Q20" s="46">
        <f>_xlfn.XLOOKUP($D20, MASTER_VL!$D:$D, MASTER_VL!F:F)</f>
        <v>3009300000</v>
      </c>
      <c r="R20" s="46">
        <f>IF(AND(EXCL_YRS_NEG_INC=1,_xlfn.XLOOKUP($D20,MASTER_VL!$D:$D,MASTER_VL!O:O)&lt;0),"Negative",_xlfn.XLOOKUP($D20,MASTER_VL!$D:$D,MASTER_VL!O:O))</f>
        <v>9588000</v>
      </c>
      <c r="S20" s="65">
        <f t="shared" si="15"/>
        <v>4.3608827708755134E-2</v>
      </c>
      <c r="T20" s="65" t="str">
        <f t="shared" si="16"/>
        <v/>
      </c>
      <c r="U20" s="47">
        <f t="shared" si="50"/>
        <v>3.1861230186422092E-3</v>
      </c>
      <c r="V20" s="46">
        <f t="shared" si="17"/>
        <v>3009262000</v>
      </c>
      <c r="W20" s="46">
        <f>_xlfn.XLOOKUP($D20, MASTER_YH!$D:$D, MASTER_YH!I:I)</f>
        <v>2009224000</v>
      </c>
      <c r="X20" s="49">
        <f t="shared" si="18"/>
        <v>1.49772349922159</v>
      </c>
      <c r="Y20" s="46">
        <f t="shared" si="51"/>
        <v>3074976000</v>
      </c>
      <c r="Z20" s="46">
        <f>_xlfn.XLOOKUP($D20, 'MASTER_S&amp;P'!$D:$D, 'MASTER_S&amp;P'!I:I)</f>
        <v>2076232000</v>
      </c>
      <c r="AA20" s="49">
        <f t="shared" si="52"/>
        <v>1.481036801282323</v>
      </c>
      <c r="AB20" s="51">
        <f t="shared" si="19"/>
        <v>2042728000</v>
      </c>
      <c r="AC20" s="65">
        <f t="shared" si="20"/>
        <v>3.7941409849512657E-2</v>
      </c>
      <c r="AD20" s="65" t="str">
        <f t="shared" si="21"/>
        <v/>
      </c>
      <c r="AE20" s="50">
        <f t="shared" si="53"/>
        <v>1.4893801502519564</v>
      </c>
      <c r="AF20" s="44">
        <f t="shared" si="22"/>
        <v>0</v>
      </c>
      <c r="AI20" s="46">
        <f>_xlfn.XLOOKUP($D20,MASTER_YH!$D:$D,MASTER_YH!G:G)</f>
        <v>3074976000</v>
      </c>
      <c r="AJ20" s="46">
        <f>IF(AND(EXCL_YRS_NEG_INC=1,_xlfn.XLOOKUP($D20,MASTER_YH!$D:$D,MASTER_YH!M:M)&lt;0), "Negative", _xlfn.XLOOKUP($D20,MASTER_YH!$D:$D,MASTER_YH!M:M))</f>
        <v>40197000</v>
      </c>
      <c r="AK20" s="65">
        <f t="shared" si="23"/>
        <v>5.1735846317268394E-2</v>
      </c>
      <c r="AL20" s="65" t="str">
        <f t="shared" si="24"/>
        <v/>
      </c>
      <c r="AM20" s="47">
        <f t="shared" si="54"/>
        <v>1.307229714963629E-2</v>
      </c>
      <c r="AN20" s="46">
        <f>_xlfn.XLOOKUP($D20, 'MASTER_S&amp;P'!$D:$D, 'MASTER_S&amp;P'!G:G)</f>
        <v>3315428000</v>
      </c>
      <c r="AO20" s="46">
        <f>IF(AND(EXCL_YRS_NEG_INC=1,_xlfn.XLOOKUP($D20,'MASTER_S&amp;P'!$D:$D,'MASTER_S&amp;P'!M:M)&lt;0),"Negative",_xlfn.XLOOKUP($D20,'MASTER_S&amp;P'!$D:$D,'MASTER_S&amp;P'!M:M))</f>
        <v>159524000</v>
      </c>
      <c r="AP20" s="65">
        <f t="shared" si="25"/>
        <v>5.3043360969428327E-2</v>
      </c>
      <c r="AQ20" s="65" t="str">
        <f t="shared" si="26"/>
        <v/>
      </c>
      <c r="AR20" s="47">
        <f t="shared" si="55"/>
        <v>4.8115658068882808E-2</v>
      </c>
      <c r="AS20" s="46">
        <f>_xlfn.XLOOKUP($D20, MASTER_VL!$D:$D, MASTER_VL!G:G)</f>
        <v>3075000000</v>
      </c>
      <c r="AT20" s="46">
        <f>IF(AND(EXCL_YRS_NEG_INC=1,_xlfn.XLOOKUP($D20,MASTER_VL!$D:$D,MASTER_VL!P:P)&lt;0),"Negative",_xlfn.XLOOKUP($D20,MASTER_VL!$D:$D,MASTER_VL!P:P))</f>
        <v>38909600</v>
      </c>
      <c r="AU20" s="65">
        <f t="shared" si="27"/>
        <v>4.3097523667352915E-2</v>
      </c>
      <c r="AV20" s="65" t="str">
        <f t="shared" si="28"/>
        <v/>
      </c>
      <c r="AW20" s="47">
        <f t="shared" si="56"/>
        <v>1.2653528455284552E-2</v>
      </c>
      <c r="AX20" s="46">
        <f t="shared" si="29"/>
        <v>3074976000</v>
      </c>
      <c r="AY20" s="46">
        <f>_xlfn.XLOOKUP($D20, MASTER_YH!$D:$D, MASTER_YH!J:J)</f>
        <v>2076232000</v>
      </c>
      <c r="AZ20" s="49">
        <f t="shared" si="30"/>
        <v>1.481036801282323</v>
      </c>
      <c r="BA20" s="46">
        <f t="shared" si="57"/>
        <v>3315428000</v>
      </c>
      <c r="BB20" s="46">
        <f>_xlfn.XLOOKUP($D20, 'MASTER_S&amp;P'!$D:$D, 'MASTER_S&amp;P'!J:J)</f>
        <v>2009618000</v>
      </c>
      <c r="BC20" s="49">
        <f t="shared" si="58"/>
        <v>1.649780206984611</v>
      </c>
      <c r="BD20" s="51">
        <f t="shared" si="31"/>
        <v>2042925000</v>
      </c>
      <c r="BE20" s="65">
        <f t="shared" si="32"/>
        <v>3.8482978826632472E-2</v>
      </c>
      <c r="BF20" s="65" t="str">
        <f t="shared" si="33"/>
        <v/>
      </c>
      <c r="BG20" s="50">
        <f t="shared" si="59"/>
        <v>1.5654085041334671</v>
      </c>
      <c r="BH20" s="44">
        <f t="shared" si="34"/>
        <v>0</v>
      </c>
      <c r="BK20" s="46">
        <f>_xlfn.XLOOKUP($D20,MASTER_YH!$D:$D,MASTER_YH!H:H)</f>
        <v>3315428000</v>
      </c>
      <c r="BL20" s="46">
        <f>IF(AND(EXCL_YRS_NEG_INC=1,_xlfn.XLOOKUP($D20,MASTER_YH!$D:$D,MASTER_YH!N:N)&lt;0), "Negative", _xlfn.XLOOKUP($D20,MASTER_YH!$D:$D,MASTER_YH!N:N))</f>
        <v>159524000</v>
      </c>
      <c r="BM20" s="65">
        <f t="shared" si="35"/>
        <v>5.3450395474288828E-2</v>
      </c>
      <c r="BN20" s="65" t="str">
        <f t="shared" si="36"/>
        <v/>
      </c>
      <c r="BO20" s="47">
        <f t="shared" si="60"/>
        <v>4.8115658068882808E-2</v>
      </c>
      <c r="BP20" s="46">
        <f>_xlfn.XLOOKUP($D20, 'MASTER_S&amp;P'!$D:$D, 'MASTER_S&amp;P'!H:H)</f>
        <v>3196583000</v>
      </c>
      <c r="BQ20" s="46">
        <f>IF(AND(EXCL_YRS_NEG_INC=1,_xlfn.XLOOKUP($D20,'MASTER_S&amp;P'!$D:$D,'MASTER_S&amp;P'!N:N)&lt;0),"Negative",_xlfn.XLOOKUP($D20,'MASTER_S&amp;P'!$D:$D,'MASTER_S&amp;P'!N:N))</f>
        <v>173025000</v>
      </c>
      <c r="BR20" s="65">
        <f t="shared" si="37"/>
        <v>3.8776219348397277E-2</v>
      </c>
      <c r="BS20" s="65" t="str">
        <f t="shared" si="38"/>
        <v/>
      </c>
      <c r="BT20" s="47">
        <f t="shared" si="61"/>
        <v>5.4128111173712683E-2</v>
      </c>
      <c r="BU20" s="46">
        <f>_xlfn.XLOOKUP($D20, MASTER_VL!$D:$D, MASTER_VL!H:H)</f>
        <v>3315400000</v>
      </c>
      <c r="BV20" s="46">
        <f>IF(AND(EXCL_YRS_NEG_INC=1,_xlfn.XLOOKUP($D20,MASTER_VL!$D:$D,MASTER_VL!Q:Q)&lt;0),"Negative",_xlfn.XLOOKUP($D20,MASTER_VL!$D:$D,MASTER_VL!Q:Q))</f>
        <v>117752500</v>
      </c>
      <c r="BW20" s="65">
        <f t="shared" si="39"/>
        <v>5.4306514221201384E-2</v>
      </c>
      <c r="BX20" s="65" t="str">
        <f t="shared" si="40"/>
        <v/>
      </c>
      <c r="BY20" s="47">
        <f t="shared" si="62"/>
        <v>3.5516830548350121E-2</v>
      </c>
      <c r="BZ20" s="46">
        <f t="shared" si="41"/>
        <v>3315428000</v>
      </c>
      <c r="CA20" s="46">
        <f>_xlfn.XLOOKUP($D20, MASTER_YH!$D:$D, MASTER_YH!K:K)</f>
        <v>2009618000</v>
      </c>
      <c r="CB20" s="49">
        <f t="shared" si="42"/>
        <v>1.649780206984611</v>
      </c>
      <c r="CC20" s="46">
        <f t="shared" si="63"/>
        <v>3196583000</v>
      </c>
      <c r="CD20" s="46">
        <f>_xlfn.XLOOKUP($D20, 'MASTER_S&amp;P'!$D:$D, 'MASTER_S&amp;P'!K:K)</f>
        <v>2014634000</v>
      </c>
      <c r="CE20" s="49">
        <f t="shared" si="64"/>
        <v>1.5866817496378995</v>
      </c>
      <c r="CF20" s="51">
        <f t="shared" si="43"/>
        <v>2012126000</v>
      </c>
      <c r="CG20" s="65">
        <f t="shared" si="44"/>
        <v>3.7454899419032496E-2</v>
      </c>
      <c r="CH20" s="65" t="str">
        <f t="shared" si="45"/>
        <v/>
      </c>
      <c r="CI20" s="50">
        <f t="shared" si="65"/>
        <v>1.6182309783112552</v>
      </c>
      <c r="CJ20" s="44">
        <f t="shared" si="46"/>
        <v>0</v>
      </c>
    </row>
    <row r="21" spans="2:88" x14ac:dyDescent="0.3">
      <c r="B21" s="7" t="str">
        <f t="shared" si="47"/>
        <v>Retail Softlines</v>
      </c>
      <c r="C21" s="7" t="str">
        <v>Duluth Holdings Inc.</v>
      </c>
      <c r="D21" s="7" t="str">
        <v>DLTH</v>
      </c>
      <c r="G21" s="46">
        <f>_xlfn.XLOOKUP($D21,MASTER_YH!$D:$D,MASTER_YH!F:F)</f>
        <v>626629000</v>
      </c>
      <c r="H21" s="46" t="str">
        <f>IF(AND(EXCL_YRS_NEG_INC=1,_xlfn.XLOOKUP($D21,MASTER_YH!$D:$D,MASTER_YH!L:L)&lt;0), "Negative", _xlfn.XLOOKUP($D21,MASTER_YH!$D:$D,MASTER_YH!L:L))</f>
        <v>Negative</v>
      </c>
      <c r="I21" s="65" t="str">
        <f t="shared" si="11"/>
        <v/>
      </c>
      <c r="J21" s="65" t="str">
        <f t="shared" si="12"/>
        <v/>
      </c>
      <c r="K21" s="47" t="str">
        <f t="shared" si="48"/>
        <v>n/a</v>
      </c>
      <c r="L21" s="46">
        <f>_xlfn.XLOOKUP($D21, 'MASTER_S&amp;P'!$D:$D, 'MASTER_S&amp;P'!F:F)</f>
        <v>646681000</v>
      </c>
      <c r="M21" s="46" t="str">
        <f>IF(AND(EXCL_YRS_NEG_INC=1,_xlfn.XLOOKUP($D21,'MASTER_S&amp;P'!$D:$D,'MASTER_S&amp;P'!L:L)&lt;0),"Negative",_xlfn.XLOOKUP($D21,'MASTER_S&amp;P'!$D:$D,'MASTER_S&amp;P'!L:L))</f>
        <v>Negative</v>
      </c>
      <c r="N21" s="65" t="str">
        <f t="shared" si="13"/>
        <v/>
      </c>
      <c r="O21" s="65" t="str">
        <f t="shared" si="14"/>
        <v/>
      </c>
      <c r="P21" s="47" t="str">
        <f t="shared" si="49"/>
        <v>n/a</v>
      </c>
      <c r="Q21" s="46">
        <f>_xlfn.XLOOKUP($D21, MASTER_VL!$D:$D, MASTER_VL!F:F)</f>
        <v>626600000</v>
      </c>
      <c r="R21" s="46" t="str">
        <f>IF(AND(EXCL_YRS_NEG_INC=1,_xlfn.XLOOKUP($D21,MASTER_VL!$D:$D,MASTER_VL!O:O)&lt;0),"Negative",_xlfn.XLOOKUP($D21,MASTER_VL!$D:$D,MASTER_VL!O:O))</f>
        <v>Negative</v>
      </c>
      <c r="S21" s="65" t="str">
        <f t="shared" si="15"/>
        <v/>
      </c>
      <c r="T21" s="65" t="str">
        <f t="shared" si="16"/>
        <v/>
      </c>
      <c r="U21" s="47" t="str">
        <f t="shared" si="50"/>
        <v>n/a</v>
      </c>
      <c r="V21" s="46">
        <f t="shared" si="17"/>
        <v>626629000</v>
      </c>
      <c r="W21" s="46">
        <f>_xlfn.XLOOKUP($D21, MASTER_YH!$D:$D, MASTER_YH!I:I)</f>
        <v>452442000</v>
      </c>
      <c r="X21" s="49">
        <f t="shared" si="18"/>
        <v>1.3849929935770773</v>
      </c>
      <c r="Y21" s="46">
        <f t="shared" si="51"/>
        <v>646681000</v>
      </c>
      <c r="Z21" s="46">
        <f>_xlfn.XLOOKUP($D21, 'MASTER_S&amp;P'!$D:$D, 'MASTER_S&amp;P'!I:I)</f>
        <v>491210000</v>
      </c>
      <c r="AA21" s="49">
        <f t="shared" si="52"/>
        <v>1.3165061786201422</v>
      </c>
      <c r="AB21" s="51">
        <f t="shared" si="19"/>
        <v>471826000</v>
      </c>
      <c r="AC21" s="65">
        <f t="shared" si="20"/>
        <v>8.7636453035627639E-3</v>
      </c>
      <c r="AD21" s="65" t="str">
        <f t="shared" si="21"/>
        <v/>
      </c>
      <c r="AE21" s="50">
        <f t="shared" si="53"/>
        <v>1.3507495860986096</v>
      </c>
      <c r="AF21" s="44">
        <f t="shared" si="22"/>
        <v>0</v>
      </c>
      <c r="AI21" s="46">
        <f>_xlfn.XLOOKUP($D21,MASTER_YH!$D:$D,MASTER_YH!G:G)</f>
        <v>646681000</v>
      </c>
      <c r="AJ21" s="46" t="str">
        <f>IF(AND(EXCL_YRS_NEG_INC=1,_xlfn.XLOOKUP($D21,MASTER_YH!$D:$D,MASTER_YH!M:M)&lt;0), "Negative", _xlfn.XLOOKUP($D21,MASTER_YH!$D:$D,MASTER_YH!M:M))</f>
        <v>Negative</v>
      </c>
      <c r="AK21" s="65" t="str">
        <f t="shared" si="23"/>
        <v/>
      </c>
      <c r="AL21" s="65" t="str">
        <f t="shared" si="24"/>
        <v/>
      </c>
      <c r="AM21" s="47" t="str">
        <f t="shared" si="54"/>
        <v>n/a</v>
      </c>
      <c r="AN21" s="46">
        <f>_xlfn.XLOOKUP($D21, 'MASTER_S&amp;P'!$D:$D, 'MASTER_S&amp;P'!G:G)</f>
        <v>653307000</v>
      </c>
      <c r="AO21" s="46">
        <f>IF(AND(EXCL_YRS_NEG_INC=1,_xlfn.XLOOKUP($D21,'MASTER_S&amp;P'!$D:$D,'MASTER_S&amp;P'!M:M)&lt;0),"Negative",_xlfn.XLOOKUP($D21,'MASTER_S&amp;P'!$D:$D,'MASTER_S&amp;P'!M:M))</f>
        <v>2954000</v>
      </c>
      <c r="AP21" s="65">
        <f t="shared" si="25"/>
        <v>1.3224509528876913E-2</v>
      </c>
      <c r="AQ21" s="65" t="str">
        <f t="shared" si="26"/>
        <v/>
      </c>
      <c r="AR21" s="47">
        <f t="shared" si="55"/>
        <v>4.5216108200279497E-3</v>
      </c>
      <c r="AS21" s="46">
        <f>_xlfn.XLOOKUP($D21, MASTER_VL!$D:$D, MASTER_VL!G:G)</f>
        <v>646700000</v>
      </c>
      <c r="AT21" s="46" t="str">
        <f>IF(AND(EXCL_YRS_NEG_INC=1,_xlfn.XLOOKUP($D21,MASTER_VL!$D:$D,MASTER_VL!P:P)&lt;0),"Negative",_xlfn.XLOOKUP($D21,MASTER_VL!$D:$D,MASTER_VL!P:P))</f>
        <v>Negative</v>
      </c>
      <c r="AU21" s="65" t="str">
        <f t="shared" si="27"/>
        <v/>
      </c>
      <c r="AV21" s="65" t="str">
        <f t="shared" si="28"/>
        <v/>
      </c>
      <c r="AW21" s="47" t="str">
        <f t="shared" si="56"/>
        <v>n/a</v>
      </c>
      <c r="AX21" s="46">
        <f t="shared" si="29"/>
        <v>646681000</v>
      </c>
      <c r="AY21" s="46">
        <f>_xlfn.XLOOKUP($D21, MASTER_YH!$D:$D, MASTER_YH!J:J)</f>
        <v>491210000</v>
      </c>
      <c r="AZ21" s="49">
        <f t="shared" si="30"/>
        <v>1.3165061786201422</v>
      </c>
      <c r="BA21" s="46">
        <f t="shared" si="57"/>
        <v>653307000</v>
      </c>
      <c r="BB21" s="46">
        <f>_xlfn.XLOOKUP($D21, 'MASTER_S&amp;P'!$D:$D, 'MASTER_S&amp;P'!J:J)</f>
        <v>527454000</v>
      </c>
      <c r="BC21" s="49">
        <f t="shared" si="58"/>
        <v>1.2386046934898589</v>
      </c>
      <c r="BD21" s="51">
        <f t="shared" si="31"/>
        <v>509332000</v>
      </c>
      <c r="BE21" s="65">
        <f t="shared" si="32"/>
        <v>9.5943867600261235E-3</v>
      </c>
      <c r="BF21" s="65" t="str">
        <f t="shared" si="33"/>
        <v/>
      </c>
      <c r="BG21" s="50">
        <f t="shared" si="59"/>
        <v>1.2775554360550005</v>
      </c>
      <c r="BH21" s="44">
        <f t="shared" si="34"/>
        <v>0</v>
      </c>
      <c r="BK21" s="46">
        <f>_xlfn.XLOOKUP($D21,MASTER_YH!$D:$D,MASTER_YH!H:H)</f>
        <v>653307000</v>
      </c>
      <c r="BL21" s="46">
        <f>IF(AND(EXCL_YRS_NEG_INC=1,_xlfn.XLOOKUP($D21,MASTER_YH!$D:$D,MASTER_YH!N:N)&lt;0), "Negative", _xlfn.XLOOKUP($D21,MASTER_YH!$D:$D,MASTER_YH!N:N))</f>
        <v>2954000</v>
      </c>
      <c r="BM21" s="65">
        <f t="shared" si="35"/>
        <v>1.3853251804624846E-2</v>
      </c>
      <c r="BN21" s="65" t="str">
        <f t="shared" si="36"/>
        <v/>
      </c>
      <c r="BO21" s="47">
        <f t="shared" si="60"/>
        <v>4.5216108200279497E-3</v>
      </c>
      <c r="BP21" s="46">
        <f>_xlfn.XLOOKUP($D21, 'MASTER_S&amp;P'!$D:$D, 'MASTER_S&amp;P'!H:H)</f>
        <v>698584000</v>
      </c>
      <c r="BQ21" s="46">
        <f>IF(AND(EXCL_YRS_NEG_INC=1,_xlfn.XLOOKUP($D21,'MASTER_S&amp;P'!$D:$D,'MASTER_S&amp;P'!N:N)&lt;0),"Negative",_xlfn.XLOOKUP($D21,'MASTER_S&amp;P'!$D:$D,'MASTER_S&amp;P'!N:N))</f>
        <v>39437000</v>
      </c>
      <c r="BR21" s="65">
        <f t="shared" si="37"/>
        <v>1.0050004792258475E-2</v>
      </c>
      <c r="BS21" s="65" t="str">
        <f t="shared" si="38"/>
        <v/>
      </c>
      <c r="BT21" s="47">
        <f t="shared" si="61"/>
        <v>5.6452767312162887E-2</v>
      </c>
      <c r="BU21" s="46">
        <f>_xlfn.XLOOKUP($D21, MASTER_VL!$D:$D, MASTER_VL!H:H)</f>
        <v>653300000</v>
      </c>
      <c r="BV21" s="46">
        <f>IF(AND(EXCL_YRS_NEG_INC=1,_xlfn.XLOOKUP($D21,MASTER_VL!$D:$D,MASTER_VL!Q:Q)&lt;0),"Negative",_xlfn.XLOOKUP($D21,MASTER_VL!$D:$D,MASTER_VL!Q:Q))</f>
        <v>2105600</v>
      </c>
      <c r="BW21" s="65">
        <f t="shared" si="39"/>
        <v>1.4075140313968889E-2</v>
      </c>
      <c r="BX21" s="65" t="str">
        <f t="shared" si="40"/>
        <v/>
      </c>
      <c r="BY21" s="47">
        <f t="shared" si="62"/>
        <v>3.223021582733813E-3</v>
      </c>
      <c r="BZ21" s="46">
        <f t="shared" si="41"/>
        <v>653307000</v>
      </c>
      <c r="CA21" s="46">
        <f>_xlfn.XLOOKUP($D21, MASTER_YH!$D:$D, MASTER_YH!K:K)</f>
        <v>527454000</v>
      </c>
      <c r="CB21" s="49">
        <f t="shared" si="42"/>
        <v>1.2386046934898589</v>
      </c>
      <c r="CC21" s="46">
        <f t="shared" si="63"/>
        <v>698584000</v>
      </c>
      <c r="CD21" s="46">
        <f>_xlfn.XLOOKUP($D21, 'MASTER_S&amp;P'!$D:$D, 'MASTER_S&amp;P'!K:K)</f>
        <v>515550000</v>
      </c>
      <c r="CE21" s="49">
        <f t="shared" si="64"/>
        <v>1.3550266705460188</v>
      </c>
      <c r="CF21" s="51">
        <f t="shared" si="43"/>
        <v>521502000</v>
      </c>
      <c r="CG21" s="65">
        <f t="shared" si="44"/>
        <v>9.707545629261927E-3</v>
      </c>
      <c r="CH21" s="65" t="str">
        <f t="shared" si="45"/>
        <v/>
      </c>
      <c r="CI21" s="50">
        <f t="shared" si="65"/>
        <v>1.2968156820179388</v>
      </c>
      <c r="CJ21" s="44">
        <f t="shared" si="46"/>
        <v>0</v>
      </c>
    </row>
    <row r="22" spans="2:88" x14ac:dyDescent="0.3">
      <c r="B22" s="7" t="str">
        <f t="shared" si="47"/>
        <v>Retail Softlines</v>
      </c>
      <c r="C22" s="7" t="str">
        <v>Dogness (International) Corp</v>
      </c>
      <c r="D22" s="7" t="str">
        <v>DOGZ</v>
      </c>
      <c r="G22" s="46" t="str">
        <f>_xlfn.XLOOKUP($D22,MASTER_YH!$D:$D,MASTER_YH!F:F)</f>
        <v>n/a</v>
      </c>
      <c r="H22" s="46" t="str">
        <f>IF(AND(EXCL_YRS_NEG_INC=1,_xlfn.XLOOKUP($D22,MASTER_YH!$D:$D,MASTER_YH!L:L)&lt;0), "Negative", _xlfn.XLOOKUP($D22,MASTER_YH!$D:$D,MASTER_YH!L:L))</f>
        <v>n/a</v>
      </c>
      <c r="I22" s="65" t="str">
        <f t="shared" si="11"/>
        <v/>
      </c>
      <c r="J22" s="65" t="str">
        <f t="shared" si="12"/>
        <v/>
      </c>
      <c r="K22" s="47" t="str">
        <f t="shared" si="48"/>
        <v>n/a</v>
      </c>
      <c r="L22" s="46">
        <f>_xlfn.XLOOKUP($D22, 'MASTER_S&amp;P'!$D:$D, 'MASTER_S&amp;P'!F:F)</f>
        <v>14847902</v>
      </c>
      <c r="M22" s="46" t="str">
        <f>IF(AND(EXCL_YRS_NEG_INC=1,_xlfn.XLOOKUP($D22,'MASTER_S&amp;P'!$D:$D,'MASTER_S&amp;P'!L:L)&lt;0),"Negative",_xlfn.XLOOKUP($D22,'MASTER_S&amp;P'!$D:$D,'MASTER_S&amp;P'!L:L))</f>
        <v>Negative</v>
      </c>
      <c r="N22" s="65" t="str">
        <f t="shared" si="13"/>
        <v/>
      </c>
      <c r="O22" s="65" t="str">
        <f t="shared" si="14"/>
        <v/>
      </c>
      <c r="P22" s="47" t="str">
        <f t="shared" si="49"/>
        <v>n/a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50"/>
        <v>n/a</v>
      </c>
      <c r="V22" s="46" t="str">
        <f t="shared" si="17"/>
        <v>n/a</v>
      </c>
      <c r="W22" s="46" t="str">
        <f>_xlfn.XLOOKUP($D22, MASTER_YH!$D:$D, MASTER_YH!I:I)</f>
        <v>n/a</v>
      </c>
      <c r="X22" s="49" t="str">
        <f t="shared" si="18"/>
        <v>n/a</v>
      </c>
      <c r="Y22" s="46">
        <f t="shared" si="51"/>
        <v>14847902</v>
      </c>
      <c r="Z22" s="46">
        <f>_xlfn.XLOOKUP($D22, 'MASTER_S&amp;P'!$D:$D, 'MASTER_S&amp;P'!I:I)</f>
        <v>99200829</v>
      </c>
      <c r="AA22" s="49">
        <f t="shared" si="52"/>
        <v>0.14967518063785534</v>
      </c>
      <c r="AB22" s="51">
        <f t="shared" si="19"/>
        <v>99200829</v>
      </c>
      <c r="AC22" s="65">
        <f t="shared" si="20"/>
        <v>1.8425455129123509E-3</v>
      </c>
      <c r="AD22" s="65" t="str">
        <f t="shared" si="21"/>
        <v/>
      </c>
      <c r="AE22" s="50">
        <f t="shared" si="53"/>
        <v>0.14967518063785534</v>
      </c>
      <c r="AF22" s="44">
        <f t="shared" si="22"/>
        <v>0</v>
      </c>
      <c r="AI22" s="46">
        <f>_xlfn.XLOOKUP($D22,MASTER_YH!$D:$D,MASTER_YH!G:G)</f>
        <v>14847902</v>
      </c>
      <c r="AJ22" s="46" t="str">
        <f>IF(AND(EXCL_YRS_NEG_INC=1,_xlfn.XLOOKUP($D22,MASTER_YH!$D:$D,MASTER_YH!M:M)&lt;0), "Negative", _xlfn.XLOOKUP($D22,MASTER_YH!$D:$D,MASTER_YH!M:M))</f>
        <v>Negative</v>
      </c>
      <c r="AK22" s="65" t="str">
        <f t="shared" si="23"/>
        <v/>
      </c>
      <c r="AL22" s="65" t="str">
        <f t="shared" si="24"/>
        <v/>
      </c>
      <c r="AM22" s="47" t="str">
        <f t="shared" si="54"/>
        <v>n/a</v>
      </c>
      <c r="AN22" s="46">
        <f>_xlfn.XLOOKUP($D22, 'MASTER_S&amp;P'!$D:$D, 'MASTER_S&amp;P'!G:G)</f>
        <v>17584454</v>
      </c>
      <c r="AO22" s="46" t="str">
        <f>IF(AND(EXCL_YRS_NEG_INC=1,_xlfn.XLOOKUP($D22,'MASTER_S&amp;P'!$D:$D,'MASTER_S&amp;P'!M:M)&lt;0),"Negative",_xlfn.XLOOKUP($D22,'MASTER_S&amp;P'!$D:$D,'MASTER_S&amp;P'!M:M))</f>
        <v>Negative</v>
      </c>
      <c r="AP22" s="65" t="str">
        <f t="shared" si="25"/>
        <v/>
      </c>
      <c r="AQ22" s="65" t="str">
        <f t="shared" si="26"/>
        <v/>
      </c>
      <c r="AR22" s="47" t="str">
        <f t="shared" si="55"/>
        <v>n/a</v>
      </c>
      <c r="AS22" s="46" t="str">
        <f>_xlfn.XLOOKUP($D22, MASTER_VL!$D:$D, MASTER_VL!G:G)</f>
        <v>NA</v>
      </c>
      <c r="AT22" s="46" t="str">
        <f>IF(AND(EXCL_YRS_NEG_INC=1,_xlfn.XLOOKUP($D22,MASTER_VL!$D:$D,MASTER_VL!P:P)&lt;0),"Negative",_xlfn.XLOOKUP($D22,MASTER_VL!$D:$D,MASTER_VL!P:P))</f>
        <v>NA</v>
      </c>
      <c r="AU22" s="65" t="str">
        <f t="shared" si="27"/>
        <v/>
      </c>
      <c r="AV22" s="65" t="str">
        <f t="shared" si="28"/>
        <v/>
      </c>
      <c r="AW22" s="47" t="str">
        <f t="shared" si="56"/>
        <v>n/a</v>
      </c>
      <c r="AX22" s="46">
        <f t="shared" si="29"/>
        <v>14847902</v>
      </c>
      <c r="AY22" s="46">
        <f>_xlfn.XLOOKUP($D22, MASTER_YH!$D:$D, MASTER_YH!J:J)</f>
        <v>99200829</v>
      </c>
      <c r="AZ22" s="49">
        <f t="shared" si="30"/>
        <v>0.14967518063785534</v>
      </c>
      <c r="BA22" s="46">
        <f t="shared" si="57"/>
        <v>17584454</v>
      </c>
      <c r="BB22" s="46">
        <f>_xlfn.XLOOKUP($D22, 'MASTER_S&amp;P'!$D:$D, 'MASTER_S&amp;P'!J:J)</f>
        <v>97871328</v>
      </c>
      <c r="BC22" s="49">
        <f t="shared" si="58"/>
        <v>0.17966910595102992</v>
      </c>
      <c r="BD22" s="51">
        <f t="shared" si="31"/>
        <v>98536078.5</v>
      </c>
      <c r="BE22" s="65">
        <f t="shared" si="32"/>
        <v>1.8561434328596962E-3</v>
      </c>
      <c r="BF22" s="65" t="str">
        <f t="shared" si="33"/>
        <v/>
      </c>
      <c r="BG22" s="50">
        <f t="shared" si="59"/>
        <v>0.16467214329444263</v>
      </c>
      <c r="BH22" s="44">
        <f t="shared" si="34"/>
        <v>0</v>
      </c>
      <c r="BK22" s="46">
        <f>_xlfn.XLOOKUP($D22,MASTER_YH!$D:$D,MASTER_YH!H:H)</f>
        <v>17584454</v>
      </c>
      <c r="BL22" s="46" t="str">
        <f>IF(AND(EXCL_YRS_NEG_INC=1,_xlfn.XLOOKUP($D22,MASTER_YH!$D:$D,MASTER_YH!N:N)&lt;0), "Negative", _xlfn.XLOOKUP($D22,MASTER_YH!$D:$D,MASTER_YH!N:N))</f>
        <v>Negative</v>
      </c>
      <c r="BM22" s="65" t="str">
        <f t="shared" si="35"/>
        <v/>
      </c>
      <c r="BN22" s="65" t="str">
        <f t="shared" si="36"/>
        <v/>
      </c>
      <c r="BO22" s="47" t="str">
        <f t="shared" si="60"/>
        <v>n/a</v>
      </c>
      <c r="BP22" s="46">
        <f>_xlfn.XLOOKUP($D22, 'MASTER_S&amp;P'!$D:$D, 'MASTER_S&amp;P'!H:H)</f>
        <v>27095197</v>
      </c>
      <c r="BQ22" s="46">
        <f>IF(AND(EXCL_YRS_NEG_INC=1,_xlfn.XLOOKUP($D22,'MASTER_S&amp;P'!$D:$D,'MASTER_S&amp;P'!N:N)&lt;0),"Negative",_xlfn.XLOOKUP($D22,'MASTER_S&amp;P'!$D:$D,'MASTER_S&amp;P'!N:N))</f>
        <v>238264</v>
      </c>
      <c r="BR22" s="65">
        <f t="shared" si="37"/>
        <v>1.9142926149551165E-3</v>
      </c>
      <c r="BS22" s="65" t="str">
        <f t="shared" si="38"/>
        <v/>
      </c>
      <c r="BT22" s="47">
        <f t="shared" si="61"/>
        <v>8.7935880296423023E-3</v>
      </c>
      <c r="BU22" s="46" t="str">
        <f>_xlfn.XLOOKUP($D22, MASTER_VL!$D:$D, MASTER_VL!H:H)</f>
        <v>NA</v>
      </c>
      <c r="BV22" s="46" t="str">
        <f>IF(AND(EXCL_YRS_NEG_INC=1,_xlfn.XLOOKUP($D22,MASTER_VL!$D:$D,MASTER_VL!Q:Q)&lt;0),"Negative",_xlfn.XLOOKUP($D22,MASTER_VL!$D:$D,MASTER_VL!Q:Q))</f>
        <v>NA</v>
      </c>
      <c r="BW22" s="65" t="str">
        <f t="shared" si="39"/>
        <v/>
      </c>
      <c r="BX22" s="65" t="str">
        <f t="shared" si="40"/>
        <v/>
      </c>
      <c r="BY22" s="47" t="str">
        <f t="shared" si="62"/>
        <v>n/a</v>
      </c>
      <c r="BZ22" s="46">
        <f t="shared" si="41"/>
        <v>17584454</v>
      </c>
      <c r="CA22" s="46">
        <f>_xlfn.XLOOKUP($D22, MASTER_YH!$D:$D, MASTER_YH!K:K)</f>
        <v>97871328</v>
      </c>
      <c r="CB22" s="49">
        <f t="shared" si="42"/>
        <v>0.17966910595102992</v>
      </c>
      <c r="CC22" s="46">
        <f t="shared" si="63"/>
        <v>27095197</v>
      </c>
      <c r="CD22" s="46">
        <f>_xlfn.XLOOKUP($D22, 'MASTER_S&amp;P'!$D:$D, 'MASTER_S&amp;P'!K:K)</f>
        <v>100796722</v>
      </c>
      <c r="CE22" s="49">
        <f t="shared" si="64"/>
        <v>0.26881029920794447</v>
      </c>
      <c r="CF22" s="51">
        <f t="shared" si="43"/>
        <v>99334025</v>
      </c>
      <c r="CG22" s="65">
        <f t="shared" si="44"/>
        <v>1.8490620941544712E-3</v>
      </c>
      <c r="CH22" s="65" t="str">
        <f t="shared" si="45"/>
        <v/>
      </c>
      <c r="CI22" s="50">
        <f t="shared" si="65"/>
        <v>0.22423970257948719</v>
      </c>
      <c r="CJ22" s="44">
        <f t="shared" si="46"/>
        <v>0</v>
      </c>
    </row>
    <row r="23" spans="2:88" x14ac:dyDescent="0.3">
      <c r="B23" s="7" t="str">
        <f t="shared" si="47"/>
        <v>Retail Softlines</v>
      </c>
      <c r="C23" s="7" t="str">
        <v>Destination XL Group Inc</v>
      </c>
      <c r="D23" s="7" t="str">
        <v>DXLG</v>
      </c>
      <c r="G23" s="46">
        <f>_xlfn.XLOOKUP($D23,MASTER_YH!$D:$D,MASTER_YH!F:F)</f>
        <v>467015000</v>
      </c>
      <c r="H23" s="46">
        <f>IF(AND(EXCL_YRS_NEG_INC=1,_xlfn.XLOOKUP($D23,MASTER_YH!$D:$D,MASTER_YH!L:L)&lt;0), "Negative", _xlfn.XLOOKUP($D23,MASTER_YH!$D:$D,MASTER_YH!L:L))</f>
        <v>5816000</v>
      </c>
      <c r="I23" s="65">
        <f t="shared" si="11"/>
        <v>7.9676026560723135E-3</v>
      </c>
      <c r="J23" s="65" t="str">
        <f t="shared" si="12"/>
        <v/>
      </c>
      <c r="K23" s="47">
        <f t="shared" si="48"/>
        <v>1.2453561448775735E-2</v>
      </c>
      <c r="L23" s="46">
        <f>_xlfn.XLOOKUP($D23, 'MASTER_S&amp;P'!$D:$D, 'MASTER_S&amp;P'!F:F)</f>
        <v>521815000</v>
      </c>
      <c r="M23" s="46">
        <f>IF(AND(EXCL_YRS_NEG_INC=1,_xlfn.XLOOKUP($D23,'MASTER_S&amp;P'!$D:$D,'MASTER_S&amp;P'!L:L)&lt;0),"Negative",_xlfn.XLOOKUP($D23,'MASTER_S&amp;P'!$D:$D,'MASTER_S&amp;P'!L:L))</f>
        <v>38391000</v>
      </c>
      <c r="N23" s="65">
        <f t="shared" si="13"/>
        <v>8.7518552680035978E-3</v>
      </c>
      <c r="O23" s="65" t="str">
        <f t="shared" si="14"/>
        <v/>
      </c>
      <c r="P23" s="47">
        <f t="shared" si="49"/>
        <v>7.3572051397525942E-2</v>
      </c>
      <c r="Q23" s="46">
        <f>_xlfn.XLOOKUP($D23, MASTER_VL!$D:$D, MASTER_VL!F:F)</f>
        <v>467000000</v>
      </c>
      <c r="R23" s="46">
        <f>IF(AND(EXCL_YRS_NEG_INC=1,_xlfn.XLOOKUP($D23,MASTER_VL!$D:$D,MASTER_VL!O:O)&lt;0),"Negative",_xlfn.XLOOKUP($D23,MASTER_VL!$D:$D,MASTER_VL!O:O))</f>
        <v>2674500</v>
      </c>
      <c r="S23" s="65">
        <f t="shared" si="15"/>
        <v>7.8849623134226842E-3</v>
      </c>
      <c r="T23" s="65" t="str">
        <f t="shared" si="16"/>
        <v/>
      </c>
      <c r="U23" s="47">
        <f t="shared" si="50"/>
        <v>5.7269807280513922E-3</v>
      </c>
      <c r="V23" s="46">
        <f t="shared" si="17"/>
        <v>467015000</v>
      </c>
      <c r="W23" s="46">
        <f>_xlfn.XLOOKUP($D23, MASTER_YH!$D:$D, MASTER_YH!I:I)</f>
        <v>380955000</v>
      </c>
      <c r="X23" s="49">
        <f t="shared" si="18"/>
        <v>1.2259059468966151</v>
      </c>
      <c r="Y23" s="46">
        <f t="shared" si="51"/>
        <v>521815000</v>
      </c>
      <c r="Z23" s="46">
        <f>_xlfn.XLOOKUP($D23, 'MASTER_S&amp;P'!$D:$D, 'MASTER_S&amp;P'!I:I)</f>
        <v>357741000</v>
      </c>
      <c r="AA23" s="49">
        <f t="shared" si="52"/>
        <v>1.4586390712834145</v>
      </c>
      <c r="AB23" s="51">
        <f t="shared" si="19"/>
        <v>369348000</v>
      </c>
      <c r="AC23" s="65">
        <f t="shared" si="20"/>
        <v>6.8602299694809103E-3</v>
      </c>
      <c r="AD23" s="65" t="str">
        <f t="shared" si="21"/>
        <v/>
      </c>
      <c r="AE23" s="50">
        <f t="shared" si="53"/>
        <v>1.3422725090900149</v>
      </c>
      <c r="AF23" s="44">
        <f t="shared" si="22"/>
        <v>0</v>
      </c>
      <c r="AI23" s="46">
        <f>_xlfn.XLOOKUP($D23,MASTER_YH!$D:$D,MASTER_YH!G:G)</f>
        <v>521815000</v>
      </c>
      <c r="AJ23" s="46">
        <f>IF(AND(EXCL_YRS_NEG_INC=1,_xlfn.XLOOKUP($D23,MASTER_YH!$D:$D,MASTER_YH!M:M)&lt;0), "Negative", _xlfn.XLOOKUP($D23,MASTER_YH!$D:$D,MASTER_YH!M:M))</f>
        <v>38391000</v>
      </c>
      <c r="AK23" s="65">
        <f t="shared" si="23"/>
        <v>8.9691294698844987E-3</v>
      </c>
      <c r="AL23" s="65" t="str">
        <f t="shared" si="24"/>
        <v/>
      </c>
      <c r="AM23" s="47">
        <f t="shared" si="54"/>
        <v>7.3572051397525942E-2</v>
      </c>
      <c r="AN23" s="46">
        <f>_xlfn.XLOOKUP($D23, 'MASTER_S&amp;P'!$D:$D, 'MASTER_S&amp;P'!G:G)</f>
        <v>545838000</v>
      </c>
      <c r="AO23" s="46">
        <f>IF(AND(EXCL_YRS_NEG_INC=1,_xlfn.XLOOKUP($D23,'MASTER_S&amp;P'!$D:$D,'MASTER_S&amp;P'!M:M)&lt;0),"Negative",_xlfn.XLOOKUP($D23,'MASTER_S&amp;P'!$D:$D,'MASTER_S&amp;P'!M:M))</f>
        <v>58335000</v>
      </c>
      <c r="AP23" s="65">
        <f t="shared" si="25"/>
        <v>9.1958053442304268E-3</v>
      </c>
      <c r="AQ23" s="65" t="str">
        <f t="shared" si="26"/>
        <v/>
      </c>
      <c r="AR23" s="47">
        <f t="shared" si="55"/>
        <v>0.10687236872478648</v>
      </c>
      <c r="AS23" s="46">
        <f>_xlfn.XLOOKUP($D23, MASTER_VL!$D:$D, MASTER_VL!G:G)</f>
        <v>521799999.99999994</v>
      </c>
      <c r="AT23" s="46">
        <f>IF(AND(EXCL_YRS_NEG_INC=1,_xlfn.XLOOKUP($D23,MASTER_VL!$D:$D,MASTER_VL!P:P)&lt;0),"Negative",_xlfn.XLOOKUP($D23,MASTER_VL!$D:$D,MASTER_VL!P:P))</f>
        <v>24935700</v>
      </c>
      <c r="AU23" s="65">
        <f t="shared" si="27"/>
        <v>7.4715559349973924E-3</v>
      </c>
      <c r="AV23" s="65" t="str">
        <f t="shared" si="28"/>
        <v/>
      </c>
      <c r="AW23" s="47">
        <f t="shared" si="56"/>
        <v>4.7787849750862407E-2</v>
      </c>
      <c r="AX23" s="46">
        <f t="shared" si="29"/>
        <v>521815000</v>
      </c>
      <c r="AY23" s="46">
        <f>_xlfn.XLOOKUP($D23, MASTER_YH!$D:$D, MASTER_YH!J:J)</f>
        <v>357741000</v>
      </c>
      <c r="AZ23" s="49">
        <f t="shared" si="30"/>
        <v>1.4586390712834145</v>
      </c>
      <c r="BA23" s="46">
        <f t="shared" si="57"/>
        <v>545838000</v>
      </c>
      <c r="BB23" s="46">
        <f>_xlfn.XLOOKUP($D23, 'MASTER_S&amp;P'!$D:$D, 'MASTER_S&amp;P'!J:J)</f>
        <v>350598000</v>
      </c>
      <c r="BC23" s="49">
        <f t="shared" si="58"/>
        <v>1.5568771071141307</v>
      </c>
      <c r="BD23" s="51">
        <f t="shared" si="31"/>
        <v>354169500</v>
      </c>
      <c r="BE23" s="65">
        <f t="shared" si="32"/>
        <v>6.6715603213720566E-3</v>
      </c>
      <c r="BF23" s="65" t="str">
        <f t="shared" si="33"/>
        <v/>
      </c>
      <c r="BG23" s="50">
        <f t="shared" si="59"/>
        <v>1.5077580891987727</v>
      </c>
      <c r="BH23" s="44">
        <f t="shared" si="34"/>
        <v>0</v>
      </c>
      <c r="BK23" s="46">
        <f>_xlfn.XLOOKUP($D23,MASTER_YH!$D:$D,MASTER_YH!H:H)</f>
        <v>545838000</v>
      </c>
      <c r="BL23" s="46">
        <f>IF(AND(EXCL_YRS_NEG_INC=1,_xlfn.XLOOKUP($D23,MASTER_YH!$D:$D,MASTER_YH!N:N)&lt;0), "Negative", _xlfn.XLOOKUP($D23,MASTER_YH!$D:$D,MASTER_YH!N:N))</f>
        <v>58335000</v>
      </c>
      <c r="BM23" s="65">
        <f t="shared" si="35"/>
        <v>8.3750887292062398E-3</v>
      </c>
      <c r="BN23" s="65" t="str">
        <f t="shared" si="36"/>
        <v/>
      </c>
      <c r="BO23" s="47">
        <f t="shared" si="60"/>
        <v>0.10687236872478648</v>
      </c>
      <c r="BP23" s="46">
        <f>_xlfn.XLOOKUP($D23, 'MASTER_S&amp;P'!$D:$D, 'MASTER_S&amp;P'!H:H)</f>
        <v>505021000</v>
      </c>
      <c r="BQ23" s="46">
        <f>IF(AND(EXCL_YRS_NEG_INC=1,_xlfn.XLOOKUP($D23,'MASTER_S&amp;P'!$D:$D,'MASTER_S&amp;P'!N:N)&lt;0),"Negative",_xlfn.XLOOKUP($D23,'MASTER_S&amp;P'!$D:$D,'MASTER_S&amp;P'!N:N))</f>
        <v>57630000</v>
      </c>
      <c r="BR23" s="65">
        <f t="shared" si="37"/>
        <v>6.0758068250815287E-3</v>
      </c>
      <c r="BS23" s="65" t="str">
        <f t="shared" si="38"/>
        <v/>
      </c>
      <c r="BT23" s="47">
        <f t="shared" si="61"/>
        <v>0.11411406654376749</v>
      </c>
      <c r="BU23" s="46">
        <f>_xlfn.XLOOKUP($D23, MASTER_VL!$D:$D, MASTER_VL!H:H)</f>
        <v>545800000</v>
      </c>
      <c r="BV23" s="46">
        <f>IF(AND(EXCL_YRS_NEG_INC=1,_xlfn.XLOOKUP($D23,MASTER_VL!$D:$D,MASTER_VL!Q:Q)&lt;0),"Negative",_xlfn.XLOOKUP($D23,MASTER_VL!$D:$D,MASTER_VL!Q:Q))</f>
        <v>83258000</v>
      </c>
      <c r="BW23" s="65">
        <f t="shared" si="39"/>
        <v>8.5092331149400832E-3</v>
      </c>
      <c r="BX23" s="65" t="str">
        <f t="shared" si="40"/>
        <v/>
      </c>
      <c r="BY23" s="47">
        <f t="shared" si="62"/>
        <v>0.15254305606449248</v>
      </c>
      <c r="BZ23" s="46">
        <f t="shared" si="41"/>
        <v>545838000</v>
      </c>
      <c r="CA23" s="46">
        <f>_xlfn.XLOOKUP($D23, MASTER_YH!$D:$D, MASTER_YH!K:K)</f>
        <v>350598000</v>
      </c>
      <c r="CB23" s="49">
        <f t="shared" si="42"/>
        <v>1.5568771071141307</v>
      </c>
      <c r="CC23" s="46">
        <f t="shared" si="63"/>
        <v>505021000</v>
      </c>
      <c r="CD23" s="46">
        <f>_xlfn.XLOOKUP($D23, 'MASTER_S&amp;P'!$D:$D, 'MASTER_S&amp;P'!K:K)</f>
        <v>279958000</v>
      </c>
      <c r="CE23" s="49">
        <f t="shared" si="64"/>
        <v>1.8039170161238471</v>
      </c>
      <c r="CF23" s="51">
        <f t="shared" si="43"/>
        <v>315278000</v>
      </c>
      <c r="CG23" s="65">
        <f t="shared" si="44"/>
        <v>5.8687705337706125E-3</v>
      </c>
      <c r="CH23" s="65" t="str">
        <f t="shared" si="45"/>
        <v/>
      </c>
      <c r="CI23" s="50">
        <f t="shared" si="65"/>
        <v>1.6803970616189889</v>
      </c>
      <c r="CJ23" s="44">
        <f t="shared" si="46"/>
        <v>0</v>
      </c>
    </row>
    <row r="24" spans="2:88" x14ac:dyDescent="0.3">
      <c r="B24" s="7" t="str">
        <f t="shared" si="47"/>
        <v>Retail Softlines</v>
      </c>
      <c r="C24" s="7" t="str">
        <v>Foot Locker Inc</v>
      </c>
      <c r="D24" s="7" t="str">
        <v>FL</v>
      </c>
      <c r="G24" s="46">
        <f>_xlfn.XLOOKUP($D24,MASTER_YH!$D:$D,MASTER_YH!F:F)</f>
        <v>7988000000</v>
      </c>
      <c r="H24" s="46">
        <f>IF(AND(EXCL_YRS_NEG_INC=1,_xlfn.XLOOKUP($D24,MASTER_YH!$D:$D,MASTER_YH!L:L)&lt;0), "Negative", _xlfn.XLOOKUP($D24,MASTER_YH!$D:$D,MASTER_YH!L:L))</f>
        <v>51000000</v>
      </c>
      <c r="I24" s="65">
        <f t="shared" si="11"/>
        <v>0.14686268473780908</v>
      </c>
      <c r="J24" s="65" t="str">
        <f t="shared" si="12"/>
        <v/>
      </c>
      <c r="K24" s="47">
        <f t="shared" si="48"/>
        <v>6.3845768652979473E-3</v>
      </c>
      <c r="L24" s="46">
        <f>_xlfn.XLOOKUP($D24, 'MASTER_S&amp;P'!$D:$D, 'MASTER_S&amp;P'!F:F)</f>
        <v>8168000000</v>
      </c>
      <c r="M24" s="46" t="str">
        <f>IF(AND(EXCL_YRS_NEG_INC=1,_xlfn.XLOOKUP($D24,'MASTER_S&amp;P'!$D:$D,'MASTER_S&amp;P'!L:L)&lt;0),"Negative",_xlfn.XLOOKUP($D24,'MASTER_S&amp;P'!$D:$D,'MASTER_S&amp;P'!L:L))</f>
        <v>Negative</v>
      </c>
      <c r="N24" s="65" t="str">
        <f t="shared" si="13"/>
        <v/>
      </c>
      <c r="O24" s="65" t="str">
        <f t="shared" si="14"/>
        <v/>
      </c>
      <c r="P24" s="47" t="str">
        <f t="shared" si="49"/>
        <v>n/a</v>
      </c>
      <c r="Q24" s="46">
        <f>_xlfn.XLOOKUP($D24, MASTER_VL!$D:$D, MASTER_VL!F:F)</f>
        <v>7988000000</v>
      </c>
      <c r="R24" s="46">
        <f>IF(AND(EXCL_YRS_NEG_INC=1,_xlfn.XLOOKUP($D24,MASTER_VL!$D:$D,MASTER_VL!O:O)&lt;0),"Negative",_xlfn.XLOOKUP($D24,MASTER_VL!$D:$D,MASTER_VL!O:O))</f>
        <v>130273300.00000001</v>
      </c>
      <c r="S24" s="65">
        <f t="shared" si="15"/>
        <v>0.14533941819038312</v>
      </c>
      <c r="T24" s="65" t="str">
        <f t="shared" si="16"/>
        <v/>
      </c>
      <c r="U24" s="47">
        <f t="shared" si="50"/>
        <v>1.6308625438157236E-2</v>
      </c>
      <c r="V24" s="46">
        <f t="shared" si="17"/>
        <v>7988000000</v>
      </c>
      <c r="W24" s="46">
        <f>_xlfn.XLOOKUP($D24, MASTER_YH!$D:$D, MASTER_YH!I:I)</f>
        <v>6748000000</v>
      </c>
      <c r="X24" s="49">
        <f t="shared" si="18"/>
        <v>1.1837581505631298</v>
      </c>
      <c r="Y24" s="46">
        <f t="shared" si="51"/>
        <v>8168000000</v>
      </c>
      <c r="Z24" s="46">
        <f>_xlfn.XLOOKUP($D24, 'MASTER_S&amp;P'!$D:$D, 'MASTER_S&amp;P'!I:I)</f>
        <v>6868000000</v>
      </c>
      <c r="AA24" s="49">
        <f t="shared" si="52"/>
        <v>1.1892836342457775</v>
      </c>
      <c r="AB24" s="51">
        <f t="shared" si="19"/>
        <v>6808000000</v>
      </c>
      <c r="AC24" s="65">
        <f t="shared" si="20"/>
        <v>0.12645105870947193</v>
      </c>
      <c r="AD24" s="65" t="str">
        <f t="shared" si="21"/>
        <v/>
      </c>
      <c r="AE24" s="50">
        <f t="shared" si="53"/>
        <v>1.1865208924044537</v>
      </c>
      <c r="AF24" s="44">
        <f t="shared" si="22"/>
        <v>0</v>
      </c>
      <c r="AI24" s="46">
        <f>_xlfn.XLOOKUP($D24,MASTER_YH!$D:$D,MASTER_YH!G:G)</f>
        <v>8168000000</v>
      </c>
      <c r="AJ24" s="46" t="str">
        <f>IF(AND(EXCL_YRS_NEG_INC=1,_xlfn.XLOOKUP($D24,MASTER_YH!$D:$D,MASTER_YH!M:M)&lt;0), "Negative", _xlfn.XLOOKUP($D24,MASTER_YH!$D:$D,MASTER_YH!M:M))</f>
        <v>Negative</v>
      </c>
      <c r="AK24" s="65" t="str">
        <f t="shared" si="23"/>
        <v/>
      </c>
      <c r="AL24" s="65" t="str">
        <f t="shared" si="24"/>
        <v/>
      </c>
      <c r="AM24" s="47" t="str">
        <f t="shared" si="54"/>
        <v>n/a</v>
      </c>
      <c r="AN24" s="46">
        <f>_xlfn.XLOOKUP($D24, 'MASTER_S&amp;P'!$D:$D, 'MASTER_S&amp;P'!G:G)</f>
        <v>8759000000</v>
      </c>
      <c r="AO24" s="46">
        <f>IF(AND(EXCL_YRS_NEG_INC=1,_xlfn.XLOOKUP($D24,'MASTER_S&amp;P'!$D:$D,'MASTER_S&amp;P'!M:M)&lt;0),"Negative",_xlfn.XLOOKUP($D24,'MASTER_S&amp;P'!$D:$D,'MASTER_S&amp;P'!M:M))</f>
        <v>524000000</v>
      </c>
      <c r="AP24" s="65">
        <f t="shared" si="25"/>
        <v>0.19181214638895297</v>
      </c>
      <c r="AQ24" s="65" t="str">
        <f t="shared" si="26"/>
        <v/>
      </c>
      <c r="AR24" s="47">
        <f t="shared" si="55"/>
        <v>5.9824180842561935E-2</v>
      </c>
      <c r="AS24" s="46">
        <f>_xlfn.XLOOKUP($D24, MASTER_VL!$D:$D, MASTER_VL!G:G)</f>
        <v>8168000000</v>
      </c>
      <c r="AT24" s="46">
        <f>IF(AND(EXCL_YRS_NEG_INC=1,_xlfn.XLOOKUP($D24,MASTER_VL!$D:$D,MASTER_VL!P:P)&lt;0),"Negative",_xlfn.XLOOKUP($D24,MASTER_VL!$D:$D,MASTER_VL!P:P))</f>
        <v>133877600</v>
      </c>
      <c r="AU24" s="65">
        <f t="shared" si="27"/>
        <v>0.15584661996528001</v>
      </c>
      <c r="AV24" s="65" t="str">
        <f t="shared" si="28"/>
        <v/>
      </c>
      <c r="AW24" s="47">
        <f t="shared" si="56"/>
        <v>1.6390499510284037E-2</v>
      </c>
      <c r="AX24" s="46">
        <f t="shared" si="29"/>
        <v>8168000000</v>
      </c>
      <c r="AY24" s="46">
        <f>_xlfn.XLOOKUP($D24, MASTER_YH!$D:$D, MASTER_YH!J:J)</f>
        <v>6868000000</v>
      </c>
      <c r="AZ24" s="49">
        <f t="shared" si="30"/>
        <v>1.1892836342457775</v>
      </c>
      <c r="BA24" s="46">
        <f t="shared" si="57"/>
        <v>8759000000</v>
      </c>
      <c r="BB24" s="46">
        <f>_xlfn.XLOOKUP($D24, 'MASTER_S&amp;P'!$D:$D, 'MASTER_S&amp;P'!J:J)</f>
        <v>7907000000</v>
      </c>
      <c r="BC24" s="49">
        <f t="shared" si="58"/>
        <v>1.1077526242569875</v>
      </c>
      <c r="BD24" s="51">
        <f t="shared" si="31"/>
        <v>7387500000</v>
      </c>
      <c r="BE24" s="65">
        <f t="shared" si="32"/>
        <v>0.13915978613103633</v>
      </c>
      <c r="BF24" s="65" t="str">
        <f t="shared" si="33"/>
        <v/>
      </c>
      <c r="BG24" s="50">
        <f t="shared" si="59"/>
        <v>1.1485181292513826</v>
      </c>
      <c r="BH24" s="44">
        <f t="shared" si="34"/>
        <v>0</v>
      </c>
      <c r="BK24" s="46">
        <f>_xlfn.XLOOKUP($D24,MASTER_YH!$D:$D,MASTER_YH!H:H)</f>
        <v>8759000000</v>
      </c>
      <c r="BL24" s="46">
        <f>IF(AND(EXCL_YRS_NEG_INC=1,_xlfn.XLOOKUP($D24,MASTER_YH!$D:$D,MASTER_YH!N:N)&lt;0), "Negative", _xlfn.XLOOKUP($D24,MASTER_YH!$D:$D,MASTER_YH!N:N))</f>
        <v>524000000</v>
      </c>
      <c r="BM24" s="65">
        <f t="shared" si="35"/>
        <v>0.21307096180819227</v>
      </c>
      <c r="BN24" s="65" t="str">
        <f t="shared" si="36"/>
        <v/>
      </c>
      <c r="BO24" s="47">
        <f t="shared" si="60"/>
        <v>5.9824180842561935E-2</v>
      </c>
      <c r="BP24" s="46">
        <f>_xlfn.XLOOKUP($D24, 'MASTER_S&amp;P'!$D:$D, 'MASTER_S&amp;P'!H:H)</f>
        <v>8968000000</v>
      </c>
      <c r="BQ24" s="46">
        <f>IF(AND(EXCL_YRS_NEG_INC=1,_xlfn.XLOOKUP($D24,'MASTER_S&amp;P'!$D:$D,'MASTER_S&amp;P'!N:N)&lt;0),"Negative",_xlfn.XLOOKUP($D24,'MASTER_S&amp;P'!$D:$D,'MASTER_S&amp;P'!N:N))</f>
        <v>1240000000</v>
      </c>
      <c r="BR24" s="65">
        <f t="shared" si="37"/>
        <v>0.15457484043916461</v>
      </c>
      <c r="BS24" s="65" t="str">
        <f t="shared" si="38"/>
        <v/>
      </c>
      <c r="BT24" s="47">
        <f t="shared" si="61"/>
        <v>0.13826940231935772</v>
      </c>
      <c r="BU24" s="46">
        <f>_xlfn.XLOOKUP($D24, MASTER_VL!$D:$D, MASTER_VL!H:H)</f>
        <v>8759000000</v>
      </c>
      <c r="BV24" s="46">
        <f>IF(AND(EXCL_YRS_NEG_INC=1,_xlfn.XLOOKUP($D24,MASTER_VL!$D:$D,MASTER_VL!Q:Q)&lt;0),"Negative",_xlfn.XLOOKUP($D24,MASTER_VL!$D:$D,MASTER_VL!Q:Q))</f>
        <v>461396000.00000006</v>
      </c>
      <c r="BW24" s="65">
        <f t="shared" si="39"/>
        <v>0.21648373440244612</v>
      </c>
      <c r="BX24" s="65" t="str">
        <f t="shared" si="40"/>
        <v/>
      </c>
      <c r="BY24" s="47">
        <f t="shared" si="62"/>
        <v>5.2676789587852504E-2</v>
      </c>
      <c r="BZ24" s="46">
        <f t="shared" si="41"/>
        <v>8759000000</v>
      </c>
      <c r="CA24" s="46">
        <f>_xlfn.XLOOKUP($D24, MASTER_YH!$D:$D, MASTER_YH!K:K)</f>
        <v>7907000000</v>
      </c>
      <c r="CB24" s="49">
        <f t="shared" si="42"/>
        <v>1.1077526242569875</v>
      </c>
      <c r="CC24" s="46">
        <f t="shared" si="63"/>
        <v>8968000000</v>
      </c>
      <c r="CD24" s="46">
        <f>_xlfn.XLOOKUP($D24, 'MASTER_S&amp;P'!$D:$D, 'MASTER_S&amp;P'!K:K)</f>
        <v>8135000000</v>
      </c>
      <c r="CE24" s="49">
        <f t="shared" si="64"/>
        <v>1.1023970497848801</v>
      </c>
      <c r="CF24" s="51">
        <f t="shared" si="43"/>
        <v>8021000000</v>
      </c>
      <c r="CG24" s="65">
        <f t="shared" si="44"/>
        <v>0.14930762200779654</v>
      </c>
      <c r="CH24" s="65" t="str">
        <f t="shared" si="45"/>
        <v/>
      </c>
      <c r="CI24" s="50">
        <f t="shared" si="65"/>
        <v>1.1050748370209338</v>
      </c>
      <c r="CJ24" s="44">
        <f t="shared" si="46"/>
        <v>0</v>
      </c>
    </row>
    <row r="25" spans="2:88" x14ac:dyDescent="0.3">
      <c r="B25" s="7" t="str">
        <f t="shared" si="47"/>
        <v>Retail Softlines</v>
      </c>
      <c r="C25" s="7" t="str">
        <v>Gap Inc</v>
      </c>
      <c r="D25" s="7" t="str">
        <v>GAP</v>
      </c>
      <c r="G25" s="46">
        <f>_xlfn.XLOOKUP($D25,MASTER_YH!$D:$D,MASTER_YH!F:F)</f>
        <v>15086000000</v>
      </c>
      <c r="H25" s="46">
        <f>IF(AND(EXCL_YRS_NEG_INC=1,_xlfn.XLOOKUP($D25,MASTER_YH!$D:$D,MASTER_YH!L:L)&lt;0), "Negative", _xlfn.XLOOKUP($D25,MASTER_YH!$D:$D,MASTER_YH!L:L))</f>
        <v>1137000000</v>
      </c>
      <c r="I25" s="65">
        <f t="shared" si="11"/>
        <v>0.24731305070161758</v>
      </c>
      <c r="J25" s="65" t="str">
        <f t="shared" si="12"/>
        <v/>
      </c>
      <c r="K25" s="47">
        <f t="shared" si="48"/>
        <v>7.5367890759644701E-2</v>
      </c>
      <c r="L25" s="46">
        <f>_xlfn.XLOOKUP($D25, 'MASTER_S&amp;P'!$D:$D, 'MASTER_S&amp;P'!F:F)</f>
        <v>14889000000</v>
      </c>
      <c r="M25" s="46">
        <f>IF(AND(EXCL_YRS_NEG_INC=1,_xlfn.XLOOKUP($D25,'MASTER_S&amp;P'!$D:$D,'MASTER_S&amp;P'!L:L)&lt;0),"Negative",_xlfn.XLOOKUP($D25,'MASTER_S&amp;P'!$D:$D,'MASTER_S&amp;P'!L:L))</f>
        <v>556000000</v>
      </c>
      <c r="N25" s="65">
        <f t="shared" si="13"/>
        <v>0.27165612029854569</v>
      </c>
      <c r="O25" s="65" t="str">
        <f t="shared" si="14"/>
        <v/>
      </c>
      <c r="P25" s="47">
        <f t="shared" si="49"/>
        <v>3.7343004902948486E-2</v>
      </c>
      <c r="Q25" s="46">
        <f>_xlfn.XLOOKUP($D25, MASTER_VL!$D:$D, MASTER_VL!F:F)</f>
        <v>15086000000</v>
      </c>
      <c r="R25" s="46">
        <f>IF(AND(EXCL_YRS_NEG_INC=1,_xlfn.XLOOKUP($D25,MASTER_VL!$D:$D,MASTER_VL!O:O)&lt;0),"Negative",_xlfn.XLOOKUP($D25,MASTER_VL!$D:$D,MASTER_VL!O:O))</f>
        <v>822800000.00000012</v>
      </c>
      <c r="S25" s="65">
        <f t="shared" si="15"/>
        <v>0.24474790832015972</v>
      </c>
      <c r="T25" s="65" t="str">
        <f t="shared" si="16"/>
        <v/>
      </c>
      <c r="U25" s="47">
        <f t="shared" si="50"/>
        <v>5.4540633700119322E-2</v>
      </c>
      <c r="V25" s="46">
        <f t="shared" si="17"/>
        <v>15086000000</v>
      </c>
      <c r="W25" s="46">
        <f>_xlfn.XLOOKUP($D25, MASTER_YH!$D:$D, MASTER_YH!I:I)</f>
        <v>11885000000</v>
      </c>
      <c r="X25" s="49">
        <f t="shared" si="18"/>
        <v>1.2693310896087506</v>
      </c>
      <c r="Y25" s="46">
        <f t="shared" si="51"/>
        <v>14889000000</v>
      </c>
      <c r="Z25" s="46">
        <f>_xlfn.XLOOKUP($D25, 'MASTER_S&amp;P'!$D:$D, 'MASTER_S&amp;P'!I:I)</f>
        <v>11044000000</v>
      </c>
      <c r="AA25" s="49">
        <f t="shared" si="52"/>
        <v>1.3481528431727634</v>
      </c>
      <c r="AB25" s="51">
        <f t="shared" si="19"/>
        <v>11464500000</v>
      </c>
      <c r="AC25" s="65">
        <f t="shared" si="20"/>
        <v>0.21294038815727687</v>
      </c>
      <c r="AD25" s="65" t="str">
        <f t="shared" si="21"/>
        <v/>
      </c>
      <c r="AE25" s="50">
        <f t="shared" si="53"/>
        <v>1.3087419663907571</v>
      </c>
      <c r="AF25" s="44">
        <f t="shared" si="22"/>
        <v>0</v>
      </c>
      <c r="AI25" s="46">
        <f>_xlfn.XLOOKUP($D25,MASTER_YH!$D:$D,MASTER_YH!G:G)</f>
        <v>14889000000</v>
      </c>
      <c r="AJ25" s="46">
        <f>IF(AND(EXCL_YRS_NEG_INC=1,_xlfn.XLOOKUP($D25,MASTER_YH!$D:$D,MASTER_YH!M:M)&lt;0), "Negative", _xlfn.XLOOKUP($D25,MASTER_YH!$D:$D,MASTER_YH!M:M))</f>
        <v>556000000</v>
      </c>
      <c r="AK25" s="65">
        <f t="shared" si="23"/>
        <v>0.28401312649664817</v>
      </c>
      <c r="AL25" s="65" t="str">
        <f t="shared" si="24"/>
        <v/>
      </c>
      <c r="AM25" s="47">
        <f t="shared" si="54"/>
        <v>3.7343004902948486E-2</v>
      </c>
      <c r="AN25" s="46">
        <f>_xlfn.XLOOKUP($D25, 'MASTER_S&amp;P'!$D:$D, 'MASTER_S&amp;P'!G:G)</f>
        <v>15616000000</v>
      </c>
      <c r="AO25" s="46" t="str">
        <f>IF(AND(EXCL_YRS_NEG_INC=1,_xlfn.XLOOKUP($D25,'MASTER_S&amp;P'!$D:$D,'MASTER_S&amp;P'!M:M)&lt;0),"Negative",_xlfn.XLOOKUP($D25,'MASTER_S&amp;P'!$D:$D,'MASTER_S&amp;P'!M:M))</f>
        <v>Negative</v>
      </c>
      <c r="AP25" s="65" t="str">
        <f t="shared" si="25"/>
        <v/>
      </c>
      <c r="AQ25" s="65" t="str">
        <f t="shared" si="26"/>
        <v/>
      </c>
      <c r="AR25" s="47" t="str">
        <f t="shared" si="55"/>
        <v>n/a</v>
      </c>
      <c r="AS25" s="46">
        <f>_xlfn.XLOOKUP($D25, MASTER_VL!$D:$D, MASTER_VL!G:G)</f>
        <v>14889000000</v>
      </c>
      <c r="AT25" s="46">
        <f>IF(AND(EXCL_YRS_NEG_INC=1,_xlfn.XLOOKUP($D25,MASTER_VL!$D:$D,MASTER_VL!P:P)&lt;0),"Negative",_xlfn.XLOOKUP($D25,MASTER_VL!$D:$D,MASTER_VL!P:P))</f>
        <v>531960000</v>
      </c>
      <c r="AU25" s="65">
        <f t="shared" si="27"/>
        <v>0.23659151849889887</v>
      </c>
      <c r="AV25" s="65" t="str">
        <f t="shared" si="28"/>
        <v/>
      </c>
      <c r="AW25" s="47">
        <f t="shared" si="56"/>
        <v>3.5728390086641144E-2</v>
      </c>
      <c r="AX25" s="46">
        <f t="shared" si="29"/>
        <v>14889000000</v>
      </c>
      <c r="AY25" s="46">
        <f>_xlfn.XLOOKUP($D25, MASTER_YH!$D:$D, MASTER_YH!J:J)</f>
        <v>11044000000</v>
      </c>
      <c r="AZ25" s="49">
        <f t="shared" si="30"/>
        <v>1.3481528431727634</v>
      </c>
      <c r="BA25" s="46">
        <f t="shared" si="57"/>
        <v>15616000000</v>
      </c>
      <c r="BB25" s="46">
        <f>_xlfn.XLOOKUP($D25, 'MASTER_S&amp;P'!$D:$D, 'MASTER_S&amp;P'!J:J)</f>
        <v>11386000000</v>
      </c>
      <c r="BC25" s="49">
        <f t="shared" si="58"/>
        <v>1.3715088705427718</v>
      </c>
      <c r="BD25" s="51">
        <f t="shared" si="31"/>
        <v>11215000000</v>
      </c>
      <c r="BE25" s="65">
        <f t="shared" si="32"/>
        <v>0.21125915417388458</v>
      </c>
      <c r="BF25" s="65" t="str">
        <f t="shared" si="33"/>
        <v/>
      </c>
      <c r="BG25" s="50">
        <f t="shared" si="59"/>
        <v>1.3598308568577675</v>
      </c>
      <c r="BH25" s="44">
        <f t="shared" si="34"/>
        <v>0</v>
      </c>
      <c r="BK25" s="46">
        <f>_xlfn.XLOOKUP($D25,MASTER_YH!$D:$D,MASTER_YH!H:H)</f>
        <v>15616000000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60"/>
        <v>n/a</v>
      </c>
      <c r="BP25" s="46">
        <f>_xlfn.XLOOKUP($D25, 'MASTER_S&amp;P'!$D:$D, 'MASTER_S&amp;P'!H:H)</f>
        <v>16670000000</v>
      </c>
      <c r="BQ25" s="46">
        <f>IF(AND(EXCL_YRS_NEG_INC=1,_xlfn.XLOOKUP($D25,'MASTER_S&amp;P'!$D:$D,'MASTER_S&amp;P'!N:N)&lt;0),"Negative",_xlfn.XLOOKUP($D25,'MASTER_S&amp;P'!$D:$D,'MASTER_S&amp;P'!N:N))</f>
        <v>323000000</v>
      </c>
      <c r="BR25" s="65">
        <f t="shared" si="37"/>
        <v>0.23267165391375813</v>
      </c>
      <c r="BS25" s="65" t="str">
        <f t="shared" si="38"/>
        <v/>
      </c>
      <c r="BT25" s="47">
        <f t="shared" si="61"/>
        <v>1.9376124775044992E-2</v>
      </c>
      <c r="BU25" s="46">
        <f>_xlfn.XLOOKUP($D25, MASTER_VL!$D:$D, MASTER_VL!H:H)</f>
        <v>15616000000</v>
      </c>
      <c r="BV25" s="46" t="str">
        <f>IF(AND(EXCL_YRS_NEG_INC=1,_xlfn.XLOOKUP($D25,MASTER_VL!$D:$D,MASTER_VL!Q:Q)&lt;0),"Negative",_xlfn.XLOOKUP($D25,MASTER_VL!$D:$D,MASTER_VL!Q:Q))</f>
        <v>Negative</v>
      </c>
      <c r="BW25" s="65" t="str">
        <f t="shared" si="39"/>
        <v/>
      </c>
      <c r="BX25" s="65" t="str">
        <f t="shared" si="40"/>
        <v/>
      </c>
      <c r="BY25" s="47" t="str">
        <f t="shared" si="62"/>
        <v>n/a</v>
      </c>
      <c r="BZ25" s="46">
        <f t="shared" si="41"/>
        <v>15616000000</v>
      </c>
      <c r="CA25" s="46">
        <f>_xlfn.XLOOKUP($D25, MASTER_YH!$D:$D, MASTER_YH!K:K)</f>
        <v>11386000000</v>
      </c>
      <c r="CB25" s="49">
        <f t="shared" si="42"/>
        <v>1.3715088705427718</v>
      </c>
      <c r="CC25" s="46">
        <f t="shared" si="63"/>
        <v>16670000000</v>
      </c>
      <c r="CD25" s="46">
        <f>_xlfn.XLOOKUP($D25, 'MASTER_S&amp;P'!$D:$D, 'MASTER_S&amp;P'!K:K)</f>
        <v>12761000000</v>
      </c>
      <c r="CE25" s="49">
        <f t="shared" si="64"/>
        <v>1.3063239558028368</v>
      </c>
      <c r="CF25" s="51">
        <f t="shared" si="43"/>
        <v>12073500000</v>
      </c>
      <c r="CG25" s="65">
        <f t="shared" si="44"/>
        <v>0.22474324576874849</v>
      </c>
      <c r="CH25" s="65" t="str">
        <f t="shared" si="45"/>
        <v/>
      </c>
      <c r="CI25" s="50">
        <f t="shared" si="65"/>
        <v>1.3389164131728042</v>
      </c>
      <c r="CJ25" s="44">
        <f t="shared" si="46"/>
        <v>0</v>
      </c>
    </row>
    <row r="26" spans="2:88" x14ac:dyDescent="0.3">
      <c r="B26" s="7" t="str">
        <f t="shared" si="47"/>
        <v>Retail Softlines</v>
      </c>
      <c r="C26" s="7" t="str">
        <v>Grove Collaborative Hldgs Inc</v>
      </c>
      <c r="D26" s="7" t="str">
        <v>GROV</v>
      </c>
      <c r="G26" s="46">
        <f>_xlfn.XLOOKUP($D26,MASTER_YH!$D:$D,MASTER_YH!F:F)</f>
        <v>203425000</v>
      </c>
      <c r="H26" s="46" t="str">
        <f>IF(AND(EXCL_YRS_NEG_INC=1,_xlfn.XLOOKUP($D26,MASTER_YH!$D:$D,MASTER_YH!L:L)&lt;0), "Negative", _xlfn.XLOOKUP($D26,MASTER_YH!$D:$D,MASTER_YH!L:L))</f>
        <v>Negative</v>
      </c>
      <c r="I26" s="65" t="str">
        <f t="shared" si="11"/>
        <v/>
      </c>
      <c r="J26" s="65" t="str">
        <f t="shared" si="12"/>
        <v/>
      </c>
      <c r="K26" s="47" t="str">
        <f t="shared" si="48"/>
        <v>n/a</v>
      </c>
      <c r="L26" s="46">
        <f>_xlfn.XLOOKUP($D26, 'MASTER_S&amp;P'!$D:$D, 'MASTER_S&amp;P'!F:F)</f>
        <v>203425000</v>
      </c>
      <c r="M26" s="46" t="str">
        <f>IF(AND(EXCL_YRS_NEG_INC=1,_xlfn.XLOOKUP($D26,'MASTER_S&amp;P'!$D:$D,'MASTER_S&amp;P'!L:L)&lt;0),"Negative",_xlfn.XLOOKUP($D26,'MASTER_S&amp;P'!$D:$D,'MASTER_S&amp;P'!L:L))</f>
        <v>Negative</v>
      </c>
      <c r="N26" s="65" t="str">
        <f t="shared" si="13"/>
        <v/>
      </c>
      <c r="O26" s="65" t="str">
        <f t="shared" si="14"/>
        <v/>
      </c>
      <c r="P26" s="47" t="str">
        <f t="shared" si="49"/>
        <v>n/a</v>
      </c>
      <c r="Q26" s="46" t="str">
        <f>_xlfn.XLOOKUP($D26, MASTER_VL!$D:$D, MASTER_VL!F:F)</f>
        <v>NA</v>
      </c>
      <c r="R26" s="46" t="str">
        <f>IF(AND(EXCL_YRS_NEG_INC=1,_xlfn.XLOOKUP($D26,MASTER_VL!$D:$D,MASTER_VL!O:O)&lt;0),"Negative",_xlfn.XLOOKUP($D26,MASTER_VL!$D:$D,MASTER_VL!O:O))</f>
        <v>NA</v>
      </c>
      <c r="S26" s="65" t="str">
        <f t="shared" si="15"/>
        <v/>
      </c>
      <c r="T26" s="65" t="str">
        <f t="shared" si="16"/>
        <v/>
      </c>
      <c r="U26" s="47" t="str">
        <f t="shared" si="50"/>
        <v>n/a</v>
      </c>
      <c r="V26" s="46">
        <f t="shared" si="17"/>
        <v>203425000</v>
      </c>
      <c r="W26" s="46">
        <f>_xlfn.XLOOKUP($D26, MASTER_YH!$D:$D, MASTER_YH!I:I)</f>
        <v>65010000</v>
      </c>
      <c r="X26" s="49">
        <f t="shared" si="18"/>
        <v>3.1291339793877864</v>
      </c>
      <c r="Y26" s="46">
        <f t="shared" si="51"/>
        <v>203425000</v>
      </c>
      <c r="Z26" s="46">
        <f>_xlfn.XLOOKUP($D26, 'MASTER_S&amp;P'!$D:$D, 'MASTER_S&amp;P'!I:I)</f>
        <v>65010000</v>
      </c>
      <c r="AA26" s="49">
        <f t="shared" si="52"/>
        <v>3.1291339793877864</v>
      </c>
      <c r="AB26" s="51">
        <f t="shared" si="19"/>
        <v>65010000</v>
      </c>
      <c r="AC26" s="65">
        <f t="shared" si="20"/>
        <v>1.2074887377648016E-3</v>
      </c>
      <c r="AD26" s="65">
        <f t="shared" si="21"/>
        <v>0.11869549975899391</v>
      </c>
      <c r="AE26" s="50">
        <f t="shared" si="53"/>
        <v>3.1291339793877864</v>
      </c>
      <c r="AF26" s="44">
        <f t="shared" si="22"/>
        <v>1</v>
      </c>
      <c r="AI26" s="46">
        <f>_xlfn.XLOOKUP($D26,MASTER_YH!$D:$D,MASTER_YH!G:G)</f>
        <v>259278000</v>
      </c>
      <c r="AJ26" s="46" t="str">
        <f>IF(AND(EXCL_YRS_NEG_INC=1,_xlfn.XLOOKUP($D26,MASTER_YH!$D:$D,MASTER_YH!M:M)&lt;0), "Negative", _xlfn.XLOOKUP($D26,MASTER_YH!$D:$D,MASTER_YH!M:M))</f>
        <v>Negative</v>
      </c>
      <c r="AK26" s="65" t="str">
        <f t="shared" si="23"/>
        <v/>
      </c>
      <c r="AL26" s="65" t="str">
        <f t="shared" si="24"/>
        <v/>
      </c>
      <c r="AM26" s="47" t="str">
        <f t="shared" si="54"/>
        <v>n/a</v>
      </c>
      <c r="AN26" s="46">
        <f>_xlfn.XLOOKUP($D26, 'MASTER_S&amp;P'!$D:$D, 'MASTER_S&amp;P'!G:G)</f>
        <v>259278000</v>
      </c>
      <c r="AO26" s="46" t="str">
        <f>IF(AND(EXCL_YRS_NEG_INC=1,_xlfn.XLOOKUP($D26,'MASTER_S&amp;P'!$D:$D,'MASTER_S&amp;P'!M:M)&lt;0),"Negative",_xlfn.XLOOKUP($D26,'MASTER_S&amp;P'!$D:$D,'MASTER_S&amp;P'!M:M))</f>
        <v>Negative</v>
      </c>
      <c r="AP26" s="65" t="str">
        <f t="shared" si="25"/>
        <v/>
      </c>
      <c r="AQ26" s="65" t="str">
        <f t="shared" si="26"/>
        <v/>
      </c>
      <c r="AR26" s="47" t="str">
        <f t="shared" si="55"/>
        <v>n/a</v>
      </c>
      <c r="AS26" s="46" t="str">
        <f>_xlfn.XLOOKUP($D26, MASTER_VL!$D:$D, MASTER_VL!G:G)</f>
        <v>NA</v>
      </c>
      <c r="AT26" s="46" t="str">
        <f>IF(AND(EXCL_YRS_NEG_INC=1,_xlfn.XLOOKUP($D26,MASTER_VL!$D:$D,MASTER_VL!P:P)&lt;0),"Negative",_xlfn.XLOOKUP($D26,MASTER_VL!$D:$D,MASTER_VL!P:P))</f>
        <v>NA</v>
      </c>
      <c r="AU26" s="65" t="str">
        <f t="shared" si="27"/>
        <v/>
      </c>
      <c r="AV26" s="65" t="str">
        <f t="shared" si="28"/>
        <v/>
      </c>
      <c r="AW26" s="47" t="str">
        <f t="shared" si="56"/>
        <v>n/a</v>
      </c>
      <c r="AX26" s="46">
        <f t="shared" si="29"/>
        <v>259278000</v>
      </c>
      <c r="AY26" s="46">
        <f>_xlfn.XLOOKUP($D26, MASTER_YH!$D:$D, MASTER_YH!J:J)</f>
        <v>150742000</v>
      </c>
      <c r="AZ26" s="49">
        <f t="shared" si="30"/>
        <v>1.7200116755781401</v>
      </c>
      <c r="BA26" s="46">
        <f t="shared" si="57"/>
        <v>259278000</v>
      </c>
      <c r="BB26" s="46">
        <f>_xlfn.XLOOKUP($D26, 'MASTER_S&amp;P'!$D:$D, 'MASTER_S&amp;P'!J:J)</f>
        <v>150742000</v>
      </c>
      <c r="BC26" s="49">
        <f t="shared" si="58"/>
        <v>1.7200116755781401</v>
      </c>
      <c r="BD26" s="51">
        <f t="shared" si="31"/>
        <v>150742000</v>
      </c>
      <c r="BE26" s="65">
        <f t="shared" si="32"/>
        <v>2.839556613328552E-3</v>
      </c>
      <c r="BF26" s="65" t="str">
        <f t="shared" si="33"/>
        <v/>
      </c>
      <c r="BG26" s="50">
        <f t="shared" si="59"/>
        <v>1.7200116755781401</v>
      </c>
      <c r="BH26" s="44">
        <f t="shared" si="34"/>
        <v>0</v>
      </c>
      <c r="BK26" s="46">
        <f>_xlfn.XLOOKUP($D26,MASTER_YH!$D:$D,MASTER_YH!H:H)</f>
        <v>321527000</v>
      </c>
      <c r="BL26" s="46" t="str">
        <f>IF(AND(EXCL_YRS_NEG_INC=1,_xlfn.XLOOKUP($D26,MASTER_YH!$D:$D,MASTER_YH!N:N)&lt;0), "Negative", _xlfn.XLOOKUP($D26,MASTER_YH!$D:$D,MASTER_YH!N:N))</f>
        <v>Negative</v>
      </c>
      <c r="BM26" s="65" t="str">
        <f t="shared" si="35"/>
        <v/>
      </c>
      <c r="BN26" s="65" t="str">
        <f t="shared" si="36"/>
        <v/>
      </c>
      <c r="BO26" s="47" t="str">
        <f t="shared" si="60"/>
        <v>n/a</v>
      </c>
      <c r="BP26" s="46">
        <f>_xlfn.XLOOKUP($D26, 'MASTER_S&amp;P'!$D:$D, 'MASTER_S&amp;P'!H:H)</f>
        <v>321527000</v>
      </c>
      <c r="BQ26" s="46" t="str">
        <f>IF(AND(EXCL_YRS_NEG_INC=1,_xlfn.XLOOKUP($D26,'MASTER_S&amp;P'!$D:$D,'MASTER_S&amp;P'!N:N)&lt;0),"Negative",_xlfn.XLOOKUP($D26,'MASTER_S&amp;P'!$D:$D,'MASTER_S&amp;P'!N:N))</f>
        <v>Negative</v>
      </c>
      <c r="BR26" s="65" t="str">
        <f t="shared" si="37"/>
        <v/>
      </c>
      <c r="BS26" s="65" t="str">
        <f t="shared" si="38"/>
        <v/>
      </c>
      <c r="BT26" s="47" t="str">
        <f t="shared" si="61"/>
        <v>n/a</v>
      </c>
      <c r="BU26" s="46" t="str">
        <f>_xlfn.XLOOKUP($D26, MASTER_VL!$D:$D, MASTER_VL!H:H)</f>
        <v>NA</v>
      </c>
      <c r="BV26" s="46" t="str">
        <f>IF(AND(EXCL_YRS_NEG_INC=1,_xlfn.XLOOKUP($D26,MASTER_VL!$D:$D,MASTER_VL!Q:Q)&lt;0),"Negative",_xlfn.XLOOKUP($D26,MASTER_VL!$D:$D,MASTER_VL!Q:Q))</f>
        <v>NA</v>
      </c>
      <c r="BW26" s="65" t="str">
        <f t="shared" si="39"/>
        <v/>
      </c>
      <c r="BX26" s="65" t="str">
        <f t="shared" si="40"/>
        <v/>
      </c>
      <c r="BY26" s="47" t="str">
        <f t="shared" si="62"/>
        <v>n/a</v>
      </c>
      <c r="BZ26" s="46">
        <f t="shared" si="41"/>
        <v>321527000</v>
      </c>
      <c r="CA26" s="46">
        <f>_xlfn.XLOOKUP($D26, MASTER_YH!$D:$D, MASTER_YH!K:K)</f>
        <v>174045000</v>
      </c>
      <c r="CB26" s="49">
        <f t="shared" si="42"/>
        <v>1.8473785515240311</v>
      </c>
      <c r="CC26" s="46">
        <f t="shared" si="63"/>
        <v>321527000</v>
      </c>
      <c r="CD26" s="46">
        <f>_xlfn.XLOOKUP($D26, 'MASTER_S&amp;P'!$D:$D, 'MASTER_S&amp;P'!K:K)</f>
        <v>174045000</v>
      </c>
      <c r="CE26" s="49">
        <f t="shared" si="64"/>
        <v>1.8473785515240311</v>
      </c>
      <c r="CF26" s="51">
        <f t="shared" si="43"/>
        <v>174045000</v>
      </c>
      <c r="CG26" s="65">
        <f t="shared" si="44"/>
        <v>3.2397762214620308E-3</v>
      </c>
      <c r="CH26" s="65" t="str">
        <f t="shared" si="45"/>
        <v/>
      </c>
      <c r="CI26" s="50">
        <f t="shared" si="65"/>
        <v>1.8473785515240311</v>
      </c>
      <c r="CJ26" s="44">
        <f t="shared" si="46"/>
        <v>0</v>
      </c>
    </row>
    <row r="27" spans="2:88" x14ac:dyDescent="0.3">
      <c r="B27" s="7" t="str">
        <f t="shared" si="47"/>
        <v>Retail Softlines</v>
      </c>
      <c r="C27" s="7" t="str">
        <v>Innovative Designs Inc</v>
      </c>
      <c r="D27" s="7" t="str">
        <v>IVDN</v>
      </c>
      <c r="G27" s="46">
        <f>_xlfn.XLOOKUP($D27,MASTER_YH!$D:$D,MASTER_YH!F:F)</f>
        <v>1382733</v>
      </c>
      <c r="H27" s="46">
        <f>IF(AND(EXCL_YRS_NEG_INC=1,_xlfn.XLOOKUP($D27,MASTER_YH!$D:$D,MASTER_YH!L:L)&lt;0), "Negative", _xlfn.XLOOKUP($D27,MASTER_YH!$D:$D,MASTER_YH!L:L))</f>
        <v>96923</v>
      </c>
      <c r="I27" s="65">
        <f t="shared" si="11"/>
        <v>3.6517855259210542E-5</v>
      </c>
      <c r="J27" s="65" t="str">
        <f t="shared" si="12"/>
        <v/>
      </c>
      <c r="K27" s="47">
        <f t="shared" si="48"/>
        <v>7.0095238921758576E-2</v>
      </c>
      <c r="L27" s="46">
        <f>_xlfn.XLOOKUP($D27, 'MASTER_S&amp;P'!$D:$D, 'MASTER_S&amp;P'!F:F)</f>
        <v>1382733</v>
      </c>
      <c r="M27" s="46">
        <f>IF(AND(EXCL_YRS_NEG_INC=1,_xlfn.XLOOKUP($D27,'MASTER_S&amp;P'!$D:$D,'MASTER_S&amp;P'!L:L)&lt;0),"Negative",_xlfn.XLOOKUP($D27,'MASTER_S&amp;P'!$D:$D,'MASTER_S&amp;P'!L:L))</f>
        <v>96923</v>
      </c>
      <c r="N27" s="65">
        <f t="shared" si="13"/>
        <v>4.0112314547078994E-5</v>
      </c>
      <c r="O27" s="65" t="str">
        <f t="shared" si="14"/>
        <v/>
      </c>
      <c r="P27" s="47">
        <f t="shared" si="49"/>
        <v>7.0095238921758576E-2</v>
      </c>
      <c r="Q27" s="46" t="str">
        <f>_xlfn.XLOOKUP($D27, MASTER_VL!$D:$D, MASTER_VL!F:F)</f>
        <v>NA</v>
      </c>
      <c r="R27" s="46" t="str">
        <f>IF(AND(EXCL_YRS_NEG_INC=1,_xlfn.XLOOKUP($D27,MASTER_VL!$D:$D,MASTER_VL!O:O)&lt;0),"Negative",_xlfn.XLOOKUP($D27,MASTER_VL!$D:$D,MASTER_VL!O:O))</f>
        <v>NA</v>
      </c>
      <c r="S27" s="65" t="str">
        <f t="shared" si="15"/>
        <v/>
      </c>
      <c r="T27" s="65" t="str">
        <f t="shared" si="16"/>
        <v/>
      </c>
      <c r="U27" s="47" t="str">
        <f t="shared" si="50"/>
        <v>n/a</v>
      </c>
      <c r="V27" s="46">
        <f t="shared" si="17"/>
        <v>1382733</v>
      </c>
      <c r="W27" s="46">
        <f>_xlfn.XLOOKUP($D27, MASTER_YH!$D:$D, MASTER_YH!I:I)</f>
        <v>1692830</v>
      </c>
      <c r="X27" s="49">
        <f t="shared" si="18"/>
        <v>0.81681740044777085</v>
      </c>
      <c r="Y27" s="46">
        <f t="shared" si="51"/>
        <v>1382733</v>
      </c>
      <c r="Z27" s="46">
        <f>_xlfn.XLOOKUP($D27, 'MASTER_S&amp;P'!$D:$D, 'MASTER_S&amp;P'!I:I)</f>
        <v>1692830</v>
      </c>
      <c r="AA27" s="49">
        <f t="shared" si="52"/>
        <v>0.81681740044777085</v>
      </c>
      <c r="AB27" s="51">
        <f t="shared" si="19"/>
        <v>1692830</v>
      </c>
      <c r="AC27" s="65">
        <f t="shared" si="20"/>
        <v>3.144244208506982E-5</v>
      </c>
      <c r="AD27" s="65" t="str">
        <f t="shared" si="21"/>
        <v/>
      </c>
      <c r="AE27" s="50">
        <f t="shared" si="53"/>
        <v>0.81681740044777085</v>
      </c>
      <c r="AF27" s="44">
        <f t="shared" si="22"/>
        <v>0</v>
      </c>
      <c r="AI27" s="46">
        <f>_xlfn.XLOOKUP($D27,MASTER_YH!$D:$D,MASTER_YH!G:G)</f>
        <v>347763</v>
      </c>
      <c r="AJ27" s="46" t="str">
        <f>IF(AND(EXCL_YRS_NEG_INC=1,_xlfn.XLOOKUP($D27,MASTER_YH!$D:$D,MASTER_YH!M:M)&lt;0), "Negative", _xlfn.XLOOKUP($D27,MASTER_YH!$D:$D,MASTER_YH!M:M))</f>
        <v>Negative</v>
      </c>
      <c r="AK27" s="65" t="str">
        <f t="shared" si="23"/>
        <v/>
      </c>
      <c r="AL27" s="65" t="str">
        <f t="shared" si="24"/>
        <v/>
      </c>
      <c r="AM27" s="47" t="str">
        <f t="shared" si="54"/>
        <v>n/a</v>
      </c>
      <c r="AN27" s="46">
        <f>_xlfn.XLOOKUP($D27, 'MASTER_S&amp;P'!$D:$D, 'MASTER_S&amp;P'!G:G)</f>
        <v>347763</v>
      </c>
      <c r="AO27" s="46" t="str">
        <f>IF(AND(EXCL_YRS_NEG_INC=1,_xlfn.XLOOKUP($D27,'MASTER_S&amp;P'!$D:$D,'MASTER_S&amp;P'!M:M)&lt;0),"Negative",_xlfn.XLOOKUP($D27,'MASTER_S&amp;P'!$D:$D,'MASTER_S&amp;P'!M:M))</f>
        <v>Negative</v>
      </c>
      <c r="AP27" s="65" t="str">
        <f t="shared" si="25"/>
        <v/>
      </c>
      <c r="AQ27" s="65" t="str">
        <f t="shared" si="26"/>
        <v/>
      </c>
      <c r="AR27" s="47" t="str">
        <f t="shared" si="55"/>
        <v>n/a</v>
      </c>
      <c r="AS27" s="46" t="str">
        <f>_xlfn.XLOOKUP($D27, MASTER_VL!$D:$D, MASTER_VL!G:G)</f>
        <v>NA</v>
      </c>
      <c r="AT27" s="46" t="str">
        <f>IF(AND(EXCL_YRS_NEG_INC=1,_xlfn.XLOOKUP($D27,MASTER_VL!$D:$D,MASTER_VL!P:P)&lt;0),"Negative",_xlfn.XLOOKUP($D27,MASTER_VL!$D:$D,MASTER_VL!P:P))</f>
        <v>NA</v>
      </c>
      <c r="AU27" s="65" t="str">
        <f t="shared" si="27"/>
        <v/>
      </c>
      <c r="AV27" s="65" t="str">
        <f t="shared" si="28"/>
        <v/>
      </c>
      <c r="AW27" s="47" t="str">
        <f t="shared" si="56"/>
        <v>n/a</v>
      </c>
      <c r="AX27" s="46">
        <f t="shared" si="29"/>
        <v>347763</v>
      </c>
      <c r="AY27" s="46">
        <f>_xlfn.XLOOKUP($D27, MASTER_YH!$D:$D, MASTER_YH!J:J)</f>
        <v>1503627</v>
      </c>
      <c r="AZ27" s="49">
        <f t="shared" si="30"/>
        <v>0.23128275829045369</v>
      </c>
      <c r="BA27" s="46">
        <f t="shared" si="57"/>
        <v>347763</v>
      </c>
      <c r="BB27" s="46">
        <f>_xlfn.XLOOKUP($D27, 'MASTER_S&amp;P'!$D:$D, 'MASTER_S&amp;P'!J:J)</f>
        <v>1503627</v>
      </c>
      <c r="BC27" s="49">
        <f t="shared" si="58"/>
        <v>0.23128275829045369</v>
      </c>
      <c r="BD27" s="51">
        <f t="shared" si="31"/>
        <v>1503627</v>
      </c>
      <c r="BE27" s="65">
        <f t="shared" si="32"/>
        <v>2.8324116648507851E-5</v>
      </c>
      <c r="BF27" s="65" t="str">
        <f t="shared" si="33"/>
        <v/>
      </c>
      <c r="BG27" s="50">
        <f t="shared" si="59"/>
        <v>0.23128275829045369</v>
      </c>
      <c r="BH27" s="44">
        <f t="shared" si="34"/>
        <v>0</v>
      </c>
      <c r="BK27" s="46">
        <f>_xlfn.XLOOKUP($D27,MASTER_YH!$D:$D,MASTER_YH!H:H)</f>
        <v>258734</v>
      </c>
      <c r="BL27" s="46" t="str">
        <f>IF(AND(EXCL_YRS_NEG_INC=1,_xlfn.XLOOKUP($D27,MASTER_YH!$D:$D,MASTER_YH!N:N)&lt;0), "Negative", _xlfn.XLOOKUP($D27,MASTER_YH!$D:$D,MASTER_YH!N:N))</f>
        <v>Negative</v>
      </c>
      <c r="BM27" s="65" t="str">
        <f t="shared" si="35"/>
        <v/>
      </c>
      <c r="BN27" s="65" t="str">
        <f t="shared" si="36"/>
        <v/>
      </c>
      <c r="BO27" s="47" t="str">
        <f t="shared" si="60"/>
        <v>n/a</v>
      </c>
      <c r="BP27" s="46">
        <f>_xlfn.XLOOKUP($D27, 'MASTER_S&amp;P'!$D:$D, 'MASTER_S&amp;P'!H:H)</f>
        <v>258733.99999999997</v>
      </c>
      <c r="BQ27" s="46" t="str">
        <f>IF(AND(EXCL_YRS_NEG_INC=1,_xlfn.XLOOKUP($D27,'MASTER_S&amp;P'!$D:$D,'MASTER_S&amp;P'!N:N)&lt;0),"Negative",_xlfn.XLOOKUP($D27,'MASTER_S&amp;P'!$D:$D,'MASTER_S&amp;P'!N:N))</f>
        <v>Negative</v>
      </c>
      <c r="BR27" s="65" t="str">
        <f t="shared" si="37"/>
        <v/>
      </c>
      <c r="BS27" s="65" t="str">
        <f t="shared" si="38"/>
        <v/>
      </c>
      <c r="BT27" s="47" t="str">
        <f t="shared" si="61"/>
        <v>n/a</v>
      </c>
      <c r="BU27" s="46" t="str">
        <f>_xlfn.XLOOKUP($D27, MASTER_VL!$D:$D, MASTER_VL!H:H)</f>
        <v>NA</v>
      </c>
      <c r="BV27" s="46" t="str">
        <f>IF(AND(EXCL_YRS_NEG_INC=1,_xlfn.XLOOKUP($D27,MASTER_VL!$D:$D,MASTER_VL!Q:Q)&lt;0),"Negative",_xlfn.XLOOKUP($D27,MASTER_VL!$D:$D,MASTER_VL!Q:Q))</f>
        <v>NA</v>
      </c>
      <c r="BW27" s="65" t="str">
        <f t="shared" si="39"/>
        <v/>
      </c>
      <c r="BX27" s="65" t="str">
        <f t="shared" si="40"/>
        <v/>
      </c>
      <c r="BY27" s="47" t="str">
        <f t="shared" si="62"/>
        <v>n/a</v>
      </c>
      <c r="BZ27" s="46">
        <f t="shared" si="41"/>
        <v>258734</v>
      </c>
      <c r="CA27" s="46">
        <f>_xlfn.XLOOKUP($D27, MASTER_YH!$D:$D, MASTER_YH!K:K)</f>
        <v>1477231</v>
      </c>
      <c r="CB27" s="49">
        <f t="shared" si="42"/>
        <v>0.17514796264091398</v>
      </c>
      <c r="CC27" s="46">
        <f t="shared" si="63"/>
        <v>258733.99999999997</v>
      </c>
      <c r="CD27" s="46">
        <f>_xlfn.XLOOKUP($D27, 'MASTER_S&amp;P'!$D:$D, 'MASTER_S&amp;P'!K:K)</f>
        <v>1477231</v>
      </c>
      <c r="CE27" s="49">
        <f t="shared" si="64"/>
        <v>0.17514796264091395</v>
      </c>
      <c r="CF27" s="51">
        <f t="shared" si="43"/>
        <v>1477231</v>
      </c>
      <c r="CG27" s="65">
        <f t="shared" si="44"/>
        <v>2.7498048593217717E-5</v>
      </c>
      <c r="CH27" s="65" t="str">
        <f t="shared" si="45"/>
        <v/>
      </c>
      <c r="CI27" s="50">
        <f t="shared" si="65"/>
        <v>0.17514796264091398</v>
      </c>
      <c r="CJ27" s="44">
        <f t="shared" si="46"/>
        <v>0</v>
      </c>
    </row>
    <row r="28" spans="2:88" x14ac:dyDescent="0.3">
      <c r="B28" s="7" t="str">
        <f t="shared" si="47"/>
        <v>Retail Softlines</v>
      </c>
      <c r="C28" s="7" t="str">
        <v>J.Jill Inc</v>
      </c>
      <c r="D28" s="7" t="str">
        <v>JILL</v>
      </c>
      <c r="G28" s="46">
        <f>_xlfn.XLOOKUP($D28,MASTER_YH!$D:$D,MASTER_YH!F:F)</f>
        <v>610857000</v>
      </c>
      <c r="H28" s="46">
        <f>IF(AND(EXCL_YRS_NEG_INC=1,_xlfn.XLOOKUP($D28,MASTER_YH!$D:$D,MASTER_YH!L:L)&lt;0), "Negative", _xlfn.XLOOKUP($D28,MASTER_YH!$D:$D,MASTER_YH!L:L))</f>
        <v>53981000</v>
      </c>
      <c r="I28" s="65">
        <f t="shared" si="11"/>
        <v>9.1236824987759417E-3</v>
      </c>
      <c r="J28" s="65" t="str">
        <f t="shared" si="12"/>
        <v/>
      </c>
      <c r="K28" s="47">
        <f t="shared" si="48"/>
        <v>8.8369291012462825E-2</v>
      </c>
      <c r="L28" s="46">
        <f>_xlfn.XLOOKUP($D28, 'MASTER_S&amp;P'!$D:$D, 'MASTER_S&amp;P'!F:F)</f>
        <v>608043000</v>
      </c>
      <c r="M28" s="46">
        <f>IF(AND(EXCL_YRS_NEG_INC=1,_xlfn.XLOOKUP($D28,'MASTER_S&amp;P'!$D:$D,'MASTER_S&amp;P'!L:L)&lt;0),"Negative",_xlfn.XLOOKUP($D28,'MASTER_S&amp;P'!$D:$D,'MASTER_S&amp;P'!L:L))</f>
        <v>49365000</v>
      </c>
      <c r="N28" s="65">
        <f t="shared" si="13"/>
        <v>1.0021728264730844E-2</v>
      </c>
      <c r="O28" s="65" t="str">
        <f t="shared" si="14"/>
        <v/>
      </c>
      <c r="P28" s="47">
        <f t="shared" si="49"/>
        <v>8.1186692388531725E-2</v>
      </c>
      <c r="Q28" s="46" t="str">
        <f>_xlfn.XLOOKUP($D28, MASTER_VL!$D:$D, MASTER_VL!F:F)</f>
        <v>NA</v>
      </c>
      <c r="R28" s="46" t="str">
        <f>IF(AND(EXCL_YRS_NEG_INC=1,_xlfn.XLOOKUP($D28,MASTER_VL!$D:$D,MASTER_VL!O:O)&lt;0),"Negative",_xlfn.XLOOKUP($D28,MASTER_VL!$D:$D,MASTER_VL!O:O))</f>
        <v>NA</v>
      </c>
      <c r="S28" s="65" t="str">
        <f t="shared" si="15"/>
        <v/>
      </c>
      <c r="T28" s="65" t="str">
        <f t="shared" si="16"/>
        <v/>
      </c>
      <c r="U28" s="47" t="str">
        <f t="shared" si="50"/>
        <v>n/a</v>
      </c>
      <c r="V28" s="46">
        <f t="shared" si="17"/>
        <v>610857000</v>
      </c>
      <c r="W28" s="46">
        <f>_xlfn.XLOOKUP($D28, MASTER_YH!$D:$D, MASTER_YH!I:I)</f>
        <v>417699000</v>
      </c>
      <c r="X28" s="49">
        <f t="shared" si="18"/>
        <v>1.4624334748227792</v>
      </c>
      <c r="Y28" s="46">
        <f t="shared" si="51"/>
        <v>608043000</v>
      </c>
      <c r="Z28" s="46">
        <f>_xlfn.XLOOKUP($D28, 'MASTER_S&amp;P'!$D:$D, 'MASTER_S&amp;P'!I:I)</f>
        <v>428180000</v>
      </c>
      <c r="AA28" s="49">
        <f t="shared" si="52"/>
        <v>1.4200639917791582</v>
      </c>
      <c r="AB28" s="51">
        <f t="shared" si="19"/>
        <v>422939500</v>
      </c>
      <c r="AC28" s="65">
        <f t="shared" si="20"/>
        <v>7.855632718133769E-3</v>
      </c>
      <c r="AD28" s="65" t="str">
        <f t="shared" si="21"/>
        <v/>
      </c>
      <c r="AE28" s="50">
        <f t="shared" si="53"/>
        <v>1.4412487333009687</v>
      </c>
      <c r="AF28" s="44">
        <f t="shared" si="22"/>
        <v>0</v>
      </c>
      <c r="AI28" s="46">
        <f>_xlfn.XLOOKUP($D28,MASTER_YH!$D:$D,MASTER_YH!G:G)</f>
        <v>608043000</v>
      </c>
      <c r="AJ28" s="46">
        <f>IF(AND(EXCL_YRS_NEG_INC=1,_xlfn.XLOOKUP($D28,MASTER_YH!$D:$D,MASTER_YH!M:M)&lt;0), "Negative", _xlfn.XLOOKUP($D28,MASTER_YH!$D:$D,MASTER_YH!M:M))</f>
        <v>49365000</v>
      </c>
      <c r="AK28" s="65">
        <f t="shared" si="23"/>
        <v>1.1327565355529291E-2</v>
      </c>
      <c r="AL28" s="65" t="str">
        <f t="shared" si="24"/>
        <v/>
      </c>
      <c r="AM28" s="47">
        <f t="shared" si="54"/>
        <v>8.1186692388531725E-2</v>
      </c>
      <c r="AN28" s="46">
        <f>_xlfn.XLOOKUP($D28, 'MASTER_S&amp;P'!$D:$D, 'MASTER_S&amp;P'!G:G)</f>
        <v>618528000</v>
      </c>
      <c r="AO28" s="46">
        <f>IF(AND(EXCL_YRS_NEG_INC=1,_xlfn.XLOOKUP($D28,'MASTER_S&amp;P'!$D:$D,'MASTER_S&amp;P'!M:M)&lt;0),"Negative",_xlfn.XLOOKUP($D28,'MASTER_S&amp;P'!$D:$D,'MASTER_S&amp;P'!M:M))</f>
        <v>58674000</v>
      </c>
      <c r="AP28" s="65">
        <f t="shared" si="25"/>
        <v>1.1613845734221195E-2</v>
      </c>
      <c r="AQ28" s="65" t="str">
        <f t="shared" si="26"/>
        <v/>
      </c>
      <c r="AR28" s="47">
        <f t="shared" si="55"/>
        <v>9.4860701536551295E-2</v>
      </c>
      <c r="AS28" s="46">
        <f>_xlfn.XLOOKUP($D28, MASTER_VL!$D:$D, MASTER_VL!G:G)</f>
        <v>604700000</v>
      </c>
      <c r="AT28" s="46">
        <f>IF(AND(EXCL_YRS_NEG_INC=1,_xlfn.XLOOKUP($D28,MASTER_VL!$D:$D,MASTER_VL!P:P)&lt;0),"Negative",_xlfn.XLOOKUP($D28,MASTER_VL!$D:$D,MASTER_VL!P:P))</f>
        <v>26631099.999999996</v>
      </c>
      <c r="AU28" s="65">
        <f t="shared" si="27"/>
        <v>9.4362043100561493E-3</v>
      </c>
      <c r="AV28" s="65" t="str">
        <f t="shared" si="28"/>
        <v/>
      </c>
      <c r="AW28" s="47">
        <f t="shared" si="56"/>
        <v>4.4040185215809484E-2</v>
      </c>
      <c r="AX28" s="46">
        <f t="shared" si="29"/>
        <v>608043000</v>
      </c>
      <c r="AY28" s="46">
        <f>_xlfn.XLOOKUP($D28, MASTER_YH!$D:$D, MASTER_YH!J:J)</f>
        <v>428180000</v>
      </c>
      <c r="AZ28" s="49">
        <f t="shared" si="30"/>
        <v>1.4200639917791582</v>
      </c>
      <c r="BA28" s="46">
        <f t="shared" si="57"/>
        <v>618528000</v>
      </c>
      <c r="BB28" s="46">
        <f>_xlfn.XLOOKUP($D28, 'MASTER_S&amp;P'!$D:$D, 'MASTER_S&amp;P'!J:J)</f>
        <v>466417000</v>
      </c>
      <c r="BC28" s="49">
        <f t="shared" si="58"/>
        <v>1.3261266205991633</v>
      </c>
      <c r="BD28" s="51">
        <f t="shared" si="31"/>
        <v>447298500</v>
      </c>
      <c r="BE28" s="65">
        <f t="shared" si="32"/>
        <v>8.425849556241401E-3</v>
      </c>
      <c r="BF28" s="65" t="str">
        <f t="shared" si="33"/>
        <v/>
      </c>
      <c r="BG28" s="50">
        <f t="shared" si="59"/>
        <v>1.3730953061891609</v>
      </c>
      <c r="BH28" s="44">
        <f t="shared" si="34"/>
        <v>0</v>
      </c>
      <c r="BK28" s="46">
        <f>_xlfn.XLOOKUP($D28,MASTER_YH!$D:$D,MASTER_YH!H:H)</f>
        <v>618528000</v>
      </c>
      <c r="BL28" s="46">
        <f>IF(AND(EXCL_YRS_NEG_INC=1,_xlfn.XLOOKUP($D28,MASTER_YH!$D:$D,MASTER_YH!N:N)&lt;0), "Negative", _xlfn.XLOOKUP($D28,MASTER_YH!$D:$D,MASTER_YH!N:N))</f>
        <v>58674000</v>
      </c>
      <c r="BM28" s="65">
        <f t="shared" si="35"/>
        <v>1.2196472996868313E-2</v>
      </c>
      <c r="BN28" s="65" t="str">
        <f t="shared" si="36"/>
        <v/>
      </c>
      <c r="BO28" s="47">
        <f t="shared" si="60"/>
        <v>9.4860701536551295E-2</v>
      </c>
      <c r="BP28" s="46">
        <f>_xlfn.XLOOKUP($D28, 'MASTER_S&amp;P'!$D:$D, 'MASTER_S&amp;P'!H:H)</f>
        <v>585206000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1"/>
        <v>n/a</v>
      </c>
      <c r="BU28" s="46">
        <f>_xlfn.XLOOKUP($D28, MASTER_VL!$D:$D, MASTER_VL!H:H)</f>
        <v>615300000</v>
      </c>
      <c r="BV28" s="46">
        <f>IF(AND(EXCL_YRS_NEG_INC=1,_xlfn.XLOOKUP($D28,MASTER_VL!$D:$D,MASTER_VL!Q:Q)&lt;0),"Negative",_xlfn.XLOOKUP($D28,MASTER_VL!$D:$D,MASTER_VL!Q:Q))</f>
        <v>30001500</v>
      </c>
      <c r="BW28" s="65">
        <f t="shared" si="39"/>
        <v>1.2391824763420807E-2</v>
      </c>
      <c r="BX28" s="65" t="str">
        <f t="shared" si="40"/>
        <v/>
      </c>
      <c r="BY28" s="47">
        <f t="shared" si="62"/>
        <v>4.8759141882008777E-2</v>
      </c>
      <c r="BZ28" s="46">
        <f t="shared" si="41"/>
        <v>618528000</v>
      </c>
      <c r="CA28" s="46">
        <f>_xlfn.XLOOKUP($D28, MASTER_YH!$D:$D, MASTER_YH!K:K)</f>
        <v>466417000</v>
      </c>
      <c r="CB28" s="49">
        <f t="shared" si="42"/>
        <v>1.3261266205991633</v>
      </c>
      <c r="CC28" s="46">
        <f t="shared" si="63"/>
        <v>585206000</v>
      </c>
      <c r="CD28" s="46">
        <f>_xlfn.XLOOKUP($D28, 'MASTER_S&amp;P'!$D:$D, 'MASTER_S&amp;P'!K:K)</f>
        <v>451849000</v>
      </c>
      <c r="CE28" s="49">
        <f t="shared" si="64"/>
        <v>1.2951362070072081</v>
      </c>
      <c r="CF28" s="51">
        <f t="shared" si="43"/>
        <v>459133000</v>
      </c>
      <c r="CG28" s="65">
        <f t="shared" si="44"/>
        <v>8.5465722996266869E-3</v>
      </c>
      <c r="CH28" s="65" t="str">
        <f t="shared" si="45"/>
        <v/>
      </c>
      <c r="CI28" s="50">
        <f t="shared" si="65"/>
        <v>1.3106314138031858</v>
      </c>
      <c r="CJ28" s="44">
        <f t="shared" si="46"/>
        <v>0</v>
      </c>
    </row>
    <row r="29" spans="2:88" x14ac:dyDescent="0.3">
      <c r="B29" s="7" t="str">
        <f t="shared" si="47"/>
        <v>Retail Softlines</v>
      </c>
      <c r="C29" s="7" t="str">
        <v>Lands' End Inc.</v>
      </c>
      <c r="D29" s="7" t="str">
        <v>LE</v>
      </c>
      <c r="G29" s="46">
        <f>_xlfn.XLOOKUP($D29,MASTER_YH!$D:$D,MASTER_YH!F:F)</f>
        <v>1362935000</v>
      </c>
      <c r="H29" s="46">
        <f>IF(AND(EXCL_YRS_NEG_INC=1,_xlfn.XLOOKUP($D29,MASTER_YH!$D:$D,MASTER_YH!L:L)&lt;0), "Negative", _xlfn.XLOOKUP($D29,MASTER_YH!$D:$D,MASTER_YH!L:L))</f>
        <v>10496000</v>
      </c>
      <c r="I29" s="65">
        <f t="shared" si="11"/>
        <v>1.700914948032722E-2</v>
      </c>
      <c r="J29" s="65" t="str">
        <f t="shared" si="12"/>
        <v/>
      </c>
      <c r="K29" s="47">
        <f t="shared" si="48"/>
        <v>7.701027561842641E-3</v>
      </c>
      <c r="L29" s="46">
        <f>_xlfn.XLOOKUP($D29, 'MASTER_S&amp;P'!$D:$D, 'MASTER_S&amp;P'!F:F)</f>
        <v>1472508000</v>
      </c>
      <c r="M29" s="46" t="str">
        <f>IF(AND(EXCL_YRS_NEG_INC=1,_xlfn.XLOOKUP($D29,'MASTER_S&amp;P'!$D:$D,'MASTER_S&amp;P'!L:L)&lt;0),"Negative",_xlfn.XLOOKUP($D29,'MASTER_S&amp;P'!$D:$D,'MASTER_S&amp;P'!L:L))</f>
        <v>Negative</v>
      </c>
      <c r="N29" s="65" t="str">
        <f t="shared" si="13"/>
        <v/>
      </c>
      <c r="O29" s="65" t="str">
        <f t="shared" si="14"/>
        <v/>
      </c>
      <c r="P29" s="47" t="str">
        <f t="shared" si="49"/>
        <v>n/a</v>
      </c>
      <c r="Q29" s="46">
        <f>_xlfn.XLOOKUP($D29, MASTER_VL!$D:$D, MASTER_VL!F:F)</f>
        <v>1362900000</v>
      </c>
      <c r="R29" s="46">
        <f>IF(AND(EXCL_YRS_NEG_INC=1,_xlfn.XLOOKUP($D29,MASTER_VL!$D:$D,MASTER_VL!O:O)&lt;0),"Negative",_xlfn.XLOOKUP($D29,MASTER_VL!$D:$D,MASTER_VL!O:O))</f>
        <v>6168000</v>
      </c>
      <c r="S29" s="65">
        <f t="shared" si="15"/>
        <v>1.6832729796526631E-2</v>
      </c>
      <c r="T29" s="65" t="str">
        <f t="shared" si="16"/>
        <v/>
      </c>
      <c r="U29" s="47">
        <f t="shared" si="50"/>
        <v>4.5256438476777459E-3</v>
      </c>
      <c r="V29" s="46">
        <f t="shared" si="17"/>
        <v>1362935000</v>
      </c>
      <c r="W29" s="46">
        <f>_xlfn.XLOOKUP($D29, MASTER_YH!$D:$D, MASTER_YH!I:I)</f>
        <v>765481000</v>
      </c>
      <c r="X29" s="49">
        <f t="shared" si="18"/>
        <v>1.7804948783836567</v>
      </c>
      <c r="Y29" s="46">
        <f t="shared" si="51"/>
        <v>1472508000</v>
      </c>
      <c r="Z29" s="46">
        <f>_xlfn.XLOOKUP($D29, 'MASTER_S&amp;P'!$D:$D, 'MASTER_S&amp;P'!I:I)</f>
        <v>811479000</v>
      </c>
      <c r="AA29" s="49">
        <f t="shared" si="52"/>
        <v>1.8145977899612928</v>
      </c>
      <c r="AB29" s="51">
        <f t="shared" si="19"/>
        <v>788480000</v>
      </c>
      <c r="AC29" s="65">
        <f t="shared" si="20"/>
        <v>1.4645142592720978E-2</v>
      </c>
      <c r="AD29" s="65" t="str">
        <f t="shared" si="21"/>
        <v/>
      </c>
      <c r="AE29" s="50">
        <f t="shared" si="53"/>
        <v>1.7975463341724747</v>
      </c>
      <c r="AF29" s="44">
        <f t="shared" si="22"/>
        <v>0</v>
      </c>
      <c r="AI29" s="46">
        <f>_xlfn.XLOOKUP($D29,MASTER_YH!$D:$D,MASTER_YH!G:G)</f>
        <v>1472508000</v>
      </c>
      <c r="AJ29" s="46" t="str">
        <f>IF(AND(EXCL_YRS_NEG_INC=1,_xlfn.XLOOKUP($D29,MASTER_YH!$D:$D,MASTER_YH!M:M)&lt;0), "Negative", _xlfn.XLOOKUP($D29,MASTER_YH!$D:$D,MASTER_YH!M:M))</f>
        <v>Negative</v>
      </c>
      <c r="AK29" s="65" t="str">
        <f t="shared" si="23"/>
        <v/>
      </c>
      <c r="AL29" s="65" t="str">
        <f t="shared" si="24"/>
        <v/>
      </c>
      <c r="AM29" s="47" t="str">
        <f t="shared" si="54"/>
        <v>n/a</v>
      </c>
      <c r="AN29" s="46">
        <f>_xlfn.XLOOKUP($D29, 'MASTER_S&amp;P'!$D:$D, 'MASTER_S&amp;P'!G:G)</f>
        <v>1555429000</v>
      </c>
      <c r="AO29" s="46" t="str">
        <f>IF(AND(EXCL_YRS_NEG_INC=1,_xlfn.XLOOKUP($D29,'MASTER_S&amp;P'!$D:$D,'MASTER_S&amp;P'!M:M)&lt;0),"Negative",_xlfn.XLOOKUP($D29,'MASTER_S&amp;P'!$D:$D,'MASTER_S&amp;P'!M:M))</f>
        <v>Negative</v>
      </c>
      <c r="AP29" s="65" t="str">
        <f t="shared" si="25"/>
        <v/>
      </c>
      <c r="AQ29" s="65" t="str">
        <f t="shared" si="26"/>
        <v/>
      </c>
      <c r="AR29" s="47" t="str">
        <f t="shared" si="55"/>
        <v>n/a</v>
      </c>
      <c r="AS29" s="46">
        <f>_xlfn.XLOOKUP($D29, MASTER_VL!$D:$D, MASTER_VL!G:G)</f>
        <v>1472500000</v>
      </c>
      <c r="AT29" s="46" t="str">
        <f>IF(AND(EXCL_YRS_NEG_INC=1,_xlfn.XLOOKUP($D29,MASTER_VL!$D:$D,MASTER_VL!P:P)&lt;0),"Negative",_xlfn.XLOOKUP($D29,MASTER_VL!$D:$D,MASTER_VL!P:P))</f>
        <v>Negative</v>
      </c>
      <c r="AU29" s="65" t="str">
        <f t="shared" si="27"/>
        <v/>
      </c>
      <c r="AV29" s="65" t="str">
        <f t="shared" si="28"/>
        <v/>
      </c>
      <c r="AW29" s="47" t="str">
        <f t="shared" si="56"/>
        <v>n/a</v>
      </c>
      <c r="AX29" s="46">
        <f t="shared" si="29"/>
        <v>1472508000</v>
      </c>
      <c r="AY29" s="46">
        <f>_xlfn.XLOOKUP($D29, MASTER_YH!$D:$D, MASTER_YH!J:J)</f>
        <v>811479000</v>
      </c>
      <c r="AZ29" s="49">
        <f t="shared" si="30"/>
        <v>1.8145977899612928</v>
      </c>
      <c r="BA29" s="46">
        <f t="shared" si="57"/>
        <v>1555429000</v>
      </c>
      <c r="BB29" s="46">
        <f>_xlfn.XLOOKUP($D29, 'MASTER_S&amp;P'!$D:$D, 'MASTER_S&amp;P'!J:J)</f>
        <v>1082148000</v>
      </c>
      <c r="BC29" s="49">
        <f t="shared" si="58"/>
        <v>1.4373533010272161</v>
      </c>
      <c r="BD29" s="51">
        <f t="shared" si="31"/>
        <v>946813500</v>
      </c>
      <c r="BE29" s="65">
        <f t="shared" si="32"/>
        <v>1.7835311562230519E-2</v>
      </c>
      <c r="BF29" s="65" t="str">
        <f t="shared" si="33"/>
        <v/>
      </c>
      <c r="BG29" s="50">
        <f t="shared" si="59"/>
        <v>1.6259755454942546</v>
      </c>
      <c r="BH29" s="44">
        <f t="shared" si="34"/>
        <v>0</v>
      </c>
      <c r="BK29" s="46">
        <f>_xlfn.XLOOKUP($D29,MASTER_YH!$D:$D,MASTER_YH!H:H)</f>
        <v>1555429000</v>
      </c>
      <c r="BL29" s="46" t="str">
        <f>IF(AND(EXCL_YRS_NEG_INC=1,_xlfn.XLOOKUP($D29,MASTER_YH!$D:$D,MASTER_YH!N:N)&lt;0), "Negative", _xlfn.XLOOKUP($D29,MASTER_YH!$D:$D,MASTER_YH!N:N))</f>
        <v>Negative</v>
      </c>
      <c r="BM29" s="65" t="str">
        <f t="shared" si="35"/>
        <v/>
      </c>
      <c r="BN29" s="65" t="str">
        <f t="shared" si="36"/>
        <v/>
      </c>
      <c r="BO29" s="47" t="str">
        <f t="shared" si="60"/>
        <v>n/a</v>
      </c>
      <c r="BP29" s="46">
        <f>_xlfn.XLOOKUP($D29, 'MASTER_S&amp;P'!$D:$D, 'MASTER_S&amp;P'!H:H)</f>
        <v>1636624000</v>
      </c>
      <c r="BQ29" s="46">
        <f>IF(AND(EXCL_YRS_NEG_INC=1,_xlfn.XLOOKUP($D29,'MASTER_S&amp;P'!$D:$D,'MASTER_S&amp;P'!N:N)&lt;0),"Negative",_xlfn.XLOOKUP($D29,'MASTER_S&amp;P'!$D:$D,'MASTER_S&amp;P'!N:N))</f>
        <v>45969000</v>
      </c>
      <c r="BR29" s="65">
        <f t="shared" si="37"/>
        <v>2.0415807852847159E-2</v>
      </c>
      <c r="BS29" s="65" t="str">
        <f t="shared" si="38"/>
        <v/>
      </c>
      <c r="BT29" s="47">
        <f t="shared" si="61"/>
        <v>2.8087697601892676E-2</v>
      </c>
      <c r="BU29" s="46">
        <f>_xlfn.XLOOKUP($D29, MASTER_VL!$D:$D, MASTER_VL!H:H)</f>
        <v>155400000</v>
      </c>
      <c r="BV29" s="46" t="str">
        <f>IF(AND(EXCL_YRS_NEG_INC=1,_xlfn.XLOOKUP($D29,MASTER_VL!$D:$D,MASTER_VL!Q:Q)&lt;0),"Negative",_xlfn.XLOOKUP($D29,MASTER_VL!$D:$D,MASTER_VL!Q:Q))</f>
        <v>Negative</v>
      </c>
      <c r="BW29" s="65" t="str">
        <f t="shared" si="39"/>
        <v/>
      </c>
      <c r="BX29" s="65" t="str">
        <f t="shared" si="40"/>
        <v/>
      </c>
      <c r="BY29" s="47" t="str">
        <f t="shared" si="62"/>
        <v>n/a</v>
      </c>
      <c r="BZ29" s="46">
        <f t="shared" si="41"/>
        <v>1555429000</v>
      </c>
      <c r="CA29" s="46">
        <f>_xlfn.XLOOKUP($D29, MASTER_YH!$D:$D, MASTER_YH!K:K)</f>
        <v>1082148000</v>
      </c>
      <c r="CB29" s="49">
        <f t="shared" si="42"/>
        <v>1.4373533010272161</v>
      </c>
      <c r="CC29" s="46">
        <f t="shared" si="63"/>
        <v>1636624000</v>
      </c>
      <c r="CD29" s="46">
        <f>_xlfn.XLOOKUP($D29, 'MASTER_S&amp;P'!$D:$D, 'MASTER_S&amp;P'!K:K)</f>
        <v>1036634000</v>
      </c>
      <c r="CE29" s="49">
        <f t="shared" si="64"/>
        <v>1.5787867270415594</v>
      </c>
      <c r="CF29" s="51">
        <f t="shared" si="43"/>
        <v>1059391000</v>
      </c>
      <c r="CG29" s="65">
        <f t="shared" si="44"/>
        <v>1.9720128535900959E-2</v>
      </c>
      <c r="CH29" s="65" t="str">
        <f t="shared" si="45"/>
        <v/>
      </c>
      <c r="CI29" s="50">
        <f t="shared" si="65"/>
        <v>1.5080700140343879</v>
      </c>
      <c r="CJ29" s="44">
        <f t="shared" si="46"/>
        <v>0</v>
      </c>
    </row>
    <row r="30" spans="2:88" x14ac:dyDescent="0.3">
      <c r="B30" s="7" t="str">
        <f t="shared" si="47"/>
        <v>Retail Softlines</v>
      </c>
      <c r="C30" s="7" t="str">
        <v>Innovative Eyewear Inc</v>
      </c>
      <c r="D30" s="7" t="str">
        <v>LUCY</v>
      </c>
      <c r="G30" s="46">
        <f>_xlfn.XLOOKUP($D30,MASTER_YH!$D:$D,MASTER_YH!F:F)</f>
        <v>1636440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11"/>
        <v/>
      </c>
      <c r="J30" s="65" t="str">
        <f t="shared" si="12"/>
        <v/>
      </c>
      <c r="K30" s="47" t="str">
        <f t="shared" si="48"/>
        <v>n/a</v>
      </c>
      <c r="L30" s="46">
        <f>_xlfn.XLOOKUP($D30, 'MASTER_S&amp;P'!$D:$D, 'MASTER_S&amp;P'!F:F)</f>
        <v>1636440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13"/>
        <v/>
      </c>
      <c r="O30" s="65" t="str">
        <f t="shared" si="14"/>
        <v/>
      </c>
      <c r="P30" s="47" t="str">
        <f t="shared" si="49"/>
        <v>n/a</v>
      </c>
      <c r="Q30" s="46" t="str">
        <f>_xlfn.XLOOKUP($D30, MASTER_VL!$D:$D, MASTER_VL!F:F)</f>
        <v>NA</v>
      </c>
      <c r="R30" s="46" t="str">
        <f>IF(AND(EXCL_YRS_NEG_INC=1,_xlfn.XLOOKUP($D30,MASTER_VL!$D:$D,MASTER_VL!O:O)&lt;0),"Negative",_xlfn.XLOOKUP($D30,MASTER_VL!$D:$D,MASTER_VL!O:O))</f>
        <v>NA</v>
      </c>
      <c r="S30" s="65" t="str">
        <f t="shared" si="15"/>
        <v/>
      </c>
      <c r="T30" s="65" t="str">
        <f t="shared" si="16"/>
        <v/>
      </c>
      <c r="U30" s="47" t="str">
        <f t="shared" si="50"/>
        <v>n/a</v>
      </c>
      <c r="V30" s="46">
        <f t="shared" si="17"/>
        <v>1636440</v>
      </c>
      <c r="W30" s="46">
        <f>_xlfn.XLOOKUP($D30, MASTER_YH!$D:$D, MASTER_YH!I:I)</f>
        <v>9838309</v>
      </c>
      <c r="X30" s="49">
        <f t="shared" si="18"/>
        <v>0.1663334623866764</v>
      </c>
      <c r="Y30" s="46">
        <f t="shared" si="51"/>
        <v>1636440</v>
      </c>
      <c r="Z30" s="46">
        <f>_xlfn.XLOOKUP($D30, 'MASTER_S&amp;P'!$D:$D, 'MASTER_S&amp;P'!I:I)</f>
        <v>9838309</v>
      </c>
      <c r="AA30" s="49">
        <f t="shared" si="52"/>
        <v>0.1663334623866764</v>
      </c>
      <c r="AB30" s="51">
        <f t="shared" si="19"/>
        <v>9838309</v>
      </c>
      <c r="AC30" s="65">
        <f t="shared" si="20"/>
        <v>1.8273569168051205E-4</v>
      </c>
      <c r="AD30" s="65" t="str">
        <f t="shared" si="21"/>
        <v/>
      </c>
      <c r="AE30" s="50">
        <f t="shared" si="53"/>
        <v>0.1663334623866764</v>
      </c>
      <c r="AF30" s="44">
        <f t="shared" si="22"/>
        <v>0</v>
      </c>
      <c r="AI30" s="46">
        <f>_xlfn.XLOOKUP($D30,MASTER_YH!$D:$D,MASTER_YH!G:G)</f>
        <v>1152479</v>
      </c>
      <c r="AJ30" s="46" t="str">
        <f>IF(AND(EXCL_YRS_NEG_INC=1,_xlfn.XLOOKUP($D30,MASTER_YH!$D:$D,MASTER_YH!M:M)&lt;0), "Negative", _xlfn.XLOOKUP($D30,MASTER_YH!$D:$D,MASTER_YH!M:M))</f>
        <v>Negative</v>
      </c>
      <c r="AK30" s="65" t="str">
        <f t="shared" si="23"/>
        <v/>
      </c>
      <c r="AL30" s="65" t="str">
        <f t="shared" si="24"/>
        <v/>
      </c>
      <c r="AM30" s="47" t="str">
        <f t="shared" si="54"/>
        <v>n/a</v>
      </c>
      <c r="AN30" s="46">
        <f>_xlfn.XLOOKUP($D30, 'MASTER_S&amp;P'!$D:$D, 'MASTER_S&amp;P'!G:G)</f>
        <v>1152479</v>
      </c>
      <c r="AO30" s="46" t="str">
        <f>IF(AND(EXCL_YRS_NEG_INC=1,_xlfn.XLOOKUP($D30,'MASTER_S&amp;P'!$D:$D,'MASTER_S&amp;P'!M:M)&lt;0),"Negative",_xlfn.XLOOKUP($D30,'MASTER_S&amp;P'!$D:$D,'MASTER_S&amp;P'!M:M))</f>
        <v>Negative</v>
      </c>
      <c r="AP30" s="65" t="str">
        <f t="shared" si="25"/>
        <v/>
      </c>
      <c r="AQ30" s="65" t="str">
        <f t="shared" si="26"/>
        <v/>
      </c>
      <c r="AR30" s="47" t="str">
        <f t="shared" si="55"/>
        <v>n/a</v>
      </c>
      <c r="AS30" s="46" t="str">
        <f>_xlfn.XLOOKUP($D30, MASTER_VL!$D:$D, MASTER_VL!G:G)</f>
        <v>NA</v>
      </c>
      <c r="AT30" s="46" t="str">
        <f>IF(AND(EXCL_YRS_NEG_INC=1,_xlfn.XLOOKUP($D30,MASTER_VL!$D:$D,MASTER_VL!P:P)&lt;0),"Negative",_xlfn.XLOOKUP($D30,MASTER_VL!$D:$D,MASTER_VL!P:P))</f>
        <v>NA</v>
      </c>
      <c r="AU30" s="65" t="str">
        <f t="shared" si="27"/>
        <v/>
      </c>
      <c r="AV30" s="65" t="str">
        <f t="shared" si="28"/>
        <v/>
      </c>
      <c r="AW30" s="47" t="str">
        <f t="shared" si="56"/>
        <v>n/a</v>
      </c>
      <c r="AX30" s="46">
        <f t="shared" si="29"/>
        <v>1152479</v>
      </c>
      <c r="AY30" s="46">
        <f>_xlfn.XLOOKUP($D30, MASTER_YH!$D:$D, MASTER_YH!J:J)</f>
        <v>6218762</v>
      </c>
      <c r="AZ30" s="49">
        <f t="shared" si="30"/>
        <v>0.18532289867340154</v>
      </c>
      <c r="BA30" s="46">
        <f t="shared" si="57"/>
        <v>1152479</v>
      </c>
      <c r="BB30" s="46">
        <f>_xlfn.XLOOKUP($D30, 'MASTER_S&amp;P'!$D:$D, 'MASTER_S&amp;P'!J:J)</f>
        <v>6218762</v>
      </c>
      <c r="BC30" s="49">
        <f t="shared" si="58"/>
        <v>0.18532289867340154</v>
      </c>
      <c r="BD30" s="51">
        <f t="shared" si="31"/>
        <v>6218762</v>
      </c>
      <c r="BE30" s="65">
        <f t="shared" si="32"/>
        <v>1.1714403924464511E-4</v>
      </c>
      <c r="BF30" s="65" t="str">
        <f t="shared" si="33"/>
        <v/>
      </c>
      <c r="BG30" s="50">
        <f t="shared" si="59"/>
        <v>0.18532289867340154</v>
      </c>
      <c r="BH30" s="44">
        <f t="shared" si="34"/>
        <v>0</v>
      </c>
      <c r="BK30" s="46">
        <f>_xlfn.XLOOKUP($D30,MASTER_YH!$D:$D,MASTER_YH!H:H)</f>
        <v>659788</v>
      </c>
      <c r="BL30" s="46" t="str">
        <f>IF(AND(EXCL_YRS_NEG_INC=1,_xlfn.XLOOKUP($D30,MASTER_YH!$D:$D,MASTER_YH!N:N)&lt;0), "Negative", _xlfn.XLOOKUP($D30,MASTER_YH!$D:$D,MASTER_YH!N:N))</f>
        <v>Negative</v>
      </c>
      <c r="BM30" s="65" t="str">
        <f t="shared" si="35"/>
        <v/>
      </c>
      <c r="BN30" s="65" t="str">
        <f t="shared" si="36"/>
        <v/>
      </c>
      <c r="BO30" s="47" t="str">
        <f t="shared" si="60"/>
        <v>n/a</v>
      </c>
      <c r="BP30" s="46">
        <f>_xlfn.XLOOKUP($D30, 'MASTER_S&amp;P'!$D:$D, 'MASTER_S&amp;P'!H:H)</f>
        <v>659788</v>
      </c>
      <c r="BQ30" s="46" t="str">
        <f>IF(AND(EXCL_YRS_NEG_INC=1,_xlfn.XLOOKUP($D30,'MASTER_S&amp;P'!$D:$D,'MASTER_S&amp;P'!N:N)&lt;0),"Negative",_xlfn.XLOOKUP($D30,'MASTER_S&amp;P'!$D:$D,'MASTER_S&amp;P'!N:N))</f>
        <v>Negative</v>
      </c>
      <c r="BR30" s="65" t="str">
        <f t="shared" si="37"/>
        <v/>
      </c>
      <c r="BS30" s="65" t="str">
        <f t="shared" si="38"/>
        <v/>
      </c>
      <c r="BT30" s="47" t="str">
        <f t="shared" si="61"/>
        <v>n/a</v>
      </c>
      <c r="BU30" s="46" t="str">
        <f>_xlfn.XLOOKUP($D30, MASTER_VL!$D:$D, MASTER_VL!H:H)</f>
        <v>NA</v>
      </c>
      <c r="BV30" s="46" t="str">
        <f>IF(AND(EXCL_YRS_NEG_INC=1,_xlfn.XLOOKUP($D30,MASTER_VL!$D:$D,MASTER_VL!Q:Q)&lt;0),"Negative",_xlfn.XLOOKUP($D30,MASTER_VL!$D:$D,MASTER_VL!Q:Q))</f>
        <v>NA</v>
      </c>
      <c r="BW30" s="65" t="str">
        <f t="shared" si="39"/>
        <v/>
      </c>
      <c r="BX30" s="65" t="str">
        <f t="shared" si="40"/>
        <v/>
      </c>
      <c r="BY30" s="47" t="str">
        <f t="shared" si="62"/>
        <v>n/a</v>
      </c>
      <c r="BZ30" s="46">
        <f t="shared" si="41"/>
        <v>659788</v>
      </c>
      <c r="CA30" s="46">
        <f>_xlfn.XLOOKUP($D30, MASTER_YH!$D:$D, MASTER_YH!K:K)</f>
        <v>4689884</v>
      </c>
      <c r="CB30" s="49">
        <f t="shared" si="42"/>
        <v>0.14068322372152489</v>
      </c>
      <c r="CC30" s="46">
        <f t="shared" si="63"/>
        <v>659788</v>
      </c>
      <c r="CD30" s="46">
        <f>_xlfn.XLOOKUP($D30, 'MASTER_S&amp;P'!$D:$D, 'MASTER_S&amp;P'!K:K)</f>
        <v>4689884</v>
      </c>
      <c r="CE30" s="49">
        <f t="shared" si="64"/>
        <v>0.14068322372152489</v>
      </c>
      <c r="CF30" s="51">
        <f t="shared" si="43"/>
        <v>4689884</v>
      </c>
      <c r="CG30" s="65">
        <f t="shared" si="44"/>
        <v>8.730026524528275E-5</v>
      </c>
      <c r="CH30" s="65" t="str">
        <f t="shared" si="45"/>
        <v/>
      </c>
      <c r="CI30" s="50">
        <f t="shared" si="65"/>
        <v>0.14068322372152489</v>
      </c>
      <c r="CJ30" s="44">
        <f t="shared" si="46"/>
        <v>0</v>
      </c>
    </row>
    <row r="31" spans="2:88" x14ac:dyDescent="0.3">
      <c r="B31" s="7" t="str">
        <f t="shared" si="47"/>
        <v>Retail Softlines</v>
      </c>
      <c r="C31" s="7" t="str">
        <v>Lululemon Athletica Inc</v>
      </c>
      <c r="D31" s="7" t="str">
        <v>LULU</v>
      </c>
      <c r="G31" s="46">
        <f>_xlfn.XLOOKUP($D31,MASTER_YH!$D:$D,MASTER_YH!F:F)</f>
        <v>10588126000</v>
      </c>
      <c r="H31" s="46">
        <f>IF(AND(EXCL_YRS_NEG_INC=1,_xlfn.XLOOKUP($D31,MASTER_YH!$D:$D,MASTER_YH!L:L)&lt;0), "Negative", _xlfn.XLOOKUP($D31,MASTER_YH!$D:$D,MASTER_YH!L:L))</f>
        <v>2576077000</v>
      </c>
      <c r="I31" s="65">
        <f t="shared" si="11"/>
        <v>0.1585033321994454</v>
      </c>
      <c r="J31" s="65" t="str">
        <f t="shared" si="12"/>
        <v/>
      </c>
      <c r="K31" s="47">
        <f t="shared" si="48"/>
        <v>0.24329867249407497</v>
      </c>
      <c r="L31" s="46">
        <f>_xlfn.XLOOKUP($D31, 'MASTER_S&amp;P'!$D:$D, 'MASTER_S&amp;P'!F:F)</f>
        <v>9619278000</v>
      </c>
      <c r="M31" s="46">
        <f>IF(AND(EXCL_YRS_NEG_INC=1,_xlfn.XLOOKUP($D31,'MASTER_S&amp;P'!$D:$D,'MASTER_S&amp;P'!L:L)&lt;0),"Negative",_xlfn.XLOOKUP($D31,'MASTER_S&amp;P'!$D:$D,'MASTER_S&amp;P'!L:L))</f>
        <v>2175735000</v>
      </c>
      <c r="N31" s="65">
        <f t="shared" si="13"/>
        <v>0.17410484467980106</v>
      </c>
      <c r="O31" s="65" t="str">
        <f t="shared" si="14"/>
        <v/>
      </c>
      <c r="P31" s="47">
        <f t="shared" si="49"/>
        <v>0.22618485503797686</v>
      </c>
      <c r="Q31" s="46">
        <f>_xlfn.XLOOKUP($D31, MASTER_VL!$D:$D, MASTER_VL!F:F)</f>
        <v>10588100000</v>
      </c>
      <c r="R31" s="46">
        <f>IF(AND(EXCL_YRS_NEG_INC=1,_xlfn.XLOOKUP($D31,MASTER_VL!$D:$D,MASTER_VL!O:O)&lt;0),"Negative",_xlfn.XLOOKUP($D31,MASTER_VL!$D:$D,MASTER_VL!O:O))</f>
        <v>1766169600</v>
      </c>
      <c r="S31" s="65">
        <f t="shared" si="15"/>
        <v>0.15685932831904512</v>
      </c>
      <c r="T31" s="65" t="str">
        <f t="shared" si="16"/>
        <v/>
      </c>
      <c r="U31" s="47">
        <f t="shared" si="50"/>
        <v>0.16680703808993114</v>
      </c>
      <c r="V31" s="46">
        <f t="shared" si="17"/>
        <v>10588126000</v>
      </c>
      <c r="W31" s="46">
        <f>_xlfn.XLOOKUP($D31, MASTER_YH!$D:$D, MASTER_YH!I:I)</f>
        <v>7603292000</v>
      </c>
      <c r="X31" s="49">
        <f t="shared" si="18"/>
        <v>1.3925712704444337</v>
      </c>
      <c r="Y31" s="46">
        <f t="shared" si="51"/>
        <v>9619278000</v>
      </c>
      <c r="Z31" s="46">
        <f>_xlfn.XLOOKUP($D31, 'MASTER_S&amp;P'!$D:$D, 'MASTER_S&amp;P'!I:I)</f>
        <v>7091941000</v>
      </c>
      <c r="AA31" s="49">
        <f t="shared" si="52"/>
        <v>1.3563674599097764</v>
      </c>
      <c r="AB31" s="51">
        <f t="shared" si="19"/>
        <v>7347616500</v>
      </c>
      <c r="AC31" s="65">
        <f t="shared" si="20"/>
        <v>0.13647383745831149</v>
      </c>
      <c r="AD31" s="65" t="str">
        <f t="shared" si="21"/>
        <v/>
      </c>
      <c r="AE31" s="50">
        <f t="shared" si="53"/>
        <v>1.3744693651771049</v>
      </c>
      <c r="AF31" s="44">
        <f t="shared" si="22"/>
        <v>0</v>
      </c>
      <c r="AI31" s="46">
        <f>_xlfn.XLOOKUP($D31,MASTER_YH!$D:$D,MASTER_YH!G:G)</f>
        <v>9619278000</v>
      </c>
      <c r="AJ31" s="46">
        <f>IF(AND(EXCL_YRS_NEG_INC=1,_xlfn.XLOOKUP($D31,MASTER_YH!$D:$D,MASTER_YH!M:M)&lt;0), "Negative", _xlfn.XLOOKUP($D31,MASTER_YH!$D:$D,MASTER_YH!M:M))</f>
        <v>2175735000</v>
      </c>
      <c r="AK31" s="65">
        <f t="shared" si="23"/>
        <v>0.16079700085177348</v>
      </c>
      <c r="AL31" s="65" t="str">
        <f t="shared" si="24"/>
        <v/>
      </c>
      <c r="AM31" s="47">
        <f t="shared" si="54"/>
        <v>0.22618485503797686</v>
      </c>
      <c r="AN31" s="46">
        <f>_xlfn.XLOOKUP($D31, 'MASTER_S&amp;P'!$D:$D, 'MASTER_S&amp;P'!G:G)</f>
        <v>8110518000</v>
      </c>
      <c r="AO31" s="46">
        <f>IF(AND(EXCL_YRS_NEG_INC=1,_xlfn.XLOOKUP($D31,'MASTER_S&amp;P'!$D:$D,'MASTER_S&amp;P'!M:M)&lt;0),"Negative",_xlfn.XLOOKUP($D31,'MASTER_S&amp;P'!$D:$D,'MASTER_S&amp;P'!M:M))</f>
        <v>1332571000</v>
      </c>
      <c r="AP31" s="65">
        <f t="shared" si="25"/>
        <v>0.16486080669632755</v>
      </c>
      <c r="AQ31" s="65" t="str">
        <f t="shared" si="26"/>
        <v/>
      </c>
      <c r="AR31" s="47">
        <f t="shared" si="55"/>
        <v>0.16430158961486802</v>
      </c>
      <c r="AS31" s="46">
        <f>_xlfn.XLOOKUP($D31, MASTER_VL!$D:$D, MASTER_VL!G:G)</f>
        <v>9619300000</v>
      </c>
      <c r="AT31" s="46">
        <f>IF(AND(EXCL_YRS_NEG_INC=1,_xlfn.XLOOKUP($D31,MASTER_VL!$D:$D,MASTER_VL!P:P)&lt;0),"Negative",_xlfn.XLOOKUP($D31,MASTER_VL!$D:$D,MASTER_VL!P:P))</f>
        <v>1611829400</v>
      </c>
      <c r="AU31" s="65">
        <f t="shared" si="27"/>
        <v>0.13394876170288134</v>
      </c>
      <c r="AV31" s="65" t="str">
        <f t="shared" si="28"/>
        <v/>
      </c>
      <c r="AW31" s="47">
        <f t="shared" si="56"/>
        <v>0.16756202634287318</v>
      </c>
      <c r="AX31" s="46">
        <f t="shared" si="29"/>
        <v>9619278000</v>
      </c>
      <c r="AY31" s="46">
        <f>_xlfn.XLOOKUP($D31, MASTER_YH!$D:$D, MASTER_YH!J:J)</f>
        <v>7091941000</v>
      </c>
      <c r="AZ31" s="49">
        <f t="shared" si="30"/>
        <v>1.3563674599097764</v>
      </c>
      <c r="BA31" s="46">
        <f t="shared" si="57"/>
        <v>8110518000</v>
      </c>
      <c r="BB31" s="46">
        <f>_xlfn.XLOOKUP($D31, 'MASTER_S&amp;P'!$D:$D, 'MASTER_S&amp;P'!J:J)</f>
        <v>5607038000</v>
      </c>
      <c r="BC31" s="49">
        <f t="shared" si="58"/>
        <v>1.4464888591801945</v>
      </c>
      <c r="BD31" s="51">
        <f t="shared" si="31"/>
        <v>6349489500</v>
      </c>
      <c r="BE31" s="65">
        <f t="shared" si="32"/>
        <v>0.11960657879678656</v>
      </c>
      <c r="BF31" s="65" t="str">
        <f t="shared" si="33"/>
        <v/>
      </c>
      <c r="BG31" s="50">
        <f t="shared" si="59"/>
        <v>1.4014281595449853</v>
      </c>
      <c r="BH31" s="44">
        <f t="shared" si="34"/>
        <v>0</v>
      </c>
      <c r="BK31" s="46">
        <f>_xlfn.XLOOKUP($D31,MASTER_YH!$D:$D,MASTER_YH!H:H)</f>
        <v>8110518000</v>
      </c>
      <c r="BL31" s="46">
        <f>IF(AND(EXCL_YRS_NEG_INC=1,_xlfn.XLOOKUP($D31,MASTER_YH!$D:$D,MASTER_YH!N:N)&lt;0), "Negative", _xlfn.XLOOKUP($D31,MASTER_YH!$D:$D,MASTER_YH!N:N))</f>
        <v>1332571000</v>
      </c>
      <c r="BM31" s="65">
        <f t="shared" si="35"/>
        <v>0.14011940660334829</v>
      </c>
      <c r="BN31" s="65" t="str">
        <f t="shared" si="36"/>
        <v/>
      </c>
      <c r="BO31" s="47">
        <f t="shared" si="60"/>
        <v>0.16430158961486802</v>
      </c>
      <c r="BP31" s="46">
        <f>_xlfn.XLOOKUP($D31, 'MASTER_S&amp;P'!$D:$D, 'MASTER_S&amp;P'!H:H)</f>
        <v>6256617000</v>
      </c>
      <c r="BQ31" s="46">
        <f>IF(AND(EXCL_YRS_NEG_INC=1,_xlfn.XLOOKUP($D31,'MASTER_S&amp;P'!$D:$D,'MASTER_S&amp;P'!N:N)&lt;0),"Negative",_xlfn.XLOOKUP($D31,'MASTER_S&amp;P'!$D:$D,'MASTER_S&amp;P'!N:N))</f>
        <v>1333869000</v>
      </c>
      <c r="BR31" s="65">
        <f t="shared" si="37"/>
        <v>0.10165127492896237</v>
      </c>
      <c r="BS31" s="65" t="str">
        <f t="shared" si="38"/>
        <v/>
      </c>
      <c r="BT31" s="47">
        <f t="shared" si="61"/>
        <v>0.21319332795982238</v>
      </c>
      <c r="BU31" s="46">
        <f>_xlfn.XLOOKUP($D31, MASTER_VL!$D:$D, MASTER_VL!H:H)</f>
        <v>8110500000</v>
      </c>
      <c r="BV31" s="46">
        <f>IF(AND(EXCL_YRS_NEG_INC=1,_xlfn.XLOOKUP($D31,MASTER_VL!$D:$D,MASTER_VL!Q:Q)&lt;0),"Negative",_xlfn.XLOOKUP($D31,MASTER_VL!$D:$D,MASTER_VL!Q:Q))</f>
        <v>1283385600</v>
      </c>
      <c r="BW31" s="65">
        <f t="shared" si="39"/>
        <v>0.14236370900251563</v>
      </c>
      <c r="BX31" s="65" t="str">
        <f t="shared" si="40"/>
        <v/>
      </c>
      <c r="BY31" s="47">
        <f t="shared" si="62"/>
        <v>0.15823754392454226</v>
      </c>
      <c r="BZ31" s="46">
        <f t="shared" si="41"/>
        <v>8110518000</v>
      </c>
      <c r="CA31" s="46">
        <f>_xlfn.XLOOKUP($D31, MASTER_YH!$D:$D, MASTER_YH!K:K)</f>
        <v>5607038000</v>
      </c>
      <c r="CB31" s="49">
        <f t="shared" si="42"/>
        <v>1.4464888591801945</v>
      </c>
      <c r="CC31" s="46">
        <f t="shared" si="63"/>
        <v>6256617000</v>
      </c>
      <c r="CD31" s="46">
        <f>_xlfn.XLOOKUP($D31, 'MASTER_S&amp;P'!$D:$D, 'MASTER_S&amp;P'!K:K)</f>
        <v>4942478000</v>
      </c>
      <c r="CE31" s="49">
        <f t="shared" si="64"/>
        <v>1.2658866665668518</v>
      </c>
      <c r="CF31" s="51">
        <f t="shared" si="43"/>
        <v>5274758000</v>
      </c>
      <c r="CG31" s="65">
        <f t="shared" si="44"/>
        <v>9.818745463740193E-2</v>
      </c>
      <c r="CH31" s="65" t="str">
        <f t="shared" si="45"/>
        <v/>
      </c>
      <c r="CI31" s="50">
        <f t="shared" si="65"/>
        <v>1.3561877628735233</v>
      </c>
      <c r="CJ31" s="44">
        <f t="shared" si="46"/>
        <v>0</v>
      </c>
    </row>
    <row r="32" spans="2:88" x14ac:dyDescent="0.3">
      <c r="B32" s="7" t="str">
        <f t="shared" si="47"/>
        <v>Retail Softlines</v>
      </c>
      <c r="C32" s="7" t="str">
        <v>Kidpik Corp</v>
      </c>
      <c r="D32" s="7" t="str">
        <v>PIKM</v>
      </c>
      <c r="G32" s="46" t="str">
        <f>_xlfn.XLOOKUP($D32,MASTER_YH!$D:$D,MASTER_YH!F:F)</f>
        <v>n/a</v>
      </c>
      <c r="H32" s="46" t="str">
        <f>IF(AND(EXCL_YRS_NEG_INC=1,_xlfn.XLOOKUP($D32,MASTER_YH!$D:$D,MASTER_YH!L:L)&lt;0), "Negative", _xlfn.XLOOKUP($D32,MASTER_YH!$D:$D,MASTER_YH!L:L))</f>
        <v>n/a</v>
      </c>
      <c r="I32" s="65" t="str">
        <f t="shared" si="11"/>
        <v/>
      </c>
      <c r="J32" s="65" t="str">
        <f t="shared" si="12"/>
        <v/>
      </c>
      <c r="K32" s="47" t="str">
        <f t="shared" si="48"/>
        <v>n/a</v>
      </c>
      <c r="L32" s="46" t="str">
        <f>_xlfn.XLOOKUP($D32, 'MASTER_S&amp;P'!$D:$D, 'MASTER_S&amp;P'!F:F)</f>
        <v>n/a</v>
      </c>
      <c r="M32" s="46" t="str">
        <f>IF(AND(EXCL_YRS_NEG_INC=1,_xlfn.XLOOKUP($D32,'MASTER_S&amp;P'!$D:$D,'MASTER_S&amp;P'!L:L)&lt;0),"Negative",_xlfn.XLOOKUP($D32,'MASTER_S&amp;P'!$D:$D,'MASTER_S&amp;P'!L:L))</f>
        <v>n/a</v>
      </c>
      <c r="N32" s="65" t="str">
        <f t="shared" si="13"/>
        <v/>
      </c>
      <c r="O32" s="65" t="str">
        <f t="shared" si="14"/>
        <v/>
      </c>
      <c r="P32" s="47" t="str">
        <f t="shared" si="49"/>
        <v>n/a</v>
      </c>
      <c r="Q32" s="46" t="str">
        <f>_xlfn.XLOOKUP($D32, MASTER_VL!$D:$D, MASTER_VL!F:F)</f>
        <v>NA</v>
      </c>
      <c r="R32" s="46" t="str">
        <f>IF(AND(EXCL_YRS_NEG_INC=1,_xlfn.XLOOKUP($D32,MASTER_VL!$D:$D,MASTER_VL!O:O)&lt;0),"Negative",_xlfn.XLOOKUP($D32,MASTER_VL!$D:$D,MASTER_VL!O:O))</f>
        <v>NA</v>
      </c>
      <c r="S32" s="65" t="str">
        <f t="shared" si="15"/>
        <v/>
      </c>
      <c r="T32" s="65" t="str">
        <f t="shared" si="16"/>
        <v/>
      </c>
      <c r="U32" s="47" t="str">
        <f t="shared" si="50"/>
        <v>n/a</v>
      </c>
      <c r="V32" s="46" t="str">
        <f t="shared" si="17"/>
        <v>n/a</v>
      </c>
      <c r="W32" s="46" t="str">
        <f>_xlfn.XLOOKUP($D32, MASTER_YH!$D:$D, MASTER_YH!I:I)</f>
        <v>n/a</v>
      </c>
      <c r="X32" s="49" t="str">
        <f t="shared" si="18"/>
        <v>n/a</v>
      </c>
      <c r="Y32" s="46" t="str">
        <f t="shared" si="51"/>
        <v>n/a</v>
      </c>
      <c r="Z32" s="46" t="str">
        <f>_xlfn.XLOOKUP($D32, 'MASTER_S&amp;P'!$D:$D, 'MASTER_S&amp;P'!I:I)</f>
        <v>n/a</v>
      </c>
      <c r="AA32" s="49" t="str">
        <f t="shared" si="52"/>
        <v>n/a</v>
      </c>
      <c r="AB32" s="51" t="str">
        <f t="shared" si="19"/>
        <v>n/a</v>
      </c>
      <c r="AC32" s="65" t="str">
        <f t="shared" si="20"/>
        <v/>
      </c>
      <c r="AD32" s="65" t="str">
        <f t="shared" si="21"/>
        <v/>
      </c>
      <c r="AE32" s="50" t="str">
        <f t="shared" si="53"/>
        <v>n/a</v>
      </c>
      <c r="AF32" s="44">
        <f t="shared" si="22"/>
        <v>0</v>
      </c>
      <c r="AI32" s="46">
        <f>_xlfn.XLOOKUP($D32,MASTER_YH!$D:$D,MASTER_YH!G:G)</f>
        <v>14240724</v>
      </c>
      <c r="AJ32" s="46" t="str">
        <f>IF(AND(EXCL_YRS_NEG_INC=1,_xlfn.XLOOKUP($D32,MASTER_YH!$D:$D,MASTER_YH!M:M)&lt;0), "Negative", _xlfn.XLOOKUP($D32,MASTER_YH!$D:$D,MASTER_YH!M:M))</f>
        <v>Negative</v>
      </c>
      <c r="AK32" s="65" t="str">
        <f t="shared" si="23"/>
        <v/>
      </c>
      <c r="AL32" s="65" t="str">
        <f t="shared" si="24"/>
        <v/>
      </c>
      <c r="AM32" s="47" t="str">
        <f t="shared" si="54"/>
        <v>n/a</v>
      </c>
      <c r="AN32" s="46">
        <f>_xlfn.XLOOKUP($D32, 'MASTER_S&amp;P'!$D:$D, 'MASTER_S&amp;P'!G:G)</f>
        <v>14240724</v>
      </c>
      <c r="AO32" s="46" t="str">
        <f>IF(AND(EXCL_YRS_NEG_INC=1,_xlfn.XLOOKUP($D32,'MASTER_S&amp;P'!$D:$D,'MASTER_S&amp;P'!M:M)&lt;0),"Negative",_xlfn.XLOOKUP($D32,'MASTER_S&amp;P'!$D:$D,'MASTER_S&amp;P'!M:M))</f>
        <v>Negative</v>
      </c>
      <c r="AP32" s="65" t="str">
        <f t="shared" si="25"/>
        <v/>
      </c>
      <c r="AQ32" s="65" t="str">
        <f t="shared" si="26"/>
        <v/>
      </c>
      <c r="AR32" s="47" t="str">
        <f t="shared" si="55"/>
        <v>n/a</v>
      </c>
      <c r="AS32" s="46" t="str">
        <f>_xlfn.XLOOKUP($D32, MASTER_VL!$D:$D, MASTER_VL!G:G)</f>
        <v>NA</v>
      </c>
      <c r="AT32" s="46" t="str">
        <f>IF(AND(EXCL_YRS_NEG_INC=1,_xlfn.XLOOKUP($D32,MASTER_VL!$D:$D,MASTER_VL!P:P)&lt;0),"Negative",_xlfn.XLOOKUP($D32,MASTER_VL!$D:$D,MASTER_VL!P:P))</f>
        <v>NA</v>
      </c>
      <c r="AU32" s="65" t="str">
        <f t="shared" si="27"/>
        <v/>
      </c>
      <c r="AV32" s="65" t="str">
        <f t="shared" si="28"/>
        <v/>
      </c>
      <c r="AW32" s="47" t="str">
        <f t="shared" si="56"/>
        <v>n/a</v>
      </c>
      <c r="AX32" s="46">
        <f t="shared" si="29"/>
        <v>14240724</v>
      </c>
      <c r="AY32" s="46">
        <f>_xlfn.XLOOKUP($D32, MASTER_YH!$D:$D, MASTER_YH!J:J)</f>
        <v>7117014</v>
      </c>
      <c r="AZ32" s="49">
        <f t="shared" si="30"/>
        <v>2.0009408440112666</v>
      </c>
      <c r="BA32" s="46">
        <f t="shared" si="57"/>
        <v>14240724</v>
      </c>
      <c r="BB32" s="46">
        <f>_xlfn.XLOOKUP($D32, 'MASTER_S&amp;P'!$D:$D, 'MASTER_S&amp;P'!J:J)</f>
        <v>7117014</v>
      </c>
      <c r="BC32" s="49">
        <f t="shared" si="58"/>
        <v>2.0009408440112666</v>
      </c>
      <c r="BD32" s="51">
        <f t="shared" si="31"/>
        <v>7117014</v>
      </c>
      <c r="BE32" s="65">
        <f t="shared" si="32"/>
        <v>1.3406458830884485E-4</v>
      </c>
      <c r="BF32" s="65">
        <f t="shared" si="33"/>
        <v>1.3044475797801557E-2</v>
      </c>
      <c r="BG32" s="50">
        <f t="shared" si="59"/>
        <v>2.0009408440112666</v>
      </c>
      <c r="BH32" s="44">
        <f t="shared" si="34"/>
        <v>1</v>
      </c>
      <c r="BK32" s="46">
        <f>_xlfn.XLOOKUP($D32,MASTER_YH!$D:$D,MASTER_YH!H:H)</f>
        <v>16477984</v>
      </c>
      <c r="BL32" s="46" t="str">
        <f>IF(AND(EXCL_YRS_NEG_INC=1,_xlfn.XLOOKUP($D32,MASTER_YH!$D:$D,MASTER_YH!N:N)&lt;0), "Negative", _xlfn.XLOOKUP($D32,MASTER_YH!$D:$D,MASTER_YH!N:N))</f>
        <v>Negative</v>
      </c>
      <c r="BM32" s="65" t="str">
        <f t="shared" si="35"/>
        <v/>
      </c>
      <c r="BN32" s="65" t="str">
        <f t="shared" si="36"/>
        <v/>
      </c>
      <c r="BO32" s="47" t="str">
        <f t="shared" si="60"/>
        <v>n/a</v>
      </c>
      <c r="BP32" s="46">
        <f>_xlfn.XLOOKUP($D32, 'MASTER_S&amp;P'!$D:$D, 'MASTER_S&amp;P'!H:H)</f>
        <v>16477984</v>
      </c>
      <c r="BQ32" s="46" t="str">
        <f>IF(AND(EXCL_YRS_NEG_INC=1,_xlfn.XLOOKUP($D32,'MASTER_S&amp;P'!$D:$D,'MASTER_S&amp;P'!N:N)&lt;0),"Negative",_xlfn.XLOOKUP($D32,'MASTER_S&amp;P'!$D:$D,'MASTER_S&amp;P'!N:N))</f>
        <v>Negative</v>
      </c>
      <c r="BR32" s="65" t="str">
        <f t="shared" si="37"/>
        <v/>
      </c>
      <c r="BS32" s="65" t="str">
        <f t="shared" si="38"/>
        <v/>
      </c>
      <c r="BT32" s="47" t="str">
        <f t="shared" si="61"/>
        <v>n/a</v>
      </c>
      <c r="BU32" s="46" t="str">
        <f>_xlfn.XLOOKUP($D32, MASTER_VL!$D:$D, MASTER_VL!H:H)</f>
        <v>NA</v>
      </c>
      <c r="BV32" s="46" t="str">
        <f>IF(AND(EXCL_YRS_NEG_INC=1,_xlfn.XLOOKUP($D32,MASTER_VL!$D:$D,MASTER_VL!Q:Q)&lt;0),"Negative",_xlfn.XLOOKUP($D32,MASTER_VL!$D:$D,MASTER_VL!Q:Q))</f>
        <v>NA</v>
      </c>
      <c r="BW32" s="65" t="str">
        <f t="shared" si="39"/>
        <v/>
      </c>
      <c r="BX32" s="65" t="str">
        <f t="shared" si="40"/>
        <v/>
      </c>
      <c r="BY32" s="47" t="str">
        <f t="shared" si="62"/>
        <v>n/a</v>
      </c>
      <c r="BZ32" s="46">
        <f t="shared" si="41"/>
        <v>16477984</v>
      </c>
      <c r="CA32" s="46">
        <f>_xlfn.XLOOKUP($D32, MASTER_YH!$D:$D, MASTER_YH!K:K)</f>
        <v>16148346</v>
      </c>
      <c r="CB32" s="49">
        <f t="shared" si="42"/>
        <v>1.0204131122778766</v>
      </c>
      <c r="CC32" s="46">
        <f t="shared" si="63"/>
        <v>16477984</v>
      </c>
      <c r="CD32" s="46">
        <f>_xlfn.XLOOKUP($D32, 'MASTER_S&amp;P'!$D:$D, 'MASTER_S&amp;P'!K:K)</f>
        <v>16148346</v>
      </c>
      <c r="CE32" s="49">
        <f t="shared" si="64"/>
        <v>1.0204131122778766</v>
      </c>
      <c r="CF32" s="51">
        <f t="shared" si="43"/>
        <v>16148346</v>
      </c>
      <c r="CG32" s="65">
        <f t="shared" si="44"/>
        <v>3.0059483114563187E-4</v>
      </c>
      <c r="CH32" s="65" t="str">
        <f t="shared" si="45"/>
        <v/>
      </c>
      <c r="CI32" s="50">
        <f t="shared" si="65"/>
        <v>1.0204131122778766</v>
      </c>
      <c r="CJ32" s="44">
        <f t="shared" si="46"/>
        <v>0</v>
      </c>
    </row>
    <row r="33" spans="2:88" x14ac:dyDescent="0.3">
      <c r="B33" s="7" t="str">
        <f t="shared" si="47"/>
        <v>Retail Softlines</v>
      </c>
      <c r="C33" s="7" t="str">
        <v>Childrens Place Inc</v>
      </c>
      <c r="D33" s="7" t="str">
        <v>PLCE</v>
      </c>
      <c r="G33" s="46">
        <f>_xlfn.XLOOKUP($D33,MASTER_YH!$D:$D,MASTER_YH!F:F)</f>
        <v>1386269000</v>
      </c>
      <c r="H33" s="46" t="str">
        <f>IF(AND(EXCL_YRS_NEG_INC=1,_xlfn.XLOOKUP($D33,MASTER_YH!$D:$D,MASTER_YH!L:L)&lt;0), "Negative", _xlfn.XLOOKUP($D33,MASTER_YH!$D:$D,MASTER_YH!L:L))</f>
        <v>Negative</v>
      </c>
      <c r="I33" s="65" t="str">
        <f t="shared" si="11"/>
        <v/>
      </c>
      <c r="J33" s="65" t="str">
        <f t="shared" si="12"/>
        <v/>
      </c>
      <c r="K33" s="47" t="str">
        <f t="shared" si="48"/>
        <v>n/a</v>
      </c>
      <c r="L33" s="46">
        <f>_xlfn.XLOOKUP($D33, 'MASTER_S&amp;P'!$D:$D, 'MASTER_S&amp;P'!F:F)</f>
        <v>1602508000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9"/>
        <v>n/a</v>
      </c>
      <c r="Q33" s="46" t="str">
        <f>_xlfn.XLOOKUP($D33, MASTER_VL!$D:$D, MASTER_VL!F:F)</f>
        <v>NA</v>
      </c>
      <c r="R33" s="46" t="str">
        <f>IF(AND(EXCL_YRS_NEG_INC=1,_xlfn.XLOOKUP($D33,MASTER_VL!$D:$D,MASTER_VL!O:O)&lt;0),"Negative",_xlfn.XLOOKUP($D33,MASTER_VL!$D:$D,MASTER_VL!O:O))</f>
        <v>NA</v>
      </c>
      <c r="S33" s="65" t="str">
        <f t="shared" si="15"/>
        <v/>
      </c>
      <c r="T33" s="65" t="str">
        <f t="shared" si="16"/>
        <v/>
      </c>
      <c r="U33" s="47" t="str">
        <f t="shared" si="50"/>
        <v>n/a</v>
      </c>
      <c r="V33" s="46">
        <f t="shared" si="17"/>
        <v>1386269000</v>
      </c>
      <c r="W33" s="46">
        <f>_xlfn.XLOOKUP($D33, MASTER_YH!$D:$D, MASTER_YH!I:I)</f>
        <v>747552000</v>
      </c>
      <c r="X33" s="49">
        <f t="shared" si="18"/>
        <v>1.8544114656906812</v>
      </c>
      <c r="Y33" s="46">
        <f t="shared" si="51"/>
        <v>1602508000</v>
      </c>
      <c r="Z33" s="46">
        <f>_xlfn.XLOOKUP($D33, 'MASTER_S&amp;P'!$D:$D, 'MASTER_S&amp;P'!I:I)</f>
        <v>800308000</v>
      </c>
      <c r="AA33" s="49">
        <f t="shared" si="52"/>
        <v>2.0023640898254174</v>
      </c>
      <c r="AB33" s="51">
        <f t="shared" si="19"/>
        <v>773930000</v>
      </c>
      <c r="AC33" s="65">
        <f t="shared" si="20"/>
        <v>1.4374892459903291E-2</v>
      </c>
      <c r="AD33" s="65" t="str">
        <f t="shared" si="21"/>
        <v/>
      </c>
      <c r="AE33" s="50">
        <f t="shared" si="53"/>
        <v>1.9283877777580494</v>
      </c>
      <c r="AF33" s="44">
        <f t="shared" si="22"/>
        <v>0</v>
      </c>
      <c r="AI33" s="46">
        <f>_xlfn.XLOOKUP($D33,MASTER_YH!$D:$D,MASTER_YH!G:G)</f>
        <v>1602508000</v>
      </c>
      <c r="AJ33" s="46" t="str">
        <f>IF(AND(EXCL_YRS_NEG_INC=1,_xlfn.XLOOKUP($D33,MASTER_YH!$D:$D,MASTER_YH!M:M)&lt;0), "Negative", _xlfn.XLOOKUP($D33,MASTER_YH!$D:$D,MASTER_YH!M:M))</f>
        <v>Negative</v>
      </c>
      <c r="AK33" s="65" t="str">
        <f t="shared" si="23"/>
        <v/>
      </c>
      <c r="AL33" s="65" t="str">
        <f t="shared" si="24"/>
        <v/>
      </c>
      <c r="AM33" s="47" t="str">
        <f t="shared" si="54"/>
        <v>n/a</v>
      </c>
      <c r="AN33" s="46">
        <f>_xlfn.XLOOKUP($D33, 'MASTER_S&amp;P'!$D:$D, 'MASTER_S&amp;P'!G:G)</f>
        <v>1708482000</v>
      </c>
      <c r="AO33" s="46" t="str">
        <f>IF(AND(EXCL_YRS_NEG_INC=1,_xlfn.XLOOKUP($D33,'MASTER_S&amp;P'!$D:$D,'MASTER_S&amp;P'!M:M)&lt;0),"Negative",_xlfn.XLOOKUP($D33,'MASTER_S&amp;P'!$D:$D,'MASTER_S&amp;P'!M:M))</f>
        <v>Negative</v>
      </c>
      <c r="AP33" s="65" t="str">
        <f t="shared" si="25"/>
        <v/>
      </c>
      <c r="AQ33" s="65" t="str">
        <f t="shared" si="26"/>
        <v/>
      </c>
      <c r="AR33" s="47" t="str">
        <f t="shared" si="55"/>
        <v>n/a</v>
      </c>
      <c r="AS33" s="46">
        <f>_xlfn.XLOOKUP($D33, MASTER_VL!$D:$D, MASTER_VL!G:G)</f>
        <v>1602500000</v>
      </c>
      <c r="AT33" s="46" t="str">
        <f>IF(AND(EXCL_YRS_NEG_INC=1,_xlfn.XLOOKUP($D33,MASTER_VL!$D:$D,MASTER_VL!P:P)&lt;0),"Negative",_xlfn.XLOOKUP($D33,MASTER_VL!$D:$D,MASTER_VL!P:P))</f>
        <v>Negative</v>
      </c>
      <c r="AU33" s="65" t="str">
        <f t="shared" si="27"/>
        <v/>
      </c>
      <c r="AV33" s="65" t="str">
        <f t="shared" si="28"/>
        <v/>
      </c>
      <c r="AW33" s="47" t="str">
        <f t="shared" si="56"/>
        <v>n/a</v>
      </c>
      <c r="AX33" s="46">
        <f t="shared" si="29"/>
        <v>1602508000</v>
      </c>
      <c r="AY33" s="46">
        <f>_xlfn.XLOOKUP($D33, MASTER_YH!$D:$D, MASTER_YH!J:J)</f>
        <v>800308000</v>
      </c>
      <c r="AZ33" s="49">
        <f t="shared" si="30"/>
        <v>2.0023640898254174</v>
      </c>
      <c r="BA33" s="46">
        <f t="shared" si="57"/>
        <v>1708482000</v>
      </c>
      <c r="BB33" s="46">
        <f>_xlfn.XLOOKUP($D33, 'MASTER_S&amp;P'!$D:$D, 'MASTER_S&amp;P'!J:J)</f>
        <v>986281000</v>
      </c>
      <c r="BC33" s="49">
        <f t="shared" si="58"/>
        <v>1.7322466923726605</v>
      </c>
      <c r="BD33" s="51">
        <f t="shared" si="31"/>
        <v>893294500</v>
      </c>
      <c r="BE33" s="65">
        <f t="shared" si="32"/>
        <v>1.6827163664572729E-2</v>
      </c>
      <c r="BF33" s="65" t="str">
        <f t="shared" si="33"/>
        <v/>
      </c>
      <c r="BG33" s="50">
        <f t="shared" si="59"/>
        <v>1.8673053910990389</v>
      </c>
      <c r="BH33" s="44">
        <f t="shared" si="34"/>
        <v>0</v>
      </c>
      <c r="BK33" s="46">
        <f>_xlfn.XLOOKUP($D33,MASTER_YH!$D:$D,MASTER_YH!H:H)</f>
        <v>1708482000</v>
      </c>
      <c r="BL33" s="46" t="str">
        <f>IF(AND(EXCL_YRS_NEG_INC=1,_xlfn.XLOOKUP($D33,MASTER_YH!$D:$D,MASTER_YH!N:N)&lt;0), "Negative", _xlfn.XLOOKUP($D33,MASTER_YH!$D:$D,MASTER_YH!N:N))</f>
        <v>Negative</v>
      </c>
      <c r="BM33" s="65" t="str">
        <f t="shared" si="35"/>
        <v/>
      </c>
      <c r="BN33" s="65" t="str">
        <f t="shared" si="36"/>
        <v/>
      </c>
      <c r="BO33" s="47" t="str">
        <f t="shared" si="60"/>
        <v>n/a</v>
      </c>
      <c r="BP33" s="46">
        <f>_xlfn.XLOOKUP($D33, 'MASTER_S&amp;P'!$D:$D, 'MASTER_S&amp;P'!H:H)</f>
        <v>1915364000</v>
      </c>
      <c r="BQ33" s="46">
        <f>IF(AND(EXCL_YRS_NEG_INC=1,_xlfn.XLOOKUP($D33,'MASTER_S&amp;P'!$D:$D,'MASTER_S&amp;P'!N:N)&lt;0),"Negative",_xlfn.XLOOKUP($D33,'MASTER_S&amp;P'!$D:$D,'MASTER_S&amp;P'!N:N))</f>
        <v>257030000</v>
      </c>
      <c r="BR33" s="65">
        <f t="shared" si="37"/>
        <v>1.9500027562971915E-2</v>
      </c>
      <c r="BS33" s="65" t="str">
        <f t="shared" si="38"/>
        <v/>
      </c>
      <c r="BT33" s="47">
        <f t="shared" si="61"/>
        <v>0.13419381381293582</v>
      </c>
      <c r="BU33" s="46">
        <f>_xlfn.XLOOKUP($D33, MASTER_VL!$D:$D, MASTER_VL!H:H)</f>
        <v>1708500000</v>
      </c>
      <c r="BV33" s="46" t="str">
        <f>IF(AND(EXCL_YRS_NEG_INC=1,_xlfn.XLOOKUP($D33,MASTER_VL!$D:$D,MASTER_VL!Q:Q)&lt;0),"Negative",_xlfn.XLOOKUP($D33,MASTER_VL!$D:$D,MASTER_VL!Q:Q))</f>
        <v>Negative</v>
      </c>
      <c r="BW33" s="65" t="str">
        <f t="shared" si="39"/>
        <v/>
      </c>
      <c r="BX33" s="65" t="str">
        <f t="shared" si="40"/>
        <v/>
      </c>
      <c r="BY33" s="47" t="str">
        <f t="shared" si="62"/>
        <v>n/a</v>
      </c>
      <c r="BZ33" s="46">
        <f t="shared" si="41"/>
        <v>1708482000</v>
      </c>
      <c r="CA33" s="46">
        <f>_xlfn.XLOOKUP($D33, MASTER_YH!$D:$D, MASTER_YH!K:K)</f>
        <v>986281000</v>
      </c>
      <c r="CB33" s="49">
        <f t="shared" si="42"/>
        <v>1.7322466923726605</v>
      </c>
      <c r="CC33" s="46">
        <f t="shared" si="63"/>
        <v>1915364000</v>
      </c>
      <c r="CD33" s="46">
        <f>_xlfn.XLOOKUP($D33, 'MASTER_S&amp;P'!$D:$D, 'MASTER_S&amp;P'!K:K)</f>
        <v>1037460000</v>
      </c>
      <c r="CE33" s="49">
        <f t="shared" si="64"/>
        <v>1.8462051548975382</v>
      </c>
      <c r="CF33" s="51">
        <f t="shared" si="43"/>
        <v>1011870500</v>
      </c>
      <c r="CG33" s="65">
        <f t="shared" si="44"/>
        <v>1.8835553937768371E-2</v>
      </c>
      <c r="CH33" s="65" t="str">
        <f t="shared" si="45"/>
        <v/>
      </c>
      <c r="CI33" s="50">
        <f t="shared" si="65"/>
        <v>1.7892259236350994</v>
      </c>
      <c r="CJ33" s="44">
        <f t="shared" si="46"/>
        <v>0</v>
      </c>
    </row>
    <row r="34" spans="2:88" x14ac:dyDescent="0.3">
      <c r="B34" s="7" t="str">
        <f t="shared" si="47"/>
        <v>Retail Softlines</v>
      </c>
      <c r="C34" s="7" t="str">
        <v>Perfect Moment Ltd</v>
      </c>
      <c r="D34" s="7" t="str">
        <v>PMNT</v>
      </c>
      <c r="G34" s="46" t="str">
        <f>_xlfn.XLOOKUP($D34,MASTER_YH!$D:$D,MASTER_YH!F:F)</f>
        <v>n/a</v>
      </c>
      <c r="H34" s="46" t="str">
        <f>IF(AND(EXCL_YRS_NEG_INC=1,_xlfn.XLOOKUP($D34,MASTER_YH!$D:$D,MASTER_YH!L:L)&lt;0), "Negative", _xlfn.XLOOKUP($D34,MASTER_YH!$D:$D,MASTER_YH!L:L))</f>
        <v>n/a</v>
      </c>
      <c r="I34" s="65" t="str">
        <f t="shared" si="11"/>
        <v/>
      </c>
      <c r="J34" s="65" t="str">
        <f t="shared" si="12"/>
        <v/>
      </c>
      <c r="K34" s="47" t="str">
        <f t="shared" si="48"/>
        <v>n/a</v>
      </c>
      <c r="L34" s="46">
        <f>_xlfn.XLOOKUP($D34, 'MASTER_S&amp;P'!$D:$D, 'MASTER_S&amp;P'!F:F)</f>
        <v>24443000</v>
      </c>
      <c r="M34" s="46" t="str">
        <f>IF(AND(EXCL_YRS_NEG_INC=1,_xlfn.XLOOKUP($D34,'MASTER_S&amp;P'!$D:$D,'MASTER_S&amp;P'!L:L)&lt;0),"Negative",_xlfn.XLOOKUP($D34,'MASTER_S&amp;P'!$D:$D,'MASTER_S&amp;P'!L:L))</f>
        <v>Negative</v>
      </c>
      <c r="N34" s="65" t="str">
        <f t="shared" si="13"/>
        <v/>
      </c>
      <c r="O34" s="65" t="str">
        <f t="shared" si="14"/>
        <v/>
      </c>
      <c r="P34" s="47" t="str">
        <f t="shared" si="49"/>
        <v>n/a</v>
      </c>
      <c r="Q34" s="46" t="str">
        <f>_xlfn.XLOOKUP($D34, MASTER_VL!$D:$D, MASTER_VL!F:F)</f>
        <v>NA</v>
      </c>
      <c r="R34" s="46" t="str">
        <f>IF(AND(EXCL_YRS_NEG_INC=1,_xlfn.XLOOKUP($D34,MASTER_VL!$D:$D,MASTER_VL!O:O)&lt;0),"Negative",_xlfn.XLOOKUP($D34,MASTER_VL!$D:$D,MASTER_VL!O:O))</f>
        <v>NA</v>
      </c>
      <c r="S34" s="65" t="str">
        <f t="shared" si="15"/>
        <v/>
      </c>
      <c r="T34" s="65" t="str">
        <f t="shared" si="16"/>
        <v/>
      </c>
      <c r="U34" s="47" t="str">
        <f t="shared" si="50"/>
        <v>n/a</v>
      </c>
      <c r="V34" s="46" t="str">
        <f t="shared" si="17"/>
        <v>n/a</v>
      </c>
      <c r="W34" s="46" t="str">
        <f>_xlfn.XLOOKUP($D34, MASTER_YH!$D:$D, MASTER_YH!I:I)</f>
        <v>n/a</v>
      </c>
      <c r="X34" s="49" t="str">
        <f t="shared" si="18"/>
        <v>n/a</v>
      </c>
      <c r="Y34" s="46">
        <f t="shared" si="51"/>
        <v>24443000</v>
      </c>
      <c r="Z34" s="46">
        <f>_xlfn.XLOOKUP($D34, 'MASTER_S&amp;P'!$D:$D, 'MASTER_S&amp;P'!I:I)</f>
        <v>12609000</v>
      </c>
      <c r="AA34" s="49">
        <f t="shared" si="52"/>
        <v>1.9385359663732256</v>
      </c>
      <c r="AB34" s="51">
        <f t="shared" si="19"/>
        <v>12609000</v>
      </c>
      <c r="AC34" s="65">
        <f t="shared" si="20"/>
        <v>2.3419820788303928E-4</v>
      </c>
      <c r="AD34" s="65" t="str">
        <f t="shared" si="21"/>
        <v/>
      </c>
      <c r="AE34" s="50">
        <f t="shared" si="53"/>
        <v>1.9385359663732256</v>
      </c>
      <c r="AF34" s="44">
        <f t="shared" si="22"/>
        <v>0</v>
      </c>
      <c r="AI34" s="46">
        <f>_xlfn.XLOOKUP($D34,MASTER_YH!$D:$D,MASTER_YH!G:G)</f>
        <v>24443000</v>
      </c>
      <c r="AJ34" s="46" t="str">
        <f>IF(AND(EXCL_YRS_NEG_INC=1,_xlfn.XLOOKUP($D34,MASTER_YH!$D:$D,MASTER_YH!M:M)&lt;0), "Negative", _xlfn.XLOOKUP($D34,MASTER_YH!$D:$D,MASTER_YH!M:M))</f>
        <v>Negative</v>
      </c>
      <c r="AK34" s="65" t="str">
        <f t="shared" si="23"/>
        <v/>
      </c>
      <c r="AL34" s="65" t="str">
        <f t="shared" si="24"/>
        <v/>
      </c>
      <c r="AM34" s="47" t="str">
        <f t="shared" si="54"/>
        <v>n/a</v>
      </c>
      <c r="AN34" s="46">
        <f>_xlfn.XLOOKUP($D34, 'MASTER_S&amp;P'!$D:$D, 'MASTER_S&amp;P'!G:G)</f>
        <v>23438000</v>
      </c>
      <c r="AO34" s="46" t="str">
        <f>IF(AND(EXCL_YRS_NEG_INC=1,_xlfn.XLOOKUP($D34,'MASTER_S&amp;P'!$D:$D,'MASTER_S&amp;P'!M:M)&lt;0),"Negative",_xlfn.XLOOKUP($D34,'MASTER_S&amp;P'!$D:$D,'MASTER_S&amp;P'!M:M))</f>
        <v>Negative</v>
      </c>
      <c r="AP34" s="65" t="str">
        <f t="shared" si="25"/>
        <v/>
      </c>
      <c r="AQ34" s="65" t="str">
        <f t="shared" si="26"/>
        <v/>
      </c>
      <c r="AR34" s="47" t="str">
        <f t="shared" si="55"/>
        <v>n/a</v>
      </c>
      <c r="AS34" s="46" t="str">
        <f>_xlfn.XLOOKUP($D34, MASTER_VL!$D:$D, MASTER_VL!G:G)</f>
        <v>NA</v>
      </c>
      <c r="AT34" s="46" t="str">
        <f>IF(AND(EXCL_YRS_NEG_INC=1,_xlfn.XLOOKUP($D34,MASTER_VL!$D:$D,MASTER_VL!P:P)&lt;0),"Negative",_xlfn.XLOOKUP($D34,MASTER_VL!$D:$D,MASTER_VL!P:P))</f>
        <v>NA</v>
      </c>
      <c r="AU34" s="65" t="str">
        <f t="shared" si="27"/>
        <v/>
      </c>
      <c r="AV34" s="65" t="str">
        <f t="shared" si="28"/>
        <v/>
      </c>
      <c r="AW34" s="47" t="str">
        <f t="shared" si="56"/>
        <v>n/a</v>
      </c>
      <c r="AX34" s="46">
        <f t="shared" si="29"/>
        <v>24443000</v>
      </c>
      <c r="AY34" s="46">
        <f>_xlfn.XLOOKUP($D34, MASTER_YH!$D:$D, MASTER_YH!J:J)</f>
        <v>12609000</v>
      </c>
      <c r="AZ34" s="49">
        <f t="shared" si="30"/>
        <v>1.9385359663732256</v>
      </c>
      <c r="BA34" s="46">
        <f t="shared" si="57"/>
        <v>23438000</v>
      </c>
      <c r="BB34" s="46">
        <f>_xlfn.XLOOKUP($D34, 'MASTER_S&amp;P'!$D:$D, 'MASTER_S&amp;P'!J:J)</f>
        <v>9821000</v>
      </c>
      <c r="BC34" s="49">
        <f t="shared" si="58"/>
        <v>2.3865186844516852</v>
      </c>
      <c r="BD34" s="51">
        <f t="shared" si="31"/>
        <v>11215000</v>
      </c>
      <c r="BE34" s="65">
        <f t="shared" si="32"/>
        <v>2.1125915417388459E-4</v>
      </c>
      <c r="BF34" s="65">
        <f t="shared" si="33"/>
        <v>2.0555502078869661E-2</v>
      </c>
      <c r="BG34" s="50">
        <f t="shared" si="59"/>
        <v>2.1625273254124555</v>
      </c>
      <c r="BH34" s="44">
        <f t="shared" si="34"/>
        <v>1</v>
      </c>
      <c r="BK34" s="46">
        <f>_xlfn.XLOOKUP($D34,MASTER_YH!$D:$D,MASTER_YH!H:H)</f>
        <v>23438000</v>
      </c>
      <c r="BL34" s="46" t="str">
        <f>IF(AND(EXCL_YRS_NEG_INC=1,_xlfn.XLOOKUP($D34,MASTER_YH!$D:$D,MASTER_YH!N:N)&lt;0), "Negative", _xlfn.XLOOKUP($D34,MASTER_YH!$D:$D,MASTER_YH!N:N))</f>
        <v>Negative</v>
      </c>
      <c r="BM34" s="65" t="str">
        <f t="shared" si="35"/>
        <v/>
      </c>
      <c r="BN34" s="65" t="str">
        <f t="shared" si="36"/>
        <v/>
      </c>
      <c r="BO34" s="47" t="str">
        <f t="shared" si="60"/>
        <v>n/a</v>
      </c>
      <c r="BP34" s="46">
        <f>_xlfn.XLOOKUP($D34, 'MASTER_S&amp;P'!$D:$D, 'MASTER_S&amp;P'!H:H)</f>
        <v>16447000</v>
      </c>
      <c r="BQ34" s="46" t="str">
        <f>IF(AND(EXCL_YRS_NEG_INC=1,_xlfn.XLOOKUP($D34,'MASTER_S&amp;P'!$D:$D,'MASTER_S&amp;P'!N:N)&lt;0),"Negative",_xlfn.XLOOKUP($D34,'MASTER_S&amp;P'!$D:$D,'MASTER_S&amp;P'!N:N))</f>
        <v>Negative</v>
      </c>
      <c r="BR34" s="65" t="str">
        <f t="shared" si="37"/>
        <v/>
      </c>
      <c r="BS34" s="65" t="str">
        <f t="shared" si="38"/>
        <v/>
      </c>
      <c r="BT34" s="47" t="str">
        <f t="shared" si="61"/>
        <v>n/a</v>
      </c>
      <c r="BU34" s="46" t="str">
        <f>_xlfn.XLOOKUP($D34, MASTER_VL!$D:$D, MASTER_VL!H:H)</f>
        <v>NA</v>
      </c>
      <c r="BV34" s="46" t="str">
        <f>IF(AND(EXCL_YRS_NEG_INC=1,_xlfn.XLOOKUP($D34,MASTER_VL!$D:$D,MASTER_VL!Q:Q)&lt;0),"Negative",_xlfn.XLOOKUP($D34,MASTER_VL!$D:$D,MASTER_VL!Q:Q))</f>
        <v>NA</v>
      </c>
      <c r="BW34" s="65" t="str">
        <f t="shared" si="39"/>
        <v/>
      </c>
      <c r="BX34" s="65" t="str">
        <f t="shared" si="40"/>
        <v/>
      </c>
      <c r="BY34" s="47" t="str">
        <f t="shared" si="62"/>
        <v>n/a</v>
      </c>
      <c r="BZ34" s="46">
        <f t="shared" si="41"/>
        <v>23438000</v>
      </c>
      <c r="CA34" s="46">
        <f>_xlfn.XLOOKUP($D34, MASTER_YH!$D:$D, MASTER_YH!K:K)</f>
        <v>9821000</v>
      </c>
      <c r="CB34" s="49">
        <f t="shared" si="42"/>
        <v>2.3865186844516852</v>
      </c>
      <c r="CC34" s="46">
        <f t="shared" si="63"/>
        <v>16447000</v>
      </c>
      <c r="CD34" s="46">
        <f>_xlfn.XLOOKUP($D34, 'MASTER_S&amp;P'!$D:$D, 'MASTER_S&amp;P'!K:K)</f>
        <v>8013000</v>
      </c>
      <c r="CE34" s="49">
        <f t="shared" si="64"/>
        <v>2.0525396231124424</v>
      </c>
      <c r="CF34" s="51">
        <f t="shared" si="43"/>
        <v>8917000</v>
      </c>
      <c r="CG34" s="65">
        <f t="shared" si="44"/>
        <v>1.6598629415827474E-4</v>
      </c>
      <c r="CH34" s="65">
        <f t="shared" si="45"/>
        <v>1.5872210637424916E-2</v>
      </c>
      <c r="CI34" s="50">
        <f t="shared" si="65"/>
        <v>2.2195291537820641</v>
      </c>
      <c r="CJ34" s="44">
        <f t="shared" si="46"/>
        <v>1</v>
      </c>
    </row>
    <row r="35" spans="2:88" x14ac:dyDescent="0.3">
      <c r="B35" s="7" t="str">
        <f t="shared" si="47"/>
        <v>Retail Softlines</v>
      </c>
      <c r="C35" s="7" t="str">
        <v>RealReal (The)</v>
      </c>
      <c r="D35" s="7" t="str">
        <v>REAL</v>
      </c>
      <c r="G35" s="46">
        <f>_xlfn.XLOOKUP($D35,MASTER_YH!$D:$D,MASTER_YH!F:F)</f>
        <v>600484000</v>
      </c>
      <c r="H35" s="46" t="str">
        <f>IF(AND(EXCL_YRS_NEG_INC=1,_xlfn.XLOOKUP($D35,MASTER_YH!$D:$D,MASTER_YH!L:L)&lt;0), "Negative", _xlfn.XLOOKUP($D35,MASTER_YH!$D:$D,MASTER_YH!L:L))</f>
        <v>Negative</v>
      </c>
      <c r="I35" s="65" t="str">
        <f t="shared" si="11"/>
        <v/>
      </c>
      <c r="J35" s="65" t="str">
        <f t="shared" si="12"/>
        <v/>
      </c>
      <c r="K35" s="47" t="str">
        <f t="shared" si="48"/>
        <v>n/a</v>
      </c>
      <c r="L35" s="46">
        <f>_xlfn.XLOOKUP($D35, 'MASTER_S&amp;P'!$D:$D, 'MASTER_S&amp;P'!F:F)</f>
        <v>600484000</v>
      </c>
      <c r="M35" s="46" t="str">
        <f>IF(AND(EXCL_YRS_NEG_INC=1,_xlfn.XLOOKUP($D35,'MASTER_S&amp;P'!$D:$D,'MASTER_S&amp;P'!L:L)&lt;0),"Negative",_xlfn.XLOOKUP($D35,'MASTER_S&amp;P'!$D:$D,'MASTER_S&amp;P'!L:L))</f>
        <v>Negative</v>
      </c>
      <c r="N35" s="65" t="str">
        <f t="shared" si="13"/>
        <v/>
      </c>
      <c r="O35" s="65" t="str">
        <f t="shared" si="14"/>
        <v/>
      </c>
      <c r="P35" s="47" t="str">
        <f t="shared" si="49"/>
        <v>n/a</v>
      </c>
      <c r="Q35" s="46">
        <f>_xlfn.XLOOKUP($D35, MASTER_VL!$D:$D, MASTER_VL!F:F)</f>
        <v>600500000</v>
      </c>
      <c r="R35" s="46" t="str">
        <f>IF(AND(EXCL_YRS_NEG_INC=1,_xlfn.XLOOKUP($D35,MASTER_VL!$D:$D,MASTER_VL!O:O)&lt;0),"Negative",_xlfn.XLOOKUP($D35,MASTER_VL!$D:$D,MASTER_VL!O:O))</f>
        <v>Negative</v>
      </c>
      <c r="S35" s="65" t="str">
        <f t="shared" si="15"/>
        <v/>
      </c>
      <c r="T35" s="65" t="str">
        <f t="shared" si="16"/>
        <v/>
      </c>
      <c r="U35" s="47" t="str">
        <f t="shared" si="50"/>
        <v>n/a</v>
      </c>
      <c r="V35" s="46">
        <f t="shared" si="17"/>
        <v>600484000</v>
      </c>
      <c r="W35" s="46">
        <f>_xlfn.XLOOKUP($D35, MASTER_YH!$D:$D, MASTER_YH!I:I)</f>
        <v>423095000</v>
      </c>
      <c r="X35" s="49">
        <f t="shared" si="18"/>
        <v>1.4192651768515345</v>
      </c>
      <c r="Y35" s="46">
        <f t="shared" si="51"/>
        <v>600484000</v>
      </c>
      <c r="Z35" s="46">
        <f>_xlfn.XLOOKUP($D35, 'MASTER_S&amp;P'!$D:$D, 'MASTER_S&amp;P'!I:I)</f>
        <v>423095000</v>
      </c>
      <c r="AA35" s="49">
        <f t="shared" si="52"/>
        <v>1.4192651768515345</v>
      </c>
      <c r="AB35" s="51">
        <f t="shared" si="19"/>
        <v>423095000</v>
      </c>
      <c r="AC35" s="65">
        <f t="shared" si="20"/>
        <v>7.8585209583848445E-3</v>
      </c>
      <c r="AD35" s="65" t="str">
        <f t="shared" si="21"/>
        <v/>
      </c>
      <c r="AE35" s="50">
        <f t="shared" si="53"/>
        <v>1.4192651768515345</v>
      </c>
      <c r="AF35" s="44">
        <f t="shared" si="22"/>
        <v>0</v>
      </c>
      <c r="AI35" s="46">
        <f>_xlfn.XLOOKUP($D35,MASTER_YH!$D:$D,MASTER_YH!G:G)</f>
        <v>549304000</v>
      </c>
      <c r="AJ35" s="46" t="str">
        <f>IF(AND(EXCL_YRS_NEG_INC=1,_xlfn.XLOOKUP($D35,MASTER_YH!$D:$D,MASTER_YH!M:M)&lt;0), "Negative", _xlfn.XLOOKUP($D35,MASTER_YH!$D:$D,MASTER_YH!M:M))</f>
        <v>Negative</v>
      </c>
      <c r="AK35" s="65" t="str">
        <f t="shared" si="23"/>
        <v/>
      </c>
      <c r="AL35" s="65" t="str">
        <f t="shared" si="24"/>
        <v/>
      </c>
      <c r="AM35" s="47" t="str">
        <f t="shared" si="54"/>
        <v>n/a</v>
      </c>
      <c r="AN35" s="46">
        <f>_xlfn.XLOOKUP($D35, 'MASTER_S&amp;P'!$D:$D, 'MASTER_S&amp;P'!G:G)</f>
        <v>549304000</v>
      </c>
      <c r="AO35" s="46" t="str">
        <f>IF(AND(EXCL_YRS_NEG_INC=1,_xlfn.XLOOKUP($D35,'MASTER_S&amp;P'!$D:$D,'MASTER_S&amp;P'!M:M)&lt;0),"Negative",_xlfn.XLOOKUP($D35,'MASTER_S&amp;P'!$D:$D,'MASTER_S&amp;P'!M:M))</f>
        <v>Negative</v>
      </c>
      <c r="AP35" s="65" t="str">
        <f t="shared" si="25"/>
        <v/>
      </c>
      <c r="AQ35" s="65" t="str">
        <f t="shared" si="26"/>
        <v/>
      </c>
      <c r="AR35" s="47" t="str">
        <f t="shared" si="55"/>
        <v>n/a</v>
      </c>
      <c r="AS35" s="46">
        <f>_xlfn.XLOOKUP($D35, MASTER_VL!$D:$D, MASTER_VL!G:G)</f>
        <v>549300000</v>
      </c>
      <c r="AT35" s="46" t="str">
        <f>IF(AND(EXCL_YRS_NEG_INC=1,_xlfn.XLOOKUP($D35,MASTER_VL!$D:$D,MASTER_VL!P:P)&lt;0),"Negative",_xlfn.XLOOKUP($D35,MASTER_VL!$D:$D,MASTER_VL!P:P))</f>
        <v>Negative</v>
      </c>
      <c r="AU35" s="65" t="str">
        <f t="shared" si="27"/>
        <v/>
      </c>
      <c r="AV35" s="65" t="str">
        <f t="shared" si="28"/>
        <v/>
      </c>
      <c r="AW35" s="47" t="str">
        <f t="shared" si="56"/>
        <v>n/a</v>
      </c>
      <c r="AX35" s="46">
        <f t="shared" si="29"/>
        <v>549304000</v>
      </c>
      <c r="AY35" s="46">
        <f>_xlfn.XLOOKUP($D35, MASTER_YH!$D:$D, MASTER_YH!J:J)</f>
        <v>446923000</v>
      </c>
      <c r="AZ35" s="49">
        <f t="shared" si="30"/>
        <v>1.2290797296178537</v>
      </c>
      <c r="BA35" s="46">
        <f t="shared" si="57"/>
        <v>549304000</v>
      </c>
      <c r="BB35" s="46">
        <f>_xlfn.XLOOKUP($D35, 'MASTER_S&amp;P'!$D:$D, 'MASTER_S&amp;P'!J:J)</f>
        <v>446923000</v>
      </c>
      <c r="BC35" s="49">
        <f t="shared" si="58"/>
        <v>1.2290797296178537</v>
      </c>
      <c r="BD35" s="51">
        <f t="shared" si="31"/>
        <v>446923000</v>
      </c>
      <c r="BE35" s="65">
        <f t="shared" si="32"/>
        <v>8.4187761891087853E-3</v>
      </c>
      <c r="BF35" s="65" t="str">
        <f t="shared" si="33"/>
        <v/>
      </c>
      <c r="BG35" s="50">
        <f t="shared" si="59"/>
        <v>1.2290797296178537</v>
      </c>
      <c r="BH35" s="44">
        <f t="shared" si="34"/>
        <v>0</v>
      </c>
      <c r="BK35" s="46">
        <f>_xlfn.XLOOKUP($D35,MASTER_YH!$D:$D,MASTER_YH!H:H)</f>
        <v>603493000</v>
      </c>
      <c r="BL35" s="46" t="str">
        <f>IF(AND(EXCL_YRS_NEG_INC=1,_xlfn.XLOOKUP($D35,MASTER_YH!$D:$D,MASTER_YH!N:N)&lt;0), "Negative", _xlfn.XLOOKUP($D35,MASTER_YH!$D:$D,MASTER_YH!N:N))</f>
        <v>Negative</v>
      </c>
      <c r="BM35" s="65" t="str">
        <f t="shared" si="35"/>
        <v/>
      </c>
      <c r="BN35" s="65" t="str">
        <f t="shared" si="36"/>
        <v/>
      </c>
      <c r="BO35" s="47" t="str">
        <f t="shared" si="60"/>
        <v>n/a</v>
      </c>
      <c r="BP35" s="46">
        <f>_xlfn.XLOOKUP($D35, 'MASTER_S&amp;P'!$D:$D, 'MASTER_S&amp;P'!H:H)</f>
        <v>603493000</v>
      </c>
      <c r="BQ35" s="46" t="str">
        <f>IF(AND(EXCL_YRS_NEG_INC=1,_xlfn.XLOOKUP($D35,'MASTER_S&amp;P'!$D:$D,'MASTER_S&amp;P'!N:N)&lt;0),"Negative",_xlfn.XLOOKUP($D35,'MASTER_S&amp;P'!$D:$D,'MASTER_S&amp;P'!N:N))</f>
        <v>Negative</v>
      </c>
      <c r="BR35" s="65" t="str">
        <f t="shared" si="37"/>
        <v/>
      </c>
      <c r="BS35" s="65" t="str">
        <f t="shared" si="38"/>
        <v/>
      </c>
      <c r="BT35" s="47" t="str">
        <f t="shared" si="61"/>
        <v>n/a</v>
      </c>
      <c r="BU35" s="46">
        <f>_xlfn.XLOOKUP($D35, MASTER_VL!$D:$D, MASTER_VL!H:H)</f>
        <v>603500000</v>
      </c>
      <c r="BV35" s="46" t="str">
        <f>IF(AND(EXCL_YRS_NEG_INC=1,_xlfn.XLOOKUP($D35,MASTER_VL!$D:$D,MASTER_VL!Q:Q)&lt;0),"Negative",_xlfn.XLOOKUP($D35,MASTER_VL!$D:$D,MASTER_VL!Q:Q))</f>
        <v>Negative</v>
      </c>
      <c r="BW35" s="65" t="str">
        <f t="shared" si="39"/>
        <v/>
      </c>
      <c r="BX35" s="65" t="str">
        <f t="shared" si="40"/>
        <v/>
      </c>
      <c r="BY35" s="47" t="str">
        <f t="shared" si="62"/>
        <v>n/a</v>
      </c>
      <c r="BZ35" s="46">
        <f t="shared" si="41"/>
        <v>603493000</v>
      </c>
      <c r="CA35" s="46">
        <f>_xlfn.XLOOKUP($D35, MASTER_YH!$D:$D, MASTER_YH!K:K)</f>
        <v>615641000</v>
      </c>
      <c r="CB35" s="49">
        <f t="shared" si="42"/>
        <v>0.98026772096075476</v>
      </c>
      <c r="CC35" s="46">
        <f t="shared" si="63"/>
        <v>603493000</v>
      </c>
      <c r="CD35" s="46">
        <f>_xlfn.XLOOKUP($D35, 'MASTER_S&amp;P'!$D:$D, 'MASTER_S&amp;P'!K:K)</f>
        <v>615641000</v>
      </c>
      <c r="CE35" s="49">
        <f t="shared" si="64"/>
        <v>0.98026772096075476</v>
      </c>
      <c r="CF35" s="51">
        <f t="shared" si="43"/>
        <v>615641000</v>
      </c>
      <c r="CG35" s="65">
        <f t="shared" si="44"/>
        <v>1.1459904465839905E-2</v>
      </c>
      <c r="CH35" s="65" t="str">
        <f t="shared" si="45"/>
        <v/>
      </c>
      <c r="CI35" s="50">
        <f t="shared" si="65"/>
        <v>0.98026772096075476</v>
      </c>
      <c r="CJ35" s="44">
        <f t="shared" si="46"/>
        <v>0</v>
      </c>
    </row>
    <row r="36" spans="2:88" x14ac:dyDescent="0.3">
      <c r="B36" s="7" t="str">
        <f t="shared" si="47"/>
        <v>Retail Softlines</v>
      </c>
      <c r="C36" s="7" t="str">
        <v>Shoe Carnival Inc</v>
      </c>
      <c r="D36" s="7" t="str">
        <v>SCVL</v>
      </c>
      <c r="G36" s="46">
        <f>_xlfn.XLOOKUP($D36,MASTER_YH!$D:$D,MASTER_YH!F:F)</f>
        <v>1202885000</v>
      </c>
      <c r="H36" s="46">
        <f>IF(AND(EXCL_YRS_NEG_INC=1,_xlfn.XLOOKUP($D36,MASTER_YH!$D:$D,MASTER_YH!L:L)&lt;0), "Negative", _xlfn.XLOOKUP($D36,MASTER_YH!$D:$D,MASTER_YH!L:L))</f>
        <v>97486000</v>
      </c>
      <c r="I36" s="65">
        <f t="shared" si="11"/>
        <v>2.3364261122670614E-2</v>
      </c>
      <c r="J36" s="65" t="str">
        <f t="shared" si="12"/>
        <v/>
      </c>
      <c r="K36" s="47">
        <f t="shared" si="48"/>
        <v>8.1043491273064344E-2</v>
      </c>
      <c r="L36" s="46">
        <f>_xlfn.XLOOKUP($D36, 'MASTER_S&amp;P'!$D:$D, 'MASTER_S&amp;P'!F:F)</f>
        <v>1175882000</v>
      </c>
      <c r="M36" s="46">
        <f>IF(AND(EXCL_YRS_NEG_INC=1,_xlfn.XLOOKUP($D36,'MASTER_S&amp;P'!$D:$D,'MASTER_S&amp;P'!L:L)&lt;0),"Negative",_xlfn.XLOOKUP($D36,'MASTER_S&amp;P'!$D:$D,'MASTER_S&amp;P'!L:L))</f>
        <v>96140000</v>
      </c>
      <c r="N36" s="65">
        <f t="shared" si="13"/>
        <v>2.5664009692252483E-2</v>
      </c>
      <c r="O36" s="65" t="str">
        <f t="shared" si="14"/>
        <v/>
      </c>
      <c r="P36" s="47">
        <f t="shared" si="49"/>
        <v>8.1759904480211448E-2</v>
      </c>
      <c r="Q36" s="46">
        <f>_xlfn.XLOOKUP($D36, MASTER_VL!$D:$D, MASTER_VL!F:F)</f>
        <v>1202900000</v>
      </c>
      <c r="R36" s="46">
        <f>IF(AND(EXCL_YRS_NEG_INC=1,_xlfn.XLOOKUP($D36,MASTER_VL!$D:$D,MASTER_VL!O:O)&lt;0),"Negative",_xlfn.XLOOKUP($D36,MASTER_VL!$D:$D,MASTER_VL!O:O))</f>
        <v>72735200</v>
      </c>
      <c r="S36" s="65">
        <f t="shared" si="15"/>
        <v>2.3121925927470914E-2</v>
      </c>
      <c r="T36" s="65" t="str">
        <f t="shared" si="16"/>
        <v/>
      </c>
      <c r="U36" s="47">
        <f t="shared" si="50"/>
        <v>6.0466539196940727E-2</v>
      </c>
      <c r="V36" s="46">
        <f t="shared" si="17"/>
        <v>1202885000</v>
      </c>
      <c r="W36" s="46">
        <f>_xlfn.XLOOKUP($D36, MASTER_YH!$D:$D, MASTER_YH!I:I)</f>
        <v>1124133000</v>
      </c>
      <c r="X36" s="49">
        <f t="shared" si="18"/>
        <v>1.0700557674225382</v>
      </c>
      <c r="Y36" s="46">
        <f t="shared" si="51"/>
        <v>1175882000</v>
      </c>
      <c r="Z36" s="46">
        <f>_xlfn.XLOOKUP($D36, 'MASTER_S&amp;P'!$D:$D, 'MASTER_S&amp;P'!I:I)</f>
        <v>1042025000</v>
      </c>
      <c r="AA36" s="49">
        <f t="shared" si="52"/>
        <v>1.1284585302655887</v>
      </c>
      <c r="AB36" s="51">
        <f t="shared" si="19"/>
        <v>1083079000</v>
      </c>
      <c r="AC36" s="65">
        <f t="shared" si="20"/>
        <v>2.0116992687425991E-2</v>
      </c>
      <c r="AD36" s="65" t="str">
        <f t="shared" si="21"/>
        <v/>
      </c>
      <c r="AE36" s="50">
        <f t="shared" si="53"/>
        <v>1.0992571488440634</v>
      </c>
      <c r="AF36" s="44">
        <f t="shared" si="22"/>
        <v>0</v>
      </c>
      <c r="AI36" s="46">
        <f>_xlfn.XLOOKUP($D36,MASTER_YH!$D:$D,MASTER_YH!G:G)</f>
        <v>1175882000</v>
      </c>
      <c r="AJ36" s="46">
        <f>IF(AND(EXCL_YRS_NEG_INC=1,_xlfn.XLOOKUP($D36,MASTER_YH!$D:$D,MASTER_YH!M:M)&lt;0), "Negative", _xlfn.XLOOKUP($D36,MASTER_YH!$D:$D,MASTER_YH!M:M))</f>
        <v>96140000</v>
      </c>
      <c r="AK36" s="65">
        <f t="shared" si="23"/>
        <v>2.5727132166502398E-2</v>
      </c>
      <c r="AL36" s="65" t="str">
        <f t="shared" si="24"/>
        <v/>
      </c>
      <c r="AM36" s="47">
        <f t="shared" si="54"/>
        <v>8.1759904480211448E-2</v>
      </c>
      <c r="AN36" s="46">
        <f>_xlfn.XLOOKUP($D36, 'MASTER_S&amp;P'!$D:$D, 'MASTER_S&amp;P'!G:G)</f>
        <v>1262235000</v>
      </c>
      <c r="AO36" s="46">
        <f>IF(AND(EXCL_YRS_NEG_INC=1,_xlfn.XLOOKUP($D36,'MASTER_S&amp;P'!$D:$D,'MASTER_S&amp;P'!M:M)&lt;0),"Negative",_xlfn.XLOOKUP($D36,'MASTER_S&amp;P'!$D:$D,'MASTER_S&amp;P'!M:M))</f>
        <v>147122000</v>
      </c>
      <c r="AP36" s="65">
        <f t="shared" si="25"/>
        <v>2.6377331296511201E-2</v>
      </c>
      <c r="AQ36" s="65" t="str">
        <f t="shared" si="26"/>
        <v/>
      </c>
      <c r="AR36" s="47">
        <f t="shared" si="55"/>
        <v>0.11655674260339795</v>
      </c>
      <c r="AS36" s="46">
        <f>_xlfn.XLOOKUP($D36, MASTER_VL!$D:$D, MASTER_VL!G:G)</f>
        <v>1175900000</v>
      </c>
      <c r="AT36" s="46">
        <f>IF(AND(EXCL_YRS_NEG_INC=1,_xlfn.XLOOKUP($D36,MASTER_VL!$D:$D,MASTER_VL!P:P)&lt;0),"Negative",_xlfn.XLOOKUP($D36,MASTER_VL!$D:$D,MASTER_VL!P:P))</f>
        <v>72708400</v>
      </c>
      <c r="AU36" s="65">
        <f t="shared" si="27"/>
        <v>2.1431478681906986E-2</v>
      </c>
      <c r="AV36" s="65" t="str">
        <f t="shared" si="28"/>
        <v/>
      </c>
      <c r="AW36" s="47">
        <f t="shared" si="56"/>
        <v>6.1832128582362443E-2</v>
      </c>
      <c r="AX36" s="46">
        <f t="shared" si="29"/>
        <v>1175882000</v>
      </c>
      <c r="AY36" s="46">
        <f>_xlfn.XLOOKUP($D36, MASTER_YH!$D:$D, MASTER_YH!J:J)</f>
        <v>1042025000</v>
      </c>
      <c r="AZ36" s="49">
        <f t="shared" si="30"/>
        <v>1.1284585302655887</v>
      </c>
      <c r="BA36" s="46">
        <f t="shared" si="57"/>
        <v>1262235000</v>
      </c>
      <c r="BB36" s="46">
        <f>_xlfn.XLOOKUP($D36, 'MASTER_S&amp;P'!$D:$D, 'MASTER_S&amp;P'!J:J)</f>
        <v>989781000</v>
      </c>
      <c r="BC36" s="49">
        <f t="shared" si="58"/>
        <v>1.2752669529926317</v>
      </c>
      <c r="BD36" s="51">
        <f t="shared" si="31"/>
        <v>1015903000</v>
      </c>
      <c r="BE36" s="65">
        <f t="shared" si="32"/>
        <v>1.9136764021641717E-2</v>
      </c>
      <c r="BF36" s="65" t="str">
        <f t="shared" si="33"/>
        <v/>
      </c>
      <c r="BG36" s="50">
        <f t="shared" si="59"/>
        <v>1.2018627416291103</v>
      </c>
      <c r="BH36" s="44">
        <f t="shared" si="34"/>
        <v>0</v>
      </c>
      <c r="BK36" s="46">
        <f>_xlfn.XLOOKUP($D36,MASTER_YH!$D:$D,MASTER_YH!H:H)</f>
        <v>1262235000</v>
      </c>
      <c r="BL36" s="46">
        <f>IF(AND(EXCL_YRS_NEG_INC=1,_xlfn.XLOOKUP($D36,MASTER_YH!$D:$D,MASTER_YH!N:N)&lt;0), "Negative", _xlfn.XLOOKUP($D36,MASTER_YH!$D:$D,MASTER_YH!N:N))</f>
        <v>147122000</v>
      </c>
      <c r="BM36" s="65">
        <f t="shared" si="35"/>
        <v>2.3934887256678958E-2</v>
      </c>
      <c r="BN36" s="65" t="str">
        <f t="shared" si="36"/>
        <v/>
      </c>
      <c r="BO36" s="47">
        <f t="shared" si="60"/>
        <v>0.11655674260339795</v>
      </c>
      <c r="BP36" s="46">
        <f>_xlfn.XLOOKUP($D36, 'MASTER_S&amp;P'!$D:$D, 'MASTER_S&amp;P'!H:H)</f>
        <v>1330394000</v>
      </c>
      <c r="BQ36" s="46">
        <f>IF(AND(EXCL_YRS_NEG_INC=1,_xlfn.XLOOKUP($D36,'MASTER_S&amp;P'!$D:$D,'MASTER_S&amp;P'!N:N)&lt;0),"Negative",_xlfn.XLOOKUP($D36,'MASTER_S&amp;P'!$D:$D,'MASTER_S&amp;P'!N:N))</f>
        <v>207200000</v>
      </c>
      <c r="BR36" s="65">
        <f t="shared" si="37"/>
        <v>1.7363846050317568E-2</v>
      </c>
      <c r="BS36" s="65" t="str">
        <f t="shared" si="38"/>
        <v/>
      </c>
      <c r="BT36" s="47">
        <f t="shared" si="61"/>
        <v>0.155743336184619</v>
      </c>
      <c r="BU36" s="46">
        <f>_xlfn.XLOOKUP($D36, MASTER_VL!$D:$D, MASTER_VL!H:H)</f>
        <v>1262200000</v>
      </c>
      <c r="BV36" s="46">
        <f>IF(AND(EXCL_YRS_NEG_INC=1,_xlfn.XLOOKUP($D36,MASTER_VL!$D:$D,MASTER_VL!Q:Q)&lt;0),"Negative",_xlfn.XLOOKUP($D36,MASTER_VL!$D:$D,MASTER_VL!Q:Q))</f>
        <v>107593200</v>
      </c>
      <c r="BW36" s="65">
        <f t="shared" si="39"/>
        <v>2.4318254030747787E-2</v>
      </c>
      <c r="BX36" s="65" t="str">
        <f t="shared" si="40"/>
        <v/>
      </c>
      <c r="BY36" s="47">
        <f t="shared" si="62"/>
        <v>8.5242592299160203E-2</v>
      </c>
      <c r="BZ36" s="46">
        <f t="shared" si="41"/>
        <v>1262235000</v>
      </c>
      <c r="CA36" s="46">
        <f>_xlfn.XLOOKUP($D36, MASTER_YH!$D:$D, MASTER_YH!K:K)</f>
        <v>989781000</v>
      </c>
      <c r="CB36" s="49">
        <f t="shared" si="42"/>
        <v>1.2752669529926317</v>
      </c>
      <c r="CC36" s="46">
        <f t="shared" si="63"/>
        <v>1330394000</v>
      </c>
      <c r="CD36" s="46">
        <f>_xlfn.XLOOKUP($D36, 'MASTER_S&amp;P'!$D:$D, 'MASTER_S&amp;P'!K:K)</f>
        <v>812264000</v>
      </c>
      <c r="CE36" s="49">
        <f t="shared" si="64"/>
        <v>1.6378837422315897</v>
      </c>
      <c r="CF36" s="51">
        <f t="shared" si="43"/>
        <v>901022500</v>
      </c>
      <c r="CG36" s="65">
        <f t="shared" si="44"/>
        <v>1.677216392600921E-2</v>
      </c>
      <c r="CH36" s="65" t="str">
        <f t="shared" si="45"/>
        <v/>
      </c>
      <c r="CI36" s="50">
        <f t="shared" si="65"/>
        <v>1.4565753476121106</v>
      </c>
      <c r="CJ36" s="44">
        <f t="shared" si="46"/>
        <v>0</v>
      </c>
    </row>
    <row r="37" spans="2:88" x14ac:dyDescent="0.3">
      <c r="B37" s="7" t="str">
        <f t="shared" si="47"/>
        <v>Retail Softlines</v>
      </c>
      <c r="C37" s="7" t="str">
        <v>Tilly's  Inc.</v>
      </c>
      <c r="D37" s="7" t="str">
        <v>TLYS</v>
      </c>
      <c r="G37" s="46">
        <f>_xlfn.XLOOKUP($D37,MASTER_YH!$D:$D,MASTER_YH!F:F)</f>
        <v>569453000</v>
      </c>
      <c r="H37" s="46" t="str">
        <f>IF(AND(EXCL_YRS_NEG_INC=1,_xlfn.XLOOKUP($D37,MASTER_YH!$D:$D,MASTER_YH!L:L)&lt;0), "Negative", _xlfn.XLOOKUP($D37,MASTER_YH!$D:$D,MASTER_YH!L:L))</f>
        <v>Negative</v>
      </c>
      <c r="I37" s="65" t="str">
        <f t="shared" si="11"/>
        <v/>
      </c>
      <c r="J37" s="65" t="str">
        <f t="shared" si="12"/>
        <v/>
      </c>
      <c r="K37" s="47" t="str">
        <f t="shared" si="48"/>
        <v>n/a</v>
      </c>
      <c r="L37" s="46">
        <f>_xlfn.XLOOKUP($D37, 'MASTER_S&amp;P'!$D:$D, 'MASTER_S&amp;P'!F:F)</f>
        <v>623083000</v>
      </c>
      <c r="M37" s="46" t="str">
        <f>IF(AND(EXCL_YRS_NEG_INC=1,_xlfn.XLOOKUP($D37,'MASTER_S&amp;P'!$D:$D,'MASTER_S&amp;P'!L:L)&lt;0),"Negative",_xlfn.XLOOKUP($D37,'MASTER_S&amp;P'!$D:$D,'MASTER_S&amp;P'!L:L))</f>
        <v>Negative</v>
      </c>
      <c r="N37" s="65" t="str">
        <f t="shared" si="13"/>
        <v/>
      </c>
      <c r="O37" s="65" t="str">
        <f t="shared" si="14"/>
        <v/>
      </c>
      <c r="P37" s="47" t="str">
        <f t="shared" si="49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50"/>
        <v>n/a</v>
      </c>
      <c r="V37" s="46">
        <f t="shared" si="17"/>
        <v>569453000</v>
      </c>
      <c r="W37" s="46">
        <f>_xlfn.XLOOKUP($D37, MASTER_YH!$D:$D, MASTER_YH!I:I)</f>
        <v>342463000</v>
      </c>
      <c r="X37" s="49">
        <f t="shared" si="18"/>
        <v>1.6628161290416774</v>
      </c>
      <c r="Y37" s="46">
        <f t="shared" si="51"/>
        <v>623083000</v>
      </c>
      <c r="Z37" s="46">
        <f>_xlfn.XLOOKUP($D37, 'MASTER_S&amp;P'!$D:$D, 'MASTER_S&amp;P'!I:I)</f>
        <v>429545000</v>
      </c>
      <c r="AA37" s="49">
        <f t="shared" si="52"/>
        <v>1.4505651328731566</v>
      </c>
      <c r="AB37" s="51">
        <f t="shared" si="19"/>
        <v>386004000</v>
      </c>
      <c r="AC37" s="65">
        <f t="shared" si="20"/>
        <v>7.1695967194610752E-3</v>
      </c>
      <c r="AD37" s="65" t="str">
        <f t="shared" si="21"/>
        <v/>
      </c>
      <c r="AE37" s="50">
        <f t="shared" si="53"/>
        <v>1.5566906309574171</v>
      </c>
      <c r="AF37" s="44">
        <f t="shared" si="22"/>
        <v>0</v>
      </c>
      <c r="AI37" s="46">
        <f>_xlfn.XLOOKUP($D37,MASTER_YH!$D:$D,MASTER_YH!G:G)</f>
        <v>623083000</v>
      </c>
      <c r="AJ37" s="46" t="str">
        <f>IF(AND(EXCL_YRS_NEG_INC=1,_xlfn.XLOOKUP($D37,MASTER_YH!$D:$D,MASTER_YH!M:M)&lt;0), "Negative", _xlfn.XLOOKUP($D37,MASTER_YH!$D:$D,MASTER_YH!M:M))</f>
        <v>Negative</v>
      </c>
      <c r="AK37" s="65" t="str">
        <f t="shared" si="23"/>
        <v/>
      </c>
      <c r="AL37" s="65" t="str">
        <f t="shared" si="24"/>
        <v/>
      </c>
      <c r="AM37" s="47" t="str">
        <f t="shared" si="54"/>
        <v>n/a</v>
      </c>
      <c r="AN37" s="46">
        <f>_xlfn.XLOOKUP($D37, 'MASTER_S&amp;P'!$D:$D, 'MASTER_S&amp;P'!G:G)</f>
        <v>672280000</v>
      </c>
      <c r="AO37" s="46">
        <f>IF(AND(EXCL_YRS_NEG_INC=1,_xlfn.XLOOKUP($D37,'MASTER_S&amp;P'!$D:$D,'MASTER_S&amp;P'!M:M)&lt;0),"Negative",_xlfn.XLOOKUP($D37,'MASTER_S&amp;P'!$D:$D,'MASTER_S&amp;P'!M:M))</f>
        <v>13167000</v>
      </c>
      <c r="AP37" s="65">
        <f t="shared" si="25"/>
        <v>1.1752755376614549E-2</v>
      </c>
      <c r="AQ37" s="65" t="str">
        <f t="shared" si="26"/>
        <v/>
      </c>
      <c r="AR37" s="47">
        <f t="shared" si="55"/>
        <v>1.9585589337775926E-2</v>
      </c>
      <c r="AS37" s="46">
        <f>_xlfn.XLOOKUP($D37, MASTER_VL!$D:$D, MASTER_VL!G:G)</f>
        <v>623100000</v>
      </c>
      <c r="AT37" s="46" t="str">
        <f>IF(AND(EXCL_YRS_NEG_INC=1,_xlfn.XLOOKUP($D37,MASTER_VL!$D:$D,MASTER_VL!P:P)&lt;0),"Negative",_xlfn.XLOOKUP($D37,MASTER_VL!$D:$D,MASTER_VL!P:P))</f>
        <v>Negative</v>
      </c>
      <c r="AU37" s="65" t="str">
        <f t="shared" si="27"/>
        <v/>
      </c>
      <c r="AV37" s="65" t="str">
        <f t="shared" si="28"/>
        <v/>
      </c>
      <c r="AW37" s="47" t="str">
        <f t="shared" si="56"/>
        <v>n/a</v>
      </c>
      <c r="AX37" s="46">
        <f t="shared" si="29"/>
        <v>623083000</v>
      </c>
      <c r="AY37" s="46">
        <f>_xlfn.XLOOKUP($D37, MASTER_YH!$D:$D, MASTER_YH!J:J)</f>
        <v>429545000</v>
      </c>
      <c r="AZ37" s="49">
        <f t="shared" si="30"/>
        <v>1.4505651328731566</v>
      </c>
      <c r="BA37" s="46">
        <f t="shared" si="57"/>
        <v>672280000</v>
      </c>
      <c r="BB37" s="46">
        <f>_xlfn.XLOOKUP($D37, 'MASTER_S&amp;P'!$D:$D, 'MASTER_S&amp;P'!J:J)</f>
        <v>475752000</v>
      </c>
      <c r="BC37" s="49">
        <f t="shared" si="58"/>
        <v>1.4130891725100472</v>
      </c>
      <c r="BD37" s="51">
        <f t="shared" si="31"/>
        <v>452648500</v>
      </c>
      <c r="BE37" s="65">
        <f t="shared" si="32"/>
        <v>8.5266285553346043E-3</v>
      </c>
      <c r="BF37" s="65" t="str">
        <f t="shared" si="33"/>
        <v/>
      </c>
      <c r="BG37" s="50">
        <f t="shared" si="59"/>
        <v>1.4318271526916018</v>
      </c>
      <c r="BH37" s="44">
        <f t="shared" si="34"/>
        <v>0</v>
      </c>
      <c r="BK37" s="46">
        <f>_xlfn.XLOOKUP($D37,MASTER_YH!$D:$D,MASTER_YH!H:H)</f>
        <v>672280000</v>
      </c>
      <c r="BL37" s="46">
        <f>IF(AND(EXCL_YRS_NEG_INC=1,_xlfn.XLOOKUP($D37,MASTER_YH!$D:$D,MASTER_YH!N:N)&lt;0), "Negative", _xlfn.XLOOKUP($D37,MASTER_YH!$D:$D,MASTER_YH!N:N))</f>
        <v>13167000</v>
      </c>
      <c r="BM37" s="65">
        <f t="shared" si="35"/>
        <v>1.3024065476565774E-2</v>
      </c>
      <c r="BN37" s="65" t="str">
        <f t="shared" si="36"/>
        <v/>
      </c>
      <c r="BO37" s="47">
        <f t="shared" si="60"/>
        <v>1.9585589337775926E-2</v>
      </c>
      <c r="BP37" s="46">
        <f>_xlfn.XLOOKUP($D37, 'MASTER_S&amp;P'!$D:$D, 'MASTER_S&amp;P'!H:H)</f>
        <v>775694000</v>
      </c>
      <c r="BQ37" s="46">
        <f>IF(AND(EXCL_YRS_NEG_INC=1,_xlfn.XLOOKUP($D37,'MASTER_S&amp;P'!$D:$D,'MASTER_S&amp;P'!N:N)&lt;0),"Negative",_xlfn.XLOOKUP($D37,'MASTER_S&amp;P'!$D:$D,'MASTER_S&amp;P'!N:N))</f>
        <v>87001000</v>
      </c>
      <c r="BR37" s="65">
        <f t="shared" si="37"/>
        <v>9.448461798007346E-3</v>
      </c>
      <c r="BS37" s="65" t="str">
        <f t="shared" si="38"/>
        <v/>
      </c>
      <c r="BT37" s="47">
        <f t="shared" si="61"/>
        <v>0.11215891833635429</v>
      </c>
      <c r="BU37" s="46">
        <f>_xlfn.XLOOKUP($D37, MASTER_VL!$D:$D, MASTER_VL!H:H)</f>
        <v>672300000</v>
      </c>
      <c r="BV37" s="46">
        <f>IF(AND(EXCL_YRS_NEG_INC=1,_xlfn.XLOOKUP($D37,MASTER_VL!$D:$D,MASTER_VL!Q:Q)&lt;0),"Negative",_xlfn.XLOOKUP($D37,MASTER_VL!$D:$D,MASTER_VL!Q:Q))</f>
        <v>9558400</v>
      </c>
      <c r="BW37" s="65">
        <f t="shared" si="39"/>
        <v>1.3232672850123339E-2</v>
      </c>
      <c r="BX37" s="65" t="str">
        <f t="shared" si="40"/>
        <v/>
      </c>
      <c r="BY37" s="47">
        <f t="shared" si="62"/>
        <v>1.4217462442362041E-2</v>
      </c>
      <c r="BZ37" s="46">
        <f t="shared" si="41"/>
        <v>672280000</v>
      </c>
      <c r="CA37" s="46">
        <f>_xlfn.XLOOKUP($D37, MASTER_YH!$D:$D, MASTER_YH!K:K)</f>
        <v>475752000</v>
      </c>
      <c r="CB37" s="49">
        <f t="shared" si="42"/>
        <v>1.4130891725100472</v>
      </c>
      <c r="CC37" s="46">
        <f t="shared" si="63"/>
        <v>775694000</v>
      </c>
      <c r="CD37" s="46">
        <f>_xlfn.XLOOKUP($D37, 'MASTER_S&amp;P'!$D:$D, 'MASTER_S&amp;P'!K:K)</f>
        <v>504823000</v>
      </c>
      <c r="CE37" s="49">
        <f t="shared" si="64"/>
        <v>1.5365662816472307</v>
      </c>
      <c r="CF37" s="51">
        <f t="shared" si="43"/>
        <v>490287500</v>
      </c>
      <c r="CG37" s="65">
        <f t="shared" si="44"/>
        <v>9.1265005267606968E-3</v>
      </c>
      <c r="CH37" s="65" t="str">
        <f t="shared" si="45"/>
        <v/>
      </c>
      <c r="CI37" s="50">
        <f t="shared" si="65"/>
        <v>1.474827727078639</v>
      </c>
      <c r="CJ37" s="44">
        <f t="shared" si="46"/>
        <v>0</v>
      </c>
    </row>
    <row r="38" spans="2:88" x14ac:dyDescent="0.3">
      <c r="B38" s="7" t="str">
        <f t="shared" si="47"/>
        <v>Retail Softlines</v>
      </c>
      <c r="C38" s="7" t="str">
        <v>Urban Outfitters</v>
      </c>
      <c r="D38" s="7" t="str">
        <v>URBN</v>
      </c>
      <c r="G38" s="46">
        <f>_xlfn.XLOOKUP($D38,MASTER_YH!$D:$D,MASTER_YH!F:F)</f>
        <v>5550666000</v>
      </c>
      <c r="H38" s="46">
        <f>IF(AND(EXCL_YRS_NEG_INC=1,_xlfn.XLOOKUP($D38,MASTER_YH!$D:$D,MASTER_YH!L:L)&lt;0), "Negative", _xlfn.XLOOKUP($D38,MASTER_YH!$D:$D,MASTER_YH!L:L))</f>
        <v>500172000</v>
      </c>
      <c r="I38" s="65">
        <f t="shared" si="11"/>
        <v>9.3090934024462169E-2</v>
      </c>
      <c r="J38" s="65" t="str">
        <f t="shared" si="12"/>
        <v/>
      </c>
      <c r="K38" s="47">
        <f t="shared" si="48"/>
        <v>9.0110267848939204E-2</v>
      </c>
      <c r="L38" s="46">
        <f>_xlfn.XLOOKUP($D38, 'MASTER_S&amp;P'!$D:$D, 'MASTER_S&amp;P'!F:F)</f>
        <v>5153237000</v>
      </c>
      <c r="M38" s="46">
        <f>IF(AND(EXCL_YRS_NEG_INC=1,_xlfn.XLOOKUP($D38,'MASTER_S&amp;P'!$D:$D,'MASTER_S&amp;P'!L:L)&lt;0),"Negative",_xlfn.XLOOKUP($D38,'MASTER_S&amp;P'!$D:$D,'MASTER_S&amp;P'!L:L))</f>
        <v>381607000</v>
      </c>
      <c r="N38" s="65">
        <f t="shared" si="13"/>
        <v>0.10225389198147913</v>
      </c>
      <c r="O38" s="65" t="str">
        <f t="shared" si="14"/>
        <v/>
      </c>
      <c r="P38" s="47">
        <f t="shared" si="49"/>
        <v>7.4051901746416862E-2</v>
      </c>
      <c r="Q38" s="46">
        <f>_xlfn.XLOOKUP($D38, MASTER_VL!$D:$D, MASTER_VL!F:F)</f>
        <v>5550700000</v>
      </c>
      <c r="R38" s="46">
        <f>IF(AND(EXCL_YRS_NEG_INC=1,_xlfn.XLOOKUP($D38,MASTER_VL!$D:$D,MASTER_VL!O:O)&lt;0),"Negative",_xlfn.XLOOKUP($D38,MASTER_VL!$D:$D,MASTER_VL!O:O))</f>
        <v>393112800</v>
      </c>
      <c r="S38" s="65">
        <f t="shared" si="15"/>
        <v>9.2125390558324E-2</v>
      </c>
      <c r="T38" s="65" t="str">
        <f t="shared" si="16"/>
        <v/>
      </c>
      <c r="U38" s="47">
        <f t="shared" si="50"/>
        <v>7.0822202605076837E-2</v>
      </c>
      <c r="V38" s="46">
        <f t="shared" si="17"/>
        <v>5550666000</v>
      </c>
      <c r="W38" s="46">
        <f>_xlfn.XLOOKUP($D38, MASTER_YH!$D:$D, MASTER_YH!I:I)</f>
        <v>4519480000</v>
      </c>
      <c r="X38" s="49">
        <f t="shared" si="18"/>
        <v>1.2281647446166373</v>
      </c>
      <c r="Y38" s="46">
        <f t="shared" si="51"/>
        <v>5153237000</v>
      </c>
      <c r="Z38" s="46">
        <f>_xlfn.XLOOKUP($D38, 'MASTER_S&amp;P'!$D:$D, 'MASTER_S&amp;P'!I:I)</f>
        <v>4111209000</v>
      </c>
      <c r="AA38" s="49">
        <f t="shared" si="52"/>
        <v>1.2534602351765625</v>
      </c>
      <c r="AB38" s="51">
        <f t="shared" si="19"/>
        <v>4315344500</v>
      </c>
      <c r="AC38" s="65">
        <f t="shared" si="20"/>
        <v>8.0152743936706336E-2</v>
      </c>
      <c r="AD38" s="65" t="str">
        <f t="shared" si="21"/>
        <v/>
      </c>
      <c r="AE38" s="50">
        <f t="shared" si="53"/>
        <v>1.2408124898965998</v>
      </c>
      <c r="AF38" s="44">
        <f t="shared" si="22"/>
        <v>0</v>
      </c>
      <c r="AI38" s="46">
        <f>_xlfn.XLOOKUP($D38,MASTER_YH!$D:$D,MASTER_YH!G:G)</f>
        <v>5153237000</v>
      </c>
      <c r="AJ38" s="46">
        <f>IF(AND(EXCL_YRS_NEG_INC=1,_xlfn.XLOOKUP($D38,MASTER_YH!$D:$D,MASTER_YH!M:M)&lt;0), "Negative", _xlfn.XLOOKUP($D38,MASTER_YH!$D:$D,MASTER_YH!M:M))</f>
        <v>381607000</v>
      </c>
      <c r="AK38" s="65">
        <f t="shared" si="23"/>
        <v>9.8690712149049578E-2</v>
      </c>
      <c r="AL38" s="65" t="str">
        <f t="shared" si="24"/>
        <v/>
      </c>
      <c r="AM38" s="47">
        <f t="shared" si="54"/>
        <v>7.4051901746416862E-2</v>
      </c>
      <c r="AN38" s="46">
        <f>_xlfn.XLOOKUP($D38, 'MASTER_S&amp;P'!$D:$D, 'MASTER_S&amp;P'!G:G)</f>
        <v>4795244000</v>
      </c>
      <c r="AO38" s="46">
        <f>IF(AND(EXCL_YRS_NEG_INC=1,_xlfn.XLOOKUP($D38,'MASTER_S&amp;P'!$D:$D,'MASTER_S&amp;P'!M:M)&lt;0),"Negative",_xlfn.XLOOKUP($D38,'MASTER_S&amp;P'!$D:$D,'MASTER_S&amp;P'!M:M))</f>
        <v>221279000</v>
      </c>
      <c r="AP38" s="65">
        <f t="shared" si="25"/>
        <v>0.10118491223182488</v>
      </c>
      <c r="AQ38" s="65" t="str">
        <f t="shared" si="26"/>
        <v/>
      </c>
      <c r="AR38" s="47">
        <f t="shared" si="55"/>
        <v>4.6145514180300315E-2</v>
      </c>
      <c r="AS38" s="46">
        <f>_xlfn.XLOOKUP($D38, MASTER_VL!$D:$D, MASTER_VL!G:G)</f>
        <v>5153200000</v>
      </c>
      <c r="AT38" s="46">
        <f>IF(AND(EXCL_YRS_NEG_INC=1,_xlfn.XLOOKUP($D38,MASTER_VL!$D:$D,MASTER_VL!P:P)&lt;0),"Negative",_xlfn.XLOOKUP($D38,MASTER_VL!$D:$D,MASTER_VL!P:P))</f>
        <v>283009500</v>
      </c>
      <c r="AU38" s="65">
        <f t="shared" si="27"/>
        <v>8.2212346088014088E-2</v>
      </c>
      <c r="AV38" s="65" t="str">
        <f t="shared" si="28"/>
        <v/>
      </c>
      <c r="AW38" s="47">
        <f t="shared" si="56"/>
        <v>5.4919176434060392E-2</v>
      </c>
      <c r="AX38" s="46">
        <f t="shared" si="29"/>
        <v>5153237000</v>
      </c>
      <c r="AY38" s="46">
        <f>_xlfn.XLOOKUP($D38, MASTER_YH!$D:$D, MASTER_YH!J:J)</f>
        <v>4111209000</v>
      </c>
      <c r="AZ38" s="49">
        <f t="shared" si="30"/>
        <v>1.2534602351765625</v>
      </c>
      <c r="BA38" s="46">
        <f t="shared" si="57"/>
        <v>4795244000</v>
      </c>
      <c r="BB38" s="46">
        <f>_xlfn.XLOOKUP($D38, 'MASTER_S&amp;P'!$D:$D, 'MASTER_S&amp;P'!J:J)</f>
        <v>3682912000</v>
      </c>
      <c r="BC38" s="49">
        <f t="shared" si="58"/>
        <v>1.3020251366310138</v>
      </c>
      <c r="BD38" s="51">
        <f t="shared" si="31"/>
        <v>3897060500</v>
      </c>
      <c r="BE38" s="65">
        <f t="shared" si="32"/>
        <v>7.3409692821618883E-2</v>
      </c>
      <c r="BF38" s="65" t="str">
        <f t="shared" si="33"/>
        <v/>
      </c>
      <c r="BG38" s="50">
        <f t="shared" si="59"/>
        <v>1.2777426859037881</v>
      </c>
      <c r="BH38" s="44">
        <f t="shared" si="34"/>
        <v>0</v>
      </c>
      <c r="BK38" s="46">
        <f>_xlfn.XLOOKUP($D38,MASTER_YH!$D:$D,MASTER_YH!H:H)</f>
        <v>4795244000</v>
      </c>
      <c r="BL38" s="46">
        <f>IF(AND(EXCL_YRS_NEG_INC=1,_xlfn.XLOOKUP($D38,MASTER_YH!$D:$D,MASTER_YH!N:N)&lt;0), "Negative", _xlfn.XLOOKUP($D38,MASTER_YH!$D:$D,MASTER_YH!N:N))</f>
        <v>221279000</v>
      </c>
      <c r="BM38" s="65">
        <f t="shared" si="35"/>
        <v>9.9273628845127623E-2</v>
      </c>
      <c r="BN38" s="65" t="str">
        <f t="shared" si="36"/>
        <v/>
      </c>
      <c r="BO38" s="47">
        <f t="shared" si="60"/>
        <v>4.6145514180300315E-2</v>
      </c>
      <c r="BP38" s="46">
        <f>_xlfn.XLOOKUP($D38, 'MASTER_S&amp;P'!$D:$D, 'MASTER_S&amp;P'!H:H)</f>
        <v>4548763000</v>
      </c>
      <c r="BQ38" s="46">
        <f>IF(AND(EXCL_YRS_NEG_INC=1,_xlfn.XLOOKUP($D38,'MASTER_S&amp;P'!$D:$D,'MASTER_S&amp;P'!N:N)&lt;0),"Negative",_xlfn.XLOOKUP($D38,'MASTER_S&amp;P'!$D:$D,'MASTER_S&amp;P'!N:N))</f>
        <v>404631000</v>
      </c>
      <c r="BR38" s="65">
        <f t="shared" si="37"/>
        <v>7.2019224057224163E-2</v>
      </c>
      <c r="BS38" s="65" t="str">
        <f t="shared" si="38"/>
        <v/>
      </c>
      <c r="BT38" s="47">
        <f t="shared" si="61"/>
        <v>8.8954073887780039E-2</v>
      </c>
      <c r="BU38" s="46">
        <f>_xlfn.XLOOKUP($D38, MASTER_VL!$D:$D, MASTER_VL!H:H)</f>
        <v>4795200000</v>
      </c>
      <c r="BV38" s="46">
        <f>IF(AND(EXCL_YRS_NEG_INC=1,_xlfn.XLOOKUP($D38,MASTER_VL!$D:$D,MASTER_VL!Q:Q)&lt;0),"Negative",_xlfn.XLOOKUP($D38,MASTER_VL!$D:$D,MASTER_VL!Q:Q))</f>
        <v>156706000</v>
      </c>
      <c r="BW38" s="65">
        <f t="shared" si="39"/>
        <v>0.10086370154663338</v>
      </c>
      <c r="BX38" s="65" t="str">
        <f t="shared" si="40"/>
        <v/>
      </c>
      <c r="BY38" s="47">
        <f t="shared" si="62"/>
        <v>3.2679763096429761E-2</v>
      </c>
      <c r="BZ38" s="46">
        <f t="shared" si="41"/>
        <v>4795244000</v>
      </c>
      <c r="CA38" s="46">
        <f>_xlfn.XLOOKUP($D38, MASTER_YH!$D:$D, MASTER_YH!K:K)</f>
        <v>3682912000</v>
      </c>
      <c r="CB38" s="49">
        <f t="shared" si="42"/>
        <v>1.3020251366310138</v>
      </c>
      <c r="CC38" s="46">
        <f t="shared" si="63"/>
        <v>4548763000</v>
      </c>
      <c r="CD38" s="46">
        <f>_xlfn.XLOOKUP($D38, 'MASTER_S&amp;P'!$D:$D, 'MASTER_S&amp;P'!K:K)</f>
        <v>3791347000</v>
      </c>
      <c r="CE38" s="49">
        <f t="shared" si="64"/>
        <v>1.1997749084955822</v>
      </c>
      <c r="CF38" s="51">
        <f t="shared" si="43"/>
        <v>3737129500</v>
      </c>
      <c r="CG38" s="65">
        <f t="shared" si="44"/>
        <v>6.9565131377656866E-2</v>
      </c>
      <c r="CH38" s="65" t="str">
        <f t="shared" si="45"/>
        <v/>
      </c>
      <c r="CI38" s="50">
        <f t="shared" si="65"/>
        <v>1.250900022563298</v>
      </c>
      <c r="CJ38" s="44">
        <f t="shared" si="46"/>
        <v>0</v>
      </c>
    </row>
    <row r="39" spans="2:88" x14ac:dyDescent="0.3">
      <c r="B39" s="7" t="str">
        <f t="shared" si="47"/>
        <v>Retail Softlines</v>
      </c>
      <c r="C39" s="7" t="str">
        <v>Vera Bradley Inc</v>
      </c>
      <c r="D39" s="7" t="str">
        <v>VRA</v>
      </c>
      <c r="G39" s="46">
        <f>_xlfn.XLOOKUP($D39,MASTER_YH!$D:$D,MASTER_YH!F:F)</f>
        <v>361343000</v>
      </c>
      <c r="H39" s="46" t="str">
        <f>IF(AND(EXCL_YRS_NEG_INC=1,_xlfn.XLOOKUP($D39,MASTER_YH!$D:$D,MASTER_YH!L:L)&lt;0), "Negative", _xlfn.XLOOKUP($D39,MASTER_YH!$D:$D,MASTER_YH!L:L))</f>
        <v>Negative</v>
      </c>
      <c r="I39" s="65" t="str">
        <f t="shared" si="11"/>
        <v/>
      </c>
      <c r="J39" s="65" t="str">
        <f t="shared" si="12"/>
        <v/>
      </c>
      <c r="K39" s="47" t="str">
        <f t="shared" si="48"/>
        <v>n/a</v>
      </c>
      <c r="L39" s="46">
        <f>_xlfn.XLOOKUP($D39, 'MASTER_S&amp;P'!$D:$D, 'MASTER_S&amp;P'!F:F)</f>
        <v>470786000</v>
      </c>
      <c r="M39" s="46">
        <f>IF(AND(EXCL_YRS_NEG_INC=1,_xlfn.XLOOKUP($D39,'MASTER_S&amp;P'!$D:$D,'MASTER_S&amp;P'!L:L)&lt;0),"Negative",_xlfn.XLOOKUP($D39,'MASTER_S&amp;P'!$D:$D,'MASTER_S&amp;P'!L:L))</f>
        <v>11332000</v>
      </c>
      <c r="N39" s="65">
        <f t="shared" si="13"/>
        <v>8.1450156115994155E-3</v>
      </c>
      <c r="O39" s="65" t="str">
        <f t="shared" si="14"/>
        <v/>
      </c>
      <c r="P39" s="47">
        <f t="shared" si="49"/>
        <v>2.4070384420947097E-2</v>
      </c>
      <c r="Q39" s="46">
        <f>_xlfn.XLOOKUP($D39, MASTER_VL!$D:$D, MASTER_VL!F:F)</f>
        <v>372000000</v>
      </c>
      <c r="R39" s="46" t="str">
        <f>IF(AND(EXCL_YRS_NEG_INC=1,_xlfn.XLOOKUP($D39,MASTER_VL!$D:$D,MASTER_VL!O:O)&lt;0),"Negative",_xlfn.XLOOKUP($D39,MASTER_VL!$D:$D,MASTER_VL!O:O))</f>
        <v>Negative</v>
      </c>
      <c r="S39" s="65" t="str">
        <f t="shared" si="15"/>
        <v/>
      </c>
      <c r="T39" s="65" t="str">
        <f t="shared" si="16"/>
        <v/>
      </c>
      <c r="U39" s="47" t="str">
        <f t="shared" si="50"/>
        <v>n/a</v>
      </c>
      <c r="V39" s="46">
        <f t="shared" si="17"/>
        <v>361343000</v>
      </c>
      <c r="W39" s="46">
        <f>_xlfn.XLOOKUP($D39, MASTER_YH!$D:$D, MASTER_YH!I:I)</f>
        <v>306690000</v>
      </c>
      <c r="X39" s="49">
        <f t="shared" si="18"/>
        <v>1.1782027454432815</v>
      </c>
      <c r="Y39" s="46">
        <f t="shared" si="51"/>
        <v>470786000</v>
      </c>
      <c r="Z39" s="46">
        <f>_xlfn.XLOOKUP($D39, 'MASTER_S&amp;P'!$D:$D, 'MASTER_S&amp;P'!I:I)</f>
        <v>380786000</v>
      </c>
      <c r="AA39" s="49">
        <f t="shared" si="52"/>
        <v>1.236353227272011</v>
      </c>
      <c r="AB39" s="51">
        <f t="shared" si="19"/>
        <v>343738000</v>
      </c>
      <c r="AC39" s="65">
        <f t="shared" si="20"/>
        <v>6.3845525879372006E-3</v>
      </c>
      <c r="AD39" s="65" t="str">
        <f t="shared" si="21"/>
        <v/>
      </c>
      <c r="AE39" s="50">
        <f t="shared" si="53"/>
        <v>1.2072779863576462</v>
      </c>
      <c r="AF39" s="44">
        <f t="shared" si="22"/>
        <v>0</v>
      </c>
      <c r="AI39" s="46">
        <f>_xlfn.XLOOKUP($D39,MASTER_YH!$D:$D,MASTER_YH!G:G)</f>
        <v>457824000</v>
      </c>
      <c r="AJ39" s="46">
        <f>IF(AND(EXCL_YRS_NEG_INC=1,_xlfn.XLOOKUP($D39,MASTER_YH!$D:$D,MASTER_YH!M:M)&lt;0), "Negative", _xlfn.XLOOKUP($D39,MASTER_YH!$D:$D,MASTER_YH!M:M))</f>
        <v>11332000</v>
      </c>
      <c r="AK39" s="65">
        <f t="shared" si="23"/>
        <v>9.9434603685766097E-3</v>
      </c>
      <c r="AL39" s="65" t="str">
        <f t="shared" si="24"/>
        <v/>
      </c>
      <c r="AM39" s="47">
        <f t="shared" si="54"/>
        <v>2.4751869714125952E-2</v>
      </c>
      <c r="AN39" s="46">
        <f>_xlfn.XLOOKUP($D39, 'MASTER_S&amp;P'!$D:$D, 'MASTER_S&amp;P'!G:G)</f>
        <v>499961000</v>
      </c>
      <c r="AO39" s="46" t="str">
        <f>IF(AND(EXCL_YRS_NEG_INC=1,_xlfn.XLOOKUP($D39,'MASTER_S&amp;P'!$D:$D,'MASTER_S&amp;P'!M:M)&lt;0),"Negative",_xlfn.XLOOKUP($D39,'MASTER_S&amp;P'!$D:$D,'MASTER_S&amp;P'!M:M))</f>
        <v>Negative</v>
      </c>
      <c r="AP39" s="65" t="str">
        <f t="shared" si="25"/>
        <v/>
      </c>
      <c r="AQ39" s="65" t="str">
        <f t="shared" si="26"/>
        <v/>
      </c>
      <c r="AR39" s="47" t="str">
        <f t="shared" si="55"/>
        <v>n/a</v>
      </c>
      <c r="AS39" s="46">
        <f>_xlfn.XLOOKUP($D39, MASTER_VL!$D:$D, MASTER_VL!G:G)</f>
        <v>470800000</v>
      </c>
      <c r="AT39" s="46">
        <f>IF(AND(EXCL_YRS_NEG_INC=1,_xlfn.XLOOKUP($D39,MASTER_VL!$D:$D,MASTER_VL!P:P)&lt;0),"Negative",_xlfn.XLOOKUP($D39,MASTER_VL!$D:$D,MASTER_VL!P:P))</f>
        <v>7702500</v>
      </c>
      <c r="AU39" s="65">
        <f t="shared" si="27"/>
        <v>8.2832030221776549E-3</v>
      </c>
      <c r="AV39" s="65" t="str">
        <f t="shared" si="28"/>
        <v/>
      </c>
      <c r="AW39" s="47">
        <f t="shared" si="56"/>
        <v>1.6360450297366186E-2</v>
      </c>
      <c r="AX39" s="46">
        <f t="shared" si="29"/>
        <v>457824000</v>
      </c>
      <c r="AY39" s="46">
        <f>_xlfn.XLOOKUP($D39, MASTER_YH!$D:$D, MASTER_YH!J:J)</f>
        <v>380786000</v>
      </c>
      <c r="AZ39" s="49">
        <f t="shared" si="30"/>
        <v>1.2023131102509022</v>
      </c>
      <c r="BA39" s="46">
        <f t="shared" si="57"/>
        <v>499961000</v>
      </c>
      <c r="BB39" s="46">
        <f>_xlfn.XLOOKUP($D39, 'MASTER_S&amp;P'!$D:$D, 'MASTER_S&amp;P'!J:J)</f>
        <v>404501000</v>
      </c>
      <c r="BC39" s="49">
        <f t="shared" si="58"/>
        <v>1.2359944722015521</v>
      </c>
      <c r="BD39" s="51">
        <f t="shared" si="31"/>
        <v>392643500</v>
      </c>
      <c r="BE39" s="65">
        <f t="shared" si="32"/>
        <v>7.3963026038228845E-3</v>
      </c>
      <c r="BF39" s="65" t="str">
        <f t="shared" si="33"/>
        <v/>
      </c>
      <c r="BG39" s="50">
        <f t="shared" si="59"/>
        <v>1.2191537912262271</v>
      </c>
      <c r="BH39" s="44">
        <f t="shared" si="34"/>
        <v>0</v>
      </c>
      <c r="BK39" s="46">
        <f>_xlfn.XLOOKUP($D39,MASTER_YH!$D:$D,MASTER_YH!H:H)</f>
        <v>486177000</v>
      </c>
      <c r="BL39" s="46" t="str">
        <f>IF(AND(EXCL_YRS_NEG_INC=1,_xlfn.XLOOKUP($D39,MASTER_YH!$D:$D,MASTER_YH!N:N)&lt;0), "Negative", _xlfn.XLOOKUP($D39,MASTER_YH!$D:$D,MASTER_YH!N:N))</f>
        <v>Negative</v>
      </c>
      <c r="BM39" s="65" t="str">
        <f t="shared" si="35"/>
        <v/>
      </c>
      <c r="BN39" s="65" t="str">
        <f t="shared" si="36"/>
        <v/>
      </c>
      <c r="BO39" s="47" t="str">
        <f t="shared" si="60"/>
        <v>n/a</v>
      </c>
      <c r="BP39" s="46">
        <f>_xlfn.XLOOKUP($D39, 'MASTER_S&amp;P'!$D:$D, 'MASTER_S&amp;P'!H:H)</f>
        <v>540453000</v>
      </c>
      <c r="BQ39" s="46">
        <f>IF(AND(EXCL_YRS_NEG_INC=1,_xlfn.XLOOKUP($D39,'MASTER_S&amp;P'!$D:$D,'MASTER_S&amp;P'!N:N)&lt;0),"Negative",_xlfn.XLOOKUP($D39,'MASTER_S&amp;P'!$D:$D,'MASTER_S&amp;P'!N:N))</f>
        <v>26648000</v>
      </c>
      <c r="BR39" s="65">
        <f t="shared" si="37"/>
        <v>8.8845074119442979E-3</v>
      </c>
      <c r="BS39" s="65" t="str">
        <f t="shared" si="38"/>
        <v/>
      </c>
      <c r="BT39" s="47">
        <f t="shared" si="61"/>
        <v>4.9306785233868625E-2</v>
      </c>
      <c r="BU39" s="46">
        <f>_xlfn.XLOOKUP($D39, MASTER_VL!$D:$D, MASTER_VL!H:H)</f>
        <v>500000000</v>
      </c>
      <c r="BV39" s="46" t="str">
        <f>IF(AND(EXCL_YRS_NEG_INC=1,_xlfn.XLOOKUP($D39,MASTER_VL!$D:$D,MASTER_VL!Q:Q)&lt;0),"Negative",_xlfn.XLOOKUP($D39,MASTER_VL!$D:$D,MASTER_VL!Q:Q))</f>
        <v>Negative</v>
      </c>
      <c r="BW39" s="65" t="str">
        <f t="shared" si="39"/>
        <v/>
      </c>
      <c r="BX39" s="65" t="str">
        <f t="shared" si="40"/>
        <v/>
      </c>
      <c r="BY39" s="47" t="str">
        <f t="shared" si="62"/>
        <v>n/a</v>
      </c>
      <c r="BZ39" s="46">
        <f t="shared" si="41"/>
        <v>486177000</v>
      </c>
      <c r="CA39" s="46">
        <f>_xlfn.XLOOKUP($D39, MASTER_YH!$D:$D, MASTER_YH!K:K)</f>
        <v>404501000</v>
      </c>
      <c r="CB39" s="49">
        <f t="shared" si="42"/>
        <v>1.2019179186207203</v>
      </c>
      <c r="CC39" s="46">
        <f t="shared" si="63"/>
        <v>540453000</v>
      </c>
      <c r="CD39" s="46">
        <f>_xlfn.XLOOKUP($D39, 'MASTER_S&amp;P'!$D:$D, 'MASTER_S&amp;P'!K:K)</f>
        <v>517546000</v>
      </c>
      <c r="CE39" s="49">
        <f t="shared" si="64"/>
        <v>1.044260800006183</v>
      </c>
      <c r="CF39" s="51">
        <f t="shared" si="43"/>
        <v>461023500</v>
      </c>
      <c r="CG39" s="65">
        <f t="shared" si="44"/>
        <v>8.581763180988829E-3</v>
      </c>
      <c r="CH39" s="65" t="str">
        <f t="shared" si="45"/>
        <v/>
      </c>
      <c r="CI39" s="50">
        <f t="shared" si="65"/>
        <v>1.1230893593134517</v>
      </c>
      <c r="CJ39" s="44">
        <f t="shared" si="46"/>
        <v>0</v>
      </c>
    </row>
    <row r="40" spans="2:88" x14ac:dyDescent="0.3">
      <c r="B40" s="7" t="str">
        <f t="shared" si="47"/>
        <v>Retail Softlines</v>
      </c>
      <c r="C40" s="7" t="str">
        <v>Victoria's Secret Beauty</v>
      </c>
      <c r="D40" s="7" t="str">
        <v>VSCO</v>
      </c>
      <c r="G40" s="46">
        <f>_xlfn.XLOOKUP($D40,MASTER_YH!$D:$D,MASTER_YH!F:F)</f>
        <v>6230000000</v>
      </c>
      <c r="H40" s="46">
        <f>IF(AND(EXCL_YRS_NEG_INC=1,_xlfn.XLOOKUP($D40,MASTER_YH!$D:$D,MASTER_YH!L:L)&lt;0), "Negative", _xlfn.XLOOKUP($D40,MASTER_YH!$D:$D,MASTER_YH!L:L))</f>
        <v>221000000</v>
      </c>
      <c r="I40" s="65">
        <f t="shared" si="11"/>
        <v>9.8498093201062911E-2</v>
      </c>
      <c r="J40" s="65" t="str">
        <f t="shared" si="12"/>
        <v/>
      </c>
      <c r="K40" s="47">
        <f t="shared" si="48"/>
        <v>3.5473515248796147E-2</v>
      </c>
      <c r="L40" s="46">
        <f>_xlfn.XLOOKUP($D40, 'MASTER_S&amp;P'!$D:$D, 'MASTER_S&amp;P'!F:F)</f>
        <v>6182000000</v>
      </c>
      <c r="M40" s="46">
        <f>IF(AND(EXCL_YRS_NEG_INC=1,_xlfn.XLOOKUP($D40,'MASTER_S&amp;P'!$D:$D,'MASTER_S&amp;P'!L:L)&lt;0),"Negative",_xlfn.XLOOKUP($D40,'MASTER_S&amp;P'!$D:$D,'MASTER_S&amp;P'!L:L))</f>
        <v>147000000</v>
      </c>
      <c r="N40" s="65">
        <f t="shared" si="13"/>
        <v>0.10819327884191719</v>
      </c>
      <c r="O40" s="65" t="str">
        <f t="shared" si="14"/>
        <v/>
      </c>
      <c r="P40" s="47">
        <f t="shared" si="49"/>
        <v>2.3778712390812036E-2</v>
      </c>
      <c r="Q40" s="46">
        <f>_xlfn.XLOOKUP($D40, MASTER_VL!$D:$D, MASTER_VL!F:F)</f>
        <v>6230000000</v>
      </c>
      <c r="R40" s="46">
        <f>IF(AND(EXCL_YRS_NEG_INC=1,_xlfn.XLOOKUP($D40,MASTER_VL!$D:$D,MASTER_VL!O:O)&lt;0),"Negative",_xlfn.XLOOKUP($D40,MASTER_VL!$D:$D,MASTER_VL!O:O))</f>
        <v>161950000</v>
      </c>
      <c r="S40" s="65">
        <f t="shared" si="15"/>
        <v>9.7476466430271649E-2</v>
      </c>
      <c r="T40" s="65" t="str">
        <f t="shared" si="16"/>
        <v/>
      </c>
      <c r="U40" s="47">
        <f t="shared" si="50"/>
        <v>2.599518459069021E-2</v>
      </c>
      <c r="V40" s="46">
        <f t="shared" si="17"/>
        <v>6230000000</v>
      </c>
      <c r="W40" s="46">
        <f>_xlfn.XLOOKUP($D40, MASTER_YH!$D:$D, MASTER_YH!I:I)</f>
        <v>4532000000</v>
      </c>
      <c r="X40" s="49">
        <f t="shared" si="18"/>
        <v>1.3746690203000882</v>
      </c>
      <c r="Y40" s="46">
        <f t="shared" si="51"/>
        <v>6182000000</v>
      </c>
      <c r="Z40" s="46">
        <f>_xlfn.XLOOKUP($D40, 'MASTER_S&amp;P'!$D:$D, 'MASTER_S&amp;P'!I:I)</f>
        <v>4600000000</v>
      </c>
      <c r="AA40" s="49">
        <f t="shared" si="52"/>
        <v>1.3439130434782609</v>
      </c>
      <c r="AB40" s="51">
        <f t="shared" si="19"/>
        <v>4566000000</v>
      </c>
      <c r="AC40" s="65">
        <f t="shared" si="20"/>
        <v>8.4808392195571208E-2</v>
      </c>
      <c r="AD40" s="65" t="str">
        <f t="shared" si="21"/>
        <v/>
      </c>
      <c r="AE40" s="50">
        <f t="shared" si="53"/>
        <v>1.3592910318891747</v>
      </c>
      <c r="AF40" s="44">
        <f t="shared" si="22"/>
        <v>0</v>
      </c>
      <c r="AI40" s="46">
        <f>_xlfn.XLOOKUP($D40,MASTER_YH!$D:$D,MASTER_YH!G:G)</f>
        <v>6182000000</v>
      </c>
      <c r="AJ40" s="46">
        <f>IF(AND(EXCL_YRS_NEG_INC=1,_xlfn.XLOOKUP($D40,MASTER_YH!$D:$D,MASTER_YH!M:M)&lt;0), "Negative", _xlfn.XLOOKUP($D40,MASTER_YH!$D:$D,MASTER_YH!M:M))</f>
        <v>147000000</v>
      </c>
      <c r="AK40" s="65">
        <f t="shared" si="23"/>
        <v>0.11789773610389172</v>
      </c>
      <c r="AL40" s="65" t="str">
        <f t="shared" si="24"/>
        <v/>
      </c>
      <c r="AM40" s="47">
        <f t="shared" si="54"/>
        <v>2.3778712390812036E-2</v>
      </c>
      <c r="AN40" s="46">
        <f>_xlfn.XLOOKUP($D40, 'MASTER_S&amp;P'!$D:$D, 'MASTER_S&amp;P'!G:G)</f>
        <v>6344000000</v>
      </c>
      <c r="AO40" s="46">
        <f>IF(AND(EXCL_YRS_NEG_INC=1,_xlfn.XLOOKUP($D40,'MASTER_S&amp;P'!$D:$D,'MASTER_S&amp;P'!M:M)&lt;0),"Negative",_xlfn.XLOOKUP($D40,'MASTER_S&amp;P'!$D:$D,'MASTER_S&amp;P'!M:M))</f>
        <v>417000000</v>
      </c>
      <c r="AP40" s="65">
        <f t="shared" si="25"/>
        <v>0.12087735330135642</v>
      </c>
      <c r="AQ40" s="65" t="str">
        <f t="shared" si="26"/>
        <v/>
      </c>
      <c r="AR40" s="47">
        <f t="shared" si="55"/>
        <v>6.5731399747793184E-2</v>
      </c>
      <c r="AS40" s="46">
        <f>_xlfn.XLOOKUP($D40, MASTER_VL!$D:$D, MASTER_VL!G:G)</f>
        <v>6182000000</v>
      </c>
      <c r="AT40" s="46">
        <f>IF(AND(EXCL_YRS_NEG_INC=1,_xlfn.XLOOKUP($D40,MASTER_VL!$D:$D,MASTER_VL!P:P)&lt;0),"Negative",_xlfn.XLOOKUP($D40,MASTER_VL!$D:$D,MASTER_VL!P:P))</f>
        <v>107836199.99999999</v>
      </c>
      <c r="AU40" s="65">
        <f t="shared" si="27"/>
        <v>9.8212377563229925E-2</v>
      </c>
      <c r="AV40" s="65" t="str">
        <f t="shared" si="28"/>
        <v/>
      </c>
      <c r="AW40" s="47">
        <f t="shared" si="56"/>
        <v>1.7443578130054996E-2</v>
      </c>
      <c r="AX40" s="46">
        <f t="shared" si="29"/>
        <v>6182000000</v>
      </c>
      <c r="AY40" s="46">
        <f>_xlfn.XLOOKUP($D40, MASTER_YH!$D:$D, MASTER_YH!J:J)</f>
        <v>4600000000</v>
      </c>
      <c r="AZ40" s="49">
        <f t="shared" si="30"/>
        <v>1.3439130434782609</v>
      </c>
      <c r="BA40" s="46">
        <f t="shared" si="57"/>
        <v>6344000000</v>
      </c>
      <c r="BB40" s="46">
        <f>_xlfn.XLOOKUP($D40, 'MASTER_S&amp;P'!$D:$D, 'MASTER_S&amp;P'!J:J)</f>
        <v>4711000000</v>
      </c>
      <c r="BC40" s="49">
        <f t="shared" si="58"/>
        <v>1.3466355338569307</v>
      </c>
      <c r="BD40" s="51">
        <f t="shared" si="31"/>
        <v>4655500000</v>
      </c>
      <c r="BE40" s="65">
        <f t="shared" si="32"/>
        <v>8.7696566407179641E-2</v>
      </c>
      <c r="BF40" s="65" t="str">
        <f t="shared" si="33"/>
        <v/>
      </c>
      <c r="BG40" s="50">
        <f t="shared" si="59"/>
        <v>1.3452742886675959</v>
      </c>
      <c r="BH40" s="44">
        <f t="shared" si="34"/>
        <v>0</v>
      </c>
      <c r="BK40" s="46">
        <f>_xlfn.XLOOKUP($D40,MASTER_YH!$D:$D,MASTER_YH!H:H)</f>
        <v>6344000000</v>
      </c>
      <c r="BL40" s="46">
        <f>IF(AND(EXCL_YRS_NEG_INC=1,_xlfn.XLOOKUP($D40,MASTER_YH!$D:$D,MASTER_YH!N:N)&lt;0), "Negative", _xlfn.XLOOKUP($D40,MASTER_YH!$D:$D,MASTER_YH!N:N))</f>
        <v>417000000</v>
      </c>
      <c r="BM40" s="65">
        <f t="shared" si="35"/>
        <v>0.12026914095332135</v>
      </c>
      <c r="BN40" s="65" t="str">
        <f t="shared" si="36"/>
        <v/>
      </c>
      <c r="BO40" s="47">
        <f t="shared" si="60"/>
        <v>6.5731399747793184E-2</v>
      </c>
      <c r="BP40" s="46">
        <f>_xlfn.XLOOKUP($D40, 'MASTER_S&amp;P'!$D:$D, 'MASTER_S&amp;P'!H:H)</f>
        <v>6785000000</v>
      </c>
      <c r="BQ40" s="46">
        <f>IF(AND(EXCL_YRS_NEG_INC=1,_xlfn.XLOOKUP($D40,'MASTER_S&amp;P'!$D:$D,'MASTER_S&amp;P'!N:N)&lt;0),"Negative",_xlfn.XLOOKUP($D40,'MASTER_S&amp;P'!$D:$D,'MASTER_S&amp;P'!N:N))</f>
        <v>843000000</v>
      </c>
      <c r="BR40" s="65">
        <f t="shared" si="37"/>
        <v>8.725066576341077E-2</v>
      </c>
      <c r="BS40" s="65" t="str">
        <f t="shared" si="38"/>
        <v/>
      </c>
      <c r="BT40" s="47">
        <f t="shared" si="61"/>
        <v>0.12424465733235078</v>
      </c>
      <c r="BU40" s="46">
        <f>_xlfn.XLOOKUP($D40, MASTER_VL!$D:$D, MASTER_VL!H:H)</f>
        <v>6344000000</v>
      </c>
      <c r="BV40" s="46">
        <f>IF(AND(EXCL_YRS_NEG_INC=1,_xlfn.XLOOKUP($D40,MASTER_VL!$D:$D,MASTER_VL!Q:Q)&lt;0),"Negative",_xlfn.XLOOKUP($D40,MASTER_VL!$D:$D,MASTER_VL!Q:Q))</f>
        <v>321885000</v>
      </c>
      <c r="BW40" s="65">
        <f t="shared" si="39"/>
        <v>0.1221955002502275</v>
      </c>
      <c r="BX40" s="65" t="str">
        <f t="shared" si="40"/>
        <v/>
      </c>
      <c r="BY40" s="47">
        <f t="shared" si="62"/>
        <v>5.0738493064312738E-2</v>
      </c>
      <c r="BZ40" s="46">
        <f t="shared" si="41"/>
        <v>6344000000</v>
      </c>
      <c r="CA40" s="46">
        <f>_xlfn.XLOOKUP($D40, MASTER_YH!$D:$D, MASTER_YH!K:K)</f>
        <v>4711000000</v>
      </c>
      <c r="CB40" s="49">
        <f t="shared" si="42"/>
        <v>1.3466355338569307</v>
      </c>
      <c r="CC40" s="46">
        <f t="shared" si="63"/>
        <v>6785000000</v>
      </c>
      <c r="CD40" s="46">
        <f>_xlfn.XLOOKUP($D40, 'MASTER_S&amp;P'!$D:$D, 'MASTER_S&amp;P'!K:K)</f>
        <v>4344000000</v>
      </c>
      <c r="CE40" s="49">
        <f t="shared" si="64"/>
        <v>1.5619244935543277</v>
      </c>
      <c r="CF40" s="51">
        <f t="shared" si="43"/>
        <v>4527500000</v>
      </c>
      <c r="CG40" s="65">
        <f t="shared" si="44"/>
        <v>8.4277553751439832E-2</v>
      </c>
      <c r="CH40" s="65" t="str">
        <f t="shared" si="45"/>
        <v/>
      </c>
      <c r="CI40" s="50">
        <f t="shared" si="65"/>
        <v>1.4542800137056293</v>
      </c>
      <c r="CJ40" s="44">
        <f t="shared" si="46"/>
        <v>0</v>
      </c>
    </row>
    <row r="41" spans="2:88" x14ac:dyDescent="0.3">
      <c r="B41" s="7" t="str">
        <f t="shared" si="47"/>
        <v>Retail Softlines</v>
      </c>
      <c r="C41" s="7" t="str">
        <v>Weyco Group Inc</v>
      </c>
      <c r="D41" s="7" t="str">
        <v>WEYS</v>
      </c>
      <c r="G41" s="46">
        <f>_xlfn.XLOOKUP($D41,MASTER_YH!$D:$D,MASTER_YH!F:F)</f>
        <v>290290000</v>
      </c>
      <c r="H41" s="46">
        <f>IF(AND(EXCL_YRS_NEG_INC=1,_xlfn.XLOOKUP($D41,MASTER_YH!$D:$D,MASTER_YH!L:L)&lt;0), "Negative", _xlfn.XLOOKUP($D41,MASTER_YH!$D:$D,MASTER_YH!L:L))</f>
        <v>39836000</v>
      </c>
      <c r="I41" s="65">
        <f t="shared" si="11"/>
        <v>6.9912074098028203E-3</v>
      </c>
      <c r="J41" s="65" t="str">
        <f t="shared" si="12"/>
        <v/>
      </c>
      <c r="K41" s="47">
        <f t="shared" si="48"/>
        <v>0.13722828895242689</v>
      </c>
      <c r="L41" s="46">
        <f>_xlfn.XLOOKUP($D41, 'MASTER_S&amp;P'!$D:$D, 'MASTER_S&amp;P'!F:F)</f>
        <v>290290000</v>
      </c>
      <c r="M41" s="46">
        <f>IF(AND(EXCL_YRS_NEG_INC=1,_xlfn.XLOOKUP($D41,'MASTER_S&amp;P'!$D:$D,'MASTER_S&amp;P'!L:L)&lt;0),"Negative",_xlfn.XLOOKUP($D41,'MASTER_S&amp;P'!$D:$D,'MASTER_S&amp;P'!L:L))</f>
        <v>39836000</v>
      </c>
      <c r="N41" s="65">
        <f t="shared" si="13"/>
        <v>7.6793532559705597E-3</v>
      </c>
      <c r="O41" s="65" t="str">
        <f t="shared" si="14"/>
        <v/>
      </c>
      <c r="P41" s="47">
        <f t="shared" si="49"/>
        <v>0.13722828895242689</v>
      </c>
      <c r="Q41" s="46">
        <f>_xlfn.XLOOKUP($D41, MASTER_VL!$D:$D, MASTER_VL!F:F)</f>
        <v>290300000</v>
      </c>
      <c r="R41" s="46">
        <f>IF(AND(EXCL_YRS_NEG_INC=1,_xlfn.XLOOKUP($D41,MASTER_VL!$D:$D,MASTER_VL!O:O)&lt;0),"Negative",_xlfn.XLOOKUP($D41,MASTER_VL!$D:$D,MASTER_VL!O:O))</f>
        <v>30462400</v>
      </c>
      <c r="S41" s="65">
        <f t="shared" si="15"/>
        <v>6.9186942837321545E-3</v>
      </c>
      <c r="T41" s="65" t="str">
        <f t="shared" si="16"/>
        <v/>
      </c>
      <c r="U41" s="47">
        <f t="shared" si="50"/>
        <v>0.10493420599379952</v>
      </c>
      <c r="V41" s="46">
        <f t="shared" si="17"/>
        <v>290290000</v>
      </c>
      <c r="W41" s="46">
        <f>_xlfn.XLOOKUP($D41, MASTER_YH!$D:$D, MASTER_YH!I:I)</f>
        <v>324086000</v>
      </c>
      <c r="X41" s="49">
        <f t="shared" si="18"/>
        <v>0.89571903753941851</v>
      </c>
      <c r="Y41" s="46">
        <f t="shared" si="51"/>
        <v>290290000</v>
      </c>
      <c r="Z41" s="46">
        <f>_xlfn.XLOOKUP($D41, 'MASTER_S&amp;P'!$D:$D, 'MASTER_S&amp;P'!I:I)</f>
        <v>324086000</v>
      </c>
      <c r="AA41" s="49">
        <f t="shared" si="52"/>
        <v>0.89571903753941851</v>
      </c>
      <c r="AB41" s="51">
        <f t="shared" si="19"/>
        <v>324086000</v>
      </c>
      <c r="AC41" s="65">
        <f t="shared" si="20"/>
        <v>6.0195384566565681E-3</v>
      </c>
      <c r="AD41" s="65" t="str">
        <f t="shared" si="21"/>
        <v/>
      </c>
      <c r="AE41" s="50">
        <f t="shared" si="53"/>
        <v>0.89571903753941851</v>
      </c>
      <c r="AF41" s="44">
        <f t="shared" si="22"/>
        <v>0</v>
      </c>
      <c r="AI41" s="46">
        <f>_xlfn.XLOOKUP($D41,MASTER_YH!$D:$D,MASTER_YH!G:G)</f>
        <v>318048000</v>
      </c>
      <c r="AJ41" s="46">
        <f>IF(AND(EXCL_YRS_NEG_INC=1,_xlfn.XLOOKUP($D41,MASTER_YH!$D:$D,MASTER_YH!M:M)&lt;0), "Negative", _xlfn.XLOOKUP($D41,MASTER_YH!$D:$D,MASTER_YH!M:M))</f>
        <v>40864000</v>
      </c>
      <c r="AK41" s="65">
        <f t="shared" si="23"/>
        <v>7.8339000068413864E-3</v>
      </c>
      <c r="AL41" s="65" t="str">
        <f t="shared" si="24"/>
        <v/>
      </c>
      <c r="AM41" s="47">
        <f t="shared" si="54"/>
        <v>0.12848375088037026</v>
      </c>
      <c r="AN41" s="46">
        <f>_xlfn.XLOOKUP($D41, 'MASTER_S&amp;P'!$D:$D, 'MASTER_S&amp;P'!G:G)</f>
        <v>318048000</v>
      </c>
      <c r="AO41" s="46">
        <f>IF(AND(EXCL_YRS_NEG_INC=1,_xlfn.XLOOKUP($D41,'MASTER_S&amp;P'!$D:$D,'MASTER_S&amp;P'!M:M)&lt;0),"Negative",_xlfn.XLOOKUP($D41,'MASTER_S&amp;P'!$D:$D,'MASTER_S&amp;P'!M:M))</f>
        <v>40864000</v>
      </c>
      <c r="AP41" s="65">
        <f t="shared" si="25"/>
        <v>8.0318853452793892E-3</v>
      </c>
      <c r="AQ41" s="65" t="str">
        <f t="shared" si="26"/>
        <v/>
      </c>
      <c r="AR41" s="47">
        <f t="shared" si="55"/>
        <v>0.12848375088037026</v>
      </c>
      <c r="AS41" s="46">
        <f>_xlfn.XLOOKUP($D41, MASTER_VL!$D:$D, MASTER_VL!G:G)</f>
        <v>318000000</v>
      </c>
      <c r="AT41" s="46">
        <f>IF(AND(EXCL_YRS_NEG_INC=1,_xlfn.XLOOKUP($D41,MASTER_VL!$D:$D,MASTER_VL!P:P)&lt;0),"Negative",_xlfn.XLOOKUP($D41,MASTER_VL!$D:$D,MASTER_VL!P:P))</f>
        <v>30115000</v>
      </c>
      <c r="AU41" s="65">
        <f t="shared" si="27"/>
        <v>6.5258754806496984E-3</v>
      </c>
      <c r="AV41" s="65" t="str">
        <f t="shared" si="28"/>
        <v/>
      </c>
      <c r="AW41" s="47">
        <f t="shared" si="56"/>
        <v>9.4701257861635219E-2</v>
      </c>
      <c r="AX41" s="46">
        <f t="shared" si="29"/>
        <v>318048000</v>
      </c>
      <c r="AY41" s="46">
        <f>_xlfn.XLOOKUP($D41, MASTER_YH!$D:$D, MASTER_YH!J:J)</f>
        <v>309342000</v>
      </c>
      <c r="AZ41" s="49">
        <f t="shared" si="30"/>
        <v>1.0281436080454642</v>
      </c>
      <c r="BA41" s="46">
        <f t="shared" si="57"/>
        <v>318048000</v>
      </c>
      <c r="BB41" s="46">
        <f>_xlfn.XLOOKUP($D41, 'MASTER_S&amp;P'!$D:$D, 'MASTER_S&amp;P'!J:J)</f>
        <v>309342000</v>
      </c>
      <c r="BC41" s="49">
        <f t="shared" si="58"/>
        <v>1.0281436080454642</v>
      </c>
      <c r="BD41" s="51">
        <f t="shared" si="31"/>
        <v>309342000</v>
      </c>
      <c r="BE41" s="65">
        <f t="shared" si="32"/>
        <v>5.8271359135495145E-3</v>
      </c>
      <c r="BF41" s="65" t="str">
        <f t="shared" si="33"/>
        <v/>
      </c>
      <c r="BG41" s="50">
        <f t="shared" si="59"/>
        <v>1.0281436080454642</v>
      </c>
      <c r="BH41" s="44">
        <f t="shared" si="34"/>
        <v>0</v>
      </c>
      <c r="BK41" s="46">
        <f>_xlfn.XLOOKUP($D41,MASTER_YH!$D:$D,MASTER_YH!H:H)</f>
        <v>351737000</v>
      </c>
      <c r="BL41" s="46">
        <f>IF(AND(EXCL_YRS_NEG_INC=1,_xlfn.XLOOKUP($D41,MASTER_YH!$D:$D,MASTER_YH!N:N)&lt;0), "Negative", _xlfn.XLOOKUP($D41,MASTER_YH!$D:$D,MASTER_YH!N:N))</f>
        <v>39739000</v>
      </c>
      <c r="BM41" s="65">
        <f t="shared" si="35"/>
        <v>8.6763791978296673E-3</v>
      </c>
      <c r="BN41" s="65" t="str">
        <f t="shared" si="36"/>
        <v/>
      </c>
      <c r="BO41" s="47">
        <f t="shared" si="60"/>
        <v>0.11297929987462223</v>
      </c>
      <c r="BP41" s="46">
        <f>_xlfn.XLOOKUP($D41, 'MASTER_S&amp;P'!$D:$D, 'MASTER_S&amp;P'!H:H)</f>
        <v>351737000</v>
      </c>
      <c r="BQ41" s="46">
        <f>IF(AND(EXCL_YRS_NEG_INC=1,_xlfn.XLOOKUP($D41,'MASTER_S&amp;P'!$D:$D,'MASTER_S&amp;P'!N:N)&lt;0),"Negative",_xlfn.XLOOKUP($D41,'MASTER_S&amp;P'!$D:$D,'MASTER_S&amp;P'!N:N))</f>
        <v>39739000</v>
      </c>
      <c r="BR41" s="65">
        <f t="shared" si="37"/>
        <v>6.2943815464705085E-3</v>
      </c>
      <c r="BS41" s="65" t="str">
        <f t="shared" si="38"/>
        <v/>
      </c>
      <c r="BT41" s="47">
        <f t="shared" si="61"/>
        <v>0.11297929987462223</v>
      </c>
      <c r="BU41" s="46">
        <f>_xlfn.XLOOKUP($D41, MASTER_VL!$D:$D, MASTER_VL!H:H)</f>
        <v>351700000</v>
      </c>
      <c r="BV41" s="46">
        <f>IF(AND(EXCL_YRS_NEG_INC=1,_xlfn.XLOOKUP($D41,MASTER_VL!$D:$D,MASTER_VL!Q:Q)&lt;0),"Negative",_xlfn.XLOOKUP($D41,MASTER_VL!$D:$D,MASTER_VL!Q:Q))</f>
        <v>29448920</v>
      </c>
      <c r="BW41" s="65">
        <f t="shared" si="39"/>
        <v>8.8153493742085722E-3</v>
      </c>
      <c r="BX41" s="65" t="str">
        <f t="shared" si="40"/>
        <v/>
      </c>
      <c r="BY41" s="47">
        <f t="shared" si="62"/>
        <v>8.3733067955644017E-2</v>
      </c>
      <c r="BZ41" s="46">
        <f t="shared" si="41"/>
        <v>351737000</v>
      </c>
      <c r="CA41" s="46">
        <f>_xlfn.XLOOKUP($D41, MASTER_YH!$D:$D, MASTER_YH!K:K)</f>
        <v>326620000</v>
      </c>
      <c r="CB41" s="49">
        <f t="shared" si="42"/>
        <v>1.0768997611903741</v>
      </c>
      <c r="CC41" s="46">
        <f t="shared" si="63"/>
        <v>351737000</v>
      </c>
      <c r="CD41" s="46">
        <f>_xlfn.XLOOKUP($D41, 'MASTER_S&amp;P'!$D:$D, 'MASTER_S&amp;P'!K:K)</f>
        <v>326620000</v>
      </c>
      <c r="CE41" s="49">
        <f t="shared" si="64"/>
        <v>1.0768997611903741</v>
      </c>
      <c r="CF41" s="51">
        <f t="shared" si="43"/>
        <v>326620000</v>
      </c>
      <c r="CG41" s="65">
        <f t="shared" si="44"/>
        <v>6.0798972073540089E-3</v>
      </c>
      <c r="CH41" s="65" t="str">
        <f t="shared" si="45"/>
        <v/>
      </c>
      <c r="CI41" s="50">
        <f t="shared" si="65"/>
        <v>1.0768997611903741</v>
      </c>
      <c r="CJ41" s="44">
        <f t="shared" si="46"/>
        <v>0</v>
      </c>
    </row>
    <row r="42" spans="2:88" x14ac:dyDescent="0.3">
      <c r="B42" s="7" t="str">
        <f t="shared" si="47"/>
        <v>Retail Softlines</v>
      </c>
      <c r="C42" s="7" t="str">
        <v>Zumiez Inc</v>
      </c>
      <c r="D42" s="7" t="str">
        <v>ZUMZ</v>
      </c>
      <c r="G42" s="46">
        <f>_xlfn.XLOOKUP($D42,MASTER_YH!$D:$D,MASTER_YH!F:F)</f>
        <v>889202000</v>
      </c>
      <c r="H42" s="46">
        <f>IF(AND(EXCL_YRS_NEG_INC=1,_xlfn.XLOOKUP($D42,MASTER_YH!$D:$D,MASTER_YH!L:L)&lt;0), "Negative", _xlfn.XLOOKUP($D42,MASTER_YH!$D:$D,MASTER_YH!L:L))</f>
        <v>4077000</v>
      </c>
      <c r="I42" s="65">
        <f t="shared" si="11"/>
        <v>1.4012216640840259E-2</v>
      </c>
      <c r="J42" s="65" t="str">
        <f t="shared" si="12"/>
        <v/>
      </c>
      <c r="K42" s="47">
        <f t="shared" si="48"/>
        <v>4.5850099302520691E-3</v>
      </c>
      <c r="L42" s="46">
        <f>_xlfn.XLOOKUP($D42, 'MASTER_S&amp;P'!$D:$D, 'MASTER_S&amp;P'!F:F)</f>
        <v>875486000</v>
      </c>
      <c r="M42" s="46" t="str">
        <f>IF(AND(EXCL_YRS_NEG_INC=1,_xlfn.XLOOKUP($D42,'MASTER_S&amp;P'!$D:$D,'MASTER_S&amp;P'!L:L)&lt;0),"Negative",_xlfn.XLOOKUP($D42,'MASTER_S&amp;P'!$D:$D,'MASTER_S&amp;P'!L:L))</f>
        <v>Negative</v>
      </c>
      <c r="N42" s="65" t="str">
        <f t="shared" si="13"/>
        <v/>
      </c>
      <c r="O42" s="65" t="str">
        <f t="shared" si="14"/>
        <v/>
      </c>
      <c r="P42" s="47" t="str">
        <f t="shared" si="49"/>
        <v>n/a</v>
      </c>
      <c r="Q42" s="46">
        <f>_xlfn.XLOOKUP($D42, MASTER_VL!$D:$D, MASTER_VL!F:F)</f>
        <v>889300000</v>
      </c>
      <c r="R42" s="46" t="str">
        <f>IF(AND(EXCL_YRS_NEG_INC=1,_xlfn.XLOOKUP($D42,MASTER_VL!$D:$D,MASTER_VL!O:O)&lt;0),"Negative",_xlfn.XLOOKUP($D42,MASTER_VL!$D:$D,MASTER_VL!O:O))</f>
        <v>Negative</v>
      </c>
      <c r="S42" s="65" t="str">
        <f t="shared" si="15"/>
        <v/>
      </c>
      <c r="T42" s="65" t="str">
        <f t="shared" si="16"/>
        <v/>
      </c>
      <c r="U42" s="47" t="str">
        <f t="shared" si="50"/>
        <v>n/a</v>
      </c>
      <c r="V42" s="46">
        <f t="shared" si="17"/>
        <v>889202000</v>
      </c>
      <c r="W42" s="46">
        <f>_xlfn.XLOOKUP($D42, MASTER_YH!$D:$D, MASTER_YH!I:I)</f>
        <v>634881000</v>
      </c>
      <c r="X42" s="49">
        <f t="shared" si="18"/>
        <v>1.4005805812427841</v>
      </c>
      <c r="Y42" s="46">
        <f t="shared" si="51"/>
        <v>875486000</v>
      </c>
      <c r="Z42" s="46">
        <f>_xlfn.XLOOKUP($D42, 'MASTER_S&amp;P'!$D:$D, 'MASTER_S&amp;P'!I:I)</f>
        <v>664226000</v>
      </c>
      <c r="AA42" s="49">
        <f t="shared" si="52"/>
        <v>1.3180543971479586</v>
      </c>
      <c r="AB42" s="51">
        <f t="shared" si="19"/>
        <v>649553500</v>
      </c>
      <c r="AC42" s="65">
        <f t="shared" si="20"/>
        <v>1.20647367455116E-2</v>
      </c>
      <c r="AD42" s="65" t="str">
        <f t="shared" si="21"/>
        <v/>
      </c>
      <c r="AE42" s="50">
        <f t="shared" si="53"/>
        <v>1.3593174891953712</v>
      </c>
      <c r="AF42" s="44">
        <f t="shared" si="22"/>
        <v>0</v>
      </c>
      <c r="AI42" s="46">
        <f>_xlfn.XLOOKUP($D42,MASTER_YH!$D:$D,MASTER_YH!G:G)</f>
        <v>875486000</v>
      </c>
      <c r="AJ42" s="46" t="str">
        <f>IF(AND(EXCL_YRS_NEG_INC=1,_xlfn.XLOOKUP($D42,MASTER_YH!$D:$D,MASTER_YH!M:M)&lt;0), "Negative", _xlfn.XLOOKUP($D42,MASTER_YH!$D:$D,MASTER_YH!M:M))</f>
        <v>Negative</v>
      </c>
      <c r="AK42" s="65" t="str">
        <f t="shared" si="23"/>
        <v/>
      </c>
      <c r="AL42" s="65" t="str">
        <f t="shared" si="24"/>
        <v/>
      </c>
      <c r="AM42" s="47" t="str">
        <f t="shared" si="54"/>
        <v>n/a</v>
      </c>
      <c r="AN42" s="46">
        <f>_xlfn.XLOOKUP($D42, 'MASTER_S&amp;P'!$D:$D, 'MASTER_S&amp;P'!G:G)</f>
        <v>958380000</v>
      </c>
      <c r="AO42" s="46">
        <f>IF(AND(EXCL_YRS_NEG_INC=1,_xlfn.XLOOKUP($D42,'MASTER_S&amp;P'!$D:$D,'MASTER_S&amp;P'!M:M)&lt;0),"Negative",_xlfn.XLOOKUP($D42,'MASTER_S&amp;P'!$D:$D,'MASTER_S&amp;P'!M:M))</f>
        <v>32467000</v>
      </c>
      <c r="AP42" s="65">
        <f t="shared" si="25"/>
        <v>1.8332554617129324E-2</v>
      </c>
      <c r="AQ42" s="65" t="str">
        <f t="shared" si="26"/>
        <v/>
      </c>
      <c r="AR42" s="47">
        <f t="shared" si="55"/>
        <v>3.3876959035038297E-2</v>
      </c>
      <c r="AS42" s="46">
        <f>_xlfn.XLOOKUP($D42, MASTER_VL!$D:$D, MASTER_VL!G:G)</f>
        <v>875500000</v>
      </c>
      <c r="AT42" s="46" t="str">
        <f>IF(AND(EXCL_YRS_NEG_INC=1,_xlfn.XLOOKUP($D42,MASTER_VL!$D:$D,MASTER_VL!P:P)&lt;0),"Negative",_xlfn.XLOOKUP($D42,MASTER_VL!$D:$D,MASTER_VL!P:P))</f>
        <v>Negative</v>
      </c>
      <c r="AU42" s="65" t="str">
        <f t="shared" si="27"/>
        <v/>
      </c>
      <c r="AV42" s="65" t="str">
        <f t="shared" si="28"/>
        <v/>
      </c>
      <c r="AW42" s="47" t="str">
        <f t="shared" si="56"/>
        <v>n/a</v>
      </c>
      <c r="AX42" s="46">
        <f t="shared" si="29"/>
        <v>875486000</v>
      </c>
      <c r="AY42" s="46">
        <f>_xlfn.XLOOKUP($D42, MASTER_YH!$D:$D, MASTER_YH!J:J)</f>
        <v>664226000</v>
      </c>
      <c r="AZ42" s="49">
        <f t="shared" si="30"/>
        <v>1.3180543971479586</v>
      </c>
      <c r="BA42" s="46">
        <f t="shared" si="57"/>
        <v>958380000</v>
      </c>
      <c r="BB42" s="46">
        <f>_xlfn.XLOOKUP($D42, 'MASTER_S&amp;P'!$D:$D, 'MASTER_S&amp;P'!J:J)</f>
        <v>747903000</v>
      </c>
      <c r="BC42" s="49">
        <f t="shared" si="58"/>
        <v>1.2814228583118399</v>
      </c>
      <c r="BD42" s="51">
        <f t="shared" si="31"/>
        <v>706064500</v>
      </c>
      <c r="BE42" s="65">
        <f t="shared" si="32"/>
        <v>1.3300275440232432E-2</v>
      </c>
      <c r="BF42" s="65" t="str">
        <f t="shared" si="33"/>
        <v/>
      </c>
      <c r="BG42" s="50">
        <f t="shared" si="59"/>
        <v>1.2997386277298992</v>
      </c>
      <c r="BH42" s="44">
        <f t="shared" si="34"/>
        <v>0</v>
      </c>
      <c r="BK42" s="46">
        <f>_xlfn.XLOOKUP($D42,MASTER_YH!$D:$D,MASTER_YH!H:H)</f>
        <v>958380000</v>
      </c>
      <c r="BL42" s="46">
        <f>IF(AND(EXCL_YRS_NEG_INC=1,_xlfn.XLOOKUP($D42,MASTER_YH!$D:$D,MASTER_YH!N:N)&lt;0), "Negative", _xlfn.XLOOKUP($D42,MASTER_YH!$D:$D,MASTER_YH!N:N))</f>
        <v>32467000</v>
      </c>
      <c r="BM42" s="65">
        <f t="shared" si="35"/>
        <v>2.1383003209041008E-2</v>
      </c>
      <c r="BN42" s="65" t="str">
        <f t="shared" si="36"/>
        <v/>
      </c>
      <c r="BO42" s="47">
        <f t="shared" si="60"/>
        <v>3.3876959035038297E-2</v>
      </c>
      <c r="BP42" s="46">
        <f>_xlfn.XLOOKUP($D42, 'MASTER_S&amp;P'!$D:$D, 'MASTER_S&amp;P'!H:H)</f>
        <v>1183867000</v>
      </c>
      <c r="BQ42" s="46">
        <f>IF(AND(EXCL_YRS_NEG_INC=1,_xlfn.XLOOKUP($D42,'MASTER_S&amp;P'!$D:$D,'MASTER_S&amp;P'!N:N)&lt;0),"Negative",_xlfn.XLOOKUP($D42,'MASTER_S&amp;P'!$D:$D,'MASTER_S&amp;P'!N:N))</f>
        <v>160511000</v>
      </c>
      <c r="BR42" s="65">
        <f t="shared" si="37"/>
        <v>1.5512551692159189E-2</v>
      </c>
      <c r="BS42" s="65" t="str">
        <f t="shared" si="38"/>
        <v/>
      </c>
      <c r="BT42" s="47">
        <f t="shared" si="61"/>
        <v>0.13558195304033308</v>
      </c>
      <c r="BU42" s="46">
        <f>_xlfn.XLOOKUP($D42, MASTER_VL!$D:$D, MASTER_VL!H:H)</f>
        <v>958400000</v>
      </c>
      <c r="BV42" s="46">
        <f>IF(AND(EXCL_YRS_NEG_INC=1,_xlfn.XLOOKUP($D42,MASTER_VL!$D:$D,MASTER_VL!Q:Q)&lt;0),"Negative",_xlfn.XLOOKUP($D42,MASTER_VL!$D:$D,MASTER_VL!Q:Q))</f>
        <v>21049200</v>
      </c>
      <c r="BW42" s="65">
        <f t="shared" si="39"/>
        <v>2.1725496276680842E-2</v>
      </c>
      <c r="BX42" s="65" t="str">
        <f t="shared" si="40"/>
        <v/>
      </c>
      <c r="BY42" s="47">
        <f t="shared" si="62"/>
        <v>2.1962854757929882E-2</v>
      </c>
      <c r="BZ42" s="46">
        <f t="shared" si="41"/>
        <v>958380000</v>
      </c>
      <c r="CA42" s="46">
        <f>_xlfn.XLOOKUP($D42, MASTER_YH!$D:$D, MASTER_YH!K:K)</f>
        <v>747903000</v>
      </c>
      <c r="CB42" s="49">
        <f t="shared" si="42"/>
        <v>1.2814228583118399</v>
      </c>
      <c r="CC42" s="46">
        <f t="shared" si="63"/>
        <v>1183867000</v>
      </c>
      <c r="CD42" s="46">
        <f>_xlfn.XLOOKUP($D42, 'MASTER_S&amp;P'!$D:$D, 'MASTER_S&amp;P'!K:K)</f>
        <v>862012000</v>
      </c>
      <c r="CE42" s="49">
        <f t="shared" si="64"/>
        <v>1.3733764727173172</v>
      </c>
      <c r="CF42" s="51">
        <f t="shared" si="43"/>
        <v>804957500</v>
      </c>
      <c r="CG42" s="65">
        <f t="shared" si="44"/>
        <v>1.4983953390143485E-2</v>
      </c>
      <c r="CH42" s="65" t="str">
        <f t="shared" si="45"/>
        <v/>
      </c>
      <c r="CI42" s="50">
        <f t="shared" si="65"/>
        <v>1.3273996655145786</v>
      </c>
      <c r="CJ42" s="44">
        <f t="shared" si="46"/>
        <v>0</v>
      </c>
    </row>
    <row r="43" spans="2:88" customFormat="1" ht="12.75" x14ac:dyDescent="0.35"/>
    <row r="44" spans="2:88" customFormat="1" ht="12.75" x14ac:dyDescent="0.35"/>
    <row r="45" spans="2:88" customFormat="1" ht="12.75" x14ac:dyDescent="0.35"/>
    <row r="46" spans="2:88" customFormat="1" ht="12.75" x14ac:dyDescent="0.35"/>
    <row r="47" spans="2:88" customFormat="1" ht="12.75" x14ac:dyDescent="0.35"/>
    <row r="48" spans="2:88" customFormat="1" ht="12.75" x14ac:dyDescent="0.35"/>
    <row r="49" spans="12:68" customFormat="1" ht="12.75" x14ac:dyDescent="0.35"/>
    <row r="50" spans="12:68" customFormat="1" ht="12.75" x14ac:dyDescent="0.35"/>
    <row r="51" spans="12:68" customFormat="1" ht="12.75" x14ac:dyDescent="0.35"/>
    <row r="52" spans="12:68" customFormat="1" ht="12.75" x14ac:dyDescent="0.35"/>
    <row r="53" spans="12:68" customFormat="1" ht="12.75" x14ac:dyDescent="0.35"/>
    <row r="54" spans="12:68" customFormat="1" ht="12.75" x14ac:dyDescent="0.35"/>
    <row r="55" spans="12:68" customFormat="1" ht="12.75" x14ac:dyDescent="0.35"/>
    <row r="56" spans="12:68" customFormat="1" ht="12.75" x14ac:dyDescent="0.35"/>
    <row r="57" spans="12:68" customFormat="1" ht="12.75" x14ac:dyDescent="0.35"/>
    <row r="58" spans="12:68" customFormat="1" ht="12.75" x14ac:dyDescent="0.35"/>
    <row r="59" spans="12:68" customFormat="1" ht="12.75" x14ac:dyDescent="0.35"/>
    <row r="61" spans="12:68" x14ac:dyDescent="0.3">
      <c r="L61" s="45"/>
      <c r="AN61" s="45"/>
      <c r="BP61" s="45"/>
    </row>
    <row r="62" spans="12:68" x14ac:dyDescent="0.3">
      <c r="L62" s="45"/>
      <c r="AN62" s="45"/>
      <c r="BP62" s="45"/>
    </row>
    <row r="63" spans="12:68" x14ac:dyDescent="0.3">
      <c r="L63" s="45"/>
      <c r="AN63" s="45"/>
      <c r="BP63" s="45"/>
    </row>
    <row r="64" spans="12:68" x14ac:dyDescent="0.3">
      <c r="L64" s="45"/>
      <c r="AN64" s="45"/>
      <c r="BP64" s="45"/>
    </row>
    <row r="65" spans="12:68" x14ac:dyDescent="0.3">
      <c r="L65" s="45"/>
      <c r="AN65" s="45"/>
      <c r="BP65" s="45"/>
    </row>
    <row r="66" spans="12:68" x14ac:dyDescent="0.3">
      <c r="L66" s="45"/>
      <c r="AN66" s="45"/>
      <c r="BP66" s="45"/>
    </row>
    <row r="67" spans="12:68" x14ac:dyDescent="0.3">
      <c r="L67" s="45"/>
      <c r="AN67" s="45"/>
      <c r="BP67" s="45"/>
    </row>
    <row r="68" spans="12:68" x14ac:dyDescent="0.3">
      <c r="L68" s="45"/>
      <c r="AN68" s="45"/>
      <c r="BP68" s="45"/>
    </row>
    <row r="69" spans="12:68" x14ac:dyDescent="0.3">
      <c r="L69" s="45"/>
      <c r="AN69" s="45"/>
      <c r="BP69" s="45"/>
    </row>
    <row r="70" spans="12:68" x14ac:dyDescent="0.3">
      <c r="L70" s="45"/>
      <c r="AN70" s="45"/>
      <c r="BP70" s="45"/>
    </row>
    <row r="71" spans="12:68" x14ac:dyDescent="0.3">
      <c r="L71" s="45"/>
      <c r="AN71" s="45"/>
      <c r="BP71" s="45"/>
    </row>
    <row r="72" spans="12:68" x14ac:dyDescent="0.3">
      <c r="L72" s="45"/>
      <c r="AN72" s="45"/>
      <c r="BP72" s="45"/>
    </row>
    <row r="73" spans="12:68" x14ac:dyDescent="0.3">
      <c r="L73" s="45"/>
      <c r="AN73" s="45"/>
      <c r="BP73" s="45"/>
    </row>
    <row r="74" spans="12:68" x14ac:dyDescent="0.3">
      <c r="L74" s="45"/>
      <c r="AN74" s="45"/>
      <c r="BP74" s="45"/>
    </row>
    <row r="75" spans="12:68" x14ac:dyDescent="0.3">
      <c r="L75" s="45"/>
      <c r="AN75" s="45"/>
      <c r="BP75" s="45"/>
    </row>
    <row r="76" spans="12:68" x14ac:dyDescent="0.3">
      <c r="L76" s="45"/>
      <c r="AN76" s="45"/>
      <c r="BP76" s="45"/>
    </row>
    <row r="77" spans="12:68" x14ac:dyDescent="0.3">
      <c r="L77" s="45"/>
      <c r="AN77" s="45"/>
      <c r="BP77" s="45"/>
    </row>
    <row r="78" spans="12:68" x14ac:dyDescent="0.3">
      <c r="L78" s="45"/>
      <c r="AN78" s="45"/>
      <c r="BP78" s="45"/>
    </row>
    <row r="79" spans="12:68" x14ac:dyDescent="0.3">
      <c r="L79" s="45"/>
      <c r="AN79" s="45"/>
      <c r="BP79" s="45"/>
    </row>
    <row r="80" spans="12:68" x14ac:dyDescent="0.3">
      <c r="L80" s="45"/>
      <c r="AN80" s="45"/>
      <c r="BP80" s="45"/>
    </row>
    <row r="81" spans="12:68" x14ac:dyDescent="0.3">
      <c r="L81" s="45"/>
      <c r="AN81" s="45"/>
      <c r="BP81" s="45"/>
    </row>
    <row r="82" spans="12:68" x14ac:dyDescent="0.3">
      <c r="L82" s="45"/>
      <c r="AN82" s="45"/>
      <c r="BP82" s="45"/>
    </row>
    <row r="83" spans="12:68" x14ac:dyDescent="0.3">
      <c r="L83" s="45"/>
      <c r="AN83" s="45"/>
      <c r="BP83" s="45"/>
    </row>
    <row r="84" spans="12:68" x14ac:dyDescent="0.3">
      <c r="L84" s="45"/>
      <c r="AN84" s="45"/>
      <c r="BP84" s="45"/>
    </row>
    <row r="85" spans="12:68" x14ac:dyDescent="0.3">
      <c r="L85" s="45"/>
      <c r="AN85" s="45"/>
      <c r="BP85" s="45"/>
    </row>
    <row r="86" spans="12:68" x14ac:dyDescent="0.3">
      <c r="L86" s="45"/>
      <c r="AN86" s="45"/>
      <c r="BP86" s="45"/>
    </row>
    <row r="87" spans="12:68" x14ac:dyDescent="0.3">
      <c r="L87" s="45"/>
      <c r="AN87" s="45"/>
      <c r="BP87" s="45"/>
    </row>
    <row r="88" spans="12:68" x14ac:dyDescent="0.3">
      <c r="L88" s="45"/>
      <c r="AN88" s="45"/>
      <c r="BP88" s="45"/>
    </row>
    <row r="89" spans="12:68" x14ac:dyDescent="0.3">
      <c r="L89" s="45"/>
      <c r="AN89" s="45"/>
      <c r="BP89" s="45"/>
    </row>
    <row r="90" spans="12:68" x14ac:dyDescent="0.3">
      <c r="L90" s="45"/>
      <c r="AN90" s="45"/>
      <c r="BP90" s="45"/>
    </row>
    <row r="91" spans="12:68" x14ac:dyDescent="0.3">
      <c r="L91" s="45"/>
      <c r="AN91" s="45"/>
      <c r="BP91" s="45"/>
    </row>
    <row r="92" spans="12:68" x14ac:dyDescent="0.3">
      <c r="L92" s="45"/>
      <c r="AN92" s="45"/>
      <c r="BP92" s="45"/>
    </row>
    <row r="93" spans="12:68" x14ac:dyDescent="0.3">
      <c r="L93" s="45"/>
      <c r="AN93" s="45"/>
      <c r="BP93" s="45"/>
    </row>
    <row r="94" spans="12:68" x14ac:dyDescent="0.3">
      <c r="L94" s="45"/>
      <c r="AN94" s="45"/>
      <c r="BP94" s="45"/>
    </row>
    <row r="95" spans="12:68" x14ac:dyDescent="0.3">
      <c r="L95" s="45"/>
      <c r="AN95" s="45"/>
      <c r="BP95" s="45"/>
    </row>
    <row r="96" spans="12:68" x14ac:dyDescent="0.3">
      <c r="L96" s="45"/>
      <c r="AN96" s="45"/>
      <c r="BP96" s="45"/>
    </row>
    <row r="97" spans="12:68" x14ac:dyDescent="0.3">
      <c r="L97" s="45"/>
      <c r="AN97" s="45"/>
      <c r="BP97" s="45"/>
    </row>
    <row r="98" spans="12:68" x14ac:dyDescent="0.3">
      <c r="L98" s="45"/>
      <c r="AN98" s="45"/>
      <c r="BP98" s="45"/>
    </row>
    <row r="99" spans="12:68" x14ac:dyDescent="0.3">
      <c r="L99" s="45"/>
      <c r="AN99" s="45"/>
      <c r="BP99" s="45"/>
    </row>
    <row r="100" spans="12:68" x14ac:dyDescent="0.3">
      <c r="L100" s="45"/>
      <c r="AN100" s="45"/>
      <c r="BP100" s="45"/>
    </row>
    <row r="101" spans="12:68" x14ac:dyDescent="0.3">
      <c r="L101" s="45"/>
      <c r="AN101" s="45"/>
      <c r="BP101" s="45"/>
    </row>
    <row r="102" spans="12:68" x14ac:dyDescent="0.3">
      <c r="L102" s="45"/>
      <c r="AN102" s="45"/>
      <c r="BP102" s="45"/>
    </row>
    <row r="103" spans="12:68" x14ac:dyDescent="0.3">
      <c r="L103" s="45"/>
      <c r="AN103" s="45"/>
      <c r="BP103" s="45"/>
    </row>
    <row r="104" spans="12:68" x14ac:dyDescent="0.3">
      <c r="L104" s="45"/>
      <c r="AN104" s="45"/>
      <c r="BP104" s="45"/>
    </row>
    <row r="105" spans="12:68" x14ac:dyDescent="0.3">
      <c r="L105" s="45"/>
      <c r="AN105" s="45"/>
      <c r="BP105" s="45"/>
    </row>
    <row r="106" spans="12:68" x14ac:dyDescent="0.3">
      <c r="L106" s="45"/>
      <c r="AN106" s="45"/>
      <c r="BP106" s="45"/>
    </row>
    <row r="107" spans="12:68" x14ac:dyDescent="0.3">
      <c r="L107" s="45"/>
      <c r="AN107" s="45"/>
      <c r="BP107" s="45"/>
    </row>
    <row r="108" spans="12:68" x14ac:dyDescent="0.3">
      <c r="L108" s="45"/>
      <c r="AN108" s="45"/>
      <c r="BP108" s="45"/>
    </row>
    <row r="109" spans="12:68" x14ac:dyDescent="0.3">
      <c r="L109" s="45"/>
      <c r="AN109" s="45"/>
      <c r="BP109" s="45"/>
    </row>
    <row r="110" spans="12:68" x14ac:dyDescent="0.3">
      <c r="L110" s="45"/>
      <c r="AN110" s="45"/>
      <c r="BP110" s="45"/>
    </row>
  </sheetData>
  <autoFilter ref="G10:AF42" xr:uid="{FE3E0D34-A4C9-4381-8D26-29098C3938B9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926D-1BED-46EB-A99D-3A8270ACF6A5}">
  <dimension ref="B1:CJ110"/>
  <sheetViews>
    <sheetView workbookViewId="0">
      <pane xSplit="6" ySplit="10" topLeftCell="AW14" activePane="bottomRight" state="frozen"/>
      <selection pane="topRight" activeCell="K8" sqref="K8"/>
      <selection pane="bottomLeft" activeCell="K8" sqref="K8"/>
      <selection pane="bottomRight" activeCell="CF29" sqref="CF29"/>
    </sheetView>
  </sheetViews>
  <sheetFormatPr defaultColWidth="9" defaultRowHeight="10.15" outlineLevelCol="1" x14ac:dyDescent="0.3"/>
  <cols>
    <col min="1" max="1" width="2.59765625" style="7" customWidth="1"/>
    <col min="2" max="2" width="15.3984375" style="7" customWidth="1"/>
    <col min="3" max="3" width="32.39843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x14ac:dyDescent="0.3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x14ac:dyDescent="0.3">
      <c r="B3" s="42" t="s">
        <v>57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 x14ac:dyDescent="0.3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 x14ac:dyDescent="0.35">
      <c r="B5"/>
      <c r="E5" s="61"/>
      <c r="F5" s="61" t="s">
        <v>46</v>
      </c>
      <c r="H5" s="44"/>
      <c r="I5" s="62"/>
      <c r="J5" s="62"/>
      <c r="K5" s="59">
        <f>AVERAGE(K$11:K$1000)</f>
        <v>7.9022175964609268E-2</v>
      </c>
      <c r="M5" s="44"/>
      <c r="N5" s="62"/>
      <c r="O5" s="62"/>
      <c r="P5" s="59">
        <f>AVERAGE(P$11:P$1000)</f>
        <v>7.5487774701500726E-2</v>
      </c>
      <c r="R5" s="44"/>
      <c r="S5" s="62"/>
      <c r="T5" s="62"/>
      <c r="U5" s="59">
        <f>AVERAGE(U$11:U$1000)</f>
        <v>6.7870657019469469E-2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1.4293233271454573</v>
      </c>
      <c r="AF5" s="53" t="s">
        <v>47</v>
      </c>
      <c r="AG5" s="53"/>
      <c r="AJ5" s="44"/>
      <c r="AK5" s="62"/>
      <c r="AL5" s="62"/>
      <c r="AM5" s="59">
        <f>AVERAGE(AM$11:AM$1000)</f>
        <v>8.5193606876900793E-2</v>
      </c>
      <c r="AO5" s="44"/>
      <c r="AP5" s="62"/>
      <c r="AQ5" s="62"/>
      <c r="AR5" s="59">
        <f>AVERAGE(AR$11:AR$1000)</f>
        <v>8.6457451815156183E-2</v>
      </c>
      <c r="AT5" s="44"/>
      <c r="AU5" s="62"/>
      <c r="AV5" s="62"/>
      <c r="AW5" s="59">
        <f>AVERAGE(AW$11:AW$1000)</f>
        <v>6.1424279250326848E-2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1.4237691033877335</v>
      </c>
      <c r="BH5" s="53" t="s">
        <v>47</v>
      </c>
      <c r="BI5" s="53"/>
      <c r="BL5" s="44"/>
      <c r="BM5" s="62"/>
      <c r="BN5" s="62"/>
      <c r="BO5" s="59">
        <f>AVERAGE(BO$11:BO$1000)</f>
        <v>8.1073506165276879E-2</v>
      </c>
      <c r="BQ5" s="44"/>
      <c r="BR5" s="62"/>
      <c r="BS5" s="62"/>
      <c r="BT5" s="59">
        <f>AVERAGE(BT$11:BT$1000)</f>
        <v>8.2923925235750706E-2</v>
      </c>
      <c r="BV5" s="44"/>
      <c r="BW5" s="62"/>
      <c r="BX5" s="62"/>
      <c r="BY5" s="59">
        <f>AVERAGE(BY$11:BY$1000)</f>
        <v>6.4034997020831264E-2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1.4524851363463858</v>
      </c>
      <c r="CJ5" s="53" t="s">
        <v>47</v>
      </c>
    </row>
    <row r="6" spans="2:88" ht="12.75" x14ac:dyDescent="0.3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3.4817025843919491E-2</v>
      </c>
      <c r="M6" s="44"/>
      <c r="N6" s="62"/>
      <c r="O6" s="62"/>
      <c r="P6" s="59">
        <f>IFERROR(AVERAGEIF($AF$11:$AF$1000, 1, P$11:P$1000), "n/a")</f>
        <v>3.4146345763907932E-2</v>
      </c>
      <c r="R6" s="44"/>
      <c r="S6" s="62"/>
      <c r="T6" s="62"/>
      <c r="U6" s="59">
        <f>IFERROR(AVERAGEIF($AF$11:$AF$1000, 1, U$11:U$1000), "n/a")</f>
        <v>2.5333359951687694E-2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2.717086227056472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5.3242192025118325E-2</v>
      </c>
      <c r="AO6" s="44"/>
      <c r="AP6" s="62"/>
      <c r="AQ6" s="62"/>
      <c r="AR6" s="59">
        <f>IFERROR(AVERAGEIF($BH$11:$BH$1000, 1, AR$11:AR$1000), "n/a")</f>
        <v>5.3512799574834992E-2</v>
      </c>
      <c r="AT6" s="44"/>
      <c r="AU6" s="62"/>
      <c r="AV6" s="62"/>
      <c r="AW6" s="59">
        <f>IFERROR(AVERAGEIF($BH$11:$BH$1000, 1, AW$11:AW$1000), "n/a")</f>
        <v>4.0286578296859478E-2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2.5543708983667961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5.1799874112873158E-2</v>
      </c>
      <c r="BQ6" s="44"/>
      <c r="BR6" s="62"/>
      <c r="BS6" s="62"/>
      <c r="BT6" s="59">
        <f>IFERROR(AVERAGEIF($CJ$11:$CJ$1000, 1, BT$11:BT$1000), "n/a")</f>
        <v>5.9421404712392642E-2</v>
      </c>
      <c r="BV6" s="44"/>
      <c r="BW6" s="62"/>
      <c r="BX6" s="62"/>
      <c r="BY6" s="59">
        <f>IFERROR(AVERAGEIF($CJ$11:$CJ$1000, 1, BY$11:BY$1000), "n/a")</f>
        <v>4.0087795813450629E-2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2.4747719538715276</v>
      </c>
      <c r="CJ6" s="53" t="s">
        <v>49</v>
      </c>
    </row>
    <row r="7" spans="2:88" ht="12.75" x14ac:dyDescent="0.3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5.5912154358622318E-2</v>
      </c>
      <c r="M7" s="44"/>
      <c r="N7" s="62"/>
      <c r="O7" s="62"/>
      <c r="P7" s="59">
        <f>IFERROR(SUMPRODUCT(P$11:P$1000,N$11:N$1000)/SUM(N$11:N$1000), "n/a")</f>
        <v>5.3899573710200897E-2</v>
      </c>
      <c r="R7" s="44"/>
      <c r="S7" s="62"/>
      <c r="T7" s="62"/>
      <c r="U7" s="59">
        <f>IFERROR(SUMPRODUCT(U$11:U$1000,S$11:S$1000)/SUM(S$11:S$1000), "n/a")</f>
        <v>4.2060837287769159E-2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2.1683156136622137</v>
      </c>
      <c r="AF7" s="53"/>
      <c r="AG7" s="53"/>
      <c r="AJ7" s="44"/>
      <c r="AK7" s="62"/>
      <c r="AL7" s="62"/>
      <c r="AM7" s="59">
        <f>IFERROR(SUMPRODUCT(AM$11:AM$1000,AK$11:AK$1000)/SUM(AK$11:AK$1000), "n/a")</f>
        <v>5.1660516004309938E-2</v>
      </c>
      <c r="AO7" s="44"/>
      <c r="AP7" s="62"/>
      <c r="AQ7" s="62"/>
      <c r="AR7" s="59">
        <f>IFERROR(SUMPRODUCT(AR$11:AR$1000,AP$11:AP$1000)/SUM(AP$11:AP$1000), "n/a")</f>
        <v>5.0946173617245655E-2</v>
      </c>
      <c r="AT7" s="44"/>
      <c r="AU7" s="62"/>
      <c r="AV7" s="62"/>
      <c r="AW7" s="59">
        <f>IFERROR(SUMPRODUCT(AW$11:AW$1000,AU$11:AU$1000)/SUM(AU$11:AU$1000), "n/a")</f>
        <v>3.7233750662113811E-2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2.125001131279149</v>
      </c>
      <c r="BH7" s="53"/>
      <c r="BI7" s="53"/>
      <c r="BL7" s="44"/>
      <c r="BM7" s="62"/>
      <c r="BN7" s="62"/>
      <c r="BO7" s="59">
        <f>IFERROR(SUMPRODUCT(BO$11:BO$1000,BM$11:BM$1000)/SUM(BM$11:BM$1000), "n/a")</f>
        <v>4.9551930334467822E-2</v>
      </c>
      <c r="BQ7" s="44"/>
      <c r="BR7" s="62"/>
      <c r="BS7" s="62"/>
      <c r="BT7" s="59">
        <f>IFERROR(SUMPRODUCT(BT$11:BT$1000,BR$11:BR$1000)/SUM(BR$11:BR$1000), "n/a")</f>
        <v>5.5143311930353676E-2</v>
      </c>
      <c r="BV7" s="44"/>
      <c r="BW7" s="62"/>
      <c r="BX7" s="62"/>
      <c r="BY7" s="59">
        <f>IFERROR(SUMPRODUCT(BY$11:BY$1000,BW$11:BW$1000)/SUM(BW$11:BW$1000), "n/a")</f>
        <v>3.8008309755715758E-2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2.089520198539772</v>
      </c>
      <c r="CJ7" s="53"/>
    </row>
    <row r="8" spans="2:88" s="33" customFormat="1" ht="12.75" x14ac:dyDescent="0.3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3.8320095622200977E-2</v>
      </c>
      <c r="L8" s="53"/>
      <c r="M8" s="53"/>
      <c r="N8" s="62"/>
      <c r="O8" s="62"/>
      <c r="P8" s="59">
        <f>IFERROR(SUMPRODUCT(P$11:P$1000,O$11:O$1000)/SUM(O$11:O$1000), "n/a")</f>
        <v>3.4624757969324751E-2</v>
      </c>
      <c r="Q8" s="53"/>
      <c r="R8" s="53"/>
      <c r="S8" s="62"/>
      <c r="T8" s="62"/>
      <c r="U8" s="59">
        <f>IFERROR(SUMPRODUCT(U$11:U$1000,T$11:T$1000)/SUM(T$11:T$1000), "n/a")</f>
        <v>2.9176708309868613E-2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2.8065943059170184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3.5186096782533934E-2</v>
      </c>
      <c r="AN8" s="53"/>
      <c r="AO8" s="53"/>
      <c r="AP8" s="62"/>
      <c r="AQ8" s="62"/>
      <c r="AR8" s="59">
        <f>IFERROR(SUMPRODUCT(AR$11:AR$1000,AQ$11:AQ$1000)/SUM(AQ$11:AQ$1000), "n/a")</f>
        <v>3.0852004310320334E-2</v>
      </c>
      <c r="AS8" s="53"/>
      <c r="AT8" s="53"/>
      <c r="AU8" s="62"/>
      <c r="AV8" s="62"/>
      <c r="AW8" s="59">
        <f>IFERROR(SUMPRODUCT(AW$11:AW$1000,AV$11:AV$1000)/SUM(AV$11:AV$1000), "n/a")</f>
        <v>2.8003953756037727E-2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2.7381982589310323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3.0880559412223632E-2</v>
      </c>
      <c r="BP8" s="53"/>
      <c r="BQ8" s="53"/>
      <c r="BR8" s="62"/>
      <c r="BS8" s="62"/>
      <c r="BT8" s="59">
        <f>IFERROR(SUMPRODUCT(BT$11:BT$1000,BS$11:BS$1000)/SUM(BS$11:BS$1000), "n/a")</f>
        <v>4.1410698280685249E-2</v>
      </c>
      <c r="BU8" s="53"/>
      <c r="BV8" s="53"/>
      <c r="BW8" s="62"/>
      <c r="BX8" s="62"/>
      <c r="BY8" s="59">
        <f>IFERROR(SUMPRODUCT(BY$11:BY$1000,BX$11:BX$1000)/SUM(BX$11:BX$1000), "n/a")</f>
        <v>2.7809298658765962E-2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2.5567454984949007</v>
      </c>
      <c r="CJ8" s="53"/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9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$B$3</f>
        <v>Retail Store</v>
      </c>
      <c r="C11" s="7" t="str" cm="1">
        <f t="array" ref="C11:C39">_xlfn._xlws.FILTER(MASTER_VL!$C$5:$C$193, MASTER_VL!$B$5:$B$193=$B$3)</f>
        <v>Alexanders Inc</v>
      </c>
      <c r="D11" s="7" t="str" cm="1">
        <f t="array" ref="D11:D39">_xlfn._xlws.FILTER(MASTER_VL!$D$5:$D$193, MASTER_VL!$B$5:$B$193=$B$3)</f>
        <v>ALX</v>
      </c>
      <c r="G11" s="46">
        <f>_xlfn.XLOOKUP($D11,MASTER_YH!$D:$D,MASTER_YH!F:F)</f>
        <v>226374000</v>
      </c>
      <c r="H11" s="46">
        <f>IF(AND(EXCL_YRS_NEG_INC=1,_xlfn.XLOOKUP($D11,MASTER_YH!$D:$D,MASTER_YH!L:L)&lt;0), "Negative", _xlfn.XLOOKUP($D11,MASTER_YH!$D:$D,MASTER_YH!L:L))</f>
        <v>43444000</v>
      </c>
      <c r="I11" s="65">
        <f t="shared" ref="I11:I39" si="11">IF(AND(ISNUMBER(K11), K11&gt;0), $AB11/SUMIFS($AB$11:$AB$1000, K$11:K$1000, "&gt;0"), "")</f>
        <v>2.2308001044290433E-3</v>
      </c>
      <c r="J11" s="65" t="str">
        <f t="shared" ref="J11:J39" si="12">IF(AND(ISNUMBER(K11), K11&gt;0, $AF11=1), $AB11/SUMIFS($AB$11:$AB$1000, $AF$11:$AF$1000, 1, K$11:K$1000, "&gt;0"), "")</f>
        <v/>
      </c>
      <c r="K11" s="47">
        <f>IFERROR(H11/G11, "n/a")</f>
        <v>0.19191249878519617</v>
      </c>
      <c r="L11" s="46">
        <f>_xlfn.XLOOKUP($D11, 'MASTER_S&amp;P'!$D:$D, 'MASTER_S&amp;P'!F:F)</f>
        <v>250803000</v>
      </c>
      <c r="M11" s="46">
        <f>IF(AND(EXCL_YRS_NEG_INC=1,_xlfn.XLOOKUP($D11,'MASTER_S&amp;P'!$D:$D,'MASTER_S&amp;P'!L:L)&lt;0),"Negative",_xlfn.XLOOKUP($D11,'MASTER_S&amp;P'!$D:$D,'MASTER_S&amp;P'!L:L))</f>
        <v>43444000</v>
      </c>
      <c r="N11" s="65">
        <f t="shared" ref="N11:N39" si="13">IF(AND(ISNUMBER(P11), P11&gt;0), $AB11/SUMIFS($AB$11:$AB$1000, P$11:P$1000, "&gt;0"), "")</f>
        <v>2.2230795423635397E-3</v>
      </c>
      <c r="O11" s="65" t="str">
        <f t="shared" ref="O11:O39" si="14">IF(AND(ISNUMBER(P11), P11&gt;0, $AF11=1), $AB11/SUMIFS($AB$11:$AB$1000, $AF$11:$AF$1000, 1, P$11:P$1000, "&gt;0"), "")</f>
        <v/>
      </c>
      <c r="P11" s="47">
        <f>IFERROR(M11/L11, "n/a")</f>
        <v>0.17321961858510465</v>
      </c>
      <c r="Q11" s="46">
        <f>_xlfn.XLOOKUP($D11, MASTER_VL!$D:$D, MASTER_VL!F:F)</f>
        <v>226400000</v>
      </c>
      <c r="R11" s="46">
        <f>IF(AND(EXCL_YRS_NEG_INC=1,_xlfn.XLOOKUP($D11,MASTER_VL!$D:$D,MASTER_VL!O:O)&lt;0),"Negative",_xlfn.XLOOKUP($D11,MASTER_VL!$D:$D,MASTER_VL!O:O))</f>
        <v>43230600.000000007</v>
      </c>
      <c r="S11" s="65">
        <f t="shared" ref="S11:S39" si="15">IF(AND(ISNUMBER(U11), U11&gt;0), $AB11/SUMIFS($AB$11:$AB$1000, U$11:U$1000, "&gt;0"), "")</f>
        <v>2.3001183882018334E-3</v>
      </c>
      <c r="T11" s="65" t="str">
        <f t="shared" ref="T11:T39" si="16">IF(AND(ISNUMBER(U11), U11&gt;0, $AF11=1), $AB11/SUMIFS($AB$11:$AB$1000, $AF$11:$AF$1000, 1, U$11:U$1000, "&gt;0"), "")</f>
        <v/>
      </c>
      <c r="U11" s="47">
        <f>IFERROR(R11/Q11, "n/a")</f>
        <v>0.19094787985865727</v>
      </c>
      <c r="V11" s="46">
        <f t="shared" ref="V11:V39" si="17">G11</f>
        <v>226374000</v>
      </c>
      <c r="W11" s="46">
        <f>_xlfn.XLOOKUP($D11, MASTER_YH!$D:$D, MASTER_YH!I:I)</f>
        <v>1341295000</v>
      </c>
      <c r="X11" s="49">
        <f t="shared" ref="X11:X39" si="18">IFERROR(V11/W11, "n/a")</f>
        <v>0.16877271592006232</v>
      </c>
      <c r="Y11" s="46">
        <f>L11</f>
        <v>250803000</v>
      </c>
      <c r="Z11" s="46">
        <f>_xlfn.XLOOKUP($D11, 'MASTER_S&amp;P'!$D:$D, 'MASTER_S&amp;P'!I:I)</f>
        <v>1341295000</v>
      </c>
      <c r="AA11" s="49">
        <f>IFERROR(Y11/Z11, "n/a")</f>
        <v>0.18698571156978891</v>
      </c>
      <c r="AB11" s="51">
        <f t="shared" ref="AB11:AB39" si="19">IFERROR(AVERAGE(W11, Z11), "n/a")</f>
        <v>1341295000</v>
      </c>
      <c r="AC11" s="65">
        <f t="shared" ref="AC11:AC39" si="20">IF(AND(ISNUMBER(AE11), AE11&gt;0), $AB11/SUMIFS($AB$11:$AB$1000, AE$11:AE$1000, "&gt;0"), "")</f>
        <v>2.1914898561339381E-3</v>
      </c>
      <c r="AD11" s="65" t="str">
        <f t="shared" ref="AD11:AD39" si="21">IF(AND(ISNUMBER(AE11), AE11&gt;0, $AF11=1), $AB11/SUMIFS($AB$11:$AB$1000, $AF$11:$AF$1000, 1, AE$11:AE$1000, "&gt;0"), "")</f>
        <v/>
      </c>
      <c r="AE11" s="50">
        <f>IFERROR(AVERAGE(X11, AA11), "n/a")</f>
        <v>0.1778792137449256</v>
      </c>
      <c r="AF11" s="44">
        <f t="shared" ref="AF11:AF39" si="22">IF(OR(AE11&lt;TOR_Low, AE11&gt;TOR_High), 0, 1)</f>
        <v>0</v>
      </c>
      <c r="AH11" s="52"/>
      <c r="AI11" s="46">
        <f>_xlfn.XLOOKUP($D11,MASTER_YH!$D:$D,MASTER_YH!G:G)</f>
        <v>224962000</v>
      </c>
      <c r="AJ11" s="46">
        <f>IF(AND(EXCL_YRS_NEG_INC=1,_xlfn.XLOOKUP($D11,MASTER_YH!$D:$D,MASTER_YH!M:M)&lt;0), "Negative", _xlfn.XLOOKUP($D11,MASTER_YH!$D:$D,MASTER_YH!M:M))</f>
        <v>102413000</v>
      </c>
      <c r="AK11" s="65">
        <f t="shared" ref="AK11:AK39" si="23">IF(AND(ISNUMBER(AM11), AM11&gt;0), $BD11/SUMIFS($BD$11:$BD$1000, AM$11:AM$1000, "&gt;0"), "")</f>
        <v>2.3608171269495167E-3</v>
      </c>
      <c r="AL11" s="65" t="str">
        <f t="shared" ref="AL11:AL39" si="24">IF(AND(ISNUMBER(AM11), AM11&gt;0, $BH11=1), $BD11/SUMIFS($BD$11:$BD$1000, $BH$11:$BH$1000, 1, AM$11:AM$1000, "&gt;0"), "")</f>
        <v/>
      </c>
      <c r="AM11" s="47">
        <f>IFERROR(AJ11/AI11, "n/a")</f>
        <v>0.45524577484197332</v>
      </c>
      <c r="AN11" s="46">
        <f>_xlfn.XLOOKUP($D11, 'MASTER_S&amp;P'!$D:$D, 'MASTER_S&amp;P'!G:G)</f>
        <v>247207000</v>
      </c>
      <c r="AO11" s="46">
        <f>IF(AND(EXCL_YRS_NEG_INC=1,_xlfn.XLOOKUP($D11,'MASTER_S&amp;P'!$D:$D,'MASTER_S&amp;P'!M:M)&lt;0),"Negative",_xlfn.XLOOKUP($D11,'MASTER_S&amp;P'!$D:$D,'MASTER_S&amp;P'!M:M))</f>
        <v>102413000</v>
      </c>
      <c r="AP11" s="65">
        <f t="shared" ref="AP11:AP39" si="25">IF(AND(ISNUMBER(AR11), AR11&gt;0), $BD11/SUMIFS($BD$11:$BD$1000, AR$11:AR$1000, "&gt;0"), "")</f>
        <v>2.4385349785349245E-3</v>
      </c>
      <c r="AQ11" s="65" t="str">
        <f t="shared" ref="AQ11:AQ39" si="26">IF(AND(ISNUMBER(AR11), AR11&gt;0, $BH11=1), $BD11/SUMIFS($BD$11:$BD$1000, $BH$11:$BH$1000, 1, AR$11:AR$1000, "&gt;0"), "")</f>
        <v/>
      </c>
      <c r="AR11" s="47">
        <f>IFERROR(AO11/AN11, "n/a")</f>
        <v>0.41428033995801089</v>
      </c>
      <c r="AS11" s="46">
        <f>_xlfn.XLOOKUP($D11, MASTER_VL!$D:$D, MASTER_VL!G:G)</f>
        <v>225000000</v>
      </c>
      <c r="AT11" s="46">
        <f>IF(AND(EXCL_YRS_NEG_INC=1,_xlfn.XLOOKUP($D11,MASTER_VL!$D:$D,MASTER_VL!P:P)&lt;0),"Negative",_xlfn.XLOOKUP($D11,MASTER_VL!$D:$D,MASTER_VL!P:P))</f>
        <v>48289500</v>
      </c>
      <c r="AU11" s="65">
        <f t="shared" ref="AU11:AU39" si="27">IF(AND(ISNUMBER(AW11), AW11&gt;0), $BD11/SUMIFS($BD$11:$BD$1000, AW$11:AW$1000, "&gt;0"), "")</f>
        <v>2.5737925756638413E-3</v>
      </c>
      <c r="AV11" s="65" t="str">
        <f t="shared" ref="AV11:AV39" si="28">IF(AND(ISNUMBER(AW11), AW11&gt;0, $BH11=1), $BD11/SUMIFS($BD$11:$BD$1000, $BH$11:$BH$1000, 1, AW$11:AW$1000, "&gt;0"), "")</f>
        <v/>
      </c>
      <c r="AW11" s="47">
        <f>IFERROR(AT11/AS11, "n/a")</f>
        <v>0.21462000000000001</v>
      </c>
      <c r="AX11" s="46">
        <f t="shared" ref="AX11:AX39" si="29">AI11</f>
        <v>224962000</v>
      </c>
      <c r="AY11" s="46">
        <f>_xlfn.XLOOKUP($D11, MASTER_YH!$D:$D, MASTER_YH!J:J)</f>
        <v>1403680000</v>
      </c>
      <c r="AZ11" s="49">
        <f t="shared" ref="AZ11:AZ39" si="30">IFERROR(AX11/AY11, "n/a")</f>
        <v>0.16026587256354724</v>
      </c>
      <c r="BA11" s="46">
        <f>AN11</f>
        <v>247207000</v>
      </c>
      <c r="BB11" s="46">
        <f>_xlfn.XLOOKUP($D11, 'MASTER_S&amp;P'!$D:$D, 'MASTER_S&amp;P'!J:J)</f>
        <v>1403680000</v>
      </c>
      <c r="BC11" s="49">
        <f>IFERROR(BA11/BB11, "n/a")</f>
        <v>0.17611350165279835</v>
      </c>
      <c r="BD11" s="51">
        <f t="shared" ref="BD11:BD39" si="31">IFERROR(AVERAGE(AY11, BB11), "n/a")</f>
        <v>1403680000</v>
      </c>
      <c r="BE11" s="65">
        <f t="shared" ref="BE11:BE39" si="32">IF(AND(ISNUMBER(BG11), BG11&gt;0), $BD11/SUMIFS($BD$11:$BD$1000, BG$11:BG$1000, "&gt;0"), "")</f>
        <v>2.3234795907588158E-3</v>
      </c>
      <c r="BF11" s="65" t="str">
        <f t="shared" ref="BF11:BF39" si="33">IF(AND(ISNUMBER(BG11), BG11&gt;0, $BH11=1), $BD11/SUMIFS($BD$11:$BD$1000, $BH$11:$BH$1000, 1, BG$11:BG$1000, "&gt;0"), "")</f>
        <v/>
      </c>
      <c r="BG11" s="50">
        <f>IFERROR(AVERAGE(AZ11, BC11), "n/a")</f>
        <v>0.16818968710817278</v>
      </c>
      <c r="BH11" s="44">
        <f t="shared" ref="BH11:BH39" si="34">IF(OR(BG11&lt;TOR_Low, BG11&gt;TOR_High), 0, 1)</f>
        <v>0</v>
      </c>
      <c r="BJ11" s="52"/>
      <c r="BK11" s="46">
        <f>_xlfn.XLOOKUP($D11,MASTER_YH!$D:$D,MASTER_YH!H:H)</f>
        <v>205814000</v>
      </c>
      <c r="BL11" s="46">
        <f>IF(AND(EXCL_YRS_NEG_INC=1,_xlfn.XLOOKUP($D11,MASTER_YH!$D:$D,MASTER_YH!N:N)&lt;0), "Negative", _xlfn.XLOOKUP($D11,MASTER_YH!$D:$D,MASTER_YH!N:N))</f>
        <v>57632000</v>
      </c>
      <c r="BM11" s="65">
        <f t="shared" ref="BM11:BM39" si="35">IF(AND(ISNUMBER(BO11), BO11&gt;0), $CF11/SUMIFS($CF$11:$CF$1000, BO$11:BO$1000, "&gt;0"), "")</f>
        <v>2.4992913520690929E-3</v>
      </c>
      <c r="BN11" s="65" t="str">
        <f t="shared" ref="BN11:BN39" si="36">IF(AND(ISNUMBER(BO11), BO11&gt;0, $CJ11=1), $CF11/SUMIFS($CF$11:$CF$1000, $CJ$11:$CJ$1000, 1, BO$11:BO$1000, "&gt;0"), "")</f>
        <v/>
      </c>
      <c r="BO11" s="47">
        <f>IFERROR(BL11/BK11, "n/a")</f>
        <v>0.28001982372433359</v>
      </c>
      <c r="BP11" s="46">
        <f>_xlfn.XLOOKUP($D11, 'MASTER_S&amp;P'!$D:$D, 'MASTER_S&amp;P'!H:H)</f>
        <v>212583000</v>
      </c>
      <c r="BQ11" s="46">
        <f>IF(AND(EXCL_YRS_NEG_INC=1,_xlfn.XLOOKUP($D11,'MASTER_S&amp;P'!$D:$D,'MASTER_S&amp;P'!N:N)&lt;0),"Negative",_xlfn.XLOOKUP($D11,'MASTER_S&amp;P'!$D:$D,'MASTER_S&amp;P'!N:N))</f>
        <v>57632000</v>
      </c>
      <c r="BR11" s="65">
        <f t="shared" ref="BR11:BR39" si="37">IF(AND(ISNUMBER(BT11), BT11&gt;0), $CF11/SUMIFS($CF$11:$CF$1000, BT$11:BT$1000, "&gt;0"), "")</f>
        <v>2.3788575847373435E-3</v>
      </c>
      <c r="BS11" s="65" t="str">
        <f t="shared" ref="BS11:BS39" si="38">IF(AND(ISNUMBER(BT11), BT11&gt;0, $CJ11=1), $CF11/SUMIFS($CF$11:$CF$1000, $CJ$11:$CJ$1000, 1, BT$11:BT$1000, "&gt;0"), "")</f>
        <v/>
      </c>
      <c r="BT11" s="47">
        <f>IFERROR(BQ11/BP11, "n/a")</f>
        <v>0.27110352191849774</v>
      </c>
      <c r="BU11" s="46">
        <f>_xlfn.XLOOKUP($D11, MASTER_VL!$D:$D, MASTER_VL!H:H)</f>
        <v>205800000</v>
      </c>
      <c r="BV11" s="46">
        <f>IF(AND(EXCL_YRS_NEG_INC=1,_xlfn.XLOOKUP($D11,MASTER_VL!$D:$D,MASTER_VL!Q:Q)&lt;0),"Negative",_xlfn.XLOOKUP($D11,MASTER_VL!$D:$D,MASTER_VL!Q:Q))</f>
        <v>57436400</v>
      </c>
      <c r="BW11" s="65">
        <f t="shared" ref="BW11:BW39" si="39">IF(AND(ISNUMBER(BY11), BY11&gt;0), $CF11/SUMIFS($CF$11:$CF$1000, BY$11:BY$1000, "&gt;0"), "")</f>
        <v>2.5665235463698385E-3</v>
      </c>
      <c r="BX11" s="65" t="str">
        <f t="shared" ref="BX11:BX39" si="40">IF(AND(ISNUMBER(BY11), BY11&gt;0, $CJ11=1), $CF11/SUMIFS($CF$11:$CF$1000, $CJ$11:$CJ$1000, 1, BY$11:BY$1000, "&gt;0"), "")</f>
        <v/>
      </c>
      <c r="BY11" s="47">
        <f>IFERROR(BV11/BU11, "n/a")</f>
        <v>0.27908843537414968</v>
      </c>
      <c r="BZ11" s="46">
        <f t="shared" ref="BZ11:BZ39" si="41">BK11</f>
        <v>205814000</v>
      </c>
      <c r="CA11" s="46">
        <f>_xlfn.XLOOKUP($D11, MASTER_YH!$D:$D, MASTER_YH!K:K)</f>
        <v>1397776000</v>
      </c>
      <c r="CB11" s="49">
        <f t="shared" ref="CB11:CB39" si="42">IFERROR(BZ11/CA11, "n/a")</f>
        <v>0.1472439074644292</v>
      </c>
      <c r="CC11" s="46">
        <f>BP11</f>
        <v>212583000</v>
      </c>
      <c r="CD11" s="46">
        <f>_xlfn.XLOOKUP($D11, 'MASTER_S&amp;P'!$D:$D, 'MASTER_S&amp;P'!K:K)</f>
        <v>1397776000</v>
      </c>
      <c r="CE11" s="49">
        <f>IFERROR(CC11/CD11, "n/a")</f>
        <v>0.15208660042810865</v>
      </c>
      <c r="CF11" s="51">
        <f t="shared" ref="CF11:CF39" si="43">IFERROR(AVERAGE(CA11, CD11), "n/a")</f>
        <v>1397776000</v>
      </c>
      <c r="CG11" s="65">
        <f t="shared" ref="CG11:CG39" si="44">IF(AND(ISNUMBER(CI11), CI11&gt;0), $CF11/SUMIFS($CF$11:$CF$1000, CI$11:CI$1000, "&gt;0"), "")</f>
        <v>2.378734750405486E-3</v>
      </c>
      <c r="CH11" s="65" t="str">
        <f t="shared" ref="CH11:CH39" si="45">IF(AND(ISNUMBER(CI11), CI11&gt;0, $CJ11=1), $CF11/SUMIFS($CF$11:$CF$1000, $CJ$11:$CJ$1000, 1, CI$11:CI$1000, "&gt;0"), "")</f>
        <v/>
      </c>
      <c r="CI11" s="50">
        <f>IFERROR(AVERAGE(CB11, CE11), "n/a")</f>
        <v>0.14966525394626892</v>
      </c>
      <c r="CJ11" s="44">
        <f t="shared" ref="CJ11:CJ39" si="46">IF(OR(CI11&lt;TOR_Low, CI11&gt;TOR_High), 0, 1)</f>
        <v>0</v>
      </c>
    </row>
    <row r="12" spans="2:88" x14ac:dyDescent="0.3">
      <c r="B12" s="7" t="str">
        <f t="shared" ref="B12:B39" si="47">$B$3</f>
        <v>Retail Store</v>
      </c>
      <c r="C12" s="7" t="str">
        <v>Aritzia Inc.</v>
      </c>
      <c r="D12" s="7" t="str">
        <v>ATZ.TO</v>
      </c>
      <c r="G12" s="46" t="str">
        <f>_xlfn.XLOOKUP($D12,MASTER_YH!$D:$D,MASTER_YH!F:F)</f>
        <v>n/a</v>
      </c>
      <c r="H12" s="46" t="str">
        <f>IF(AND(EXCL_YRS_NEG_INC=1,_xlfn.XLOOKUP($D12,MASTER_YH!$D:$D,MASTER_YH!L:L)&lt;0), "Negative", _xlfn.XLOOKUP($D12,MASTER_YH!$D:$D,MASTER_YH!L:L))</f>
        <v>n/a</v>
      </c>
      <c r="I12" s="65" t="str">
        <f t="shared" si="11"/>
        <v/>
      </c>
      <c r="J12" s="65" t="str">
        <f t="shared" si="12"/>
        <v/>
      </c>
      <c r="K12" s="47" t="str">
        <f t="shared" ref="K12:K39" si="48">IFERROR(H12/G12, "n/a")</f>
        <v>n/a</v>
      </c>
      <c r="L12" s="46">
        <f>_xlfn.XLOOKUP($D12, 'MASTER_S&amp;P'!$D:$D, 'MASTER_S&amp;P'!F:F)</f>
        <v>2332350000</v>
      </c>
      <c r="M12" s="46">
        <f>IF(AND(EXCL_YRS_NEG_INC=1,_xlfn.XLOOKUP($D12,'MASTER_S&amp;P'!$D:$D,'MASTER_S&amp;P'!L:L)&lt;0),"Negative",_xlfn.XLOOKUP($D12,'MASTER_S&amp;P'!$D:$D,'MASTER_S&amp;P'!L:L))</f>
        <v>114610000</v>
      </c>
      <c r="N12" s="65">
        <f t="shared" si="13"/>
        <v>3.2255458038825033E-3</v>
      </c>
      <c r="O12" s="65" t="str">
        <f t="shared" si="14"/>
        <v/>
      </c>
      <c r="P12" s="47">
        <f t="shared" ref="P12:P39" si="49">IFERROR(M12/L12, "n/a")</f>
        <v>4.9139280125195618E-2</v>
      </c>
      <c r="Q12" s="46" t="str">
        <f>_xlfn.XLOOKUP($D12, MASTER_VL!$D:$D, MASTER_VL!F:F)</f>
        <v>NA</v>
      </c>
      <c r="R12" s="46" t="str">
        <f>IF(AND(EXCL_YRS_NEG_INC=1,_xlfn.XLOOKUP($D12,MASTER_VL!$D:$D,MASTER_VL!O:O)&lt;0),"Negative",_xlfn.XLOOKUP($D12,MASTER_VL!$D:$D,MASTER_VL!O:O))</f>
        <v>NA</v>
      </c>
      <c r="S12" s="65" t="str">
        <f t="shared" si="15"/>
        <v/>
      </c>
      <c r="T12" s="65" t="str">
        <f t="shared" si="16"/>
        <v/>
      </c>
      <c r="U12" s="47" t="str">
        <f t="shared" ref="U12:U39" si="50">IFERROR(R12/Q12, "n/a")</f>
        <v>n/a</v>
      </c>
      <c r="V12" s="46" t="str">
        <f t="shared" si="17"/>
        <v>n/a</v>
      </c>
      <c r="W12" s="46" t="str">
        <f>_xlfn.XLOOKUP($D12, MASTER_YH!$D:$D, MASTER_YH!I:I)</f>
        <v>n/a</v>
      </c>
      <c r="X12" s="49" t="str">
        <f t="shared" si="18"/>
        <v>n/a</v>
      </c>
      <c r="Y12" s="46">
        <f t="shared" ref="Y12:Y39" si="51">L12</f>
        <v>2332350000</v>
      </c>
      <c r="Z12" s="46">
        <f>_xlfn.XLOOKUP($D12, 'MASTER_S&amp;P'!$D:$D, 'MASTER_S&amp;P'!I:I)</f>
        <v>1946133000</v>
      </c>
      <c r="AA12" s="49">
        <f t="shared" ref="AA12:AA39" si="52">IFERROR(Y12/Z12, "n/a")</f>
        <v>1.1984535486526358</v>
      </c>
      <c r="AB12" s="51">
        <f t="shared" si="19"/>
        <v>1946133000</v>
      </c>
      <c r="AC12" s="65">
        <f t="shared" si="20"/>
        <v>3.1797111956635262E-3</v>
      </c>
      <c r="AD12" s="65" t="str">
        <f t="shared" si="21"/>
        <v/>
      </c>
      <c r="AE12" s="50">
        <f t="shared" ref="AE12:AE39" si="53">IFERROR(AVERAGE(X12, AA12), "n/a")</f>
        <v>1.1984535486526358</v>
      </c>
      <c r="AF12" s="44">
        <f t="shared" si="22"/>
        <v>0</v>
      </c>
      <c r="AI12" s="46">
        <f>_xlfn.XLOOKUP($D12,MASTER_YH!$D:$D,MASTER_YH!G:G)</f>
        <v>2332350000</v>
      </c>
      <c r="AJ12" s="46">
        <f>IF(AND(EXCL_YRS_NEG_INC=1,_xlfn.XLOOKUP($D12,MASTER_YH!$D:$D,MASTER_YH!M:M)&lt;0), "Negative", _xlfn.XLOOKUP($D12,MASTER_YH!$D:$D,MASTER_YH!M:M))</f>
        <v>114610000</v>
      </c>
      <c r="AK12" s="65">
        <f t="shared" si="23"/>
        <v>3.1809979078211877E-3</v>
      </c>
      <c r="AL12" s="65" t="str">
        <f t="shared" si="24"/>
        <v/>
      </c>
      <c r="AM12" s="47">
        <f t="shared" ref="AM12:AM39" si="54">IFERROR(AJ12/AI12, "n/a")</f>
        <v>4.9139280125195618E-2</v>
      </c>
      <c r="AN12" s="46">
        <f>_xlfn.XLOOKUP($D12, 'MASTER_S&amp;P'!$D:$D, 'MASTER_S&amp;P'!G:G)</f>
        <v>2195630000</v>
      </c>
      <c r="AO12" s="46">
        <f>IF(AND(EXCL_YRS_NEG_INC=1,_xlfn.XLOOKUP($D12,'MASTER_S&amp;P'!$D:$D,'MASTER_S&amp;P'!M:M)&lt;0),"Negative",_xlfn.XLOOKUP($D12,'MASTER_S&amp;P'!$D:$D,'MASTER_S&amp;P'!M:M))</f>
        <v>263807000</v>
      </c>
      <c r="AP12" s="65">
        <f t="shared" si="25"/>
        <v>3.2857160244730188E-3</v>
      </c>
      <c r="AQ12" s="65" t="str">
        <f t="shared" si="26"/>
        <v/>
      </c>
      <c r="AR12" s="47">
        <f t="shared" ref="AR12:AR39" si="55">IFERROR(AO12/AN12, "n/a")</f>
        <v>0.1201509361777713</v>
      </c>
      <c r="AS12" s="46" t="str">
        <f>_xlfn.XLOOKUP($D12, MASTER_VL!$D:$D, MASTER_VL!G:G)</f>
        <v>NA</v>
      </c>
      <c r="AT12" s="46" t="str">
        <f>IF(AND(EXCL_YRS_NEG_INC=1,_xlfn.XLOOKUP($D12,MASTER_VL!$D:$D,MASTER_VL!P:P)&lt;0),"Negative",_xlfn.XLOOKUP($D12,MASTER_VL!$D:$D,MASTER_VL!P:P))</f>
        <v>NA</v>
      </c>
      <c r="AU12" s="65" t="str">
        <f t="shared" si="27"/>
        <v/>
      </c>
      <c r="AV12" s="65" t="str">
        <f t="shared" si="28"/>
        <v/>
      </c>
      <c r="AW12" s="47" t="str">
        <f t="shared" ref="AW12:AW39" si="56">IFERROR(AT12/AS12, "n/a")</f>
        <v>n/a</v>
      </c>
      <c r="AX12" s="46">
        <f t="shared" si="29"/>
        <v>2332350000</v>
      </c>
      <c r="AY12" s="46">
        <f>_xlfn.XLOOKUP($D12, MASTER_YH!$D:$D, MASTER_YH!J:J)</f>
        <v>1946133000</v>
      </c>
      <c r="AZ12" s="49">
        <f t="shared" si="30"/>
        <v>1.1984535486526358</v>
      </c>
      <c r="BA12" s="46">
        <f t="shared" ref="BA12:BA39" si="57">AN12</f>
        <v>2195630000</v>
      </c>
      <c r="BB12" s="46">
        <f>_xlfn.XLOOKUP($D12, 'MASTER_S&amp;P'!$D:$D, 'MASTER_S&amp;P'!J:J)</f>
        <v>1836543000</v>
      </c>
      <c r="BC12" s="49">
        <f t="shared" ref="BC12:BC39" si="58">IFERROR(BA12/BB12, "n/a")</f>
        <v>1.1955233283402567</v>
      </c>
      <c r="BD12" s="51">
        <f t="shared" si="31"/>
        <v>1891338000</v>
      </c>
      <c r="BE12" s="65">
        <f t="shared" si="32"/>
        <v>3.1306887910539419E-3</v>
      </c>
      <c r="BF12" s="65" t="str">
        <f t="shared" si="33"/>
        <v/>
      </c>
      <c r="BG12" s="50">
        <f t="shared" ref="BG12:BG39" si="59">IFERROR(AVERAGE(AZ12, BC12), "n/a")</f>
        <v>1.1969884384964462</v>
      </c>
      <c r="BH12" s="44">
        <f t="shared" si="34"/>
        <v>0</v>
      </c>
      <c r="BK12" s="46">
        <f>_xlfn.XLOOKUP($D12,MASTER_YH!$D:$D,MASTER_YH!H:H)</f>
        <v>2195630000</v>
      </c>
      <c r="BL12" s="46">
        <f>IF(AND(EXCL_YRS_NEG_INC=1,_xlfn.XLOOKUP($D12,MASTER_YH!$D:$D,MASTER_YH!N:N)&lt;0), "Negative", _xlfn.XLOOKUP($D12,MASTER_YH!$D:$D,MASTER_YH!N:N))</f>
        <v>263807000</v>
      </c>
      <c r="BM12" s="65">
        <f t="shared" si="35"/>
        <v>2.9155284922912283E-3</v>
      </c>
      <c r="BN12" s="65" t="str">
        <f t="shared" si="36"/>
        <v/>
      </c>
      <c r="BO12" s="47">
        <f t="shared" ref="BO12:BO39" si="60">IFERROR(BL12/BK12, "n/a")</f>
        <v>0.1201509361777713</v>
      </c>
      <c r="BP12" s="46">
        <f>_xlfn.XLOOKUP($D12, 'MASTER_S&amp;P'!$D:$D, 'MASTER_S&amp;P'!H:H)</f>
        <v>1494630000</v>
      </c>
      <c r="BQ12" s="46">
        <f>IF(AND(EXCL_YRS_NEG_INC=1,_xlfn.XLOOKUP($D12,'MASTER_S&amp;P'!$D:$D,'MASTER_S&amp;P'!N:N)&lt;0),"Negative",_xlfn.XLOOKUP($D12,'MASTER_S&amp;P'!$D:$D,'MASTER_S&amp;P'!N:N))</f>
        <v>219600000</v>
      </c>
      <c r="BR12" s="65">
        <f t="shared" si="37"/>
        <v>2.7750374367770331E-3</v>
      </c>
      <c r="BS12" s="65" t="str">
        <f t="shared" si="38"/>
        <v/>
      </c>
      <c r="BT12" s="47">
        <f t="shared" ref="BT12:BT39" si="61">IFERROR(BQ12/BP12, "n/a")</f>
        <v>0.14692599506232312</v>
      </c>
      <c r="BU12" s="46" t="str">
        <f>_xlfn.XLOOKUP($D12, MASTER_VL!$D:$D, MASTER_VL!H:H)</f>
        <v>NA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39" si="62">IFERROR(BV12/BU12, "n/a")</f>
        <v>n/a</v>
      </c>
      <c r="BZ12" s="46">
        <f t="shared" si="41"/>
        <v>2195630000</v>
      </c>
      <c r="CA12" s="46">
        <f>_xlfn.XLOOKUP($D12, MASTER_YH!$D:$D, MASTER_YH!K:K)</f>
        <v>1836543000</v>
      </c>
      <c r="CB12" s="49">
        <f t="shared" si="42"/>
        <v>1.1955233283402567</v>
      </c>
      <c r="CC12" s="46">
        <f t="shared" ref="CC12:CC39" si="63">BP12</f>
        <v>1494630000</v>
      </c>
      <c r="CD12" s="46">
        <f>_xlfn.XLOOKUP($D12, 'MASTER_S&amp;P'!$D:$D, 'MASTER_S&amp;P'!K:K)</f>
        <v>1424586000</v>
      </c>
      <c r="CE12" s="49">
        <f t="shared" ref="CE12:CE39" si="64">IFERROR(CC12/CD12, "n/a")</f>
        <v>1.0491679687993565</v>
      </c>
      <c r="CF12" s="51">
        <f t="shared" si="43"/>
        <v>1630564500</v>
      </c>
      <c r="CG12" s="65">
        <f t="shared" si="44"/>
        <v>2.7748941453620223E-3</v>
      </c>
      <c r="CH12" s="65" t="str">
        <f t="shared" si="45"/>
        <v/>
      </c>
      <c r="CI12" s="50">
        <f t="shared" ref="CI12:CI39" si="65">IFERROR(AVERAGE(CB12, CE12), "n/a")</f>
        <v>1.1223456485698065</v>
      </c>
      <c r="CJ12" s="44">
        <f t="shared" si="46"/>
        <v>0</v>
      </c>
    </row>
    <row r="13" spans="2:88" x14ac:dyDescent="0.3">
      <c r="B13" s="7" t="str">
        <f t="shared" si="47"/>
        <v>Retail Store</v>
      </c>
      <c r="C13" s="7" t="str">
        <v>Big Lots Inc</v>
      </c>
      <c r="D13" s="7" t="str">
        <v>BIGGQ</v>
      </c>
      <c r="G13" s="46" t="str">
        <f>_xlfn.XLOOKUP($D13,MASTER_YH!$D:$D,MASTER_YH!F:F)</f>
        <v>n/a</v>
      </c>
      <c r="H13" s="46" t="str">
        <f>IF(AND(EXCL_YRS_NEG_INC=1,_xlfn.XLOOKUP($D13,MASTER_YH!$D:$D,MASTER_YH!L:L)&lt;0), "Negative", _xlfn.XLOOKUP($D13,MASTER_YH!$D:$D,MASTER_YH!L:L))</f>
        <v>n/a</v>
      </c>
      <c r="I13" s="65" t="str">
        <f t="shared" si="11"/>
        <v/>
      </c>
      <c r="J13" s="65" t="str">
        <f t="shared" si="12"/>
        <v/>
      </c>
      <c r="K13" s="47" t="str">
        <f t="shared" si="48"/>
        <v>n/a</v>
      </c>
      <c r="L13" s="46">
        <f>_xlfn.XLOOKUP($D13, 'MASTER_S&amp;P'!$D:$D, 'MASTER_S&amp;P'!F:F)</f>
        <v>4722099000</v>
      </c>
      <c r="M13" s="46" t="str">
        <f>IF(AND(EXCL_YRS_NEG_INC=1,_xlfn.XLOOKUP($D13,'MASTER_S&amp;P'!$D:$D,'MASTER_S&amp;P'!L:L)&lt;0),"Negative",_xlfn.XLOOKUP($D13,'MASTER_S&amp;P'!$D:$D,'MASTER_S&amp;P'!L:L))</f>
        <v>Negative</v>
      </c>
      <c r="N13" s="65" t="str">
        <f t="shared" si="13"/>
        <v/>
      </c>
      <c r="O13" s="65" t="str">
        <f t="shared" si="14"/>
        <v/>
      </c>
      <c r="P13" s="47" t="str">
        <f t="shared" si="49"/>
        <v>n/a</v>
      </c>
      <c r="Q13" s="46" t="str">
        <f>_xlfn.XLOOKUP($D13, MASTER_VL!$D:$D, MASTER_VL!F:F)</f>
        <v>NA</v>
      </c>
      <c r="R13" s="46" t="str">
        <f>IF(AND(EXCL_YRS_NEG_INC=1,_xlfn.XLOOKUP($D13,MASTER_VL!$D:$D,MASTER_VL!O:O)&lt;0),"Negative",_xlfn.XLOOKUP($D13,MASTER_VL!$D:$D,MASTER_VL!O:O))</f>
        <v>NA</v>
      </c>
      <c r="S13" s="65" t="str">
        <f t="shared" si="15"/>
        <v/>
      </c>
      <c r="T13" s="65" t="str">
        <f t="shared" si="16"/>
        <v/>
      </c>
      <c r="U13" s="47" t="str">
        <f t="shared" si="50"/>
        <v>n/a</v>
      </c>
      <c r="V13" s="46" t="str">
        <f t="shared" si="17"/>
        <v>n/a</v>
      </c>
      <c r="W13" s="46" t="str">
        <f>_xlfn.XLOOKUP($D13, MASTER_YH!$D:$D, MASTER_YH!I:I)</f>
        <v>n/a</v>
      </c>
      <c r="X13" s="49" t="str">
        <f t="shared" si="18"/>
        <v>n/a</v>
      </c>
      <c r="Y13" s="46">
        <f t="shared" si="51"/>
        <v>4722099000</v>
      </c>
      <c r="Z13" s="46">
        <f>_xlfn.XLOOKUP($D13, 'MASTER_S&amp;P'!$D:$D, 'MASTER_S&amp;P'!I:I)</f>
        <v>3325309000</v>
      </c>
      <c r="AA13" s="49">
        <f t="shared" si="52"/>
        <v>1.4200481819885009</v>
      </c>
      <c r="AB13" s="51">
        <f t="shared" si="19"/>
        <v>3325309000</v>
      </c>
      <c r="AC13" s="65">
        <f t="shared" si="20"/>
        <v>5.4330933478547892E-3</v>
      </c>
      <c r="AD13" s="65" t="str">
        <f t="shared" si="21"/>
        <v/>
      </c>
      <c r="AE13" s="50">
        <f t="shared" si="53"/>
        <v>1.4200481819885009</v>
      </c>
      <c r="AF13" s="44">
        <f t="shared" si="22"/>
        <v>0</v>
      </c>
      <c r="AI13" s="46">
        <f>_xlfn.XLOOKUP($D13,MASTER_YH!$D:$D,MASTER_YH!G:G)</f>
        <v>4722099000</v>
      </c>
      <c r="AJ13" s="46" t="str">
        <f>IF(AND(EXCL_YRS_NEG_INC=1,_xlfn.XLOOKUP($D13,MASTER_YH!$D:$D,MASTER_YH!M:M)&lt;0), "Negative", _xlfn.XLOOKUP($D13,MASTER_YH!$D:$D,MASTER_YH!M:M))</f>
        <v>Negative</v>
      </c>
      <c r="AK13" s="65" t="str">
        <f t="shared" si="23"/>
        <v/>
      </c>
      <c r="AL13" s="65" t="str">
        <f t="shared" si="24"/>
        <v/>
      </c>
      <c r="AM13" s="47" t="str">
        <f t="shared" si="54"/>
        <v>n/a</v>
      </c>
      <c r="AN13" s="46">
        <f>_xlfn.XLOOKUP($D13, 'MASTER_S&amp;P'!$D:$D, 'MASTER_S&amp;P'!G:G)</f>
        <v>5468329000</v>
      </c>
      <c r="AO13" s="46" t="str">
        <f>IF(AND(EXCL_YRS_NEG_INC=1,_xlfn.XLOOKUP($D13,'MASTER_S&amp;P'!$D:$D,'MASTER_S&amp;P'!M:M)&lt;0),"Negative",_xlfn.XLOOKUP($D13,'MASTER_S&amp;P'!$D:$D,'MASTER_S&amp;P'!M:M))</f>
        <v>Negative</v>
      </c>
      <c r="AP13" s="65" t="str">
        <f t="shared" si="25"/>
        <v/>
      </c>
      <c r="AQ13" s="65" t="str">
        <f t="shared" si="26"/>
        <v/>
      </c>
      <c r="AR13" s="47" t="str">
        <f t="shared" si="55"/>
        <v>n/a</v>
      </c>
      <c r="AS13" s="46">
        <f>_xlfn.XLOOKUP($D13, MASTER_VL!$D:$D, MASTER_VL!G:G)</f>
        <v>4722100000</v>
      </c>
      <c r="AT13" s="46" t="str">
        <f>IF(AND(EXCL_YRS_NEG_INC=1,_xlfn.XLOOKUP($D13,MASTER_VL!$D:$D,MASTER_VL!P:P)&lt;0),"Negative",_xlfn.XLOOKUP($D13,MASTER_VL!$D:$D,MASTER_VL!P:P))</f>
        <v>Negative</v>
      </c>
      <c r="AU13" s="65" t="str">
        <f t="shared" si="27"/>
        <v/>
      </c>
      <c r="AV13" s="65" t="str">
        <f t="shared" si="28"/>
        <v/>
      </c>
      <c r="AW13" s="47" t="str">
        <f t="shared" si="56"/>
        <v>n/a</v>
      </c>
      <c r="AX13" s="46">
        <f t="shared" si="29"/>
        <v>4722099000</v>
      </c>
      <c r="AY13" s="46">
        <f>_xlfn.XLOOKUP($D13, MASTER_YH!$D:$D, MASTER_YH!J:J)</f>
        <v>3325309000</v>
      </c>
      <c r="AZ13" s="49">
        <f t="shared" si="30"/>
        <v>1.4200481819885009</v>
      </c>
      <c r="BA13" s="46">
        <f t="shared" si="57"/>
        <v>5468329000</v>
      </c>
      <c r="BB13" s="46">
        <f>_xlfn.XLOOKUP($D13, 'MASTER_S&amp;P'!$D:$D, 'MASTER_S&amp;P'!J:J)</f>
        <v>3690931000</v>
      </c>
      <c r="BC13" s="49">
        <f t="shared" si="58"/>
        <v>1.4815581759724037</v>
      </c>
      <c r="BD13" s="51">
        <f t="shared" si="31"/>
        <v>3508120000</v>
      </c>
      <c r="BE13" s="65">
        <f t="shared" si="32"/>
        <v>5.806911277451283E-3</v>
      </c>
      <c r="BF13" s="65" t="str">
        <f t="shared" si="33"/>
        <v/>
      </c>
      <c r="BG13" s="50">
        <f t="shared" si="59"/>
        <v>1.4508031789804523</v>
      </c>
      <c r="BH13" s="44">
        <f t="shared" si="34"/>
        <v>0</v>
      </c>
      <c r="BK13" s="46">
        <f>_xlfn.XLOOKUP($D13,MASTER_YH!$D:$D,MASTER_YH!H:H)</f>
        <v>5468329000</v>
      </c>
      <c r="BL13" s="46" t="str">
        <f>IF(AND(EXCL_YRS_NEG_INC=1,_xlfn.XLOOKUP($D13,MASTER_YH!$D:$D,MASTER_YH!N:N)&lt;0), "Negative", _xlfn.XLOOKUP($D13,MASTER_YH!$D:$D,MASTER_YH!N:N))</f>
        <v>Negative</v>
      </c>
      <c r="BM13" s="65" t="str">
        <f t="shared" si="35"/>
        <v/>
      </c>
      <c r="BN13" s="65" t="str">
        <f t="shared" si="36"/>
        <v/>
      </c>
      <c r="BO13" s="47" t="str">
        <f t="shared" si="60"/>
        <v>n/a</v>
      </c>
      <c r="BP13" s="46">
        <f>_xlfn.XLOOKUP($D13, 'MASTER_S&amp;P'!$D:$D, 'MASTER_S&amp;P'!H:H)</f>
        <v>6150603000</v>
      </c>
      <c r="BQ13" s="46">
        <f>IF(AND(EXCL_YRS_NEG_INC=1,_xlfn.XLOOKUP($D13,'MASTER_S&amp;P'!$D:$D,'MASTER_S&amp;P'!N:N)&lt;0),"Negative",_xlfn.XLOOKUP($D13,'MASTER_S&amp;P'!$D:$D,'MASTER_S&amp;P'!N:N))</f>
        <v>231811000</v>
      </c>
      <c r="BR13" s="65">
        <f t="shared" si="37"/>
        <v>6.4826462860732596E-3</v>
      </c>
      <c r="BS13" s="65" t="str">
        <f t="shared" si="38"/>
        <v/>
      </c>
      <c r="BT13" s="47">
        <f t="shared" si="61"/>
        <v>3.7689150153245136E-2</v>
      </c>
      <c r="BU13" s="46">
        <f>_xlfn.XLOOKUP($D13, MASTER_VL!$D:$D, MASTER_VL!H:H)</f>
        <v>5468300000</v>
      </c>
      <c r="BV13" s="46" t="str">
        <f>IF(AND(EXCL_YRS_NEG_INC=1,_xlfn.XLOOKUP($D13,MASTER_VL!$D:$D,MASTER_VL!Q:Q)&lt;0),"Negative",_xlfn.XLOOKUP($D13,MASTER_VL!$D:$D,MASTER_VL!Q:Q))</f>
        <v>Negative</v>
      </c>
      <c r="BW13" s="65" t="str">
        <f t="shared" si="39"/>
        <v/>
      </c>
      <c r="BX13" s="65" t="str">
        <f t="shared" si="40"/>
        <v/>
      </c>
      <c r="BY13" s="47" t="str">
        <f t="shared" si="62"/>
        <v>n/a</v>
      </c>
      <c r="BZ13" s="46">
        <f t="shared" si="41"/>
        <v>5468329000</v>
      </c>
      <c r="CA13" s="46">
        <f>_xlfn.XLOOKUP($D13, MASTER_YH!$D:$D, MASTER_YH!K:K)</f>
        <v>3690931000</v>
      </c>
      <c r="CB13" s="49">
        <f t="shared" si="42"/>
        <v>1.4815581759724037</v>
      </c>
      <c r="CC13" s="46">
        <f t="shared" si="63"/>
        <v>6150603000</v>
      </c>
      <c r="CD13" s="46">
        <f>_xlfn.XLOOKUP($D13, 'MASTER_S&amp;P'!$D:$D, 'MASTER_S&amp;P'!K:K)</f>
        <v>3927253000</v>
      </c>
      <c r="CE13" s="49">
        <f t="shared" si="64"/>
        <v>1.5661336308101363</v>
      </c>
      <c r="CF13" s="51">
        <f t="shared" si="43"/>
        <v>3809092000</v>
      </c>
      <c r="CG13" s="65">
        <f t="shared" si="44"/>
        <v>6.4823115491262793E-3</v>
      </c>
      <c r="CH13" s="65" t="str">
        <f t="shared" si="45"/>
        <v/>
      </c>
      <c r="CI13" s="50">
        <f t="shared" si="65"/>
        <v>1.5238459033912699</v>
      </c>
      <c r="CJ13" s="44">
        <f t="shared" si="46"/>
        <v>0</v>
      </c>
    </row>
    <row r="14" spans="2:88" x14ac:dyDescent="0.3">
      <c r="B14" s="7" t="str">
        <f t="shared" si="47"/>
        <v>Retail Store</v>
      </c>
      <c r="C14" s="7" t="str">
        <v>BJ's Wholesale Club</v>
      </c>
      <c r="D14" s="7" t="str">
        <v>BJ</v>
      </c>
      <c r="G14" s="46">
        <f>_xlfn.XLOOKUP($D14,MASTER_YH!$D:$D,MASTER_YH!F:F)</f>
        <v>20501804000</v>
      </c>
      <c r="H14" s="46">
        <f>IF(AND(EXCL_YRS_NEG_INC=1,_xlfn.XLOOKUP($D14,MASTER_YH!$D:$D,MASTER_YH!L:L)&lt;0), "Negative", _xlfn.XLOOKUP($D14,MASTER_YH!$D:$D,MASTER_YH!L:L))</f>
        <v>720847000</v>
      </c>
      <c r="I14" s="65">
        <f t="shared" si="11"/>
        <v>1.142840426109123E-2</v>
      </c>
      <c r="J14" s="65">
        <f t="shared" si="12"/>
        <v>2.0277869671507905E-2</v>
      </c>
      <c r="K14" s="47">
        <f t="shared" si="48"/>
        <v>3.5160174197353559E-2</v>
      </c>
      <c r="L14" s="46">
        <f>_xlfn.XLOOKUP($D14, 'MASTER_S&amp;P'!$D:$D, 'MASTER_S&amp;P'!F:F)</f>
        <v>19968689000</v>
      </c>
      <c r="M14" s="46">
        <f>IF(AND(EXCL_YRS_NEG_INC=1,_xlfn.XLOOKUP($D14,'MASTER_S&amp;P'!$D:$D,'MASTER_S&amp;P'!L:L)&lt;0),"Negative",_xlfn.XLOOKUP($D14,'MASTER_S&amp;P'!$D:$D,'MASTER_S&amp;P'!L:L))</f>
        <v>735892000</v>
      </c>
      <c r="N14" s="65">
        <f t="shared" si="13"/>
        <v>1.1388851768587645E-2</v>
      </c>
      <c r="O14" s="65">
        <f t="shared" si="14"/>
        <v>2.0277869671507905E-2</v>
      </c>
      <c r="P14" s="47">
        <f t="shared" si="49"/>
        <v>3.6852294109042415E-2</v>
      </c>
      <c r="Q14" s="46">
        <f>_xlfn.XLOOKUP($D14, MASTER_VL!$D:$D, MASTER_VL!F:F)</f>
        <v>20502000000</v>
      </c>
      <c r="R14" s="46">
        <f>IF(AND(EXCL_YRS_NEG_INC=1,_xlfn.XLOOKUP($D14,MASTER_VL!$D:$D,MASTER_VL!O:O)&lt;0),"Negative",_xlfn.XLOOKUP($D14,MASTER_VL!$D:$D,MASTER_VL!O:O))</f>
        <v>526560000</v>
      </c>
      <c r="S14" s="65">
        <f t="shared" si="15"/>
        <v>1.1783522305091519E-2</v>
      </c>
      <c r="T14" s="65">
        <f t="shared" si="16"/>
        <v>2.0277869671507905E-2</v>
      </c>
      <c r="U14" s="47">
        <f t="shared" si="50"/>
        <v>2.5683347966052091E-2</v>
      </c>
      <c r="V14" s="46">
        <f t="shared" si="17"/>
        <v>20501804000</v>
      </c>
      <c r="W14" s="46">
        <f>_xlfn.XLOOKUP($D14, MASTER_YH!$D:$D, MASTER_YH!I:I)</f>
        <v>7065305000</v>
      </c>
      <c r="X14" s="49">
        <f t="shared" si="18"/>
        <v>2.9017578151261691</v>
      </c>
      <c r="Y14" s="46">
        <f t="shared" si="51"/>
        <v>19968689000</v>
      </c>
      <c r="Z14" s="46">
        <f>_xlfn.XLOOKUP($D14, 'MASTER_S&amp;P'!$D:$D, 'MASTER_S&amp;P'!I:I)</f>
        <v>6677622000</v>
      </c>
      <c r="AA14" s="49">
        <f t="shared" si="52"/>
        <v>2.9903892433563923</v>
      </c>
      <c r="AB14" s="51">
        <f t="shared" si="19"/>
        <v>6871463500</v>
      </c>
      <c r="AC14" s="65">
        <f t="shared" si="20"/>
        <v>1.1227017589005107E-2</v>
      </c>
      <c r="AD14" s="65">
        <f t="shared" si="21"/>
        <v>2.0277869671507905E-2</v>
      </c>
      <c r="AE14" s="50">
        <f t="shared" si="53"/>
        <v>2.9460735292412807</v>
      </c>
      <c r="AF14" s="44">
        <f t="shared" si="22"/>
        <v>1</v>
      </c>
      <c r="AI14" s="46">
        <f>_xlfn.XLOOKUP($D14,MASTER_YH!$D:$D,MASTER_YH!G:G)</f>
        <v>19968689000</v>
      </c>
      <c r="AJ14" s="46">
        <f>IF(AND(EXCL_YRS_NEG_INC=1,_xlfn.XLOOKUP($D14,MASTER_YH!$D:$D,MASTER_YH!M:M)&lt;0), "Negative", _xlfn.XLOOKUP($D14,MASTER_YH!$D:$D,MASTER_YH!M:M))</f>
        <v>735892000</v>
      </c>
      <c r="AK14" s="65">
        <f t="shared" si="23"/>
        <v>1.095539199285832E-2</v>
      </c>
      <c r="AL14" s="65">
        <f t="shared" si="24"/>
        <v>1.9585222720345966E-2</v>
      </c>
      <c r="AM14" s="47">
        <f t="shared" si="54"/>
        <v>3.6852294109042415E-2</v>
      </c>
      <c r="AN14" s="46">
        <f>_xlfn.XLOOKUP($D14, 'MASTER_S&amp;P'!$D:$D, 'MASTER_S&amp;P'!G:G)</f>
        <v>19315165000</v>
      </c>
      <c r="AO14" s="46">
        <f>IF(AND(EXCL_YRS_NEG_INC=1,_xlfn.XLOOKUP($D14,'MASTER_S&amp;P'!$D:$D,'MASTER_S&amp;P'!M:M)&lt;0),"Negative",_xlfn.XLOOKUP($D14,'MASTER_S&amp;P'!$D:$D,'MASTER_S&amp;P'!M:M))</f>
        <v>690524000</v>
      </c>
      <c r="AP14" s="65">
        <f t="shared" si="25"/>
        <v>1.1316042345332289E-2</v>
      </c>
      <c r="AQ14" s="65">
        <f t="shared" si="26"/>
        <v>1.9585222720345966E-2</v>
      </c>
      <c r="AR14" s="47">
        <f t="shared" si="55"/>
        <v>3.5750354708334098E-2</v>
      </c>
      <c r="AS14" s="46">
        <f>_xlfn.XLOOKUP($D14, MASTER_VL!$D:$D, MASTER_VL!G:G)</f>
        <v>19969000000</v>
      </c>
      <c r="AT14" s="46">
        <f>IF(AND(EXCL_YRS_NEG_INC=1,_xlfn.XLOOKUP($D14,MASTER_VL!$D:$D,MASTER_VL!P:P)&lt;0),"Negative",_xlfn.XLOOKUP($D14,MASTER_VL!$D:$D,MASTER_VL!P:P))</f>
        <v>515147600</v>
      </c>
      <c r="AU14" s="65">
        <f t="shared" si="27"/>
        <v>1.1943706377266041E-2</v>
      </c>
      <c r="AV14" s="65">
        <f t="shared" si="28"/>
        <v>1.9585222720345966E-2</v>
      </c>
      <c r="AW14" s="47">
        <f t="shared" si="56"/>
        <v>2.5797365917171616E-2</v>
      </c>
      <c r="AX14" s="46">
        <f t="shared" si="29"/>
        <v>19968689000</v>
      </c>
      <c r="AY14" s="46">
        <f>_xlfn.XLOOKUP($D14, MASTER_YH!$D:$D, MASTER_YH!J:J)</f>
        <v>6677622000</v>
      </c>
      <c r="AZ14" s="49">
        <f t="shared" si="30"/>
        <v>2.9903892433563923</v>
      </c>
      <c r="BA14" s="46">
        <f t="shared" si="57"/>
        <v>19315165000</v>
      </c>
      <c r="BB14" s="46">
        <f>_xlfn.XLOOKUP($D14, 'MASTER_S&amp;P'!$D:$D, 'MASTER_S&amp;P'!J:J)</f>
        <v>6349956000</v>
      </c>
      <c r="BC14" s="49">
        <f t="shared" si="58"/>
        <v>3.0417793446127814</v>
      </c>
      <c r="BD14" s="51">
        <f t="shared" si="31"/>
        <v>6513789000</v>
      </c>
      <c r="BE14" s="65">
        <f t="shared" si="32"/>
        <v>1.078212683803237E-2</v>
      </c>
      <c r="BF14" s="65">
        <f t="shared" si="33"/>
        <v>1.9585222720345966E-2</v>
      </c>
      <c r="BG14" s="50">
        <f t="shared" si="59"/>
        <v>3.0160842939845871</v>
      </c>
      <c r="BH14" s="44">
        <f t="shared" si="34"/>
        <v>1</v>
      </c>
      <c r="BK14" s="46">
        <f>_xlfn.XLOOKUP($D14,MASTER_YH!$D:$D,MASTER_YH!H:H)</f>
        <v>19315165000</v>
      </c>
      <c r="BL14" s="46">
        <f>IF(AND(EXCL_YRS_NEG_INC=1,_xlfn.XLOOKUP($D14,MASTER_YH!$D:$D,MASTER_YH!N:N)&lt;0), "Negative", _xlfn.XLOOKUP($D14,MASTER_YH!$D:$D,MASTER_YH!N:N))</f>
        <v>690524000</v>
      </c>
      <c r="BM14" s="65">
        <f t="shared" si="35"/>
        <v>1.074514366637273E-2</v>
      </c>
      <c r="BN14" s="65">
        <f t="shared" si="36"/>
        <v>1.5939202816954198E-2</v>
      </c>
      <c r="BO14" s="47">
        <f t="shared" si="60"/>
        <v>3.5750354708334098E-2</v>
      </c>
      <c r="BP14" s="46">
        <f>_xlfn.XLOOKUP($D14, 'MASTER_S&amp;P'!$D:$D, 'MASTER_S&amp;P'!H:H)</f>
        <v>16667302000</v>
      </c>
      <c r="BQ14" s="46">
        <f>IF(AND(EXCL_YRS_NEG_INC=1,_xlfn.XLOOKUP($D14,'MASTER_S&amp;P'!$D:$D,'MASTER_S&amp;P'!N:N)&lt;0),"Negative",_xlfn.XLOOKUP($D14,'MASTER_S&amp;P'!$D:$D,'MASTER_S&amp;P'!N:N))</f>
        <v>557879000</v>
      </c>
      <c r="BR14" s="65">
        <f t="shared" si="37"/>
        <v>1.0227365644538331E-2</v>
      </c>
      <c r="BS14" s="65">
        <f t="shared" si="38"/>
        <v>1.5939202816954198E-2</v>
      </c>
      <c r="BT14" s="47">
        <f t="shared" si="61"/>
        <v>3.3471464067789738E-2</v>
      </c>
      <c r="BU14" s="46">
        <f>_xlfn.XLOOKUP($D14, MASTER_VL!$D:$D, MASTER_VL!H:H)</f>
        <v>19315000000</v>
      </c>
      <c r="BV14" s="46">
        <f>IF(AND(EXCL_YRS_NEG_INC=1,_xlfn.XLOOKUP($D14,MASTER_VL!$D:$D,MASTER_VL!Q:Q)&lt;0),"Negative",_xlfn.XLOOKUP($D14,MASTER_VL!$D:$D,MASTER_VL!Q:Q))</f>
        <v>503464000</v>
      </c>
      <c r="BW14" s="65">
        <f t="shared" si="39"/>
        <v>1.1034193434887684E-2</v>
      </c>
      <c r="BX14" s="65">
        <f t="shared" si="40"/>
        <v>1.5939202816954198E-2</v>
      </c>
      <c r="BY14" s="47">
        <f t="shared" si="62"/>
        <v>2.6065959099145743E-2</v>
      </c>
      <c r="BZ14" s="46">
        <f t="shared" si="41"/>
        <v>19315165000</v>
      </c>
      <c r="CA14" s="46">
        <f>_xlfn.XLOOKUP($D14, MASTER_YH!$D:$D, MASTER_YH!K:K)</f>
        <v>6349956000</v>
      </c>
      <c r="CB14" s="49">
        <f t="shared" si="42"/>
        <v>3.0417793446127814</v>
      </c>
      <c r="CC14" s="46">
        <f t="shared" si="63"/>
        <v>16667302000</v>
      </c>
      <c r="CD14" s="46">
        <f>_xlfn.XLOOKUP($D14, 'MASTER_S&amp;P'!$D:$D, 'MASTER_S&amp;P'!K:K)</f>
        <v>5668894000</v>
      </c>
      <c r="CE14" s="49">
        <f t="shared" si="64"/>
        <v>2.940132943039683</v>
      </c>
      <c r="CF14" s="51">
        <f t="shared" si="43"/>
        <v>6009425000</v>
      </c>
      <c r="CG14" s="65">
        <f t="shared" si="44"/>
        <v>1.022683754582672E-2</v>
      </c>
      <c r="CH14" s="65">
        <f t="shared" si="45"/>
        <v>1.5939202816954198E-2</v>
      </c>
      <c r="CI14" s="50">
        <f t="shared" si="65"/>
        <v>2.9909561438262324</v>
      </c>
      <c r="CJ14" s="44">
        <f t="shared" si="46"/>
        <v>1</v>
      </c>
    </row>
    <row r="15" spans="2:88" x14ac:dyDescent="0.3">
      <c r="B15" s="7" t="str">
        <f t="shared" si="47"/>
        <v>Retail Store</v>
      </c>
      <c r="C15" s="7" t="str">
        <v>Burlington Stores Inc</v>
      </c>
      <c r="D15" s="7" t="str">
        <v>BURL</v>
      </c>
      <c r="G15" s="46">
        <f>_xlfn.XLOOKUP($D15,MASTER_YH!$D:$D,MASTER_YH!F:F)</f>
        <v>10616743000</v>
      </c>
      <c r="H15" s="46">
        <f>IF(AND(EXCL_YRS_NEG_INC=1,_xlfn.XLOOKUP($D15,MASTER_YH!$D:$D,MASTER_YH!L:L)&lt;0), "Negative", _xlfn.XLOOKUP($D15,MASTER_YH!$D:$D,MASTER_YH!L:L))</f>
        <v>674814000</v>
      </c>
      <c r="I15" s="65">
        <f t="shared" si="11"/>
        <v>1.370222721813761E-2</v>
      </c>
      <c r="J15" s="65" t="str">
        <f t="shared" si="12"/>
        <v/>
      </c>
      <c r="K15" s="47">
        <f t="shared" si="48"/>
        <v>6.3561301238995796E-2</v>
      </c>
      <c r="L15" s="46">
        <f>_xlfn.XLOOKUP($D15, 'MASTER_S&amp;P'!$D:$D, 'MASTER_S&amp;P'!F:F)</f>
        <v>9718150000</v>
      </c>
      <c r="M15" s="46">
        <f>IF(AND(EXCL_YRS_NEG_INC=1,_xlfn.XLOOKUP($D15,'MASTER_S&amp;P'!$D:$D,'MASTER_S&amp;P'!L:L)&lt;0),"Negative",_xlfn.XLOOKUP($D15,'MASTER_S&amp;P'!$D:$D,'MASTER_S&amp;P'!L:L))</f>
        <v>465773000</v>
      </c>
      <c r="N15" s="65">
        <f t="shared" si="13"/>
        <v>1.3654805266048207E-2</v>
      </c>
      <c r="O15" s="65" t="str">
        <f t="shared" si="14"/>
        <v/>
      </c>
      <c r="P15" s="47">
        <f t="shared" si="49"/>
        <v>4.7928155050086692E-2</v>
      </c>
      <c r="Q15" s="46">
        <f>_xlfn.XLOOKUP($D15, MASTER_VL!$D:$D, MASTER_VL!F:F)</f>
        <v>10635000000</v>
      </c>
      <c r="R15" s="46">
        <f>IF(AND(EXCL_YRS_NEG_INC=1,_xlfn.XLOOKUP($D15,MASTER_VL!$D:$D,MASTER_VL!O:O)&lt;0),"Negative",_xlfn.XLOOKUP($D15,MASTER_VL!$D:$D,MASTER_VL!O:O))</f>
        <v>493584000</v>
      </c>
      <c r="S15" s="65">
        <f t="shared" si="15"/>
        <v>1.4128000407201184E-2</v>
      </c>
      <c r="T15" s="65" t="str">
        <f t="shared" si="16"/>
        <v/>
      </c>
      <c r="U15" s="47">
        <f t="shared" si="50"/>
        <v>4.6411283497884342E-2</v>
      </c>
      <c r="V15" s="46">
        <f t="shared" si="17"/>
        <v>10616743000</v>
      </c>
      <c r="W15" s="46">
        <f>_xlfn.XLOOKUP($D15, MASTER_YH!$D:$D, MASTER_YH!I:I)</f>
        <v>8770413000</v>
      </c>
      <c r="X15" s="49">
        <f t="shared" si="18"/>
        <v>1.2105180223553897</v>
      </c>
      <c r="Y15" s="46">
        <f t="shared" si="51"/>
        <v>9718150000</v>
      </c>
      <c r="Z15" s="46">
        <f>_xlfn.XLOOKUP($D15, 'MASTER_S&amp;P'!$D:$D, 'MASTER_S&amp;P'!I:I)</f>
        <v>7706840000</v>
      </c>
      <c r="AA15" s="49">
        <f t="shared" si="52"/>
        <v>1.2609772617570885</v>
      </c>
      <c r="AB15" s="51">
        <f t="shared" si="19"/>
        <v>8238626500</v>
      </c>
      <c r="AC15" s="65">
        <f t="shared" si="20"/>
        <v>1.3460772166619759E-2</v>
      </c>
      <c r="AD15" s="65" t="str">
        <f t="shared" si="21"/>
        <v/>
      </c>
      <c r="AE15" s="50">
        <f t="shared" si="53"/>
        <v>1.2357476420562392</v>
      </c>
      <c r="AF15" s="44">
        <f t="shared" si="22"/>
        <v>0</v>
      </c>
      <c r="AI15" s="46">
        <f>_xlfn.XLOOKUP($D15,MASTER_YH!$D:$D,MASTER_YH!G:G)</f>
        <v>9708973000</v>
      </c>
      <c r="AJ15" s="46">
        <f>IF(AND(EXCL_YRS_NEG_INC=1,_xlfn.XLOOKUP($D15,MASTER_YH!$D:$D,MASTER_YH!M:M)&lt;0), "Negative", _xlfn.XLOOKUP($D15,MASTER_YH!$D:$D,MASTER_YH!M:M))</f>
        <v>465773000</v>
      </c>
      <c r="AK15" s="65">
        <f t="shared" si="23"/>
        <v>1.2594262570628789E-2</v>
      </c>
      <c r="AL15" s="65" t="str">
        <f t="shared" si="24"/>
        <v/>
      </c>
      <c r="AM15" s="47">
        <f t="shared" si="54"/>
        <v>4.7973457130841751E-2</v>
      </c>
      <c r="AN15" s="46">
        <f>_xlfn.XLOOKUP($D15, 'MASTER_S&amp;P'!$D:$D, 'MASTER_S&amp;P'!G:G)</f>
        <v>8693160000</v>
      </c>
      <c r="AO15" s="46">
        <f>IF(AND(EXCL_YRS_NEG_INC=1,_xlfn.XLOOKUP($D15,'MASTER_S&amp;P'!$D:$D,'MASTER_S&amp;P'!M:M)&lt;0),"Negative",_xlfn.XLOOKUP($D15,'MASTER_S&amp;P'!$D:$D,'MASTER_S&amp;P'!M:M))</f>
        <v>307509000</v>
      </c>
      <c r="AP15" s="65">
        <f t="shared" si="25"/>
        <v>1.3008864370199992E-2</v>
      </c>
      <c r="AQ15" s="65" t="str">
        <f t="shared" si="26"/>
        <v/>
      </c>
      <c r="AR15" s="47">
        <f t="shared" si="55"/>
        <v>3.5373673094708943E-2</v>
      </c>
      <c r="AS15" s="46">
        <f>_xlfn.XLOOKUP($D15, MASTER_VL!$D:$D, MASTER_VL!G:G)</f>
        <v>9727500000</v>
      </c>
      <c r="AT15" s="46">
        <f>IF(AND(EXCL_YRS_NEG_INC=1,_xlfn.XLOOKUP($D15,MASTER_VL!$D:$D,MASTER_VL!P:P)&lt;0),"Negative",_xlfn.XLOOKUP($D15,MASTER_VL!$D:$D,MASTER_VL!P:P))</f>
        <v>399110400</v>
      </c>
      <c r="AU15" s="65">
        <f t="shared" si="27"/>
        <v>1.373042372923218E-2</v>
      </c>
      <c r="AV15" s="65" t="str">
        <f t="shared" si="28"/>
        <v/>
      </c>
      <c r="AW15" s="47">
        <f t="shared" si="56"/>
        <v>4.1029082498072474E-2</v>
      </c>
      <c r="AX15" s="46">
        <f t="shared" si="29"/>
        <v>9708973000</v>
      </c>
      <c r="AY15" s="46">
        <f>_xlfn.XLOOKUP($D15, MASTER_YH!$D:$D, MASTER_YH!J:J)</f>
        <v>7706840000</v>
      </c>
      <c r="AZ15" s="49">
        <f t="shared" si="30"/>
        <v>1.2597865013416654</v>
      </c>
      <c r="BA15" s="46">
        <f t="shared" si="57"/>
        <v>8693160000</v>
      </c>
      <c r="BB15" s="46">
        <f>_xlfn.XLOOKUP($D15, 'MASTER_S&amp;P'!$D:$D, 'MASTER_S&amp;P'!J:J)</f>
        <v>7269597000</v>
      </c>
      <c r="BC15" s="49">
        <f t="shared" si="58"/>
        <v>1.195824197682485</v>
      </c>
      <c r="BD15" s="51">
        <f t="shared" si="31"/>
        <v>7488218500</v>
      </c>
      <c r="BE15" s="65">
        <f t="shared" si="32"/>
        <v>1.2395077835327563E-2</v>
      </c>
      <c r="BF15" s="65" t="str">
        <f t="shared" si="33"/>
        <v/>
      </c>
      <c r="BG15" s="50">
        <f t="shared" si="59"/>
        <v>1.2278053495120753</v>
      </c>
      <c r="BH15" s="44">
        <f t="shared" si="34"/>
        <v>0</v>
      </c>
      <c r="BK15" s="46">
        <f>_xlfn.XLOOKUP($D15,MASTER_YH!$D:$D,MASTER_YH!H:H)</f>
        <v>8684545000</v>
      </c>
      <c r="BL15" s="46">
        <f>IF(AND(EXCL_YRS_NEG_INC=1,_xlfn.XLOOKUP($D15,MASTER_YH!$D:$D,MASTER_YH!N:N)&lt;0), "Negative", _xlfn.XLOOKUP($D15,MASTER_YH!$D:$D,MASTER_YH!N:N))</f>
        <v>307509000</v>
      </c>
      <c r="BM15" s="65">
        <f t="shared" si="35"/>
        <v>1.2837392917895582E-2</v>
      </c>
      <c r="BN15" s="65" t="str">
        <f t="shared" si="36"/>
        <v/>
      </c>
      <c r="BO15" s="47">
        <f t="shared" si="60"/>
        <v>3.5408763498836149E-2</v>
      </c>
      <c r="BP15" s="46">
        <f>_xlfn.XLOOKUP($D15, 'MASTER_S&amp;P'!$D:$D, 'MASTER_S&amp;P'!H:H)</f>
        <v>9312727000</v>
      </c>
      <c r="BQ15" s="46">
        <f>IF(AND(EXCL_YRS_NEG_INC=1,_xlfn.XLOOKUP($D15,'MASTER_S&amp;P'!$D:$D,'MASTER_S&amp;P'!N:N)&lt;0),"Negative",_xlfn.XLOOKUP($D15,'MASTER_S&amp;P'!$D:$D,'MASTER_S&amp;P'!N:N))</f>
        <v>545298000</v>
      </c>
      <c r="BR15" s="65">
        <f t="shared" si="37"/>
        <v>1.2218795334008395E-2</v>
      </c>
      <c r="BS15" s="65" t="str">
        <f t="shared" si="38"/>
        <v/>
      </c>
      <c r="BT15" s="47">
        <f t="shared" si="61"/>
        <v>5.8554062628486801E-2</v>
      </c>
      <c r="BU15" s="46">
        <f>_xlfn.XLOOKUP($D15, MASTER_VL!$D:$D, MASTER_VL!H:H)</f>
        <v>8702600000</v>
      </c>
      <c r="BV15" s="46">
        <f>IF(AND(EXCL_YRS_NEG_INC=1,_xlfn.XLOOKUP($D15,MASTER_VL!$D:$D,MASTER_VL!Q:Q)&lt;0),"Negative",_xlfn.XLOOKUP($D15,MASTER_VL!$D:$D,MASTER_VL!Q:Q))</f>
        <v>276985200</v>
      </c>
      <c r="BW15" s="65">
        <f t="shared" si="39"/>
        <v>1.3182725243499178E-2</v>
      </c>
      <c r="BX15" s="65" t="str">
        <f t="shared" si="40"/>
        <v/>
      </c>
      <c r="BY15" s="47">
        <f t="shared" si="62"/>
        <v>3.1827867533840461E-2</v>
      </c>
      <c r="BZ15" s="46">
        <f t="shared" si="41"/>
        <v>8684545000</v>
      </c>
      <c r="CA15" s="46">
        <f>_xlfn.XLOOKUP($D15, MASTER_YH!$D:$D, MASTER_YH!K:K)</f>
        <v>7269597000</v>
      </c>
      <c r="CB15" s="49">
        <f t="shared" si="42"/>
        <v>1.1946391251124375</v>
      </c>
      <c r="CC15" s="46">
        <f t="shared" si="63"/>
        <v>9312727000</v>
      </c>
      <c r="CD15" s="46">
        <f>_xlfn.XLOOKUP($D15, 'MASTER_S&amp;P'!$D:$D, 'MASTER_S&amp;P'!K:K)</f>
        <v>7089513000</v>
      </c>
      <c r="CE15" s="49">
        <f t="shared" si="64"/>
        <v>1.313591920911916</v>
      </c>
      <c r="CF15" s="51">
        <f t="shared" si="43"/>
        <v>7179555000</v>
      </c>
      <c r="CG15" s="65">
        <f t="shared" si="44"/>
        <v>1.2218164406133358E-2</v>
      </c>
      <c r="CH15" s="65" t="str">
        <f t="shared" si="45"/>
        <v/>
      </c>
      <c r="CI15" s="50">
        <f t="shared" si="65"/>
        <v>1.2541155230121768</v>
      </c>
      <c r="CJ15" s="44">
        <f t="shared" si="46"/>
        <v>0</v>
      </c>
    </row>
    <row r="16" spans="2:88" x14ac:dyDescent="0.3">
      <c r="B16" s="7" t="str">
        <f t="shared" si="47"/>
        <v>Retail Store</v>
      </c>
      <c r="C16" s="7" t="str">
        <v>Costco Wholesale Corporation</v>
      </c>
      <c r="D16" s="7" t="str">
        <v>COST</v>
      </c>
      <c r="G16" s="46">
        <f>_xlfn.XLOOKUP($D16,MASTER_YH!$D:$D,MASTER_YH!F:F)</f>
        <v>254453000000</v>
      </c>
      <c r="H16" s="46">
        <f>IF(AND(EXCL_YRS_NEG_INC=1,_xlfn.XLOOKUP($D16,MASTER_YH!$D:$D,MASTER_YH!L:L)&lt;0), "Negative", _xlfn.XLOOKUP($D16,MASTER_YH!$D:$D,MASTER_YH!L:L))</f>
        <v>9740000000</v>
      </c>
      <c r="I16" s="65">
        <f t="shared" si="11"/>
        <v>0.11614074613890646</v>
      </c>
      <c r="J16" s="65">
        <f t="shared" si="12"/>
        <v>0.20607311921704433</v>
      </c>
      <c r="K16" s="47">
        <f t="shared" si="48"/>
        <v>3.8278188899325216E-2</v>
      </c>
      <c r="L16" s="46">
        <f>_xlfn.XLOOKUP($D16, 'MASTER_S&amp;P'!$D:$D, 'MASTER_S&amp;P'!F:F)</f>
        <v>254453000000</v>
      </c>
      <c r="M16" s="46">
        <f>IF(AND(EXCL_YRS_NEG_INC=1,_xlfn.XLOOKUP($D16,'MASTER_S&amp;P'!$D:$D,'MASTER_S&amp;P'!L:L)&lt;0),"Negative",_xlfn.XLOOKUP($D16,'MASTER_S&amp;P'!$D:$D,'MASTER_S&amp;P'!L:L))</f>
        <v>9740000000</v>
      </c>
      <c r="N16" s="65">
        <f t="shared" si="13"/>
        <v>0.11573879536029609</v>
      </c>
      <c r="O16" s="65">
        <f t="shared" si="14"/>
        <v>0.20607311921704433</v>
      </c>
      <c r="P16" s="47">
        <f t="shared" si="49"/>
        <v>3.8278188899325216E-2</v>
      </c>
      <c r="Q16" s="46">
        <f>_xlfn.XLOOKUP($D16, MASTER_VL!$D:$D, MASTER_VL!F:F)</f>
        <v>254453000000</v>
      </c>
      <c r="R16" s="46">
        <f>IF(AND(EXCL_YRS_NEG_INC=1,_xlfn.XLOOKUP($D16,MASTER_VL!$D:$D,MASTER_VL!O:O)&lt;0),"Negative",_xlfn.XLOOKUP($D16,MASTER_VL!$D:$D,MASTER_VL!O:O))</f>
        <v>7338232799.999999</v>
      </c>
      <c r="S16" s="65">
        <f t="shared" si="15"/>
        <v>0.11974962045375717</v>
      </c>
      <c r="T16" s="65">
        <f t="shared" si="16"/>
        <v>0.20607311921704433</v>
      </c>
      <c r="U16" s="47">
        <f t="shared" si="50"/>
        <v>2.88392465406185E-2</v>
      </c>
      <c r="V16" s="46">
        <f t="shared" si="17"/>
        <v>254453000000</v>
      </c>
      <c r="W16" s="46">
        <f>_xlfn.XLOOKUP($D16, MASTER_YH!$D:$D, MASTER_YH!I:I)</f>
        <v>69831000000</v>
      </c>
      <c r="X16" s="49">
        <f t="shared" si="18"/>
        <v>3.6438401283097765</v>
      </c>
      <c r="Y16" s="46">
        <f t="shared" si="51"/>
        <v>254453000000</v>
      </c>
      <c r="Z16" s="46">
        <f>_xlfn.XLOOKUP($D16, 'MASTER_S&amp;P'!$D:$D, 'MASTER_S&amp;P'!I:I)</f>
        <v>69831000000</v>
      </c>
      <c r="AA16" s="49">
        <f t="shared" si="52"/>
        <v>3.6438401283097765</v>
      </c>
      <c r="AB16" s="51">
        <f t="shared" si="19"/>
        <v>69831000000</v>
      </c>
      <c r="AC16" s="65">
        <f t="shared" si="20"/>
        <v>0.11409416134682454</v>
      </c>
      <c r="AD16" s="65">
        <f t="shared" si="21"/>
        <v>0.20607311921704433</v>
      </c>
      <c r="AE16" s="50">
        <f t="shared" si="53"/>
        <v>3.6438401283097765</v>
      </c>
      <c r="AF16" s="44">
        <f t="shared" si="22"/>
        <v>1</v>
      </c>
      <c r="AI16" s="46">
        <f>_xlfn.XLOOKUP($D16,MASTER_YH!$D:$D,MASTER_YH!G:G)</f>
        <v>242290000000</v>
      </c>
      <c r="AJ16" s="46">
        <f>IF(AND(EXCL_YRS_NEG_INC=1,_xlfn.XLOOKUP($D16,MASTER_YH!$D:$D,MASTER_YH!M:M)&lt;0), "Negative", _xlfn.XLOOKUP($D16,MASTER_YH!$D:$D,MASTER_YH!M:M))</f>
        <v>8487000000</v>
      </c>
      <c r="AK16" s="65">
        <f t="shared" si="23"/>
        <v>0.11603942270086839</v>
      </c>
      <c r="AL16" s="65">
        <f t="shared" si="24"/>
        <v>0.20744651943247619</v>
      </c>
      <c r="AM16" s="47">
        <f t="shared" si="54"/>
        <v>3.5028271905567711E-2</v>
      </c>
      <c r="AN16" s="46">
        <f>_xlfn.XLOOKUP($D16, 'MASTER_S&amp;P'!$D:$D, 'MASTER_S&amp;P'!G:G)</f>
        <v>242290000000</v>
      </c>
      <c r="AO16" s="46">
        <f>IF(AND(EXCL_YRS_NEG_INC=1,_xlfn.XLOOKUP($D16,'MASTER_S&amp;P'!$D:$D,'MASTER_S&amp;P'!M:M)&lt;0),"Negative",_xlfn.XLOOKUP($D16,'MASTER_S&amp;P'!$D:$D,'MASTER_S&amp;P'!M:M))</f>
        <v>8487000000</v>
      </c>
      <c r="AP16" s="65">
        <f t="shared" si="25"/>
        <v>0.11985942829493801</v>
      </c>
      <c r="AQ16" s="65">
        <f t="shared" si="26"/>
        <v>0.20744651943247619</v>
      </c>
      <c r="AR16" s="47">
        <f t="shared" si="55"/>
        <v>3.5028271905567711E-2</v>
      </c>
      <c r="AS16" s="46">
        <f>_xlfn.XLOOKUP($D16, MASTER_VL!$D:$D, MASTER_VL!G:G)</f>
        <v>242290000000</v>
      </c>
      <c r="AT16" s="46">
        <f>IF(AND(EXCL_YRS_NEG_INC=1,_xlfn.XLOOKUP($D16,MASTER_VL!$D:$D,MASTER_VL!P:P)&lt;0),"Negative",_xlfn.XLOOKUP($D16,MASTER_VL!$D:$D,MASTER_VL!P:P))</f>
        <v>6269906400</v>
      </c>
      <c r="AU16" s="65">
        <f t="shared" si="27"/>
        <v>0.12650764060565875</v>
      </c>
      <c r="AV16" s="65">
        <f t="shared" si="28"/>
        <v>0.20744651943247619</v>
      </c>
      <c r="AW16" s="47">
        <f t="shared" si="56"/>
        <v>2.5877693672871353E-2</v>
      </c>
      <c r="AX16" s="46">
        <f t="shared" si="29"/>
        <v>242290000000</v>
      </c>
      <c r="AY16" s="46">
        <f>_xlfn.XLOOKUP($D16, MASTER_YH!$D:$D, MASTER_YH!J:J)</f>
        <v>68994000000</v>
      </c>
      <c r="AZ16" s="49">
        <f t="shared" si="30"/>
        <v>3.5117546453314783</v>
      </c>
      <c r="BA16" s="46">
        <f t="shared" si="57"/>
        <v>242290000000</v>
      </c>
      <c r="BB16" s="46">
        <f>_xlfn.XLOOKUP($D16, 'MASTER_S&amp;P'!$D:$D, 'MASTER_S&amp;P'!J:J)</f>
        <v>68994000000</v>
      </c>
      <c r="BC16" s="49">
        <f t="shared" si="58"/>
        <v>3.5117546453314783</v>
      </c>
      <c r="BD16" s="51">
        <f t="shared" si="31"/>
        <v>68994000000</v>
      </c>
      <c r="BE16" s="65">
        <f t="shared" si="32"/>
        <v>0.11420419959307944</v>
      </c>
      <c r="BF16" s="65">
        <f t="shared" si="33"/>
        <v>0.20744651943247619</v>
      </c>
      <c r="BG16" s="50">
        <f t="shared" si="59"/>
        <v>3.5117546453314783</v>
      </c>
      <c r="BH16" s="44">
        <f t="shared" si="34"/>
        <v>1</v>
      </c>
      <c r="BK16" s="46">
        <f>_xlfn.XLOOKUP($D16,MASTER_YH!$D:$D,MASTER_YH!H:H)</f>
        <v>226954000000</v>
      </c>
      <c r="BL16" s="46">
        <f>IF(AND(EXCL_YRS_NEG_INC=1,_xlfn.XLOOKUP($D16,MASTER_YH!$D:$D,MASTER_YH!N:N)&lt;0), "Negative", _xlfn.XLOOKUP($D16,MASTER_YH!$D:$D,MASTER_YH!N:N))</f>
        <v>7840000000</v>
      </c>
      <c r="BM16" s="65">
        <f t="shared" si="35"/>
        <v>0.11473192335314486</v>
      </c>
      <c r="BN16" s="65">
        <f t="shared" si="36"/>
        <v>0.17019180503170986</v>
      </c>
      <c r="BO16" s="47">
        <f t="shared" si="60"/>
        <v>3.4544445129850103E-2</v>
      </c>
      <c r="BP16" s="46">
        <f>_xlfn.XLOOKUP($D16, 'MASTER_S&amp;P'!$D:$D, 'MASTER_S&amp;P'!H:H)</f>
        <v>226954000000</v>
      </c>
      <c r="BQ16" s="46">
        <f>IF(AND(EXCL_YRS_NEG_INC=1,_xlfn.XLOOKUP($D16,'MASTER_S&amp;P'!$D:$D,'MASTER_S&amp;P'!N:N)&lt;0),"Negative",_xlfn.XLOOKUP($D16,'MASTER_S&amp;P'!$D:$D,'MASTER_S&amp;P'!N:N))</f>
        <v>7840000000</v>
      </c>
      <c r="BR16" s="65">
        <f t="shared" si="37"/>
        <v>0.10920331711394127</v>
      </c>
      <c r="BS16" s="65">
        <f t="shared" si="38"/>
        <v>0.17019180503170986</v>
      </c>
      <c r="BT16" s="47">
        <f t="shared" si="61"/>
        <v>3.4544445129850103E-2</v>
      </c>
      <c r="BU16" s="46">
        <f>_xlfn.XLOOKUP($D16, MASTER_VL!$D:$D, MASTER_VL!H:H)</f>
        <v>226954000000</v>
      </c>
      <c r="BV16" s="46">
        <f>IF(AND(EXCL_YRS_NEG_INC=1,_xlfn.XLOOKUP($D16,MASTER_VL!$D:$D,MASTER_VL!Q:Q)&lt;0),"Negative",_xlfn.XLOOKUP($D16,MASTER_VL!$D:$D,MASTER_VL!Q:Q))</f>
        <v>5816552400</v>
      </c>
      <c r="BW16" s="65">
        <f t="shared" si="39"/>
        <v>0.11781826979170272</v>
      </c>
      <c r="BX16" s="65">
        <f t="shared" si="40"/>
        <v>0.17019180503170986</v>
      </c>
      <c r="BY16" s="47">
        <f t="shared" si="62"/>
        <v>2.5628772350344123E-2</v>
      </c>
      <c r="BZ16" s="46">
        <f t="shared" si="41"/>
        <v>226954000000</v>
      </c>
      <c r="CA16" s="46">
        <f>_xlfn.XLOOKUP($D16, MASTER_YH!$D:$D, MASTER_YH!K:K)</f>
        <v>64166000000</v>
      </c>
      <c r="CB16" s="49">
        <f t="shared" si="42"/>
        <v>3.5369822024124926</v>
      </c>
      <c r="CC16" s="46">
        <f t="shared" si="63"/>
        <v>226954000000</v>
      </c>
      <c r="CD16" s="46">
        <f>_xlfn.XLOOKUP($D16, 'MASTER_S&amp;P'!$D:$D, 'MASTER_S&amp;P'!K:K)</f>
        <v>64166000000</v>
      </c>
      <c r="CE16" s="49">
        <f t="shared" si="64"/>
        <v>3.5369822024124926</v>
      </c>
      <c r="CF16" s="51">
        <f t="shared" si="43"/>
        <v>64166000000</v>
      </c>
      <c r="CG16" s="65">
        <f t="shared" si="44"/>
        <v>0.10919767830791087</v>
      </c>
      <c r="CH16" s="65">
        <f t="shared" si="45"/>
        <v>0.17019180503170986</v>
      </c>
      <c r="CI16" s="50">
        <f t="shared" si="65"/>
        <v>3.5369822024124926</v>
      </c>
      <c r="CJ16" s="44">
        <f t="shared" si="46"/>
        <v>1</v>
      </c>
    </row>
    <row r="17" spans="2:88" x14ac:dyDescent="0.3">
      <c r="B17" s="7" t="str">
        <f t="shared" si="47"/>
        <v>Retail Store</v>
      </c>
      <c r="C17" s="7" t="str">
        <v>Canadian Tire 'A'</v>
      </c>
      <c r="D17" s="7" t="str">
        <v>CTCA.TO</v>
      </c>
      <c r="G17" s="46">
        <f>_xlfn.XLOOKUP($D17,MASTER_YH!$D:$D,MASTER_YH!F:F)</f>
        <v>16357800000</v>
      </c>
      <c r="H17" s="46">
        <f>IF(AND(EXCL_YRS_NEG_INC=1,_xlfn.XLOOKUP($D17,MASTER_YH!$D:$D,MASTER_YH!L:L)&lt;0), "Negative", _xlfn.XLOOKUP($D17,MASTER_YH!$D:$D,MASTER_YH!L:L))</f>
        <v>1246000000</v>
      </c>
      <c r="I17" s="65">
        <f t="shared" si="11"/>
        <v>3.6989873817888375E-2</v>
      </c>
      <c r="J17" s="65" t="str">
        <f t="shared" si="12"/>
        <v/>
      </c>
      <c r="K17" s="47">
        <f t="shared" si="48"/>
        <v>7.6171612319505075E-2</v>
      </c>
      <c r="L17" s="46">
        <f>_xlfn.XLOOKUP($D17, 'MASTER_S&amp;P'!$D:$D, 'MASTER_S&amp;P'!F:F)</f>
        <v>16357800000</v>
      </c>
      <c r="M17" s="46">
        <f>IF(AND(EXCL_YRS_NEG_INC=1,_xlfn.XLOOKUP($D17,'MASTER_S&amp;P'!$D:$D,'MASTER_S&amp;P'!L:L)&lt;0),"Negative",_xlfn.XLOOKUP($D17,'MASTER_S&amp;P'!$D:$D,'MASTER_S&amp;P'!L:L))</f>
        <v>1246000000</v>
      </c>
      <c r="N17" s="65">
        <f t="shared" si="13"/>
        <v>3.6861855795996067E-2</v>
      </c>
      <c r="O17" s="65" t="str">
        <f t="shared" si="14"/>
        <v/>
      </c>
      <c r="P17" s="47">
        <f t="shared" si="49"/>
        <v>7.6171612319505075E-2</v>
      </c>
      <c r="Q17" s="46">
        <f>_xlfn.XLOOKUP($D17, MASTER_VL!$D:$D, MASTER_VL!F:F)</f>
        <v>16358000000</v>
      </c>
      <c r="R17" s="46">
        <f>IF(AND(EXCL_YRS_NEG_INC=1,_xlfn.XLOOKUP($D17,MASTER_VL!$D:$D,MASTER_VL!O:O)&lt;0),"Negative",_xlfn.XLOOKUP($D17,MASTER_VL!$D:$D,MASTER_VL!O:O))</f>
        <v>689131800</v>
      </c>
      <c r="S17" s="65">
        <f t="shared" si="15"/>
        <v>3.8139270648620695E-2</v>
      </c>
      <c r="T17" s="65" t="str">
        <f t="shared" si="16"/>
        <v/>
      </c>
      <c r="U17" s="47">
        <f t="shared" si="50"/>
        <v>4.2128120797163465E-2</v>
      </c>
      <c r="V17" s="46">
        <f t="shared" si="17"/>
        <v>16357800000</v>
      </c>
      <c r="W17" s="46">
        <f>_xlfn.XLOOKUP($D17, MASTER_YH!$D:$D, MASTER_YH!I:I)</f>
        <v>22240600000</v>
      </c>
      <c r="X17" s="49">
        <f t="shared" si="18"/>
        <v>0.73549274749781934</v>
      </c>
      <c r="Y17" s="46">
        <f t="shared" si="51"/>
        <v>16357800000</v>
      </c>
      <c r="Z17" s="46">
        <f>_xlfn.XLOOKUP($D17, 'MASTER_S&amp;P'!$D:$D, 'MASTER_S&amp;P'!I:I)</f>
        <v>22240600000</v>
      </c>
      <c r="AA17" s="49">
        <f t="shared" si="52"/>
        <v>0.73549274749781934</v>
      </c>
      <c r="AB17" s="51">
        <f t="shared" si="19"/>
        <v>22240600000</v>
      </c>
      <c r="AC17" s="65">
        <f t="shared" si="20"/>
        <v>3.6338053369566324E-2</v>
      </c>
      <c r="AD17" s="65" t="str">
        <f t="shared" si="21"/>
        <v/>
      </c>
      <c r="AE17" s="50">
        <f t="shared" si="53"/>
        <v>0.73549274749781934</v>
      </c>
      <c r="AF17" s="44">
        <f t="shared" si="22"/>
        <v>0</v>
      </c>
      <c r="AI17" s="46">
        <f>_xlfn.XLOOKUP($D17,MASTER_YH!$D:$D,MASTER_YH!G:G)</f>
        <v>16656500000</v>
      </c>
      <c r="AJ17" s="46">
        <f>IF(AND(EXCL_YRS_NEG_INC=1,_xlfn.XLOOKUP($D17,MASTER_YH!$D:$D,MASTER_YH!M:M)&lt;0), "Negative", _xlfn.XLOOKUP($D17,MASTER_YH!$D:$D,MASTER_YH!M:M))</f>
        <v>572800000</v>
      </c>
      <c r="AK17" s="65">
        <f t="shared" si="23"/>
        <v>3.6964797575825374E-2</v>
      </c>
      <c r="AL17" s="65" t="str">
        <f t="shared" si="24"/>
        <v/>
      </c>
      <c r="AM17" s="47">
        <f t="shared" si="54"/>
        <v>3.4388977276138447E-2</v>
      </c>
      <c r="AN17" s="46">
        <f>_xlfn.XLOOKUP($D17, 'MASTER_S&amp;P'!$D:$D, 'MASTER_S&amp;P'!G:G)</f>
        <v>16656500000</v>
      </c>
      <c r="AO17" s="46">
        <f>IF(AND(EXCL_YRS_NEG_INC=1,_xlfn.XLOOKUP($D17,'MASTER_S&amp;P'!$D:$D,'MASTER_S&amp;P'!M:M)&lt;0),"Negative",_xlfn.XLOOKUP($D17,'MASTER_S&amp;P'!$D:$D,'MASTER_S&amp;P'!M:M))</f>
        <v>572800000</v>
      </c>
      <c r="AP17" s="65">
        <f t="shared" si="25"/>
        <v>3.8181674825269386E-2</v>
      </c>
      <c r="AQ17" s="65" t="str">
        <f t="shared" si="26"/>
        <v/>
      </c>
      <c r="AR17" s="47">
        <f t="shared" si="55"/>
        <v>3.4388977276138447E-2</v>
      </c>
      <c r="AS17" s="46">
        <f>_xlfn.XLOOKUP($D17, MASTER_VL!$D:$D, MASTER_VL!G:G)</f>
        <v>16657000000</v>
      </c>
      <c r="AT17" s="46">
        <f>IF(AND(EXCL_YRS_NEG_INC=1,_xlfn.XLOOKUP($D17,MASTER_VL!$D:$D,MASTER_VL!P:P)&lt;0),"Negative",_xlfn.XLOOKUP($D17,MASTER_VL!$D:$D,MASTER_VL!P:P))</f>
        <v>537289200</v>
      </c>
      <c r="AU17" s="65">
        <f t="shared" si="27"/>
        <v>4.02994880355299E-2</v>
      </c>
      <c r="AV17" s="65" t="str">
        <f t="shared" si="28"/>
        <v/>
      </c>
      <c r="AW17" s="47">
        <f t="shared" si="56"/>
        <v>3.2256060515098758E-2</v>
      </c>
      <c r="AX17" s="46">
        <f t="shared" si="29"/>
        <v>16656500000</v>
      </c>
      <c r="AY17" s="46">
        <f>_xlfn.XLOOKUP($D17, MASTER_YH!$D:$D, MASTER_YH!J:J)</f>
        <v>21978300000</v>
      </c>
      <c r="AZ17" s="49">
        <f t="shared" si="30"/>
        <v>0.75786116305628737</v>
      </c>
      <c r="BA17" s="46">
        <f t="shared" si="57"/>
        <v>16656500000</v>
      </c>
      <c r="BB17" s="46">
        <f>_xlfn.XLOOKUP($D17, 'MASTER_S&amp;P'!$D:$D, 'MASTER_S&amp;P'!J:J)</f>
        <v>21978300000</v>
      </c>
      <c r="BC17" s="49">
        <f t="shared" si="58"/>
        <v>0.75786116305628737</v>
      </c>
      <c r="BD17" s="51">
        <f t="shared" si="31"/>
        <v>21978300000</v>
      </c>
      <c r="BE17" s="65">
        <f t="shared" si="32"/>
        <v>3.6380180304324695E-2</v>
      </c>
      <c r="BF17" s="65" t="str">
        <f t="shared" si="33"/>
        <v/>
      </c>
      <c r="BG17" s="50">
        <f t="shared" si="59"/>
        <v>0.75786116305628737</v>
      </c>
      <c r="BH17" s="44">
        <f t="shared" si="34"/>
        <v>0</v>
      </c>
      <c r="BK17" s="46">
        <f>_xlfn.XLOOKUP($D17,MASTER_YH!$D:$D,MASTER_YH!H:H)</f>
        <v>17810600000</v>
      </c>
      <c r="BL17" s="46">
        <f>IF(AND(EXCL_YRS_NEG_INC=1,_xlfn.XLOOKUP($D17,MASTER_YH!$D:$D,MASTER_YH!N:N)&lt;0), "Negative", _xlfn.XLOOKUP($D17,MASTER_YH!$D:$D,MASTER_YH!N:N))</f>
        <v>1583800000</v>
      </c>
      <c r="BM17" s="65">
        <f t="shared" si="35"/>
        <v>3.9519985498990329E-2</v>
      </c>
      <c r="BN17" s="65" t="str">
        <f t="shared" si="36"/>
        <v/>
      </c>
      <c r="BO17" s="47">
        <f t="shared" si="60"/>
        <v>8.8924573007085672E-2</v>
      </c>
      <c r="BP17" s="46">
        <f>_xlfn.XLOOKUP($D17, 'MASTER_S&amp;P'!$D:$D, 'MASTER_S&amp;P'!H:H)</f>
        <v>17810600000</v>
      </c>
      <c r="BQ17" s="46">
        <f>IF(AND(EXCL_YRS_NEG_INC=1,_xlfn.XLOOKUP($D17,'MASTER_S&amp;P'!$D:$D,'MASTER_S&amp;P'!N:N)&lt;0),"Negative",_xlfn.XLOOKUP($D17,'MASTER_S&amp;P'!$D:$D,'MASTER_S&amp;P'!N:N))</f>
        <v>1583800000</v>
      </c>
      <c r="BR17" s="65">
        <f t="shared" si="37"/>
        <v>3.7615629396369796E-2</v>
      </c>
      <c r="BS17" s="65" t="str">
        <f t="shared" si="38"/>
        <v/>
      </c>
      <c r="BT17" s="47">
        <f t="shared" si="61"/>
        <v>8.8924573007085672E-2</v>
      </c>
      <c r="BU17" s="46">
        <f>_xlfn.XLOOKUP($D17, MASTER_VL!$D:$D, MASTER_VL!H:H)</f>
        <v>17811000000</v>
      </c>
      <c r="BV17" s="46">
        <f>IF(AND(EXCL_YRS_NEG_INC=1,_xlfn.XLOOKUP($D17,MASTER_VL!$D:$D,MASTER_VL!Q:Q)&lt;0),"Negative",_xlfn.XLOOKUP($D17,MASTER_VL!$D:$D,MASTER_VL!Q:Q))</f>
        <v>1015520000.0000001</v>
      </c>
      <c r="BW17" s="65">
        <f t="shared" si="39"/>
        <v>4.0583092984090498E-2</v>
      </c>
      <c r="BX17" s="65" t="str">
        <f t="shared" si="40"/>
        <v/>
      </c>
      <c r="BY17" s="47">
        <f t="shared" si="62"/>
        <v>5.7016450508112972E-2</v>
      </c>
      <c r="BZ17" s="46">
        <f t="shared" si="41"/>
        <v>17810600000</v>
      </c>
      <c r="CA17" s="46">
        <f>_xlfn.XLOOKUP($D17, MASTER_YH!$D:$D, MASTER_YH!K:K)</f>
        <v>22102300000</v>
      </c>
      <c r="CB17" s="49">
        <f t="shared" si="42"/>
        <v>0.8058256380557679</v>
      </c>
      <c r="CC17" s="46">
        <f t="shared" si="63"/>
        <v>17810600000</v>
      </c>
      <c r="CD17" s="46">
        <f>_xlfn.XLOOKUP($D17, 'MASTER_S&amp;P'!$D:$D, 'MASTER_S&amp;P'!K:K)</f>
        <v>22102300000</v>
      </c>
      <c r="CE17" s="49">
        <f t="shared" si="64"/>
        <v>0.8058256380557679</v>
      </c>
      <c r="CF17" s="51">
        <f t="shared" si="43"/>
        <v>22102300000</v>
      </c>
      <c r="CG17" s="65">
        <f t="shared" si="44"/>
        <v>3.7613687081397292E-2</v>
      </c>
      <c r="CH17" s="65" t="str">
        <f t="shared" si="45"/>
        <v/>
      </c>
      <c r="CI17" s="50">
        <f t="shared" si="65"/>
        <v>0.8058256380557679</v>
      </c>
      <c r="CJ17" s="44">
        <f t="shared" si="46"/>
        <v>0</v>
      </c>
    </row>
    <row r="18" spans="2:88" x14ac:dyDescent="0.3">
      <c r="B18" s="7" t="str">
        <f t="shared" si="47"/>
        <v>Retail Store</v>
      </c>
      <c r="C18" s="7" t="str">
        <v>Dillards Inc</v>
      </c>
      <c r="D18" s="7" t="str">
        <v>DDS</v>
      </c>
      <c r="G18" s="46">
        <f>_xlfn.XLOOKUP($D18,MASTER_YH!$D:$D,MASTER_YH!F:F)</f>
        <v>6590231000</v>
      </c>
      <c r="H18" s="46">
        <f>IF(AND(EXCL_YRS_NEG_INC=1,_xlfn.XLOOKUP($D18,MASTER_YH!$D:$D,MASTER_YH!L:L)&lt;0), "Negative", _xlfn.XLOOKUP($D18,MASTER_YH!$D:$D,MASTER_YH!L:L))</f>
        <v>729701000</v>
      </c>
      <c r="I18" s="65">
        <f t="shared" si="11"/>
        <v>5.8044261318019328E-3</v>
      </c>
      <c r="J18" s="65" t="str">
        <f t="shared" si="12"/>
        <v/>
      </c>
      <c r="K18" s="47">
        <f t="shared" si="48"/>
        <v>0.11072464682952692</v>
      </c>
      <c r="L18" s="46">
        <f>_xlfn.XLOOKUP($D18, 'MASTER_S&amp;P'!$D:$D, 'MASTER_S&amp;P'!F:F)</f>
        <v>6874420000</v>
      </c>
      <c r="M18" s="46">
        <f>IF(AND(EXCL_YRS_NEG_INC=1,_xlfn.XLOOKUP($D18,'MASTER_S&amp;P'!$D:$D,'MASTER_S&amp;P'!L:L)&lt;0),"Negative",_xlfn.XLOOKUP($D18,'MASTER_S&amp;P'!$D:$D,'MASTER_S&amp;P'!L:L))</f>
        <v>916617000</v>
      </c>
      <c r="N18" s="65">
        <f t="shared" si="13"/>
        <v>5.7843376298710621E-3</v>
      </c>
      <c r="O18" s="65" t="str">
        <f t="shared" si="14"/>
        <v/>
      </c>
      <c r="P18" s="47">
        <f t="shared" si="49"/>
        <v>0.13333735791528595</v>
      </c>
      <c r="Q18" s="46">
        <f>_xlfn.XLOOKUP($D18, MASTER_VL!$D:$D, MASTER_VL!F:F)</f>
        <v>6482500000</v>
      </c>
      <c r="R18" s="46">
        <f>IF(AND(EXCL_YRS_NEG_INC=1,_xlfn.XLOOKUP($D18,MASTER_VL!$D:$D,MASTER_VL!O:O)&lt;0),"Negative",_xlfn.XLOOKUP($D18,MASTER_VL!$D:$D,MASTER_VL!O:O))</f>
        <v>585806200</v>
      </c>
      <c r="S18" s="65">
        <f t="shared" si="15"/>
        <v>5.9847887097593255E-3</v>
      </c>
      <c r="T18" s="65" t="str">
        <f t="shared" si="16"/>
        <v/>
      </c>
      <c r="U18" s="47">
        <f t="shared" si="50"/>
        <v>9.0367327419976856E-2</v>
      </c>
      <c r="V18" s="46">
        <f t="shared" si="17"/>
        <v>6590231000</v>
      </c>
      <c r="W18" s="46">
        <f>_xlfn.XLOOKUP($D18, MASTER_YH!$D:$D, MASTER_YH!I:I)</f>
        <v>3531054000</v>
      </c>
      <c r="X18" s="49">
        <f t="shared" si="18"/>
        <v>1.8663636976381557</v>
      </c>
      <c r="Y18" s="46">
        <f t="shared" si="51"/>
        <v>6874420000</v>
      </c>
      <c r="Z18" s="46">
        <f>_xlfn.XLOOKUP($D18, 'MASTER_S&amp;P'!$D:$D, 'MASTER_S&amp;P'!I:I)</f>
        <v>3448906000</v>
      </c>
      <c r="AA18" s="49">
        <f t="shared" si="52"/>
        <v>1.9932175594231909</v>
      </c>
      <c r="AB18" s="51">
        <f t="shared" si="19"/>
        <v>3489980000</v>
      </c>
      <c r="AC18" s="65">
        <f t="shared" si="20"/>
        <v>5.7021429052597087E-3</v>
      </c>
      <c r="AD18" s="65" t="str">
        <f t="shared" si="21"/>
        <v/>
      </c>
      <c r="AE18" s="50">
        <f t="shared" si="53"/>
        <v>1.9297906285306734</v>
      </c>
      <c r="AF18" s="44">
        <f t="shared" si="22"/>
        <v>0</v>
      </c>
      <c r="AI18" s="46">
        <f>_xlfn.XLOOKUP($D18,MASTER_YH!$D:$D,MASTER_YH!G:G)</f>
        <v>6874420000</v>
      </c>
      <c r="AJ18" s="46">
        <f>IF(AND(EXCL_YRS_NEG_INC=1,_xlfn.XLOOKUP($D18,MASTER_YH!$D:$D,MASTER_YH!M:M)&lt;0), "Negative", _xlfn.XLOOKUP($D18,MASTER_YH!$D:$D,MASTER_YH!M:M))</f>
        <v>916617000</v>
      </c>
      <c r="AK18" s="65">
        <f t="shared" si="23"/>
        <v>5.6999282928526917E-3</v>
      </c>
      <c r="AL18" s="65">
        <f t="shared" si="24"/>
        <v>1.0189901482146359E-2</v>
      </c>
      <c r="AM18" s="47">
        <f t="shared" si="54"/>
        <v>0.13333735791528595</v>
      </c>
      <c r="AN18" s="46">
        <f>_xlfn.XLOOKUP($D18, 'MASTER_S&amp;P'!$D:$D, 'MASTER_S&amp;P'!G:G)</f>
        <v>6996215000</v>
      </c>
      <c r="AO18" s="46">
        <f>IF(AND(EXCL_YRS_NEG_INC=1,_xlfn.XLOOKUP($D18,'MASTER_S&amp;P'!$D:$D,'MASTER_S&amp;P'!M:M)&lt;0),"Negative",_xlfn.XLOOKUP($D18,'MASTER_S&amp;P'!$D:$D,'MASTER_S&amp;P'!M:M))</f>
        <v>1109467000</v>
      </c>
      <c r="AP18" s="65">
        <f t="shared" si="25"/>
        <v>5.887569332920793E-3</v>
      </c>
      <c r="AQ18" s="65">
        <f t="shared" si="26"/>
        <v>1.0189901482146359E-2</v>
      </c>
      <c r="AR18" s="47">
        <f t="shared" si="55"/>
        <v>0.15858103274413379</v>
      </c>
      <c r="AS18" s="46">
        <f>_xlfn.XLOOKUP($D18, MASTER_VL!$D:$D, MASTER_VL!G:G)</f>
        <v>6752100000</v>
      </c>
      <c r="AT18" s="46">
        <f>IF(AND(EXCL_YRS_NEG_INC=1,_xlfn.XLOOKUP($D18,MASTER_VL!$D:$D,MASTER_VL!P:P)&lt;0),"Negative",_xlfn.XLOOKUP($D18,MASTER_VL!$D:$D,MASTER_VL!P:P))</f>
        <v>725967900</v>
      </c>
      <c r="AU18" s="65">
        <f t="shared" si="27"/>
        <v>6.2141336380919275E-3</v>
      </c>
      <c r="AV18" s="65">
        <f t="shared" si="28"/>
        <v>1.0189901482146359E-2</v>
      </c>
      <c r="AW18" s="47">
        <f t="shared" si="56"/>
        <v>0.1075173501577287</v>
      </c>
      <c r="AX18" s="46">
        <f t="shared" si="29"/>
        <v>6874420000</v>
      </c>
      <c r="AY18" s="46">
        <f>_xlfn.XLOOKUP($D18, MASTER_YH!$D:$D, MASTER_YH!J:J)</f>
        <v>3448906000</v>
      </c>
      <c r="AZ18" s="49">
        <f t="shared" si="30"/>
        <v>1.9932175594231909</v>
      </c>
      <c r="BA18" s="46">
        <f t="shared" si="57"/>
        <v>6996215000</v>
      </c>
      <c r="BB18" s="46">
        <f>_xlfn.XLOOKUP($D18, 'MASTER_S&amp;P'!$D:$D, 'MASTER_S&amp;P'!J:J)</f>
        <v>3329150000</v>
      </c>
      <c r="BC18" s="49">
        <f t="shared" si="58"/>
        <v>2.101501884865506</v>
      </c>
      <c r="BD18" s="51">
        <f t="shared" si="31"/>
        <v>3389028000</v>
      </c>
      <c r="BE18" s="65">
        <f t="shared" si="32"/>
        <v>5.6097809974568055E-3</v>
      </c>
      <c r="BF18" s="65">
        <f t="shared" si="33"/>
        <v>1.0189901482146359E-2</v>
      </c>
      <c r="BG18" s="50">
        <f t="shared" si="59"/>
        <v>2.0473597221443485</v>
      </c>
      <c r="BH18" s="44">
        <f t="shared" si="34"/>
        <v>1</v>
      </c>
      <c r="BK18" s="46">
        <f>_xlfn.XLOOKUP($D18,MASTER_YH!$D:$D,MASTER_YH!H:H)</f>
        <v>6996215000</v>
      </c>
      <c r="BL18" s="46">
        <f>IF(AND(EXCL_YRS_NEG_INC=1,_xlfn.XLOOKUP($D18,MASTER_YH!$D:$D,MASTER_YH!N:N)&lt;0), "Negative", _xlfn.XLOOKUP($D18,MASTER_YH!$D:$D,MASTER_YH!N:N))</f>
        <v>1109467000</v>
      </c>
      <c r="BM18" s="65">
        <f t="shared" si="35"/>
        <v>5.8779476638202866E-3</v>
      </c>
      <c r="BN18" s="65">
        <f t="shared" si="36"/>
        <v>8.7192691759235275E-3</v>
      </c>
      <c r="BO18" s="47">
        <f t="shared" si="60"/>
        <v>0.15858103274413379</v>
      </c>
      <c r="BP18" s="46">
        <f>_xlfn.XLOOKUP($D18, 'MASTER_S&amp;P'!$D:$D, 'MASTER_S&amp;P'!H:H)</f>
        <v>6624267000</v>
      </c>
      <c r="BQ18" s="46">
        <f>IF(AND(EXCL_YRS_NEG_INC=1,_xlfn.XLOOKUP($D18,'MASTER_S&amp;P'!$D:$D,'MASTER_S&amp;P'!N:N)&lt;0),"Negative",_xlfn.XLOOKUP($D18,'MASTER_S&amp;P'!$D:$D,'MASTER_S&amp;P'!N:N))</f>
        <v>1088363000</v>
      </c>
      <c r="BR18" s="65">
        <f t="shared" si="37"/>
        <v>5.5947060238463473E-3</v>
      </c>
      <c r="BS18" s="65">
        <f t="shared" si="38"/>
        <v>8.7192691759235275E-3</v>
      </c>
      <c r="BT18" s="47">
        <f t="shared" si="61"/>
        <v>0.16429938587922255</v>
      </c>
      <c r="BU18" s="46">
        <f>_xlfn.XLOOKUP($D18, MASTER_VL!$D:$D, MASTER_VL!H:H)</f>
        <v>6781100000</v>
      </c>
      <c r="BV18" s="46">
        <f>IF(AND(EXCL_YRS_NEG_INC=1,_xlfn.XLOOKUP($D18,MASTER_VL!$D:$D,MASTER_VL!Q:Q)&lt;0),"Negative",_xlfn.XLOOKUP($D18,MASTER_VL!$D:$D,MASTER_VL!Q:Q))</f>
        <v>870883400</v>
      </c>
      <c r="BW18" s="65">
        <f t="shared" si="39"/>
        <v>6.0360674120826952E-3</v>
      </c>
      <c r="BX18" s="65">
        <f t="shared" si="40"/>
        <v>8.7192691759235275E-3</v>
      </c>
      <c r="BY18" s="47">
        <f t="shared" si="62"/>
        <v>0.12842804264794797</v>
      </c>
      <c r="BZ18" s="46">
        <f t="shared" si="41"/>
        <v>6996215000</v>
      </c>
      <c r="CA18" s="46">
        <f>_xlfn.XLOOKUP($D18, MASTER_YH!$D:$D, MASTER_YH!K:K)</f>
        <v>3329150000</v>
      </c>
      <c r="CB18" s="49">
        <f t="shared" si="42"/>
        <v>2.101501884865506</v>
      </c>
      <c r="CC18" s="46">
        <f t="shared" si="63"/>
        <v>6624267000</v>
      </c>
      <c r="CD18" s="46">
        <f>_xlfn.XLOOKUP($D18, 'MASTER_S&amp;P'!$D:$D, 'MASTER_S&amp;P'!K:K)</f>
        <v>3245557000</v>
      </c>
      <c r="CE18" s="49">
        <f t="shared" si="64"/>
        <v>2.0410262398719232</v>
      </c>
      <c r="CF18" s="51">
        <f t="shared" si="43"/>
        <v>3287353500</v>
      </c>
      <c r="CG18" s="65">
        <f t="shared" si="44"/>
        <v>5.5944171364489745E-3</v>
      </c>
      <c r="CH18" s="65">
        <f t="shared" si="45"/>
        <v>8.7192691759235275E-3</v>
      </c>
      <c r="CI18" s="50">
        <f t="shared" si="65"/>
        <v>2.0712640623687149</v>
      </c>
      <c r="CJ18" s="44">
        <f t="shared" si="46"/>
        <v>1</v>
      </c>
    </row>
    <row r="19" spans="2:88" x14ac:dyDescent="0.3">
      <c r="B19" s="7" t="str">
        <f t="shared" si="47"/>
        <v>Retail Store</v>
      </c>
      <c r="C19" s="7" t="str">
        <v>Dollar General Corporation</v>
      </c>
      <c r="D19" s="7" t="str">
        <v>DG</v>
      </c>
      <c r="G19" s="46">
        <f>_xlfn.XLOOKUP($D19,MASTER_YH!$D:$D,MASTER_YH!F:F)</f>
        <v>40612308000</v>
      </c>
      <c r="H19" s="46">
        <f>IF(AND(EXCL_YRS_NEG_INC=1,_xlfn.XLOOKUP($D19,MASTER_YH!$D:$D,MASTER_YH!L:L)&lt;0), "Negative", _xlfn.XLOOKUP($D19,MASTER_YH!$D:$D,MASTER_YH!L:L))</f>
        <v>1439754000</v>
      </c>
      <c r="I19" s="65">
        <f t="shared" si="11"/>
        <v>5.1498630668986183E-2</v>
      </c>
      <c r="J19" s="65" t="str">
        <f t="shared" si="12"/>
        <v/>
      </c>
      <c r="K19" s="47">
        <f t="shared" si="48"/>
        <v>3.5451174062798893E-2</v>
      </c>
      <c r="L19" s="46">
        <f>_xlfn.XLOOKUP($D19, 'MASTER_S&amp;P'!$D:$D, 'MASTER_S&amp;P'!F:F)</f>
        <v>38691609000</v>
      </c>
      <c r="M19" s="46">
        <f>IF(AND(EXCL_YRS_NEG_INC=1,_xlfn.XLOOKUP($D19,'MASTER_S&amp;P'!$D:$D,'MASTER_S&amp;P'!L:L)&lt;0),"Negative",_xlfn.XLOOKUP($D19,'MASTER_S&amp;P'!$D:$D,'MASTER_S&amp;P'!L:L))</f>
        <v>2119519000</v>
      </c>
      <c r="N19" s="65">
        <f t="shared" si="13"/>
        <v>5.1320399381665112E-2</v>
      </c>
      <c r="O19" s="65" t="str">
        <f t="shared" si="14"/>
        <v/>
      </c>
      <c r="P19" s="47">
        <f t="shared" si="49"/>
        <v>5.4779810268422796E-2</v>
      </c>
      <c r="Q19" s="46">
        <f>_xlfn.XLOOKUP($D19, MASTER_VL!$D:$D, MASTER_VL!F:F)</f>
        <v>40612000000</v>
      </c>
      <c r="R19" s="46">
        <f>IF(AND(EXCL_YRS_NEG_INC=1,_xlfn.XLOOKUP($D19,MASTER_VL!$D:$D,MASTER_VL!O:O)&lt;0),"Negative",_xlfn.XLOOKUP($D19,MASTER_VL!$D:$D,MASTER_VL!O:O))</f>
        <v>1123893400</v>
      </c>
      <c r="S19" s="65">
        <f t="shared" si="15"/>
        <v>5.309886221260831E-2</v>
      </c>
      <c r="T19" s="65" t="str">
        <f t="shared" si="16"/>
        <v/>
      </c>
      <c r="U19" s="47">
        <f t="shared" si="50"/>
        <v>2.7673923963360582E-2</v>
      </c>
      <c r="V19" s="46">
        <f t="shared" si="17"/>
        <v>40612308000</v>
      </c>
      <c r="W19" s="46">
        <f>_xlfn.XLOOKUP($D19, MASTER_YH!$D:$D, MASTER_YH!I:I)</f>
        <v>31132733000</v>
      </c>
      <c r="X19" s="49">
        <f t="shared" si="18"/>
        <v>1.3044890084015432</v>
      </c>
      <c r="Y19" s="46">
        <f t="shared" si="51"/>
        <v>38691609000</v>
      </c>
      <c r="Z19" s="46">
        <f>_xlfn.XLOOKUP($D19, 'MASTER_S&amp;P'!$D:$D, 'MASTER_S&amp;P'!I:I)</f>
        <v>30795591000</v>
      </c>
      <c r="AA19" s="49">
        <f t="shared" si="52"/>
        <v>1.2564009244050554</v>
      </c>
      <c r="AB19" s="51">
        <f t="shared" si="19"/>
        <v>30964162000</v>
      </c>
      <c r="AC19" s="65">
        <f t="shared" si="20"/>
        <v>5.0591142833372189E-2</v>
      </c>
      <c r="AD19" s="65" t="str">
        <f t="shared" si="21"/>
        <v/>
      </c>
      <c r="AE19" s="50">
        <f t="shared" si="53"/>
        <v>1.2804449664032993</v>
      </c>
      <c r="AF19" s="44">
        <f t="shared" si="22"/>
        <v>0</v>
      </c>
      <c r="AI19" s="46">
        <f>_xlfn.XLOOKUP($D19,MASTER_YH!$D:$D,MASTER_YH!G:G)</f>
        <v>38691609000</v>
      </c>
      <c r="AJ19" s="46">
        <f>IF(AND(EXCL_YRS_NEG_INC=1,_xlfn.XLOOKUP($D19,MASTER_YH!$D:$D,MASTER_YH!M:M)&lt;0), "Negative", _xlfn.XLOOKUP($D19,MASTER_YH!$D:$D,MASTER_YH!M:M))</f>
        <v>2119519000</v>
      </c>
      <c r="AK19" s="65">
        <f t="shared" si="23"/>
        <v>5.0354521539913218E-2</v>
      </c>
      <c r="AL19" s="65" t="str">
        <f t="shared" si="24"/>
        <v/>
      </c>
      <c r="AM19" s="47">
        <f t="shared" si="54"/>
        <v>5.4779810268422796E-2</v>
      </c>
      <c r="AN19" s="46">
        <f>_xlfn.XLOOKUP($D19, 'MASTER_S&amp;P'!$D:$D, 'MASTER_S&amp;P'!G:G)</f>
        <v>37844863000</v>
      </c>
      <c r="AO19" s="46">
        <f>IF(AND(EXCL_YRS_NEG_INC=1,_xlfn.XLOOKUP($D19,'MASTER_S&amp;P'!$D:$D,'MASTER_S&amp;P'!M:M)&lt;0),"Negative",_xlfn.XLOOKUP($D19,'MASTER_S&amp;P'!$D:$D,'MASTER_S&amp;P'!M:M))</f>
        <v>3116614000</v>
      </c>
      <c r="AP19" s="65">
        <f t="shared" si="25"/>
        <v>5.201218709436041E-2</v>
      </c>
      <c r="AQ19" s="65" t="str">
        <f t="shared" si="26"/>
        <v/>
      </c>
      <c r="AR19" s="47">
        <f t="shared" si="55"/>
        <v>8.2352365762296459E-2</v>
      </c>
      <c r="AS19" s="46">
        <f>_xlfn.XLOOKUP($D19, MASTER_VL!$D:$D, MASTER_VL!G:G)</f>
        <v>38692000000</v>
      </c>
      <c r="AT19" s="46">
        <f>IF(AND(EXCL_YRS_NEG_INC=1,_xlfn.XLOOKUP($D19,MASTER_VL!$D:$D,MASTER_VL!P:P)&lt;0),"Negative",_xlfn.XLOOKUP($D19,MASTER_VL!$D:$D,MASTER_VL!P:P))</f>
        <v>1658433000</v>
      </c>
      <c r="AU19" s="65">
        <f t="shared" si="27"/>
        <v>5.4897133797905145E-2</v>
      </c>
      <c r="AV19" s="65" t="str">
        <f t="shared" si="28"/>
        <v/>
      </c>
      <c r="AW19" s="47">
        <f t="shared" si="56"/>
        <v>4.2862426341362558E-2</v>
      </c>
      <c r="AX19" s="46">
        <f t="shared" si="29"/>
        <v>38691609000</v>
      </c>
      <c r="AY19" s="46">
        <f>_xlfn.XLOOKUP($D19, MASTER_YH!$D:$D, MASTER_YH!J:J)</f>
        <v>30795591000</v>
      </c>
      <c r="AZ19" s="49">
        <f t="shared" si="30"/>
        <v>1.2564009244050554</v>
      </c>
      <c r="BA19" s="46">
        <f t="shared" si="57"/>
        <v>37844863000</v>
      </c>
      <c r="BB19" s="46">
        <f>_xlfn.XLOOKUP($D19, 'MASTER_S&amp;P'!$D:$D, 'MASTER_S&amp;P'!J:J)</f>
        <v>29083367000</v>
      </c>
      <c r="BC19" s="49">
        <f t="shared" si="58"/>
        <v>1.3012545280606609</v>
      </c>
      <c r="BD19" s="51">
        <f t="shared" si="31"/>
        <v>29939479000</v>
      </c>
      <c r="BE19" s="65">
        <f t="shared" si="32"/>
        <v>4.9558138902351077E-2</v>
      </c>
      <c r="BF19" s="65" t="str">
        <f t="shared" si="33"/>
        <v/>
      </c>
      <c r="BG19" s="50">
        <f t="shared" si="59"/>
        <v>1.278827726232858</v>
      </c>
      <c r="BH19" s="44">
        <f t="shared" si="34"/>
        <v>0</v>
      </c>
      <c r="BK19" s="46">
        <f>_xlfn.XLOOKUP($D19,MASTER_YH!$D:$D,MASTER_YH!H:H)</f>
        <v>37844863000</v>
      </c>
      <c r="BL19" s="46">
        <f>IF(AND(EXCL_YRS_NEG_INC=1,_xlfn.XLOOKUP($D19,MASTER_YH!$D:$D,MASTER_YH!N:N)&lt;0), "Negative", _xlfn.XLOOKUP($D19,MASTER_YH!$D:$D,MASTER_YH!N:N))</f>
        <v>3116614000</v>
      </c>
      <c r="BM19" s="65">
        <f t="shared" si="35"/>
        <v>4.9538544908184955E-2</v>
      </c>
      <c r="BN19" s="65" t="str">
        <f t="shared" si="36"/>
        <v/>
      </c>
      <c r="BO19" s="47">
        <f t="shared" si="60"/>
        <v>8.2352365762296459E-2</v>
      </c>
      <c r="BP19" s="46">
        <f>_xlfn.XLOOKUP($D19, 'MASTER_S&amp;P'!$D:$D, 'MASTER_S&amp;P'!H:H)</f>
        <v>34220449000</v>
      </c>
      <c r="BQ19" s="46">
        <f>IF(AND(EXCL_YRS_NEG_INC=1,_xlfn.XLOOKUP($D19,'MASTER_S&amp;P'!$D:$D,'MASTER_S&amp;P'!N:N)&lt;0),"Negative",_xlfn.XLOOKUP($D19,'MASTER_S&amp;P'!$D:$D,'MASTER_S&amp;P'!N:N))</f>
        <v>3063149000</v>
      </c>
      <c r="BR19" s="65">
        <f t="shared" si="37"/>
        <v>4.7151422819963186E-2</v>
      </c>
      <c r="BS19" s="65" t="str">
        <f t="shared" si="38"/>
        <v/>
      </c>
      <c r="BT19" s="47">
        <f t="shared" si="61"/>
        <v>8.9512238720187459E-2</v>
      </c>
      <c r="BU19" s="46">
        <f>_xlfn.XLOOKUP($D19, MASTER_VL!$D:$D, MASTER_VL!H:H)</f>
        <v>37845000000</v>
      </c>
      <c r="BV19" s="46">
        <f>IF(AND(EXCL_YRS_NEG_INC=1,_xlfn.XLOOKUP($D19,MASTER_VL!$D:$D,MASTER_VL!Q:Q)&lt;0),"Negative",_xlfn.XLOOKUP($D19,MASTER_VL!$D:$D,MASTER_VL!Q:Q))</f>
        <v>2340094800</v>
      </c>
      <c r="BW19" s="65">
        <f t="shared" si="39"/>
        <v>5.0871156679872159E-2</v>
      </c>
      <c r="BX19" s="65" t="str">
        <f t="shared" si="40"/>
        <v/>
      </c>
      <c r="BY19" s="47">
        <f t="shared" si="62"/>
        <v>6.183365834324217E-2</v>
      </c>
      <c r="BZ19" s="46">
        <f t="shared" si="41"/>
        <v>37844863000</v>
      </c>
      <c r="CA19" s="46">
        <f>_xlfn.XLOOKUP($D19, MASTER_YH!$D:$D, MASTER_YH!K:K)</f>
        <v>29083367000</v>
      </c>
      <c r="CB19" s="49">
        <f t="shared" si="42"/>
        <v>1.3012545280606609</v>
      </c>
      <c r="CC19" s="46">
        <f t="shared" si="63"/>
        <v>34220449000</v>
      </c>
      <c r="CD19" s="46">
        <f>_xlfn.XLOOKUP($D19, 'MASTER_S&amp;P'!$D:$D, 'MASTER_S&amp;P'!K:K)</f>
        <v>26327371000</v>
      </c>
      <c r="CE19" s="49">
        <f t="shared" si="64"/>
        <v>1.2998050204101275</v>
      </c>
      <c r="CF19" s="51">
        <f t="shared" si="43"/>
        <v>27705369000</v>
      </c>
      <c r="CG19" s="65">
        <f t="shared" si="44"/>
        <v>4.7148988116198082E-2</v>
      </c>
      <c r="CH19" s="65" t="str">
        <f t="shared" si="45"/>
        <v/>
      </c>
      <c r="CI19" s="50">
        <f t="shared" si="65"/>
        <v>1.3005297742353941</v>
      </c>
      <c r="CJ19" s="44">
        <f t="shared" si="46"/>
        <v>0</v>
      </c>
    </row>
    <row r="20" spans="2:88" x14ac:dyDescent="0.3">
      <c r="B20" s="7" t="str">
        <f t="shared" si="47"/>
        <v>Retail Store</v>
      </c>
      <c r="C20" s="7" t="str">
        <v>Dollar Tree Inc</v>
      </c>
      <c r="D20" s="7" t="str">
        <v>DLTR</v>
      </c>
      <c r="G20" s="46">
        <f>_xlfn.XLOOKUP($D20,MASTER_YH!$D:$D,MASTER_YH!F:F)</f>
        <v>17565800000</v>
      </c>
      <c r="H20" s="46">
        <f>IF(AND(EXCL_YRS_NEG_INC=1,_xlfn.XLOOKUP($D20,MASTER_YH!$D:$D,MASTER_YH!L:L)&lt;0), "Negative", _xlfn.XLOOKUP($D20,MASTER_YH!$D:$D,MASTER_YH!L:L))</f>
        <v>1383600000</v>
      </c>
      <c r="I20" s="65">
        <f t="shared" si="11"/>
        <v>3.381846023688604E-2</v>
      </c>
      <c r="J20" s="65" t="str">
        <f t="shared" si="12"/>
        <v/>
      </c>
      <c r="K20" s="47">
        <f t="shared" si="48"/>
        <v>7.8766694372018359E-2</v>
      </c>
      <c r="L20" s="46">
        <f>_xlfn.XLOOKUP($D20, 'MASTER_S&amp;P'!$D:$D, 'MASTER_S&amp;P'!F:F)</f>
        <v>16781100000</v>
      </c>
      <c r="M20" s="46">
        <f>IF(AND(EXCL_YRS_NEG_INC=1,_xlfn.XLOOKUP($D20,'MASTER_S&amp;P'!$D:$D,'MASTER_S&amp;P'!L:L)&lt;0),"Negative",_xlfn.XLOOKUP($D20,'MASTER_S&amp;P'!$D:$D,'MASTER_S&amp;P'!L:L))</f>
        <v>1661900000</v>
      </c>
      <c r="N20" s="65">
        <f t="shared" si="13"/>
        <v>3.3701418140330522E-2</v>
      </c>
      <c r="O20" s="65" t="str">
        <f t="shared" si="14"/>
        <v/>
      </c>
      <c r="P20" s="47">
        <f t="shared" si="49"/>
        <v>9.9034032333994798E-2</v>
      </c>
      <c r="Q20" s="46">
        <f>_xlfn.XLOOKUP($D20, MASTER_VL!$D:$D, MASTER_VL!F:F)</f>
        <v>17579000000</v>
      </c>
      <c r="R20" s="46">
        <f>IF(AND(EXCL_YRS_NEG_INC=1,_xlfn.XLOOKUP($D20,MASTER_VL!$D:$D,MASTER_VL!O:O)&lt;0),"Negative",_xlfn.XLOOKUP($D20,MASTER_VL!$D:$D,MASTER_VL!O:O))</f>
        <v>1040987200</v>
      </c>
      <c r="S20" s="65">
        <f t="shared" si="15"/>
        <v>3.4869310834752261E-2</v>
      </c>
      <c r="T20" s="65" t="str">
        <f t="shared" si="16"/>
        <v/>
      </c>
      <c r="U20" s="47">
        <f t="shared" si="50"/>
        <v>5.9217657432163374E-2</v>
      </c>
      <c r="V20" s="46">
        <f t="shared" si="17"/>
        <v>17565800000</v>
      </c>
      <c r="W20" s="46">
        <f>_xlfn.XLOOKUP($D20, MASTER_YH!$D:$D, MASTER_YH!I:I)</f>
        <v>18644000000</v>
      </c>
      <c r="X20" s="49">
        <f t="shared" si="18"/>
        <v>0.94216906243295429</v>
      </c>
      <c r="Y20" s="46">
        <f t="shared" si="51"/>
        <v>16781100000</v>
      </c>
      <c r="Z20" s="46">
        <f>_xlfn.XLOOKUP($D20, 'MASTER_S&amp;P'!$D:$D, 'MASTER_S&amp;P'!I:I)</f>
        <v>22023500000</v>
      </c>
      <c r="AA20" s="49">
        <f t="shared" si="52"/>
        <v>0.76196335732285969</v>
      </c>
      <c r="AB20" s="51">
        <f t="shared" si="19"/>
        <v>20333750000</v>
      </c>
      <c r="AC20" s="65">
        <f t="shared" si="20"/>
        <v>3.3222525143360306E-2</v>
      </c>
      <c r="AD20" s="65" t="str">
        <f t="shared" si="21"/>
        <v/>
      </c>
      <c r="AE20" s="50">
        <f t="shared" si="53"/>
        <v>0.85206620987790704</v>
      </c>
      <c r="AF20" s="44">
        <f t="shared" si="22"/>
        <v>0</v>
      </c>
      <c r="AI20" s="46">
        <f>_xlfn.XLOOKUP($D20,MASTER_YH!$D:$D,MASTER_YH!G:G)</f>
        <v>16770300000</v>
      </c>
      <c r="AJ20" s="46">
        <f>IF(AND(EXCL_YRS_NEG_INC=1,_xlfn.XLOOKUP($D20,MASTER_YH!$D:$D,MASTER_YH!M:M)&lt;0), "Negative", _xlfn.XLOOKUP($D20,MASTER_YH!$D:$D,MASTER_YH!M:M))</f>
        <v>1661900000</v>
      </c>
      <c r="AK20" s="65">
        <f t="shared" si="23"/>
        <v>3.7880579609924324E-2</v>
      </c>
      <c r="AL20" s="65" t="str">
        <f t="shared" si="24"/>
        <v/>
      </c>
      <c r="AM20" s="47">
        <f t="shared" si="54"/>
        <v>9.9097809818548266E-2</v>
      </c>
      <c r="AN20" s="46">
        <f>_xlfn.XLOOKUP($D20, 'MASTER_S&amp;P'!$D:$D, 'MASTER_S&amp;P'!G:G)</f>
        <v>15411500000</v>
      </c>
      <c r="AO20" s="46">
        <f>IF(AND(EXCL_YRS_NEG_INC=1,_xlfn.XLOOKUP($D20,'MASTER_S&amp;P'!$D:$D,'MASTER_S&amp;P'!M:M)&lt;0),"Negative",_xlfn.XLOOKUP($D20,'MASTER_S&amp;P'!$D:$D,'MASTER_S&amp;P'!M:M))</f>
        <v>1971700000</v>
      </c>
      <c r="AP20" s="65">
        <f t="shared" si="25"/>
        <v>3.9127604307638779E-2</v>
      </c>
      <c r="AQ20" s="65" t="str">
        <f t="shared" si="26"/>
        <v/>
      </c>
      <c r="AR20" s="47">
        <f t="shared" si="55"/>
        <v>0.12793693021445024</v>
      </c>
      <c r="AS20" s="46">
        <f>_xlfn.XLOOKUP($D20, MASTER_VL!$D:$D, MASTER_VL!G:G)</f>
        <v>30604000000</v>
      </c>
      <c r="AT20" s="46" t="str">
        <f>IF(AND(EXCL_YRS_NEG_INC=1,_xlfn.XLOOKUP($D20,MASTER_VL!$D:$D,MASTER_VL!P:P)&lt;0),"Negative",_xlfn.XLOOKUP($D20,MASTER_VL!$D:$D,MASTER_VL!P:P))</f>
        <v>Negative</v>
      </c>
      <c r="AU20" s="65" t="str">
        <f t="shared" si="27"/>
        <v/>
      </c>
      <c r="AV20" s="65" t="str">
        <f t="shared" si="28"/>
        <v/>
      </c>
      <c r="AW20" s="47" t="str">
        <f t="shared" si="56"/>
        <v>n/a</v>
      </c>
      <c r="AX20" s="46">
        <f t="shared" si="29"/>
        <v>16770300000</v>
      </c>
      <c r="AY20" s="46">
        <f>_xlfn.XLOOKUP($D20, MASTER_YH!$D:$D, MASTER_YH!J:J)</f>
        <v>22023500000</v>
      </c>
      <c r="AZ20" s="49">
        <f t="shared" si="30"/>
        <v>0.76147297205258024</v>
      </c>
      <c r="BA20" s="46">
        <f t="shared" si="57"/>
        <v>15411500000</v>
      </c>
      <c r="BB20" s="46">
        <f>_xlfn.XLOOKUP($D20, 'MASTER_S&amp;P'!$D:$D, 'MASTER_S&amp;P'!J:J)</f>
        <v>23022100000</v>
      </c>
      <c r="BC20" s="49">
        <f t="shared" si="58"/>
        <v>0.66942199017465831</v>
      </c>
      <c r="BD20" s="51">
        <f t="shared" si="31"/>
        <v>22522800000</v>
      </c>
      <c r="BE20" s="65">
        <f t="shared" si="32"/>
        <v>3.7281478774893607E-2</v>
      </c>
      <c r="BF20" s="65" t="str">
        <f t="shared" si="33"/>
        <v/>
      </c>
      <c r="BG20" s="50">
        <f t="shared" si="59"/>
        <v>0.71544748111361933</v>
      </c>
      <c r="BH20" s="44">
        <f t="shared" si="34"/>
        <v>0</v>
      </c>
      <c r="BK20" s="46">
        <f>_xlfn.XLOOKUP($D20,MASTER_YH!$D:$D,MASTER_YH!H:H)</f>
        <v>15405700000</v>
      </c>
      <c r="BL20" s="46">
        <f>IF(AND(EXCL_YRS_NEG_INC=1,_xlfn.XLOOKUP($D20,MASTER_YH!$D:$D,MASTER_YH!N:N)&lt;0), "Negative", _xlfn.XLOOKUP($D20,MASTER_YH!$D:$D,MASTER_YH!N:N))</f>
        <v>1971700000</v>
      </c>
      <c r="BM20" s="65">
        <f t="shared" si="35"/>
        <v>4.0002132790892202E-2</v>
      </c>
      <c r="BN20" s="65" t="str">
        <f t="shared" si="36"/>
        <v/>
      </c>
      <c r="BO20" s="47">
        <f t="shared" si="60"/>
        <v>0.12798509642534905</v>
      </c>
      <c r="BP20" s="46">
        <f>_xlfn.XLOOKUP($D20, 'MASTER_S&amp;P'!$D:$D, 'MASTER_S&amp;P'!H:H)</f>
        <v>26321200000</v>
      </c>
      <c r="BQ20" s="46">
        <f>IF(AND(EXCL_YRS_NEG_INC=1,_xlfn.XLOOKUP($D20,'MASTER_S&amp;P'!$D:$D,'MASTER_S&amp;P'!N:N)&lt;0),"Negative",_xlfn.XLOOKUP($D20,'MASTER_S&amp;P'!$D:$D,'MASTER_S&amp;P'!N:N))</f>
        <v>1632200000</v>
      </c>
      <c r="BR20" s="65">
        <f t="shared" si="37"/>
        <v>3.8074543376667373E-2</v>
      </c>
      <c r="BS20" s="65" t="str">
        <f t="shared" si="38"/>
        <v/>
      </c>
      <c r="BT20" s="47">
        <f t="shared" si="61"/>
        <v>6.2010850569122991E-2</v>
      </c>
      <c r="BU20" s="46">
        <f>_xlfn.XLOOKUP($D20, MASTER_VL!$D:$D, MASTER_VL!H:H)</f>
        <v>28332000000</v>
      </c>
      <c r="BV20" s="46">
        <f>IF(AND(EXCL_YRS_NEG_INC=1,_xlfn.XLOOKUP($D20,MASTER_VL!$D:$D,MASTER_VL!Q:Q)&lt;0),"Negative",_xlfn.XLOOKUP($D20,MASTER_VL!$D:$D,MASTER_VL!Q:Q))</f>
        <v>1594996200</v>
      </c>
      <c r="BW20" s="65">
        <f t="shared" si="39"/>
        <v>4.1078210280623438E-2</v>
      </c>
      <c r="BX20" s="65" t="str">
        <f t="shared" si="40"/>
        <v/>
      </c>
      <c r="BY20" s="47">
        <f t="shared" si="62"/>
        <v>5.6296632782719187E-2</v>
      </c>
      <c r="BZ20" s="46">
        <f t="shared" si="41"/>
        <v>15405700000</v>
      </c>
      <c r="CA20" s="46">
        <f>_xlfn.XLOOKUP($D20, MASTER_YH!$D:$D, MASTER_YH!K:K)</f>
        <v>23022100000</v>
      </c>
      <c r="CB20" s="49">
        <f t="shared" si="42"/>
        <v>0.66917005833525178</v>
      </c>
      <c r="CC20" s="46">
        <f t="shared" si="63"/>
        <v>26321200000</v>
      </c>
      <c r="CD20" s="46">
        <f>_xlfn.XLOOKUP($D20, 'MASTER_S&amp;P'!$D:$D, 'MASTER_S&amp;P'!K:K)</f>
        <v>21721800000</v>
      </c>
      <c r="CE20" s="49">
        <f t="shared" si="64"/>
        <v>1.2117412000847074</v>
      </c>
      <c r="CF20" s="51">
        <f t="shared" si="43"/>
        <v>22371950000</v>
      </c>
      <c r="CG20" s="65">
        <f t="shared" si="44"/>
        <v>3.8072577365281718E-2</v>
      </c>
      <c r="CH20" s="65" t="str">
        <f t="shared" si="45"/>
        <v/>
      </c>
      <c r="CI20" s="50">
        <f t="shared" si="65"/>
        <v>0.9404556292099796</v>
      </c>
      <c r="CJ20" s="44">
        <f t="shared" si="46"/>
        <v>0</v>
      </c>
    </row>
    <row r="21" spans="2:88" x14ac:dyDescent="0.3">
      <c r="B21" s="7" t="str">
        <f t="shared" si="47"/>
        <v>Retail Store</v>
      </c>
      <c r="C21" s="7" t="str">
        <v>Dollarama Inc</v>
      </c>
      <c r="D21" s="7" t="str">
        <v>DOL.TO</v>
      </c>
      <c r="G21" s="46">
        <f>_xlfn.XLOOKUP($D21,MASTER_YH!$D:$D,MASTER_YH!F:F)</f>
        <v>6413145000</v>
      </c>
      <c r="H21" s="46">
        <f>IF(AND(EXCL_YRS_NEG_INC=1,_xlfn.XLOOKUP($D21,MASTER_YH!$D:$D,MASTER_YH!L:L)&lt;0), "Negative", _xlfn.XLOOKUP($D21,MASTER_YH!$D:$D,MASTER_YH!L:L))</f>
        <v>1546896000</v>
      </c>
      <c r="I21" s="65">
        <f t="shared" si="11"/>
        <v>9.767956324240502E-3</v>
      </c>
      <c r="J21" s="65" t="str">
        <f t="shared" si="12"/>
        <v/>
      </c>
      <c r="K21" s="47">
        <f t="shared" si="48"/>
        <v>0.2412070832641395</v>
      </c>
      <c r="L21" s="46">
        <f>_xlfn.XLOOKUP($D21, 'MASTER_S&amp;P'!$D:$D, 'MASTER_S&amp;P'!F:F)</f>
        <v>5867348000</v>
      </c>
      <c r="M21" s="46">
        <f>IF(AND(EXCL_YRS_NEG_INC=1,_xlfn.XLOOKUP($D21,'MASTER_S&amp;P'!$D:$D,'MASTER_S&amp;P'!L:L)&lt;0),"Negative",_xlfn.XLOOKUP($D21,'MASTER_S&amp;P'!$D:$D,'MASTER_S&amp;P'!L:L))</f>
        <v>1350879000</v>
      </c>
      <c r="N21" s="65">
        <f t="shared" si="13"/>
        <v>9.7341504655691202E-3</v>
      </c>
      <c r="O21" s="65" t="str">
        <f t="shared" si="14"/>
        <v/>
      </c>
      <c r="P21" s="47">
        <f t="shared" si="49"/>
        <v>0.23023672705283546</v>
      </c>
      <c r="Q21" s="46">
        <f>_xlfn.XLOOKUP($D21, MASTER_VL!$D:$D, MASTER_VL!F:F)</f>
        <v>6413100000</v>
      </c>
      <c r="R21" s="46">
        <f>IF(AND(EXCL_YRS_NEG_INC=1,_xlfn.XLOOKUP($D21,MASTER_VL!$D:$D,MASTER_VL!O:O)&lt;0),"Negative",_xlfn.XLOOKUP($D21,MASTER_VL!$D:$D,MASTER_VL!O:O))</f>
        <v>1153068800</v>
      </c>
      <c r="S21" s="65">
        <f t="shared" si="15"/>
        <v>1.0071478798988287E-2</v>
      </c>
      <c r="T21" s="65" t="str">
        <f t="shared" si="16"/>
        <v/>
      </c>
      <c r="U21" s="47">
        <f t="shared" si="50"/>
        <v>0.17979897397514463</v>
      </c>
      <c r="V21" s="46">
        <f t="shared" si="17"/>
        <v>6413145000</v>
      </c>
      <c r="W21" s="46">
        <f>_xlfn.XLOOKUP($D21, MASTER_YH!$D:$D, MASTER_YH!I:I)</f>
        <v>6482592000</v>
      </c>
      <c r="X21" s="49">
        <f t="shared" si="18"/>
        <v>0.98928715550816715</v>
      </c>
      <c r="Y21" s="46">
        <f t="shared" si="51"/>
        <v>5867348000</v>
      </c>
      <c r="Z21" s="46">
        <f>_xlfn.XLOOKUP($D21, 'MASTER_S&amp;P'!$D:$D, 'MASTER_S&amp;P'!I:I)</f>
        <v>5263607000</v>
      </c>
      <c r="AA21" s="49">
        <f t="shared" si="52"/>
        <v>1.1147010025634512</v>
      </c>
      <c r="AB21" s="51">
        <f t="shared" si="19"/>
        <v>5873099500</v>
      </c>
      <c r="AC21" s="65">
        <f t="shared" si="20"/>
        <v>9.595829387506331E-3</v>
      </c>
      <c r="AD21" s="65" t="str">
        <f t="shared" si="21"/>
        <v/>
      </c>
      <c r="AE21" s="50">
        <f t="shared" si="53"/>
        <v>1.0519940790358091</v>
      </c>
      <c r="AF21" s="44">
        <f t="shared" si="22"/>
        <v>0</v>
      </c>
      <c r="AI21" s="46">
        <f>_xlfn.XLOOKUP($D21,MASTER_YH!$D:$D,MASTER_YH!G:G)</f>
        <v>5867348000</v>
      </c>
      <c r="AJ21" s="46">
        <f>IF(AND(EXCL_YRS_NEG_INC=1,_xlfn.XLOOKUP($D21,MASTER_YH!$D:$D,MASTER_YH!M:M)&lt;0), "Negative", _xlfn.XLOOKUP($D21,MASTER_YH!$D:$D,MASTER_YH!M:M))</f>
        <v>1350879000</v>
      </c>
      <c r="AK21" s="65">
        <f t="shared" si="23"/>
        <v>8.4794041326856414E-3</v>
      </c>
      <c r="AL21" s="65" t="str">
        <f t="shared" si="24"/>
        <v/>
      </c>
      <c r="AM21" s="47">
        <f t="shared" si="54"/>
        <v>0.23023672705283546</v>
      </c>
      <c r="AN21" s="46">
        <f>_xlfn.XLOOKUP($D21, 'MASTER_S&amp;P'!$D:$D, 'MASTER_S&amp;P'!G:G)</f>
        <v>5052741000</v>
      </c>
      <c r="AO21" s="46">
        <f>IF(AND(EXCL_YRS_NEG_INC=1,_xlfn.XLOOKUP($D21,'MASTER_S&amp;P'!$D:$D,'MASTER_S&amp;P'!M:M)&lt;0),"Negative",_xlfn.XLOOKUP($D21,'MASTER_S&amp;P'!$D:$D,'MASTER_S&amp;P'!M:M))</f>
        <v>1076107000</v>
      </c>
      <c r="AP21" s="65">
        <f t="shared" si="25"/>
        <v>8.758545225146401E-3</v>
      </c>
      <c r="AQ21" s="65" t="str">
        <f t="shared" si="26"/>
        <v/>
      </c>
      <c r="AR21" s="47">
        <f t="shared" si="55"/>
        <v>0.21297489817902798</v>
      </c>
      <c r="AS21" s="46">
        <f>_xlfn.XLOOKUP($D21, MASTER_VL!$D:$D, MASTER_VL!G:G)</f>
        <v>5867300000</v>
      </c>
      <c r="AT21" s="46">
        <f>IF(AND(EXCL_YRS_NEG_INC=1,_xlfn.XLOOKUP($D21,MASTER_VL!$D:$D,MASTER_VL!P:P)&lt;0),"Negative",_xlfn.XLOOKUP($D21,MASTER_VL!$D:$D,MASTER_VL!P:P))</f>
        <v>992385600</v>
      </c>
      <c r="AU21" s="65">
        <f t="shared" si="27"/>
        <v>9.2443532172097314E-3</v>
      </c>
      <c r="AV21" s="65" t="str">
        <f t="shared" si="28"/>
        <v/>
      </c>
      <c r="AW21" s="47">
        <f t="shared" si="56"/>
        <v>0.16913837710701685</v>
      </c>
      <c r="AX21" s="46">
        <f t="shared" si="29"/>
        <v>5867348000</v>
      </c>
      <c r="AY21" s="46">
        <f>_xlfn.XLOOKUP($D21, MASTER_YH!$D:$D, MASTER_YH!J:J)</f>
        <v>5263607000</v>
      </c>
      <c r="AZ21" s="49">
        <f t="shared" si="30"/>
        <v>1.1147010025634512</v>
      </c>
      <c r="BA21" s="46">
        <f t="shared" si="57"/>
        <v>5052741000</v>
      </c>
      <c r="BB21" s="46">
        <f>_xlfn.XLOOKUP($D21, 'MASTER_S&amp;P'!$D:$D, 'MASTER_S&amp;P'!J:J)</f>
        <v>4819656000</v>
      </c>
      <c r="BC21" s="49">
        <f t="shared" si="58"/>
        <v>1.0483613353318162</v>
      </c>
      <c r="BD21" s="51">
        <f t="shared" si="31"/>
        <v>5041631500</v>
      </c>
      <c r="BE21" s="65">
        <f t="shared" si="32"/>
        <v>8.3452979983876345E-3</v>
      </c>
      <c r="BF21" s="65" t="str">
        <f t="shared" si="33"/>
        <v/>
      </c>
      <c r="BG21" s="50">
        <f t="shared" si="59"/>
        <v>1.0815311689476337</v>
      </c>
      <c r="BH21" s="44">
        <f t="shared" si="34"/>
        <v>0</v>
      </c>
      <c r="BK21" s="46">
        <f>_xlfn.XLOOKUP($D21,MASTER_YH!$D:$D,MASTER_YH!H:H)</f>
        <v>5052741000</v>
      </c>
      <c r="BL21" s="46">
        <f>IF(AND(EXCL_YRS_NEG_INC=1,_xlfn.XLOOKUP($D21,MASTER_YH!$D:$D,MASTER_YH!N:N)&lt;0), "Negative", _xlfn.XLOOKUP($D21,MASTER_YH!$D:$D,MASTER_YH!N:N))</f>
        <v>1076107000</v>
      </c>
      <c r="BM21" s="65">
        <f t="shared" si="35"/>
        <v>7.9418125386129471E-3</v>
      </c>
      <c r="BN21" s="65" t="str">
        <f t="shared" si="36"/>
        <v/>
      </c>
      <c r="BO21" s="47">
        <f t="shared" si="60"/>
        <v>0.21297489817902798</v>
      </c>
      <c r="BP21" s="46">
        <f>_xlfn.XLOOKUP($D21, 'MASTER_S&amp;P'!$D:$D, 'MASTER_S&amp;P'!H:H)</f>
        <v>4330761000</v>
      </c>
      <c r="BQ21" s="46">
        <f>IF(AND(EXCL_YRS_NEG_INC=1,_xlfn.XLOOKUP($D21,'MASTER_S&amp;P'!$D:$D,'MASTER_S&amp;P'!N:N)&lt;0),"Negative",_xlfn.XLOOKUP($D21,'MASTER_S&amp;P'!$D:$D,'MASTER_S&amp;P'!N:N))</f>
        <v>893401000</v>
      </c>
      <c r="BR21" s="65">
        <f t="shared" si="37"/>
        <v>7.5591190992602871E-3</v>
      </c>
      <c r="BS21" s="65" t="str">
        <f t="shared" si="38"/>
        <v/>
      </c>
      <c r="BT21" s="47">
        <f t="shared" si="61"/>
        <v>0.20629191959565535</v>
      </c>
      <c r="BU21" s="46">
        <f>_xlfn.XLOOKUP($D21, MASTER_VL!$D:$D, MASTER_VL!H:H)</f>
        <v>5052700000</v>
      </c>
      <c r="BV21" s="46">
        <f>IF(AND(EXCL_YRS_NEG_INC=1,_xlfn.XLOOKUP($D21,MASTER_VL!$D:$D,MASTER_VL!Q:Q)&lt;0),"Negative",_xlfn.XLOOKUP($D21,MASTER_VL!$D:$D,MASTER_VL!Q:Q))</f>
        <v>785247599.99999988</v>
      </c>
      <c r="BW21" s="65">
        <f t="shared" si="39"/>
        <v>8.1554512899550367E-3</v>
      </c>
      <c r="BX21" s="65" t="str">
        <f t="shared" si="40"/>
        <v/>
      </c>
      <c r="BY21" s="47">
        <f t="shared" si="62"/>
        <v>0.15541148296950144</v>
      </c>
      <c r="BZ21" s="46">
        <f t="shared" si="41"/>
        <v>5052741000</v>
      </c>
      <c r="CA21" s="46">
        <f>_xlfn.XLOOKUP($D21, MASTER_YH!$D:$D, MASTER_YH!K:K)</f>
        <v>4819656000</v>
      </c>
      <c r="CB21" s="49">
        <f t="shared" si="42"/>
        <v>1.0483613353318162</v>
      </c>
      <c r="CC21" s="46">
        <f t="shared" si="63"/>
        <v>4330761000</v>
      </c>
      <c r="CD21" s="46">
        <f>_xlfn.XLOOKUP($D21, 'MASTER_S&amp;P'!$D:$D, 'MASTER_S&amp;P'!K:K)</f>
        <v>4063562000</v>
      </c>
      <c r="CE21" s="49">
        <f t="shared" si="64"/>
        <v>1.0657548722032542</v>
      </c>
      <c r="CF21" s="51">
        <f t="shared" si="43"/>
        <v>4441609000</v>
      </c>
      <c r="CG21" s="65">
        <f t="shared" si="44"/>
        <v>7.5587287777253015E-3</v>
      </c>
      <c r="CH21" s="65" t="str">
        <f t="shared" si="45"/>
        <v/>
      </c>
      <c r="CI21" s="50">
        <f t="shared" si="65"/>
        <v>1.0570581037675351</v>
      </c>
      <c r="CJ21" s="44">
        <f t="shared" si="46"/>
        <v>0</v>
      </c>
    </row>
    <row r="22" spans="2:88" x14ac:dyDescent="0.3">
      <c r="B22" s="7" t="str">
        <f t="shared" si="47"/>
        <v>Retail Store</v>
      </c>
      <c r="C22" s="7" t="str">
        <v>Five Below Inc</v>
      </c>
      <c r="D22" s="7" t="str">
        <v>FIVE</v>
      </c>
      <c r="G22" s="46">
        <f>_xlfn.XLOOKUP($D22,MASTER_YH!$D:$D,MASTER_YH!F:F)</f>
        <v>3876527000</v>
      </c>
      <c r="H22" s="46">
        <f>IF(AND(EXCL_YRS_NEG_INC=1,_xlfn.XLOOKUP($D22,MASTER_YH!$D:$D,MASTER_YH!L:L)&lt;0), "Negative", _xlfn.XLOOKUP($D22,MASTER_YH!$D:$D,MASTER_YH!L:L))</f>
        <v>338665000</v>
      </c>
      <c r="I22" s="65">
        <f t="shared" si="11"/>
        <v>6.8286479396145825E-3</v>
      </c>
      <c r="J22" s="65" t="str">
        <f t="shared" si="12"/>
        <v/>
      </c>
      <c r="K22" s="47">
        <f t="shared" si="48"/>
        <v>8.7362992699393044E-2</v>
      </c>
      <c r="L22" s="46">
        <f>_xlfn.XLOOKUP($D22, 'MASTER_S&amp;P'!$D:$D, 'MASTER_S&amp;P'!F:F)</f>
        <v>3559369000</v>
      </c>
      <c r="M22" s="46">
        <f>IF(AND(EXCL_YRS_NEG_INC=1,_xlfn.XLOOKUP($D22,'MASTER_S&amp;P'!$D:$D,'MASTER_S&amp;P'!L:L)&lt;0),"Negative",_xlfn.XLOOKUP($D22,'MASTER_S&amp;P'!$D:$D,'MASTER_S&amp;P'!L:L))</f>
        <v>401101000</v>
      </c>
      <c r="N22" s="65">
        <f t="shared" si="13"/>
        <v>6.8050147148641452E-3</v>
      </c>
      <c r="O22" s="65" t="str">
        <f t="shared" si="14"/>
        <v/>
      </c>
      <c r="P22" s="47">
        <f t="shared" si="49"/>
        <v>0.11268879399691349</v>
      </c>
      <c r="Q22" s="46">
        <f>_xlfn.XLOOKUP($D22, MASTER_VL!$D:$D, MASTER_VL!F:F)</f>
        <v>3876500000</v>
      </c>
      <c r="R22" s="46">
        <f>IF(AND(EXCL_YRS_NEG_INC=1,_xlfn.XLOOKUP($D22,MASTER_VL!$D:$D,MASTER_VL!O:O)&lt;0),"Negative",_xlfn.XLOOKUP($D22,MASTER_VL!$D:$D,MASTER_VL!O:O))</f>
        <v>253137999.99999997</v>
      </c>
      <c r="S22" s="65">
        <f t="shared" si="15"/>
        <v>7.0408364520334618E-3</v>
      </c>
      <c r="T22" s="65" t="str">
        <f t="shared" si="16"/>
        <v/>
      </c>
      <c r="U22" s="47">
        <f t="shared" si="50"/>
        <v>6.5300657809880036E-2</v>
      </c>
      <c r="V22" s="46">
        <f t="shared" si="17"/>
        <v>3876527000</v>
      </c>
      <c r="W22" s="46">
        <f>_xlfn.XLOOKUP($D22, MASTER_YH!$D:$D, MASTER_YH!I:I)</f>
        <v>4339574000</v>
      </c>
      <c r="X22" s="49">
        <f t="shared" si="18"/>
        <v>0.89329666921223139</v>
      </c>
      <c r="Y22" s="46">
        <f t="shared" si="51"/>
        <v>3559369000</v>
      </c>
      <c r="Z22" s="46">
        <f>_xlfn.XLOOKUP($D22, 'MASTER_S&amp;P'!$D:$D, 'MASTER_S&amp;P'!I:I)</f>
        <v>3872037000</v>
      </c>
      <c r="AA22" s="49">
        <f t="shared" si="52"/>
        <v>0.91924973857429559</v>
      </c>
      <c r="AB22" s="51">
        <f t="shared" si="19"/>
        <v>4105805500</v>
      </c>
      <c r="AC22" s="65">
        <f t="shared" si="20"/>
        <v>6.7083162947069296E-3</v>
      </c>
      <c r="AD22" s="65" t="str">
        <f t="shared" si="21"/>
        <v/>
      </c>
      <c r="AE22" s="50">
        <f t="shared" si="53"/>
        <v>0.90627320389326349</v>
      </c>
      <c r="AF22" s="44">
        <f t="shared" si="22"/>
        <v>0</v>
      </c>
      <c r="AI22" s="46">
        <f>_xlfn.XLOOKUP($D22,MASTER_YH!$D:$D,MASTER_YH!G:G)</f>
        <v>3559369000</v>
      </c>
      <c r="AJ22" s="46">
        <f>IF(AND(EXCL_YRS_NEG_INC=1,_xlfn.XLOOKUP($D22,MASTER_YH!$D:$D,MASTER_YH!M:M)&lt;0), "Negative", _xlfn.XLOOKUP($D22,MASTER_YH!$D:$D,MASTER_YH!M:M))</f>
        <v>401101000</v>
      </c>
      <c r="AK22" s="65">
        <f t="shared" si="23"/>
        <v>6.0521907059176844E-3</v>
      </c>
      <c r="AL22" s="65" t="str">
        <f t="shared" si="24"/>
        <v/>
      </c>
      <c r="AM22" s="47">
        <f t="shared" si="54"/>
        <v>0.11268879399691349</v>
      </c>
      <c r="AN22" s="46">
        <f>_xlfn.XLOOKUP($D22, 'MASTER_S&amp;P'!$D:$D, 'MASTER_S&amp;P'!G:G)</f>
        <v>3076308000</v>
      </c>
      <c r="AO22" s="46">
        <f>IF(AND(EXCL_YRS_NEG_INC=1,_xlfn.XLOOKUP($D22,'MASTER_S&amp;P'!$D:$D,'MASTER_S&amp;P'!M:M)&lt;0),"Negative",_xlfn.XLOOKUP($D22,'MASTER_S&amp;P'!$D:$D,'MASTER_S&amp;P'!M:M))</f>
        <v>347534000</v>
      </c>
      <c r="AP22" s="65">
        <f t="shared" si="25"/>
        <v>6.2514281875844097E-3</v>
      </c>
      <c r="AQ22" s="65" t="str">
        <f t="shared" si="26"/>
        <v/>
      </c>
      <c r="AR22" s="47">
        <f t="shared" si="55"/>
        <v>0.1129711329294726</v>
      </c>
      <c r="AS22" s="46">
        <f>_xlfn.XLOOKUP($D22, MASTER_VL!$D:$D, MASTER_VL!G:G)</f>
        <v>3559400000</v>
      </c>
      <c r="AT22" s="46">
        <f>IF(AND(EXCL_YRS_NEG_INC=1,_xlfn.XLOOKUP($D22,MASTER_VL!$D:$D,MASTER_VL!P:P)&lt;0),"Negative",_xlfn.XLOOKUP($D22,MASTER_VL!$D:$D,MASTER_VL!P:P))</f>
        <v>298632000</v>
      </c>
      <c r="AU22" s="65">
        <f t="shared" si="27"/>
        <v>6.5981745589588549E-3</v>
      </c>
      <c r="AV22" s="65" t="str">
        <f t="shared" si="28"/>
        <v/>
      </c>
      <c r="AW22" s="47">
        <f t="shared" si="56"/>
        <v>8.3899533629263362E-2</v>
      </c>
      <c r="AX22" s="46">
        <f t="shared" si="29"/>
        <v>3559369000</v>
      </c>
      <c r="AY22" s="46">
        <f>_xlfn.XLOOKUP($D22, MASTER_YH!$D:$D, MASTER_YH!J:J)</f>
        <v>3872037000</v>
      </c>
      <c r="AZ22" s="49">
        <f t="shared" si="30"/>
        <v>0.91924973857429559</v>
      </c>
      <c r="BA22" s="46">
        <f t="shared" si="57"/>
        <v>3076308000</v>
      </c>
      <c r="BB22" s="46">
        <f>_xlfn.XLOOKUP($D22, 'MASTER_S&amp;P'!$D:$D, 'MASTER_S&amp;P'!J:J)</f>
        <v>3324911000</v>
      </c>
      <c r="BC22" s="49">
        <f t="shared" si="58"/>
        <v>0.92523017909351557</v>
      </c>
      <c r="BD22" s="51">
        <f t="shared" si="31"/>
        <v>3598474000</v>
      </c>
      <c r="BE22" s="65">
        <f t="shared" si="32"/>
        <v>5.9564721994159915E-3</v>
      </c>
      <c r="BF22" s="65" t="str">
        <f t="shared" si="33"/>
        <v/>
      </c>
      <c r="BG22" s="50">
        <f t="shared" si="59"/>
        <v>0.92223995883390564</v>
      </c>
      <c r="BH22" s="44">
        <f t="shared" si="34"/>
        <v>0</v>
      </c>
      <c r="BK22" s="46">
        <f>_xlfn.XLOOKUP($D22,MASTER_YH!$D:$D,MASTER_YH!H:H)</f>
        <v>3076308000</v>
      </c>
      <c r="BL22" s="46">
        <f>IF(AND(EXCL_YRS_NEG_INC=1,_xlfn.XLOOKUP($D22,MASTER_YH!$D:$D,MASTER_YH!N:N)&lt;0), "Negative", _xlfn.XLOOKUP($D22,MASTER_YH!$D:$D,MASTER_YH!N:N))</f>
        <v>347534000</v>
      </c>
      <c r="BM22" s="65">
        <f t="shared" si="35"/>
        <v>5.5477523139188037E-3</v>
      </c>
      <c r="BN22" s="65" t="str">
        <f t="shared" si="36"/>
        <v/>
      </c>
      <c r="BO22" s="47">
        <f t="shared" si="60"/>
        <v>0.1129711329294726</v>
      </c>
      <c r="BP22" s="46">
        <f>_xlfn.XLOOKUP($D22, 'MASTER_S&amp;P'!$D:$D, 'MASTER_S&amp;P'!H:H)</f>
        <v>2848354000</v>
      </c>
      <c r="BQ22" s="46">
        <f>IF(AND(EXCL_YRS_NEG_INC=1,_xlfn.XLOOKUP($D22,'MASTER_S&amp;P'!$D:$D,'MASTER_S&amp;P'!N:N)&lt;0),"Negative",_xlfn.XLOOKUP($D22,'MASTER_S&amp;P'!$D:$D,'MASTER_S&amp;P'!N:N))</f>
        <v>366703000</v>
      </c>
      <c r="BR22" s="65">
        <f t="shared" si="37"/>
        <v>5.2804218520918775E-3</v>
      </c>
      <c r="BS22" s="65" t="str">
        <f t="shared" si="38"/>
        <v/>
      </c>
      <c r="BT22" s="47">
        <f t="shared" si="61"/>
        <v>0.12874207349226957</v>
      </c>
      <c r="BU22" s="46">
        <f>_xlfn.XLOOKUP($D22, MASTER_VL!$D:$D, MASTER_VL!H:H)</f>
        <v>3076300000</v>
      </c>
      <c r="BV22" s="46">
        <f>IF(AND(EXCL_YRS_NEG_INC=1,_xlfn.XLOOKUP($D22,MASTER_VL!$D:$D,MASTER_VL!Q:Q)&lt;0),"Negative",_xlfn.XLOOKUP($D22,MASTER_VL!$D:$D,MASTER_VL!Q:Q))</f>
        <v>260482600.00000003</v>
      </c>
      <c r="BW22" s="65">
        <f t="shared" si="39"/>
        <v>5.6969896412088026E-3</v>
      </c>
      <c r="BX22" s="65" t="str">
        <f t="shared" si="40"/>
        <v/>
      </c>
      <c r="BY22" s="47">
        <f t="shared" si="62"/>
        <v>8.4673991483275368E-2</v>
      </c>
      <c r="BZ22" s="46">
        <f t="shared" si="41"/>
        <v>3076308000</v>
      </c>
      <c r="CA22" s="46">
        <f>_xlfn.XLOOKUP($D22, MASTER_YH!$D:$D, MASTER_YH!K:K)</f>
        <v>3324911000</v>
      </c>
      <c r="CB22" s="49">
        <f t="shared" si="42"/>
        <v>0.92523017909351557</v>
      </c>
      <c r="CC22" s="46">
        <f t="shared" si="63"/>
        <v>2848354000</v>
      </c>
      <c r="CD22" s="46">
        <f>_xlfn.XLOOKUP($D22, 'MASTER_S&amp;P'!$D:$D, 'MASTER_S&amp;P'!K:K)</f>
        <v>2880460000</v>
      </c>
      <c r="CE22" s="49">
        <f t="shared" si="64"/>
        <v>0.98885386361900529</v>
      </c>
      <c r="CF22" s="51">
        <f t="shared" si="43"/>
        <v>3102685500</v>
      </c>
      <c r="CG22" s="65">
        <f t="shared" si="44"/>
        <v>5.2801491930246488E-3</v>
      </c>
      <c r="CH22" s="65" t="str">
        <f t="shared" si="45"/>
        <v/>
      </c>
      <c r="CI22" s="50">
        <f t="shared" si="65"/>
        <v>0.95704202135626049</v>
      </c>
      <c r="CJ22" s="44">
        <f t="shared" si="46"/>
        <v>0</v>
      </c>
    </row>
    <row r="23" spans="2:88" x14ac:dyDescent="0.3">
      <c r="B23" s="7" t="str">
        <f t="shared" si="47"/>
        <v>Retail Store</v>
      </c>
      <c r="C23" s="7" t="str">
        <v>Nordstrom Inc</v>
      </c>
      <c r="D23" s="7" t="str">
        <v>JWN</v>
      </c>
      <c r="G23" s="46">
        <f>_xlfn.XLOOKUP($D23,MASTER_YH!$D:$D,MASTER_YH!F:F)</f>
        <v>15016000000</v>
      </c>
      <c r="H23" s="46">
        <f>IF(AND(EXCL_YRS_NEG_INC=1,_xlfn.XLOOKUP($D23,MASTER_YH!$D:$D,MASTER_YH!L:L)&lt;0), "Negative", _xlfn.XLOOKUP($D23,MASTER_YH!$D:$D,MASTER_YH!L:L))</f>
        <v>393000000</v>
      </c>
      <c r="I23" s="65">
        <f t="shared" si="11"/>
        <v>1.4477885110326083E-2</v>
      </c>
      <c r="J23" s="65" t="str">
        <f t="shared" si="12"/>
        <v/>
      </c>
      <c r="K23" s="47">
        <f t="shared" si="48"/>
        <v>2.6172083111347895E-2</v>
      </c>
      <c r="L23" s="46">
        <f>_xlfn.XLOOKUP($D23, 'MASTER_S&amp;P'!$D:$D, 'MASTER_S&amp;P'!F:F)</f>
        <v>14693000000</v>
      </c>
      <c r="M23" s="46">
        <f>IF(AND(EXCL_YRS_NEG_INC=1,_xlfn.XLOOKUP($D23,'MASTER_S&amp;P'!$D:$D,'MASTER_S&amp;P'!L:L)&lt;0),"Negative",_xlfn.XLOOKUP($D23,'MASTER_S&amp;P'!$D:$D,'MASTER_S&amp;P'!L:L))</f>
        <v>147000000</v>
      </c>
      <c r="N23" s="65">
        <f t="shared" si="13"/>
        <v>1.4427778688710993E-2</v>
      </c>
      <c r="O23" s="65" t="str">
        <f t="shared" si="14"/>
        <v/>
      </c>
      <c r="P23" s="47">
        <f t="shared" si="49"/>
        <v>1.0004764173415913E-2</v>
      </c>
      <c r="Q23" s="46">
        <f>_xlfn.XLOOKUP($D23, MASTER_VL!$D:$D, MASTER_VL!F:F)</f>
        <v>14557000000</v>
      </c>
      <c r="R23" s="46">
        <f>IF(AND(EXCL_YRS_NEG_INC=1,_xlfn.XLOOKUP($D23,MASTER_VL!$D:$D,MASTER_VL!O:O)&lt;0),"Negative",_xlfn.XLOOKUP($D23,MASTER_VL!$D:$D,MASTER_VL!O:O))</f>
        <v>3584840000</v>
      </c>
      <c r="S23" s="65">
        <f t="shared" si="15"/>
        <v>1.4927760536866954E-2</v>
      </c>
      <c r="T23" s="65" t="str">
        <f t="shared" si="16"/>
        <v/>
      </c>
      <c r="U23" s="47">
        <f t="shared" si="50"/>
        <v>0.24626227931579309</v>
      </c>
      <c r="V23" s="46">
        <f t="shared" si="17"/>
        <v>15016000000</v>
      </c>
      <c r="W23" s="46">
        <f>_xlfn.XLOOKUP($D23, MASTER_YH!$D:$D, MASTER_YH!I:I)</f>
        <v>8966000000</v>
      </c>
      <c r="X23" s="49">
        <f t="shared" si="18"/>
        <v>1.6747713584653134</v>
      </c>
      <c r="Y23" s="46">
        <f t="shared" si="51"/>
        <v>14693000000</v>
      </c>
      <c r="Z23" s="46">
        <f>_xlfn.XLOOKUP($D23, 'MASTER_S&amp;P'!$D:$D, 'MASTER_S&amp;P'!I:I)</f>
        <v>8444000000</v>
      </c>
      <c r="AA23" s="49">
        <f t="shared" si="52"/>
        <v>1.7400521080056846</v>
      </c>
      <c r="AB23" s="51">
        <f t="shared" si="19"/>
        <v>8705000000</v>
      </c>
      <c r="AC23" s="65">
        <f t="shared" si="20"/>
        <v>1.4222761732240805E-2</v>
      </c>
      <c r="AD23" s="65" t="str">
        <f t="shared" si="21"/>
        <v/>
      </c>
      <c r="AE23" s="50">
        <f t="shared" si="53"/>
        <v>1.707411733235499</v>
      </c>
      <c r="AF23" s="44">
        <f t="shared" si="22"/>
        <v>0</v>
      </c>
      <c r="AI23" s="46">
        <f>_xlfn.XLOOKUP($D23,MASTER_YH!$D:$D,MASTER_YH!G:G)</f>
        <v>14693000000</v>
      </c>
      <c r="AJ23" s="46">
        <f>IF(AND(EXCL_YRS_NEG_INC=1,_xlfn.XLOOKUP($D23,MASTER_YH!$D:$D,MASTER_YH!M:M)&lt;0), "Negative", _xlfn.XLOOKUP($D23,MASTER_YH!$D:$D,MASTER_YH!M:M))</f>
        <v>147000000</v>
      </c>
      <c r="AK23" s="65">
        <f t="shared" si="23"/>
        <v>1.4454891996443365E-2</v>
      </c>
      <c r="AL23" s="65" t="str">
        <f t="shared" si="24"/>
        <v/>
      </c>
      <c r="AM23" s="47">
        <f t="shared" si="54"/>
        <v>1.0004764173415913E-2</v>
      </c>
      <c r="AN23" s="46">
        <f>_xlfn.XLOOKUP($D23, 'MASTER_S&amp;P'!$D:$D, 'MASTER_S&amp;P'!G:G)</f>
        <v>15530000000</v>
      </c>
      <c r="AO23" s="46">
        <f>IF(AND(EXCL_YRS_NEG_INC=1,_xlfn.XLOOKUP($D23,'MASTER_S&amp;P'!$D:$D,'MASTER_S&amp;P'!M:M)&lt;0),"Negative",_xlfn.XLOOKUP($D23,'MASTER_S&amp;P'!$D:$D,'MASTER_S&amp;P'!M:M))</f>
        <v>337000000</v>
      </c>
      <c r="AP23" s="65">
        <f t="shared" si="25"/>
        <v>1.4930745521072045E-2</v>
      </c>
      <c r="AQ23" s="65" t="str">
        <f t="shared" si="26"/>
        <v/>
      </c>
      <c r="AR23" s="47">
        <f t="shared" si="55"/>
        <v>2.1699935608499678E-2</v>
      </c>
      <c r="AS23" s="46">
        <f>_xlfn.XLOOKUP($D23, MASTER_VL!$D:$D, MASTER_VL!G:G)</f>
        <v>14219000000</v>
      </c>
      <c r="AT23" s="46">
        <f>IF(AND(EXCL_YRS_NEG_INC=1,_xlfn.XLOOKUP($D23,MASTER_VL!$D:$D,MASTER_VL!P:P)&lt;0),"Negative",_xlfn.XLOOKUP($D23,MASTER_VL!$D:$D,MASTER_VL!P:P))</f>
        <v>344288000</v>
      </c>
      <c r="AU23" s="65">
        <f t="shared" si="27"/>
        <v>1.5758905371269012E-2</v>
      </c>
      <c r="AV23" s="65" t="str">
        <f t="shared" si="28"/>
        <v/>
      </c>
      <c r="AW23" s="47">
        <f t="shared" si="56"/>
        <v>2.4213235811238482E-2</v>
      </c>
      <c r="AX23" s="46">
        <f t="shared" si="29"/>
        <v>14693000000</v>
      </c>
      <c r="AY23" s="46">
        <f>_xlfn.XLOOKUP($D23, MASTER_YH!$D:$D, MASTER_YH!J:J)</f>
        <v>8444000000</v>
      </c>
      <c r="AZ23" s="49">
        <f t="shared" si="30"/>
        <v>1.7400521080056846</v>
      </c>
      <c r="BA23" s="46">
        <f t="shared" si="57"/>
        <v>15530000000</v>
      </c>
      <c r="BB23" s="46">
        <f>_xlfn.XLOOKUP($D23, 'MASTER_S&amp;P'!$D:$D, 'MASTER_S&amp;P'!J:J)</f>
        <v>8745000000</v>
      </c>
      <c r="BC23" s="49">
        <f t="shared" si="58"/>
        <v>1.7758719268153231</v>
      </c>
      <c r="BD23" s="51">
        <f t="shared" si="31"/>
        <v>8594500000</v>
      </c>
      <c r="BE23" s="65">
        <f t="shared" si="32"/>
        <v>1.4226280450513397E-2</v>
      </c>
      <c r="BF23" s="65" t="str">
        <f t="shared" si="33"/>
        <v/>
      </c>
      <c r="BG23" s="50">
        <f t="shared" si="59"/>
        <v>1.7579620174105037</v>
      </c>
      <c r="BH23" s="44">
        <f t="shared" si="34"/>
        <v>0</v>
      </c>
      <c r="BK23" s="46">
        <f>_xlfn.XLOOKUP($D23,MASTER_YH!$D:$D,MASTER_YH!H:H)</f>
        <v>15530000000</v>
      </c>
      <c r="BL23" s="46">
        <f>IF(AND(EXCL_YRS_NEG_INC=1,_xlfn.XLOOKUP($D23,MASTER_YH!$D:$D,MASTER_YH!N:N)&lt;0), "Negative", _xlfn.XLOOKUP($D23,MASTER_YH!$D:$D,MASTER_YH!N:N))</f>
        <v>337000000</v>
      </c>
      <c r="BM23" s="65">
        <f t="shared" si="35"/>
        <v>1.5747343592730525E-2</v>
      </c>
      <c r="BN23" s="65" t="str">
        <f t="shared" si="36"/>
        <v/>
      </c>
      <c r="BO23" s="47">
        <f t="shared" si="60"/>
        <v>2.1699935608499678E-2</v>
      </c>
      <c r="BP23" s="46">
        <f>_xlfn.XLOOKUP($D23, 'MASTER_S&amp;P'!$D:$D, 'MASTER_S&amp;P'!H:H)</f>
        <v>14789000000</v>
      </c>
      <c r="BQ23" s="46">
        <f>IF(AND(EXCL_YRS_NEG_INC=1,_xlfn.XLOOKUP($D23,'MASTER_S&amp;P'!$D:$D,'MASTER_S&amp;P'!N:N)&lt;0),"Negative",_xlfn.XLOOKUP($D23,'MASTER_S&amp;P'!$D:$D,'MASTER_S&amp;P'!N:N))</f>
        <v>246000000</v>
      </c>
      <c r="BR23" s="65">
        <f t="shared" si="37"/>
        <v>1.4988523732544974E-2</v>
      </c>
      <c r="BS23" s="65" t="str">
        <f t="shared" si="38"/>
        <v/>
      </c>
      <c r="BT23" s="47">
        <f t="shared" si="61"/>
        <v>1.6633984718371762E-2</v>
      </c>
      <c r="BU23" s="46">
        <f>_xlfn.XLOOKUP($D23, MASTER_VL!$D:$D, MASTER_VL!H:H)</f>
        <v>15092000000</v>
      </c>
      <c r="BV23" s="46">
        <f>IF(AND(EXCL_YRS_NEG_INC=1,_xlfn.XLOOKUP($D23,MASTER_VL!$D:$D,MASTER_VL!Q:Q)&lt;0),"Negative",_xlfn.XLOOKUP($D23,MASTER_VL!$D:$D,MASTER_VL!Q:Q))</f>
        <v>270569000</v>
      </c>
      <c r="BW23" s="65">
        <f t="shared" si="39"/>
        <v>1.6170955054943831E-2</v>
      </c>
      <c r="BX23" s="65" t="str">
        <f t="shared" si="40"/>
        <v/>
      </c>
      <c r="BY23" s="47">
        <f t="shared" si="62"/>
        <v>1.7927975086138352E-2</v>
      </c>
      <c r="BZ23" s="46">
        <f t="shared" si="41"/>
        <v>15530000000</v>
      </c>
      <c r="CA23" s="46">
        <f>_xlfn.XLOOKUP($D23, MASTER_YH!$D:$D, MASTER_YH!K:K)</f>
        <v>8745000000</v>
      </c>
      <c r="CB23" s="49">
        <f t="shared" si="42"/>
        <v>1.7758719268153231</v>
      </c>
      <c r="CC23" s="46">
        <f t="shared" si="63"/>
        <v>14789000000</v>
      </c>
      <c r="CD23" s="46">
        <f>_xlfn.XLOOKUP($D23, 'MASTER_S&amp;P'!$D:$D, 'MASTER_S&amp;P'!K:K)</f>
        <v>8869000000</v>
      </c>
      <c r="CE23" s="49">
        <f t="shared" si="64"/>
        <v>1.6674935167437142</v>
      </c>
      <c r="CF23" s="51">
        <f t="shared" si="43"/>
        <v>8807000000</v>
      </c>
      <c r="CG23" s="65">
        <f t="shared" si="44"/>
        <v>1.4987749787391626E-2</v>
      </c>
      <c r="CH23" s="65" t="str">
        <f t="shared" si="45"/>
        <v/>
      </c>
      <c r="CI23" s="50">
        <f t="shared" si="65"/>
        <v>1.7216827217795188</v>
      </c>
      <c r="CJ23" s="44">
        <f t="shared" si="46"/>
        <v>0</v>
      </c>
    </row>
    <row r="24" spans="2:88" x14ac:dyDescent="0.3">
      <c r="B24" s="7" t="str">
        <f t="shared" si="47"/>
        <v>Retail Store</v>
      </c>
      <c r="C24" s="7" t="str">
        <v>Jiuzi Holdings Inc</v>
      </c>
      <c r="D24" s="7" t="str">
        <v>JZXN</v>
      </c>
      <c r="G24" s="46">
        <f>_xlfn.XLOOKUP($D24,MASTER_YH!$D:$D,MASTER_YH!F:F)</f>
        <v>1400139</v>
      </c>
      <c r="H24" s="46" t="str">
        <f>IF(AND(EXCL_YRS_NEG_INC=1,_xlfn.XLOOKUP($D24,MASTER_YH!$D:$D,MASTER_YH!L:L)&lt;0), "Negative", _xlfn.XLOOKUP($D24,MASTER_YH!$D:$D,MASTER_YH!L:L))</f>
        <v>Negative</v>
      </c>
      <c r="I24" s="65" t="str">
        <f t="shared" si="11"/>
        <v/>
      </c>
      <c r="J24" s="65" t="str">
        <f t="shared" si="12"/>
        <v/>
      </c>
      <c r="K24" s="47" t="str">
        <f t="shared" si="48"/>
        <v>n/a</v>
      </c>
      <c r="L24" s="46">
        <f>_xlfn.XLOOKUP($D24, 'MASTER_S&amp;P'!$D:$D, 'MASTER_S&amp;P'!F:F)</f>
        <v>1400139</v>
      </c>
      <c r="M24" s="46" t="str">
        <f>IF(AND(EXCL_YRS_NEG_INC=1,_xlfn.XLOOKUP($D24,'MASTER_S&amp;P'!$D:$D,'MASTER_S&amp;P'!L:L)&lt;0),"Negative",_xlfn.XLOOKUP($D24,'MASTER_S&amp;P'!$D:$D,'MASTER_S&amp;P'!L:L))</f>
        <v>Negative</v>
      </c>
      <c r="N24" s="65" t="str">
        <f t="shared" si="13"/>
        <v/>
      </c>
      <c r="O24" s="65" t="str">
        <f t="shared" si="14"/>
        <v/>
      </c>
      <c r="P24" s="47" t="str">
        <f t="shared" si="49"/>
        <v>n/a</v>
      </c>
      <c r="Q24" s="46" t="str">
        <f>_xlfn.XLOOKUP($D24, MASTER_VL!$D:$D, MASTER_VL!F:F)</f>
        <v>NA</v>
      </c>
      <c r="R24" s="46" t="str">
        <f>IF(AND(EXCL_YRS_NEG_INC=1,_xlfn.XLOOKUP($D24,MASTER_VL!$D:$D,MASTER_VL!O:O)&lt;0),"Negative",_xlfn.XLOOKUP($D24,MASTER_VL!$D:$D,MASTER_VL!O:O))</f>
        <v>NA</v>
      </c>
      <c r="S24" s="65" t="str">
        <f t="shared" si="15"/>
        <v/>
      </c>
      <c r="T24" s="65" t="str">
        <f t="shared" si="16"/>
        <v/>
      </c>
      <c r="U24" s="47" t="str">
        <f t="shared" si="50"/>
        <v>n/a</v>
      </c>
      <c r="V24" s="46">
        <f t="shared" si="17"/>
        <v>1400139</v>
      </c>
      <c r="W24" s="46">
        <f>_xlfn.XLOOKUP($D24, MASTER_YH!$D:$D, MASTER_YH!I:I)</f>
        <v>10616621</v>
      </c>
      <c r="X24" s="49">
        <f t="shared" si="18"/>
        <v>0.13188179176783271</v>
      </c>
      <c r="Y24" s="46">
        <f t="shared" si="51"/>
        <v>1400139</v>
      </c>
      <c r="Z24" s="46">
        <f>_xlfn.XLOOKUP($D24, 'MASTER_S&amp;P'!$D:$D, 'MASTER_S&amp;P'!I:I)</f>
        <v>10616621</v>
      </c>
      <c r="AA24" s="49">
        <f t="shared" si="52"/>
        <v>0.13188179176783271</v>
      </c>
      <c r="AB24" s="51">
        <f t="shared" si="19"/>
        <v>10616621</v>
      </c>
      <c r="AC24" s="65">
        <f t="shared" si="20"/>
        <v>1.7346085110224481E-5</v>
      </c>
      <c r="AD24" s="65" t="str">
        <f t="shared" si="21"/>
        <v/>
      </c>
      <c r="AE24" s="50">
        <f t="shared" si="53"/>
        <v>0.13188179176783271</v>
      </c>
      <c r="AF24" s="44">
        <f t="shared" si="22"/>
        <v>0</v>
      </c>
      <c r="AI24" s="46">
        <f>_xlfn.XLOOKUP($D24,MASTER_YH!$D:$D,MASTER_YH!G:G)</f>
        <v>0</v>
      </c>
      <c r="AJ24" s="46" t="str">
        <f>IF(AND(EXCL_YRS_NEG_INC=1,_xlfn.XLOOKUP($D24,MASTER_YH!$D:$D,MASTER_YH!M:M)&lt;0), "Negative", _xlfn.XLOOKUP($D24,MASTER_YH!$D:$D,MASTER_YH!M:M))</f>
        <v>Negative</v>
      </c>
      <c r="AK24" s="65" t="str">
        <f t="shared" si="23"/>
        <v/>
      </c>
      <c r="AL24" s="65" t="str">
        <f t="shared" si="24"/>
        <v/>
      </c>
      <c r="AM24" s="47" t="str">
        <f t="shared" si="54"/>
        <v>n/a</v>
      </c>
      <c r="AN24" s="46" t="str">
        <f>_xlfn.XLOOKUP($D24, 'MASTER_S&amp;P'!$D:$D, 'MASTER_S&amp;P'!G:G)</f>
        <v>n/a</v>
      </c>
      <c r="AO24" s="46" t="str">
        <f>IF(AND(EXCL_YRS_NEG_INC=1,_xlfn.XLOOKUP($D24,'MASTER_S&amp;P'!$D:$D,'MASTER_S&amp;P'!M:M)&lt;0),"Negative",_xlfn.XLOOKUP($D24,'MASTER_S&amp;P'!$D:$D,'MASTER_S&amp;P'!M:M))</f>
        <v>Negative</v>
      </c>
      <c r="AP24" s="65" t="str">
        <f t="shared" si="25"/>
        <v/>
      </c>
      <c r="AQ24" s="65" t="str">
        <f t="shared" si="26"/>
        <v/>
      </c>
      <c r="AR24" s="47" t="str">
        <f t="shared" si="55"/>
        <v>n/a</v>
      </c>
      <c r="AS24" s="46" t="str">
        <f>_xlfn.XLOOKUP($D24, MASTER_VL!$D:$D, MASTER_VL!G:G)</f>
        <v>NA</v>
      </c>
      <c r="AT24" s="46" t="str">
        <f>IF(AND(EXCL_YRS_NEG_INC=1,_xlfn.XLOOKUP($D24,MASTER_VL!$D:$D,MASTER_VL!P:P)&lt;0),"Negative",_xlfn.XLOOKUP($D24,MASTER_VL!$D:$D,MASTER_VL!P:P))</f>
        <v>NA</v>
      </c>
      <c r="AU24" s="65" t="str">
        <f t="shared" si="27"/>
        <v/>
      </c>
      <c r="AV24" s="65" t="str">
        <f t="shared" si="28"/>
        <v/>
      </c>
      <c r="AW24" s="47" t="str">
        <f t="shared" si="56"/>
        <v>n/a</v>
      </c>
      <c r="AX24" s="46">
        <f t="shared" si="29"/>
        <v>0</v>
      </c>
      <c r="AY24" s="46">
        <f>_xlfn.XLOOKUP($D24, MASTER_YH!$D:$D, MASTER_YH!J:J)</f>
        <v>11390076</v>
      </c>
      <c r="AZ24" s="49">
        <f t="shared" si="30"/>
        <v>0</v>
      </c>
      <c r="BA24" s="46" t="str">
        <f t="shared" si="57"/>
        <v>n/a</v>
      </c>
      <c r="BB24" s="46">
        <f>_xlfn.XLOOKUP($D24, 'MASTER_S&amp;P'!$D:$D, 'MASTER_S&amp;P'!J:J)</f>
        <v>11390076</v>
      </c>
      <c r="BC24" s="49" t="str">
        <f t="shared" si="58"/>
        <v>n/a</v>
      </c>
      <c r="BD24" s="51">
        <f t="shared" si="31"/>
        <v>11390076</v>
      </c>
      <c r="BE24" s="65" t="str">
        <f t="shared" si="32"/>
        <v/>
      </c>
      <c r="BF24" s="65" t="str">
        <f t="shared" si="33"/>
        <v/>
      </c>
      <c r="BG24" s="50">
        <f t="shared" si="59"/>
        <v>0</v>
      </c>
      <c r="BH24" s="44">
        <f t="shared" si="34"/>
        <v>0</v>
      </c>
      <c r="BK24" s="46">
        <f>_xlfn.XLOOKUP($D24,MASTER_YH!$D:$D,MASTER_YH!H:H)</f>
        <v>0</v>
      </c>
      <c r="BL24" s="46" t="str">
        <f>IF(AND(EXCL_YRS_NEG_INC=1,_xlfn.XLOOKUP($D24,MASTER_YH!$D:$D,MASTER_YH!N:N)&lt;0), "Negative", _xlfn.XLOOKUP($D24,MASTER_YH!$D:$D,MASTER_YH!N:N))</f>
        <v>Negative</v>
      </c>
      <c r="BM24" s="65" t="str">
        <f t="shared" si="35"/>
        <v/>
      </c>
      <c r="BN24" s="65" t="str">
        <f t="shared" si="36"/>
        <v/>
      </c>
      <c r="BO24" s="47" t="str">
        <f t="shared" si="60"/>
        <v>n/a</v>
      </c>
      <c r="BP24" s="46" t="str">
        <f>_xlfn.XLOOKUP($D24, 'MASTER_S&amp;P'!$D:$D, 'MASTER_S&amp;P'!H:H)</f>
        <v>n/a</v>
      </c>
      <c r="BQ24" s="46" t="str">
        <f>IF(AND(EXCL_YRS_NEG_INC=1,_xlfn.XLOOKUP($D24,'MASTER_S&amp;P'!$D:$D,'MASTER_S&amp;P'!N:N)&lt;0),"Negative",_xlfn.XLOOKUP($D24,'MASTER_S&amp;P'!$D:$D,'MASTER_S&amp;P'!N:N))</f>
        <v>Negative</v>
      </c>
      <c r="BR24" s="65" t="str">
        <f t="shared" si="37"/>
        <v/>
      </c>
      <c r="BS24" s="65" t="str">
        <f t="shared" si="38"/>
        <v/>
      </c>
      <c r="BT24" s="47" t="str">
        <f t="shared" si="61"/>
        <v>n/a</v>
      </c>
      <c r="BU24" s="46" t="str">
        <f>_xlfn.XLOOKUP($D24, MASTER_VL!$D:$D, MASTER_VL!H:H)</f>
        <v>NA</v>
      </c>
      <c r="BV24" s="46" t="str">
        <f>IF(AND(EXCL_YRS_NEG_INC=1,_xlfn.XLOOKUP($D24,MASTER_VL!$D:$D,MASTER_VL!Q:Q)&lt;0),"Negative",_xlfn.XLOOKUP($D24,MASTER_VL!$D:$D,MASTER_VL!Q:Q))</f>
        <v>NA</v>
      </c>
      <c r="BW24" s="65" t="str">
        <f t="shared" si="39"/>
        <v/>
      </c>
      <c r="BX24" s="65" t="str">
        <f t="shared" si="40"/>
        <v/>
      </c>
      <c r="BY24" s="47" t="str">
        <f t="shared" si="62"/>
        <v>n/a</v>
      </c>
      <c r="BZ24" s="46">
        <f t="shared" si="41"/>
        <v>0</v>
      </c>
      <c r="CA24" s="46">
        <f>_xlfn.XLOOKUP($D24, MASTER_YH!$D:$D, MASTER_YH!K:K)</f>
        <v>15326174</v>
      </c>
      <c r="CB24" s="49">
        <f t="shared" si="42"/>
        <v>0</v>
      </c>
      <c r="CC24" s="46" t="str">
        <f t="shared" si="63"/>
        <v>n/a</v>
      </c>
      <c r="CD24" s="46">
        <f>_xlfn.XLOOKUP($D24, 'MASTER_S&amp;P'!$D:$D, 'MASTER_S&amp;P'!K:K)</f>
        <v>15326174</v>
      </c>
      <c r="CE24" s="49" t="str">
        <f t="shared" si="64"/>
        <v>n/a</v>
      </c>
      <c r="CF24" s="51">
        <f t="shared" si="43"/>
        <v>15326174</v>
      </c>
      <c r="CG24" s="65" t="str">
        <f t="shared" si="44"/>
        <v/>
      </c>
      <c r="CH24" s="65" t="str">
        <f t="shared" si="45"/>
        <v/>
      </c>
      <c r="CI24" s="50">
        <f t="shared" si="65"/>
        <v>0</v>
      </c>
      <c r="CJ24" s="44">
        <f t="shared" si="46"/>
        <v>0</v>
      </c>
    </row>
    <row r="25" spans="2:88" x14ac:dyDescent="0.3">
      <c r="B25" s="7" t="str">
        <f t="shared" si="47"/>
        <v>Retail Store</v>
      </c>
      <c r="C25" s="7" t="str">
        <v>Kohls  Corporation</v>
      </c>
      <c r="D25" s="7" t="str">
        <v>KSS</v>
      </c>
      <c r="G25" s="46">
        <f>_xlfn.XLOOKUP($D25,MASTER_YH!$D:$D,MASTER_YH!F:F)</f>
        <v>15385000000</v>
      </c>
      <c r="H25" s="46">
        <f>IF(AND(EXCL_YRS_NEG_INC=1,_xlfn.XLOOKUP($D25,MASTER_YH!$D:$D,MASTER_YH!L:L)&lt;0), "Negative", _xlfn.XLOOKUP($D25,MASTER_YH!$D:$D,MASTER_YH!L:L))</f>
        <v>114000000</v>
      </c>
      <c r="I25" s="65">
        <f t="shared" si="11"/>
        <v>2.2925119857637535E-2</v>
      </c>
      <c r="J25" s="65" t="str">
        <f t="shared" si="12"/>
        <v/>
      </c>
      <c r="K25" s="47">
        <f t="shared" si="48"/>
        <v>7.4098147546311343E-3</v>
      </c>
      <c r="L25" s="46">
        <f>_xlfn.XLOOKUP($D25, 'MASTER_S&amp;P'!$D:$D, 'MASTER_S&amp;P'!F:F)</f>
        <v>17476000000</v>
      </c>
      <c r="M25" s="46">
        <f>IF(AND(EXCL_YRS_NEG_INC=1,_xlfn.XLOOKUP($D25,'MASTER_S&amp;P'!$D:$D,'MASTER_S&amp;P'!L:L)&lt;0),"Negative",_xlfn.XLOOKUP($D25,'MASTER_S&amp;P'!$D:$D,'MASTER_S&amp;P'!L:L))</f>
        <v>373000000</v>
      </c>
      <c r="N25" s="65">
        <f t="shared" si="13"/>
        <v>2.2845778454358683E-2</v>
      </c>
      <c r="O25" s="65" t="str">
        <f t="shared" si="14"/>
        <v/>
      </c>
      <c r="P25" s="47">
        <f t="shared" si="49"/>
        <v>2.134355687800412E-2</v>
      </c>
      <c r="Q25" s="46">
        <f>_xlfn.XLOOKUP($D25, MASTER_VL!$D:$D, MASTER_VL!F:F)</f>
        <v>16221000000</v>
      </c>
      <c r="R25" s="46">
        <f>IF(AND(EXCL_YRS_NEG_INC=1,_xlfn.XLOOKUP($D25,MASTER_VL!$D:$D,MASTER_VL!O:O)&lt;0),"Negative",_xlfn.XLOOKUP($D25,MASTER_VL!$D:$D,MASTER_VL!O:O))</f>
        <v>166500000</v>
      </c>
      <c r="S25" s="65">
        <f t="shared" si="15"/>
        <v>2.3637478603121664E-2</v>
      </c>
      <c r="T25" s="65" t="str">
        <f t="shared" si="16"/>
        <v/>
      </c>
      <c r="U25" s="47">
        <f t="shared" si="50"/>
        <v>1.0264471980765674E-2</v>
      </c>
      <c r="V25" s="46">
        <f t="shared" si="17"/>
        <v>15385000000</v>
      </c>
      <c r="W25" s="46">
        <f>_xlfn.XLOOKUP($D25, MASTER_YH!$D:$D, MASTER_YH!I:I)</f>
        <v>13559000000</v>
      </c>
      <c r="X25" s="49">
        <f t="shared" si="18"/>
        <v>1.1346706984290877</v>
      </c>
      <c r="Y25" s="46">
        <f t="shared" si="51"/>
        <v>17476000000</v>
      </c>
      <c r="Z25" s="46">
        <f>_xlfn.XLOOKUP($D25, 'MASTER_S&amp;P'!$D:$D, 'MASTER_S&amp;P'!I:I)</f>
        <v>14009000000</v>
      </c>
      <c r="AA25" s="49">
        <f t="shared" si="52"/>
        <v>1.2474837604397173</v>
      </c>
      <c r="AB25" s="51">
        <f t="shared" si="19"/>
        <v>13784000000</v>
      </c>
      <c r="AC25" s="65">
        <f t="shared" si="20"/>
        <v>2.2521142759012895E-2</v>
      </c>
      <c r="AD25" s="65" t="str">
        <f t="shared" si="21"/>
        <v/>
      </c>
      <c r="AE25" s="50">
        <f t="shared" si="53"/>
        <v>1.1910772294344025</v>
      </c>
      <c r="AF25" s="44">
        <f t="shared" si="22"/>
        <v>0</v>
      </c>
      <c r="AI25" s="46">
        <f>_xlfn.XLOOKUP($D25,MASTER_YH!$D:$D,MASTER_YH!G:G)</f>
        <v>16586000000</v>
      </c>
      <c r="AJ25" s="46">
        <f>IF(AND(EXCL_YRS_NEG_INC=1,_xlfn.XLOOKUP($D25,MASTER_YH!$D:$D,MASTER_YH!M:M)&lt;0), "Negative", _xlfn.XLOOKUP($D25,MASTER_YH!$D:$D,MASTER_YH!M:M))</f>
        <v>373000000</v>
      </c>
      <c r="AK25" s="65">
        <f t="shared" si="23"/>
        <v>2.3843970426851775E-2</v>
      </c>
      <c r="AL25" s="65" t="str">
        <f t="shared" si="24"/>
        <v/>
      </c>
      <c r="AM25" s="47">
        <f t="shared" si="54"/>
        <v>2.2488846014711201E-2</v>
      </c>
      <c r="AN25" s="46">
        <f>_xlfn.XLOOKUP($D25, 'MASTER_S&amp;P'!$D:$D, 'MASTER_S&amp;P'!G:G)</f>
        <v>18098000000</v>
      </c>
      <c r="AO25" s="46" t="str">
        <f>IF(AND(EXCL_YRS_NEG_INC=1,_xlfn.XLOOKUP($D25,'MASTER_S&amp;P'!$D:$D,'MASTER_S&amp;P'!M:M)&lt;0),"Negative",_xlfn.XLOOKUP($D25,'MASTER_S&amp;P'!$D:$D,'MASTER_S&amp;P'!M:M))</f>
        <v>Negative</v>
      </c>
      <c r="AP25" s="65" t="str">
        <f t="shared" si="25"/>
        <v/>
      </c>
      <c r="AQ25" s="65" t="str">
        <f t="shared" si="26"/>
        <v/>
      </c>
      <c r="AR25" s="47" t="str">
        <f t="shared" si="55"/>
        <v>n/a</v>
      </c>
      <c r="AS25" s="46">
        <f>_xlfn.XLOOKUP($D25, MASTER_VL!$D:$D, MASTER_VL!G:G)</f>
        <v>17476000000</v>
      </c>
      <c r="AT25" s="46">
        <f>IF(AND(EXCL_YRS_NEG_INC=1,_xlfn.XLOOKUP($D25,MASTER_VL!$D:$D,MASTER_VL!P:P)&lt;0),"Negative",_xlfn.XLOOKUP($D25,MASTER_VL!$D:$D,MASTER_VL!P:P))</f>
        <v>316350000</v>
      </c>
      <c r="AU25" s="65">
        <f t="shared" si="27"/>
        <v>2.5994996968815028E-2</v>
      </c>
      <c r="AV25" s="65" t="str">
        <f t="shared" si="28"/>
        <v/>
      </c>
      <c r="AW25" s="47">
        <f t="shared" si="56"/>
        <v>1.8101968413824675E-2</v>
      </c>
      <c r="AX25" s="46">
        <f t="shared" si="29"/>
        <v>16586000000</v>
      </c>
      <c r="AY25" s="46">
        <f>_xlfn.XLOOKUP($D25, MASTER_YH!$D:$D, MASTER_YH!J:J)</f>
        <v>14009000000</v>
      </c>
      <c r="AZ25" s="49">
        <f t="shared" si="30"/>
        <v>1.1839531729602399</v>
      </c>
      <c r="BA25" s="46">
        <f t="shared" si="57"/>
        <v>18098000000</v>
      </c>
      <c r="BB25" s="46">
        <f>_xlfn.XLOOKUP($D25, 'MASTER_S&amp;P'!$D:$D, 'MASTER_S&amp;P'!J:J)</f>
        <v>14345000000</v>
      </c>
      <c r="BC25" s="49">
        <f t="shared" si="58"/>
        <v>1.2616242593238063</v>
      </c>
      <c r="BD25" s="51">
        <f t="shared" si="31"/>
        <v>14177000000</v>
      </c>
      <c r="BE25" s="65">
        <f t="shared" si="32"/>
        <v>2.3466865780083591E-2</v>
      </c>
      <c r="BF25" s="65" t="str">
        <f t="shared" si="33"/>
        <v/>
      </c>
      <c r="BG25" s="50">
        <f t="shared" si="59"/>
        <v>1.222788716142023</v>
      </c>
      <c r="BH25" s="44">
        <f t="shared" si="34"/>
        <v>0</v>
      </c>
      <c r="BK25" s="46">
        <f>_xlfn.XLOOKUP($D25,MASTER_YH!$D:$D,MASTER_YH!H:H)</f>
        <v>17161000000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60"/>
        <v>n/a</v>
      </c>
      <c r="BP25" s="46">
        <f>_xlfn.XLOOKUP($D25, 'MASTER_S&amp;P'!$D:$D, 'MASTER_S&amp;P'!H:H)</f>
        <v>19433000000</v>
      </c>
      <c r="BQ25" s="46">
        <f>IF(AND(EXCL_YRS_NEG_INC=1,_xlfn.XLOOKUP($D25,'MASTER_S&amp;P'!$D:$D,'MASTER_S&amp;P'!N:N)&lt;0),"Negative",_xlfn.XLOOKUP($D25,'MASTER_S&amp;P'!$D:$D,'MASTER_S&amp;P'!N:N))</f>
        <v>1219000000</v>
      </c>
      <c r="BR25" s="65">
        <f t="shared" si="37"/>
        <v>2.5016896174241493E-2</v>
      </c>
      <c r="BS25" s="65" t="str">
        <f t="shared" si="38"/>
        <v/>
      </c>
      <c r="BT25" s="47">
        <f t="shared" si="61"/>
        <v>6.2728348685226157E-2</v>
      </c>
      <c r="BU25" s="46">
        <f>_xlfn.XLOOKUP($D25, MASTER_VL!$D:$D, MASTER_VL!H:H)</f>
        <v>18098000000</v>
      </c>
      <c r="BV25" s="46" t="str">
        <f>IF(AND(EXCL_YRS_NEG_INC=1,_xlfn.XLOOKUP($D25,MASTER_VL!$D:$D,MASTER_VL!Q:Q)&lt;0),"Negative",_xlfn.XLOOKUP($D25,MASTER_VL!$D:$D,MASTER_VL!Q:Q))</f>
        <v>Negative</v>
      </c>
      <c r="BW25" s="65" t="str">
        <f t="shared" si="39"/>
        <v/>
      </c>
      <c r="BX25" s="65" t="str">
        <f t="shared" si="40"/>
        <v/>
      </c>
      <c r="BY25" s="47" t="str">
        <f t="shared" si="62"/>
        <v>n/a</v>
      </c>
      <c r="BZ25" s="46">
        <f t="shared" si="41"/>
        <v>17161000000</v>
      </c>
      <c r="CA25" s="46">
        <f>_xlfn.XLOOKUP($D25, MASTER_YH!$D:$D, MASTER_YH!K:K)</f>
        <v>14345000000</v>
      </c>
      <c r="CB25" s="49">
        <f t="shared" si="42"/>
        <v>1.1963053328685953</v>
      </c>
      <c r="CC25" s="46">
        <f t="shared" si="63"/>
        <v>19433000000</v>
      </c>
      <c r="CD25" s="46">
        <f>_xlfn.XLOOKUP($D25, 'MASTER_S&amp;P'!$D:$D, 'MASTER_S&amp;P'!K:K)</f>
        <v>15054000000</v>
      </c>
      <c r="CE25" s="49">
        <f t="shared" si="64"/>
        <v>1.2908861432177494</v>
      </c>
      <c r="CF25" s="51">
        <f t="shared" si="43"/>
        <v>14699500000</v>
      </c>
      <c r="CG25" s="65">
        <f t="shared" si="44"/>
        <v>2.5015604405559576E-2</v>
      </c>
      <c r="CH25" s="65" t="str">
        <f t="shared" si="45"/>
        <v/>
      </c>
      <c r="CI25" s="50">
        <f t="shared" si="65"/>
        <v>1.2435957380431724</v>
      </c>
      <c r="CJ25" s="44">
        <f t="shared" si="46"/>
        <v>0</v>
      </c>
    </row>
    <row r="26" spans="2:88" x14ac:dyDescent="0.3">
      <c r="B26" s="7" t="str">
        <f t="shared" si="47"/>
        <v>Retail Store</v>
      </c>
      <c r="C26" s="7" t="str">
        <v>Macys Inc</v>
      </c>
      <c r="D26" s="7" t="str">
        <v>M</v>
      </c>
      <c r="G26" s="46">
        <f>_xlfn.XLOOKUP($D26,MASTER_YH!$D:$D,MASTER_YH!F:F)</f>
        <v>22293000000</v>
      </c>
      <c r="H26" s="46">
        <f>IF(AND(EXCL_YRS_NEG_INC=1,_xlfn.XLOOKUP($D26,MASTER_YH!$D:$D,MASTER_YH!L:L)&lt;0), "Negative", _xlfn.XLOOKUP($D26,MASTER_YH!$D:$D,MASTER_YH!L:L))</f>
        <v>763000000</v>
      </c>
      <c r="I26" s="65">
        <f t="shared" si="11"/>
        <v>2.714956881573383E-2</v>
      </c>
      <c r="J26" s="65" t="str">
        <f t="shared" si="12"/>
        <v/>
      </c>
      <c r="K26" s="47">
        <f t="shared" si="48"/>
        <v>3.4225990221145648E-2</v>
      </c>
      <c r="L26" s="46">
        <f>_xlfn.XLOOKUP($D26, 'MASTER_S&amp;P'!$D:$D, 'MASTER_S&amp;P'!F:F)</f>
        <v>23866000000</v>
      </c>
      <c r="M26" s="46">
        <f>IF(AND(EXCL_YRS_NEG_INC=1,_xlfn.XLOOKUP($D26,'MASTER_S&amp;P'!$D:$D,'MASTER_S&amp;P'!L:L)&lt;0),"Negative",_xlfn.XLOOKUP($D26,'MASTER_S&amp;P'!$D:$D,'MASTER_S&amp;P'!L:L))</f>
        <v>43000000</v>
      </c>
      <c r="N26" s="65">
        <f t="shared" si="13"/>
        <v>2.7055607043597732E-2</v>
      </c>
      <c r="O26" s="65" t="str">
        <f t="shared" si="14"/>
        <v/>
      </c>
      <c r="P26" s="47">
        <f t="shared" si="49"/>
        <v>1.8017263052040561E-3</v>
      </c>
      <c r="Q26" s="46">
        <f>_xlfn.XLOOKUP($D26, MASTER_VL!$D:$D, MASTER_VL!F:F)</f>
        <v>23006000000</v>
      </c>
      <c r="R26" s="46">
        <f>IF(AND(EXCL_YRS_NEG_INC=1,_xlfn.XLOOKUP($D26,MASTER_VL!$D:$D,MASTER_VL!O:O)&lt;0),"Negative",_xlfn.XLOOKUP($D26,MASTER_VL!$D:$D,MASTER_VL!O:O))</f>
        <v>733101600</v>
      </c>
      <c r="S26" s="65">
        <f t="shared" si="15"/>
        <v>2.7993195060748551E-2</v>
      </c>
      <c r="T26" s="65" t="str">
        <f t="shared" si="16"/>
        <v/>
      </c>
      <c r="U26" s="47">
        <f t="shared" si="50"/>
        <v>3.1865669825262975E-2</v>
      </c>
      <c r="V26" s="46">
        <f t="shared" si="17"/>
        <v>22293000000</v>
      </c>
      <c r="W26" s="46">
        <f>_xlfn.XLOOKUP($D26, MASTER_YH!$D:$D, MASTER_YH!I:I)</f>
        <v>16402000000</v>
      </c>
      <c r="X26" s="49">
        <f t="shared" si="18"/>
        <v>1.3591635166443117</v>
      </c>
      <c r="Y26" s="46">
        <f t="shared" si="51"/>
        <v>23866000000</v>
      </c>
      <c r="Z26" s="46">
        <f>_xlfn.XLOOKUP($D26, 'MASTER_S&amp;P'!$D:$D, 'MASTER_S&amp;P'!I:I)</f>
        <v>16246000000</v>
      </c>
      <c r="AA26" s="49">
        <f t="shared" si="52"/>
        <v>1.4690385325618613</v>
      </c>
      <c r="AB26" s="51">
        <f t="shared" si="19"/>
        <v>16324000000</v>
      </c>
      <c r="AC26" s="65">
        <f t="shared" si="20"/>
        <v>2.6671150202998151E-2</v>
      </c>
      <c r="AD26" s="65" t="str">
        <f t="shared" si="21"/>
        <v/>
      </c>
      <c r="AE26" s="50">
        <f t="shared" si="53"/>
        <v>1.4141010246030865</v>
      </c>
      <c r="AF26" s="44">
        <f t="shared" si="22"/>
        <v>0</v>
      </c>
      <c r="AI26" s="46">
        <f>_xlfn.XLOOKUP($D26,MASTER_YH!$D:$D,MASTER_YH!G:G)</f>
        <v>23092000000</v>
      </c>
      <c r="AJ26" s="46">
        <f>IF(AND(EXCL_YRS_NEG_INC=1,_xlfn.XLOOKUP($D26,MASTER_YH!$D:$D,MASTER_YH!M:M)&lt;0), "Negative", _xlfn.XLOOKUP($D26,MASTER_YH!$D:$D,MASTER_YH!M:M))</f>
        <v>43000000</v>
      </c>
      <c r="AK26" s="65">
        <f t="shared" si="23"/>
        <v>2.784515584305269E-2</v>
      </c>
      <c r="AL26" s="65" t="str">
        <f t="shared" si="24"/>
        <v/>
      </c>
      <c r="AM26" s="47">
        <f t="shared" si="54"/>
        <v>1.8621167503897454E-3</v>
      </c>
      <c r="AN26" s="46">
        <f>_xlfn.XLOOKUP($D26, 'MASTER_S&amp;P'!$D:$D, 'MASTER_S&amp;P'!G:G)</f>
        <v>25449000000</v>
      </c>
      <c r="AO26" s="46">
        <f>IF(AND(EXCL_YRS_NEG_INC=1,_xlfn.XLOOKUP($D26,'MASTER_S&amp;P'!$D:$D,'MASTER_S&amp;P'!M:M)&lt;0),"Negative",_xlfn.XLOOKUP($D26,'MASTER_S&amp;P'!$D:$D,'MASTER_S&amp;P'!M:M))</f>
        <v>1477000000</v>
      </c>
      <c r="AP26" s="65">
        <f t="shared" si="25"/>
        <v>2.876181544556039E-2</v>
      </c>
      <c r="AQ26" s="65" t="str">
        <f t="shared" si="26"/>
        <v/>
      </c>
      <c r="AR26" s="47">
        <f t="shared" si="55"/>
        <v>5.8037643915281545E-2</v>
      </c>
      <c r="AS26" s="46">
        <f>_xlfn.XLOOKUP($D26, MASTER_VL!$D:$D, MASTER_VL!G:G)</f>
        <v>23092000000</v>
      </c>
      <c r="AT26" s="46">
        <f>IF(AND(EXCL_YRS_NEG_INC=1,_xlfn.XLOOKUP($D26,MASTER_VL!$D:$D,MASTER_VL!P:P)&lt;0),"Negative",_xlfn.XLOOKUP($D26,MASTER_VL!$D:$D,MASTER_VL!P:P))</f>
        <v>959794500</v>
      </c>
      <c r="AU26" s="65">
        <f t="shared" si="27"/>
        <v>3.0357139720371136E-2</v>
      </c>
      <c r="AV26" s="65" t="str">
        <f t="shared" si="28"/>
        <v/>
      </c>
      <c r="AW26" s="47">
        <f t="shared" si="56"/>
        <v>4.1563939892603499E-2</v>
      </c>
      <c r="AX26" s="46">
        <f t="shared" si="29"/>
        <v>23092000000</v>
      </c>
      <c r="AY26" s="46">
        <f>_xlfn.XLOOKUP($D26, MASTER_YH!$D:$D, MASTER_YH!J:J)</f>
        <v>16246000000</v>
      </c>
      <c r="AZ26" s="49">
        <f t="shared" si="30"/>
        <v>1.4213960359473101</v>
      </c>
      <c r="BA26" s="46">
        <f t="shared" si="57"/>
        <v>25449000000</v>
      </c>
      <c r="BB26" s="46">
        <f>_xlfn.XLOOKUP($D26, 'MASTER_S&amp;P'!$D:$D, 'MASTER_S&amp;P'!J:J)</f>
        <v>16866000000</v>
      </c>
      <c r="BC26" s="49">
        <f t="shared" si="58"/>
        <v>1.508893632159374</v>
      </c>
      <c r="BD26" s="51">
        <f t="shared" si="31"/>
        <v>16556000000</v>
      </c>
      <c r="BE26" s="65">
        <f t="shared" si="32"/>
        <v>2.7404770392541716E-2</v>
      </c>
      <c r="BF26" s="65" t="str">
        <f t="shared" si="33"/>
        <v/>
      </c>
      <c r="BG26" s="50">
        <f t="shared" si="59"/>
        <v>1.4651448340533419</v>
      </c>
      <c r="BH26" s="44">
        <f t="shared" si="34"/>
        <v>0</v>
      </c>
      <c r="BK26" s="46">
        <f>_xlfn.XLOOKUP($D26,MASTER_YH!$D:$D,MASTER_YH!H:H)</f>
        <v>24442000000</v>
      </c>
      <c r="BL26" s="46">
        <f>IF(AND(EXCL_YRS_NEG_INC=1,_xlfn.XLOOKUP($D26,MASTER_YH!$D:$D,MASTER_YH!N:N)&lt;0), "Negative", _xlfn.XLOOKUP($D26,MASTER_YH!$D:$D,MASTER_YH!N:N))</f>
        <v>1477000000</v>
      </c>
      <c r="BM26" s="65">
        <f t="shared" si="35"/>
        <v>3.0804500444596511E-2</v>
      </c>
      <c r="BN26" s="65" t="str">
        <f t="shared" si="36"/>
        <v/>
      </c>
      <c r="BO26" s="47">
        <f t="shared" si="60"/>
        <v>6.0428770149742246E-2</v>
      </c>
      <c r="BP26" s="46">
        <f>_xlfn.XLOOKUP($D26, 'MASTER_S&amp;P'!$D:$D, 'MASTER_S&amp;P'!H:H)</f>
        <v>25399000000</v>
      </c>
      <c r="BQ26" s="46">
        <f>IF(AND(EXCL_YRS_NEG_INC=1,_xlfn.XLOOKUP($D26,'MASTER_S&amp;P'!$D:$D,'MASTER_S&amp;P'!N:N)&lt;0),"Negative",_xlfn.XLOOKUP($D26,'MASTER_S&amp;P'!$D:$D,'MASTER_S&amp;P'!N:N))</f>
        <v>1866000000</v>
      </c>
      <c r="BR26" s="65">
        <f t="shared" si="37"/>
        <v>2.9320118867297015E-2</v>
      </c>
      <c r="BS26" s="65" t="str">
        <f t="shared" si="38"/>
        <v/>
      </c>
      <c r="BT26" s="47">
        <f t="shared" si="61"/>
        <v>7.3467459348793257E-2</v>
      </c>
      <c r="BU26" s="46">
        <f>_xlfn.XLOOKUP($D26, MASTER_VL!$D:$D, MASTER_VL!H:H)</f>
        <v>24442000000</v>
      </c>
      <c r="BV26" s="46">
        <f>IF(AND(EXCL_YRS_NEG_INC=1,_xlfn.XLOOKUP($D26,MASTER_VL!$D:$D,MASTER_VL!Q:Q)&lt;0),"Negative",_xlfn.XLOOKUP($D26,MASTER_VL!$D:$D,MASTER_VL!Q:Q))</f>
        <v>1215424000</v>
      </c>
      <c r="BW26" s="65">
        <f t="shared" si="39"/>
        <v>3.1633156998588888E-2</v>
      </c>
      <c r="BX26" s="65" t="str">
        <f t="shared" si="40"/>
        <v/>
      </c>
      <c r="BY26" s="47">
        <f t="shared" si="62"/>
        <v>4.9726863595450456E-2</v>
      </c>
      <c r="BZ26" s="46">
        <f t="shared" si="41"/>
        <v>24442000000</v>
      </c>
      <c r="CA26" s="46">
        <f>_xlfn.XLOOKUP($D26, MASTER_YH!$D:$D, MASTER_YH!K:K)</f>
        <v>16866000000</v>
      </c>
      <c r="CB26" s="49">
        <f t="shared" si="42"/>
        <v>1.4491877149294439</v>
      </c>
      <c r="CC26" s="46">
        <f t="shared" si="63"/>
        <v>25399000000</v>
      </c>
      <c r="CD26" s="46">
        <f>_xlfn.XLOOKUP($D26, 'MASTER_S&amp;P'!$D:$D, 'MASTER_S&amp;P'!K:K)</f>
        <v>17590000000</v>
      </c>
      <c r="CE26" s="49">
        <f t="shared" si="64"/>
        <v>1.4439454235361</v>
      </c>
      <c r="CF26" s="51">
        <f t="shared" si="43"/>
        <v>17228000000</v>
      </c>
      <c r="CG26" s="65">
        <f t="shared" si="44"/>
        <v>2.9318604898056422E-2</v>
      </c>
      <c r="CH26" s="65" t="str">
        <f t="shared" si="45"/>
        <v/>
      </c>
      <c r="CI26" s="50">
        <f t="shared" si="65"/>
        <v>1.4465665692327718</v>
      </c>
      <c r="CJ26" s="44">
        <f t="shared" si="46"/>
        <v>0</v>
      </c>
    </row>
    <row r="27" spans="2:88" x14ac:dyDescent="0.3">
      <c r="B27" s="7" t="str">
        <f t="shared" si="47"/>
        <v>Retail Store</v>
      </c>
      <c r="C27" s="7" t="str">
        <v>MINISO Holding Group Ltd</v>
      </c>
      <c r="D27" s="7" t="str">
        <v>MNSO</v>
      </c>
      <c r="G27" s="46">
        <f>_xlfn.XLOOKUP($D27,MASTER_YH!$D:$D,MASTER_YH!F:F)</f>
        <v>16310396000</v>
      </c>
      <c r="H27" s="46">
        <f>IF(AND(EXCL_YRS_NEG_INC=1,_xlfn.XLOOKUP($D27,MASTER_YH!$D:$D,MASTER_YH!L:L)&lt;0), "Negative", _xlfn.XLOOKUP($D27,MASTER_YH!$D:$D,MASTER_YH!L:L))</f>
        <v>3347532000</v>
      </c>
      <c r="I27" s="65">
        <f t="shared" si="11"/>
        <v>3.0136833011878545E-2</v>
      </c>
      <c r="J27" s="65" t="str">
        <f t="shared" si="12"/>
        <v/>
      </c>
      <c r="K27" s="47">
        <f t="shared" si="48"/>
        <v>0.20523916157523092</v>
      </c>
      <c r="L27" s="46">
        <f>_xlfn.XLOOKUP($D27, 'MASTER_S&amp;P'!$D:$D, 'MASTER_S&amp;P'!F:F)</f>
        <v>16994025000</v>
      </c>
      <c r="M27" s="46">
        <f>IF(AND(EXCL_YRS_NEG_INC=1,_xlfn.XLOOKUP($D27,'MASTER_S&amp;P'!$D:$D,'MASTER_S&amp;P'!L:L)&lt;0),"Negative",_xlfn.XLOOKUP($D27,'MASTER_S&amp;P'!$D:$D,'MASTER_S&amp;P'!L:L))</f>
        <v>3347532000</v>
      </c>
      <c r="N27" s="65">
        <f t="shared" si="13"/>
        <v>3.0032532635854724E-2</v>
      </c>
      <c r="O27" s="65" t="str">
        <f t="shared" si="14"/>
        <v/>
      </c>
      <c r="P27" s="47">
        <f t="shared" si="49"/>
        <v>0.19698288074779224</v>
      </c>
      <c r="Q27" s="46" t="str">
        <f>_xlfn.XLOOKUP($D27, MASTER_VL!$D:$D, MASTER_VL!F:F)</f>
        <v>NA</v>
      </c>
      <c r="R27" s="46" t="str">
        <f>IF(AND(EXCL_YRS_NEG_INC=1,_xlfn.XLOOKUP($D27,MASTER_VL!$D:$D,MASTER_VL!O:O)&lt;0),"Negative",_xlfn.XLOOKUP($D27,MASTER_VL!$D:$D,MASTER_VL!O:O))</f>
        <v>NA</v>
      </c>
      <c r="S27" s="65" t="str">
        <f t="shared" si="15"/>
        <v/>
      </c>
      <c r="T27" s="65" t="str">
        <f t="shared" si="16"/>
        <v/>
      </c>
      <c r="U27" s="47" t="str">
        <f t="shared" si="50"/>
        <v>n/a</v>
      </c>
      <c r="V27" s="46">
        <f t="shared" si="17"/>
        <v>16310396000</v>
      </c>
      <c r="W27" s="46">
        <f>_xlfn.XLOOKUP($D27, MASTER_YH!$D:$D, MASTER_YH!I:I)</f>
        <v>18120128000</v>
      </c>
      <c r="X27" s="49">
        <f t="shared" si="18"/>
        <v>0.90012587107552444</v>
      </c>
      <c r="Y27" s="46">
        <f t="shared" si="51"/>
        <v>16994025000</v>
      </c>
      <c r="Z27" s="46">
        <f>_xlfn.XLOOKUP($D27, 'MASTER_S&amp;P'!$D:$D, 'MASTER_S&amp;P'!I:I)</f>
        <v>18120128000</v>
      </c>
      <c r="AA27" s="49">
        <f t="shared" si="52"/>
        <v>0.93785347432424315</v>
      </c>
      <c r="AB27" s="51">
        <f t="shared" si="19"/>
        <v>18120128000</v>
      </c>
      <c r="AC27" s="65">
        <f t="shared" si="20"/>
        <v>2.9605774049592776E-2</v>
      </c>
      <c r="AD27" s="65" t="str">
        <f t="shared" si="21"/>
        <v/>
      </c>
      <c r="AE27" s="50">
        <f t="shared" si="53"/>
        <v>0.91898967269988385</v>
      </c>
      <c r="AF27" s="44">
        <f t="shared" si="22"/>
        <v>0</v>
      </c>
      <c r="AI27" s="46">
        <f>_xlfn.XLOOKUP($D27,MASTER_YH!$D:$D,MASTER_YH!G:G)</f>
        <v>11044810000</v>
      </c>
      <c r="AJ27" s="46">
        <f>IF(AND(EXCL_YRS_NEG_INC=1,_xlfn.XLOOKUP($D27,MASTER_YH!$D:$D,MASTER_YH!M:M)&lt;0), "Negative", _xlfn.XLOOKUP($D27,MASTER_YH!$D:$D,MASTER_YH!M:M))</f>
        <v>2333614000</v>
      </c>
      <c r="AK27" s="65">
        <f t="shared" si="23"/>
        <v>2.3489953816061226E-2</v>
      </c>
      <c r="AL27" s="65" t="str">
        <f t="shared" si="24"/>
        <v/>
      </c>
      <c r="AM27" s="47">
        <f t="shared" si="54"/>
        <v>0.2112860248388157</v>
      </c>
      <c r="AN27" s="46">
        <f>_xlfn.XLOOKUP($D27, 'MASTER_S&amp;P'!$D:$D, 'MASTER_S&amp;P'!G:G)</f>
        <v>13838797000</v>
      </c>
      <c r="AO27" s="46">
        <f>IF(AND(EXCL_YRS_NEG_INC=1,_xlfn.XLOOKUP($D27,'MASTER_S&amp;P'!$D:$D,'MASTER_S&amp;P'!M:M)&lt;0),"Negative",_xlfn.XLOOKUP($D27,'MASTER_S&amp;P'!$D:$D,'MASTER_S&amp;P'!M:M))</f>
        <v>2980947000</v>
      </c>
      <c r="AP27" s="65">
        <f t="shared" si="25"/>
        <v>2.4263240625778514E-2</v>
      </c>
      <c r="AQ27" s="65" t="str">
        <f t="shared" si="26"/>
        <v/>
      </c>
      <c r="AR27" s="47">
        <f t="shared" si="55"/>
        <v>0.21540506736243042</v>
      </c>
      <c r="AS27" s="46" t="str">
        <f>_xlfn.XLOOKUP($D27, MASTER_VL!$D:$D, MASTER_VL!G:G)</f>
        <v>NA</v>
      </c>
      <c r="AT27" s="46" t="str">
        <f>IF(AND(EXCL_YRS_NEG_INC=1,_xlfn.XLOOKUP($D27,MASTER_VL!$D:$D,MASTER_VL!P:P)&lt;0),"Negative",_xlfn.XLOOKUP($D27,MASTER_VL!$D:$D,MASTER_VL!P:P))</f>
        <v>NA</v>
      </c>
      <c r="AU27" s="65" t="str">
        <f t="shared" si="27"/>
        <v/>
      </c>
      <c r="AV27" s="65" t="str">
        <f t="shared" si="28"/>
        <v/>
      </c>
      <c r="AW27" s="47" t="str">
        <f t="shared" si="56"/>
        <v>n/a</v>
      </c>
      <c r="AX27" s="46">
        <f t="shared" si="29"/>
        <v>11044810000</v>
      </c>
      <c r="AY27" s="46">
        <f>_xlfn.XLOOKUP($D27, MASTER_YH!$D:$D, MASTER_YH!J:J)</f>
        <v>13447713000</v>
      </c>
      <c r="AZ27" s="49">
        <f t="shared" si="30"/>
        <v>0.82131511878636909</v>
      </c>
      <c r="BA27" s="46">
        <f t="shared" si="57"/>
        <v>13838797000</v>
      </c>
      <c r="BB27" s="46">
        <f>_xlfn.XLOOKUP($D27, 'MASTER_S&amp;P'!$D:$D, 'MASTER_S&amp;P'!J:J)</f>
        <v>14485309000</v>
      </c>
      <c r="BC27" s="49">
        <f t="shared" si="58"/>
        <v>0.95536774534806268</v>
      </c>
      <c r="BD27" s="51">
        <f t="shared" si="31"/>
        <v>13966511000</v>
      </c>
      <c r="BE27" s="65">
        <f t="shared" si="32"/>
        <v>2.3118448123937436E-2</v>
      </c>
      <c r="BF27" s="65" t="str">
        <f t="shared" si="33"/>
        <v/>
      </c>
      <c r="BG27" s="50">
        <f t="shared" si="59"/>
        <v>0.88834143206721583</v>
      </c>
      <c r="BH27" s="44">
        <f t="shared" si="34"/>
        <v>0</v>
      </c>
      <c r="BK27" s="46">
        <f>_xlfn.XLOOKUP($D27,MASTER_YH!$D:$D,MASTER_YH!H:H)</f>
        <v>9683056000</v>
      </c>
      <c r="BL27" s="46">
        <f>IF(AND(EXCL_YRS_NEG_INC=1,_xlfn.XLOOKUP($D27,MASTER_YH!$D:$D,MASTER_YH!N:N)&lt;0), "Negative", _xlfn.XLOOKUP($D27,MASTER_YH!$D:$D,MASTER_YH!N:N))</f>
        <v>906813000</v>
      </c>
      <c r="BM27" s="65">
        <f t="shared" si="35"/>
        <v>2.0172384691307381E-2</v>
      </c>
      <c r="BN27" s="65" t="str">
        <f t="shared" si="36"/>
        <v/>
      </c>
      <c r="BO27" s="47">
        <f t="shared" si="60"/>
        <v>9.3649463557785889E-2</v>
      </c>
      <c r="BP27" s="46">
        <f>_xlfn.XLOOKUP($D27, 'MASTER_S&amp;P'!$D:$D, 'MASTER_S&amp;P'!H:H)</f>
        <v>10085649000</v>
      </c>
      <c r="BQ27" s="46">
        <f>IF(AND(EXCL_YRS_NEG_INC=1,_xlfn.XLOOKUP($D27,'MASTER_S&amp;P'!$D:$D,'MASTER_S&amp;P'!N:N)&lt;0),"Negative",_xlfn.XLOOKUP($D27,'MASTER_S&amp;P'!$D:$D,'MASTER_S&amp;P'!N:N))</f>
        <v>906813000</v>
      </c>
      <c r="BR27" s="65">
        <f t="shared" si="37"/>
        <v>1.9200334641028851E-2</v>
      </c>
      <c r="BS27" s="65" t="str">
        <f t="shared" si="38"/>
        <v/>
      </c>
      <c r="BT27" s="47">
        <f t="shared" si="61"/>
        <v>8.991121939698675E-2</v>
      </c>
      <c r="BU27" s="46" t="str">
        <f>_xlfn.XLOOKUP($D27, MASTER_VL!$D:$D, MASTER_VL!H:H)</f>
        <v>NA</v>
      </c>
      <c r="BV27" s="46" t="str">
        <f>IF(AND(EXCL_YRS_NEG_INC=1,_xlfn.XLOOKUP($D27,MASTER_VL!$D:$D,MASTER_VL!Q:Q)&lt;0),"Negative",_xlfn.XLOOKUP($D27,MASTER_VL!$D:$D,MASTER_VL!Q:Q))</f>
        <v>NA</v>
      </c>
      <c r="BW27" s="65" t="str">
        <f t="shared" si="39"/>
        <v/>
      </c>
      <c r="BX27" s="65" t="str">
        <f t="shared" si="40"/>
        <v/>
      </c>
      <c r="BY27" s="47" t="str">
        <f t="shared" si="62"/>
        <v>n/a</v>
      </c>
      <c r="BZ27" s="46">
        <f t="shared" si="41"/>
        <v>9683056000</v>
      </c>
      <c r="CA27" s="46">
        <f>_xlfn.XLOOKUP($D27, MASTER_YH!$D:$D, MASTER_YH!K:K)</f>
        <v>11281788000</v>
      </c>
      <c r="CB27" s="49">
        <f t="shared" si="42"/>
        <v>0.85829090211587034</v>
      </c>
      <c r="CC27" s="46">
        <f t="shared" si="63"/>
        <v>10085649000</v>
      </c>
      <c r="CD27" s="46">
        <f>_xlfn.XLOOKUP($D27, 'MASTER_S&amp;P'!$D:$D, 'MASTER_S&amp;P'!K:K)</f>
        <v>11281788000</v>
      </c>
      <c r="CE27" s="49">
        <f t="shared" si="64"/>
        <v>0.89397611442441571</v>
      </c>
      <c r="CF27" s="51">
        <f t="shared" si="43"/>
        <v>11281788000</v>
      </c>
      <c r="CG27" s="65">
        <f t="shared" si="44"/>
        <v>1.9199343215441967E-2</v>
      </c>
      <c r="CH27" s="65" t="str">
        <f t="shared" si="45"/>
        <v/>
      </c>
      <c r="CI27" s="50">
        <f t="shared" si="65"/>
        <v>0.87613350827014302</v>
      </c>
      <c r="CJ27" s="44">
        <f t="shared" si="46"/>
        <v>0</v>
      </c>
    </row>
    <row r="28" spans="2:88" x14ac:dyDescent="0.3">
      <c r="B28" s="7" t="str">
        <f t="shared" si="47"/>
        <v>Retail Store</v>
      </c>
      <c r="C28" s="7" t="str">
        <v>Maison Solutions Inc</v>
      </c>
      <c r="D28" s="7" t="str">
        <v>MSS</v>
      </c>
      <c r="G28" s="46" t="str">
        <f>_xlfn.XLOOKUP($D28,MASTER_YH!$D:$D,MASTER_YH!F:F)</f>
        <v>n/a</v>
      </c>
      <c r="H28" s="46" t="str">
        <f>IF(AND(EXCL_YRS_NEG_INC=1,_xlfn.XLOOKUP($D28,MASTER_YH!$D:$D,MASTER_YH!L:L)&lt;0), "Negative", _xlfn.XLOOKUP($D28,MASTER_YH!$D:$D,MASTER_YH!L:L))</f>
        <v>n/a</v>
      </c>
      <c r="I28" s="65" t="str">
        <f t="shared" si="11"/>
        <v/>
      </c>
      <c r="J28" s="65" t="str">
        <f t="shared" si="12"/>
        <v/>
      </c>
      <c r="K28" s="47" t="str">
        <f t="shared" si="48"/>
        <v>n/a</v>
      </c>
      <c r="L28" s="46">
        <f>_xlfn.XLOOKUP($D28, 'MASTER_S&amp;P'!$D:$D, 'MASTER_S&amp;P'!F:F)</f>
        <v>58043161</v>
      </c>
      <c r="M28" s="46" t="str">
        <f>IF(AND(EXCL_YRS_NEG_INC=1,_xlfn.XLOOKUP($D28,'MASTER_S&amp;P'!$D:$D,'MASTER_S&amp;P'!L:L)&lt;0),"Negative",_xlfn.XLOOKUP($D28,'MASTER_S&amp;P'!$D:$D,'MASTER_S&amp;P'!L:L))</f>
        <v>Negative</v>
      </c>
      <c r="N28" s="65" t="str">
        <f t="shared" si="13"/>
        <v/>
      </c>
      <c r="O28" s="65" t="str">
        <f t="shared" si="14"/>
        <v/>
      </c>
      <c r="P28" s="47" t="str">
        <f t="shared" si="49"/>
        <v>n/a</v>
      </c>
      <c r="Q28" s="46" t="str">
        <f>_xlfn.XLOOKUP($D28, MASTER_VL!$D:$D, MASTER_VL!F:F)</f>
        <v>NA</v>
      </c>
      <c r="R28" s="46" t="str">
        <f>IF(AND(EXCL_YRS_NEG_INC=1,_xlfn.XLOOKUP($D28,MASTER_VL!$D:$D,MASTER_VL!O:O)&lt;0),"Negative",_xlfn.XLOOKUP($D28,MASTER_VL!$D:$D,MASTER_VL!O:O))</f>
        <v>NA</v>
      </c>
      <c r="S28" s="65" t="str">
        <f t="shared" si="15"/>
        <v/>
      </c>
      <c r="T28" s="65" t="str">
        <f t="shared" si="16"/>
        <v/>
      </c>
      <c r="U28" s="47" t="str">
        <f t="shared" si="50"/>
        <v>n/a</v>
      </c>
      <c r="V28" s="46" t="str">
        <f t="shared" si="17"/>
        <v>n/a</v>
      </c>
      <c r="W28" s="46" t="str">
        <f>_xlfn.XLOOKUP($D28, MASTER_YH!$D:$D, MASTER_YH!I:I)</f>
        <v>n/a</v>
      </c>
      <c r="X28" s="49" t="str">
        <f t="shared" si="18"/>
        <v>n/a</v>
      </c>
      <c r="Y28" s="46">
        <f t="shared" si="51"/>
        <v>58043161</v>
      </c>
      <c r="Z28" s="46">
        <f>_xlfn.XLOOKUP($D28, 'MASTER_S&amp;P'!$D:$D, 'MASTER_S&amp;P'!I:I)</f>
        <v>82397143</v>
      </c>
      <c r="AA28" s="49">
        <f t="shared" si="52"/>
        <v>0.704431717978377</v>
      </c>
      <c r="AB28" s="51">
        <f t="shared" si="19"/>
        <v>82397143</v>
      </c>
      <c r="AC28" s="65">
        <f t="shared" si="20"/>
        <v>1.3462549480831398E-4</v>
      </c>
      <c r="AD28" s="65" t="str">
        <f t="shared" si="21"/>
        <v/>
      </c>
      <c r="AE28" s="50">
        <f t="shared" si="53"/>
        <v>0.704431717978377</v>
      </c>
      <c r="AF28" s="44">
        <f t="shared" si="22"/>
        <v>0</v>
      </c>
      <c r="AI28" s="46">
        <f>_xlfn.XLOOKUP($D28,MASTER_YH!$D:$D,MASTER_YH!G:G)</f>
        <v>58043161</v>
      </c>
      <c r="AJ28" s="46" t="str">
        <f>IF(AND(EXCL_YRS_NEG_INC=1,_xlfn.XLOOKUP($D28,MASTER_YH!$D:$D,MASTER_YH!M:M)&lt;0), "Negative", _xlfn.XLOOKUP($D28,MASTER_YH!$D:$D,MASTER_YH!M:M))</f>
        <v>Negative</v>
      </c>
      <c r="AK28" s="65" t="str">
        <f t="shared" si="23"/>
        <v/>
      </c>
      <c r="AL28" s="65" t="str">
        <f t="shared" si="24"/>
        <v/>
      </c>
      <c r="AM28" s="47" t="str">
        <f t="shared" si="54"/>
        <v>n/a</v>
      </c>
      <c r="AN28" s="46">
        <f>_xlfn.XLOOKUP($D28, 'MASTER_S&amp;P'!$D:$D, 'MASTER_S&amp;P'!G:G)</f>
        <v>55399112</v>
      </c>
      <c r="AO28" s="46">
        <f>IF(AND(EXCL_YRS_NEG_INC=1,_xlfn.XLOOKUP($D28,'MASTER_S&amp;P'!$D:$D,'MASTER_S&amp;P'!M:M)&lt;0),"Negative",_xlfn.XLOOKUP($D28,'MASTER_S&amp;P'!$D:$D,'MASTER_S&amp;P'!M:M))</f>
        <v>1975787</v>
      </c>
      <c r="AP28" s="65">
        <f t="shared" si="25"/>
        <v>1.0161242686447961E-4</v>
      </c>
      <c r="AQ28" s="65" t="str">
        <f t="shared" si="26"/>
        <v/>
      </c>
      <c r="AR28" s="47">
        <f t="shared" si="55"/>
        <v>3.5664596934333534E-2</v>
      </c>
      <c r="AS28" s="46" t="str">
        <f>_xlfn.XLOOKUP($D28, MASTER_VL!$D:$D, MASTER_VL!G:G)</f>
        <v>NA</v>
      </c>
      <c r="AT28" s="46" t="str">
        <f>IF(AND(EXCL_YRS_NEG_INC=1,_xlfn.XLOOKUP($D28,MASTER_VL!$D:$D,MASTER_VL!P:P)&lt;0),"Negative",_xlfn.XLOOKUP($D28,MASTER_VL!$D:$D,MASTER_VL!P:P))</f>
        <v>NA</v>
      </c>
      <c r="AU28" s="65" t="str">
        <f t="shared" si="27"/>
        <v/>
      </c>
      <c r="AV28" s="65" t="str">
        <f t="shared" si="28"/>
        <v/>
      </c>
      <c r="AW28" s="47" t="str">
        <f t="shared" si="56"/>
        <v>n/a</v>
      </c>
      <c r="AX28" s="46">
        <f t="shared" si="29"/>
        <v>58043161</v>
      </c>
      <c r="AY28" s="46">
        <f>_xlfn.XLOOKUP($D28, MASTER_YH!$D:$D, MASTER_YH!J:J)</f>
        <v>82397143</v>
      </c>
      <c r="AZ28" s="49">
        <f t="shared" si="30"/>
        <v>0.704431717978377</v>
      </c>
      <c r="BA28" s="46">
        <f t="shared" si="57"/>
        <v>55399112</v>
      </c>
      <c r="BB28" s="46">
        <f>_xlfn.XLOOKUP($D28, 'MASTER_S&amp;P'!$D:$D, 'MASTER_S&amp;P'!J:J)</f>
        <v>34584022</v>
      </c>
      <c r="BC28" s="49">
        <f t="shared" si="58"/>
        <v>1.6018701352896434</v>
      </c>
      <c r="BD28" s="51">
        <f t="shared" si="31"/>
        <v>58490582.5</v>
      </c>
      <c r="BE28" s="65">
        <f t="shared" si="32"/>
        <v>9.6818131404839247E-5</v>
      </c>
      <c r="BF28" s="65" t="str">
        <f t="shared" si="33"/>
        <v/>
      </c>
      <c r="BG28" s="50">
        <f t="shared" si="59"/>
        <v>1.1531509266340101</v>
      </c>
      <c r="BH28" s="44">
        <f t="shared" si="34"/>
        <v>0</v>
      </c>
      <c r="BK28" s="46">
        <f>_xlfn.XLOOKUP($D28,MASTER_YH!$D:$D,MASTER_YH!H:H)</f>
        <v>55399112</v>
      </c>
      <c r="BL28" s="46">
        <f>IF(AND(EXCL_YRS_NEG_INC=1,_xlfn.XLOOKUP($D28,MASTER_YH!$D:$D,MASTER_YH!N:N)&lt;0), "Negative", _xlfn.XLOOKUP($D28,MASTER_YH!$D:$D,MASTER_YH!N:N))</f>
        <v>1975787</v>
      </c>
      <c r="BM28" s="65">
        <f t="shared" si="35"/>
        <v>5.4252804648009425E-5</v>
      </c>
      <c r="BN28" s="65" t="str">
        <f t="shared" si="36"/>
        <v/>
      </c>
      <c r="BO28" s="47">
        <f t="shared" si="60"/>
        <v>3.5664596934333534E-2</v>
      </c>
      <c r="BP28" s="46">
        <f>_xlfn.XLOOKUP($D28, 'MASTER_S&amp;P'!$D:$D, 'MASTER_S&amp;P'!H:H)</f>
        <v>41984221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1"/>
        <v>n/a</v>
      </c>
      <c r="BU28" s="46" t="str">
        <f>_xlfn.XLOOKUP($D28, MASTER_VL!$D:$D, MASTER_VL!H:H)</f>
        <v>NA</v>
      </c>
      <c r="BV28" s="46" t="str">
        <f>IF(AND(EXCL_YRS_NEG_INC=1,_xlfn.XLOOKUP($D28,MASTER_VL!$D:$D,MASTER_VL!Q:Q)&lt;0),"Negative",_xlfn.XLOOKUP($D28,MASTER_VL!$D:$D,MASTER_VL!Q:Q))</f>
        <v>NA</v>
      </c>
      <c r="BW28" s="65" t="str">
        <f t="shared" si="39"/>
        <v/>
      </c>
      <c r="BX28" s="65" t="str">
        <f t="shared" si="40"/>
        <v/>
      </c>
      <c r="BY28" s="47" t="str">
        <f t="shared" si="62"/>
        <v>n/a</v>
      </c>
      <c r="BZ28" s="46">
        <f t="shared" si="41"/>
        <v>55399112</v>
      </c>
      <c r="CA28" s="46">
        <f>_xlfn.XLOOKUP($D28, MASTER_YH!$D:$D, MASTER_YH!K:K)</f>
        <v>34584022</v>
      </c>
      <c r="CB28" s="49">
        <f t="shared" si="42"/>
        <v>1.6018701352896434</v>
      </c>
      <c r="CC28" s="46">
        <f t="shared" si="63"/>
        <v>41984221</v>
      </c>
      <c r="CD28" s="46">
        <f>_xlfn.XLOOKUP($D28, 'MASTER_S&amp;P'!$D:$D, 'MASTER_S&amp;P'!K:K)</f>
        <v>26099794</v>
      </c>
      <c r="CE28" s="49">
        <f t="shared" si="64"/>
        <v>1.6086035391696962</v>
      </c>
      <c r="CF28" s="51">
        <f t="shared" si="43"/>
        <v>30341908</v>
      </c>
      <c r="CG28" s="65">
        <f t="shared" si="44"/>
        <v>5.1635849344391533E-5</v>
      </c>
      <c r="CH28" s="65" t="str">
        <f t="shared" si="45"/>
        <v/>
      </c>
      <c r="CI28" s="50">
        <f t="shared" si="65"/>
        <v>1.6052368372296697</v>
      </c>
      <c r="CJ28" s="44">
        <f t="shared" si="46"/>
        <v>0</v>
      </c>
    </row>
    <row r="29" spans="2:88" x14ac:dyDescent="0.3">
      <c r="B29" s="7" t="str">
        <f t="shared" si="47"/>
        <v>Retail Store</v>
      </c>
      <c r="C29" s="7" t="str">
        <v>ODP Corp.</v>
      </c>
      <c r="D29" s="7" t="str">
        <v>ODP</v>
      </c>
      <c r="G29" s="46">
        <f>_xlfn.XLOOKUP($D29,MASTER_YH!$D:$D,MASTER_YH!F:F)</f>
        <v>6990000000</v>
      </c>
      <c r="H29" s="46">
        <f>IF(AND(EXCL_YRS_NEG_INC=1,_xlfn.XLOOKUP($D29,MASTER_YH!$D:$D,MASTER_YH!L:L)&lt;0), "Negative", _xlfn.XLOOKUP($D29,MASTER_YH!$D:$D,MASTER_YH!L:L))</f>
        <v>146000000</v>
      </c>
      <c r="I29" s="103">
        <f t="shared" si="11"/>
        <v>5.8693229815440263E-3</v>
      </c>
      <c r="J29" s="103">
        <f t="shared" si="12"/>
        <v>1.0414171896678402E-2</v>
      </c>
      <c r="K29" s="104">
        <f t="shared" si="48"/>
        <v>2.088698140200286E-2</v>
      </c>
      <c r="L29" s="46">
        <f>_xlfn.XLOOKUP($D29, 'MASTER_S&amp;P'!$D:$D, 'MASTER_S&amp;P'!F:F)</f>
        <v>6990000000</v>
      </c>
      <c r="M29" s="46">
        <f>IF(AND(EXCL_YRS_NEG_INC=1,_xlfn.XLOOKUP($D29,'MASTER_S&amp;P'!$D:$D,'MASTER_S&amp;P'!L:L)&lt;0),"Negative",_xlfn.XLOOKUP($D29,'MASTER_S&amp;P'!$D:$D,'MASTER_S&amp;P'!L:L))</f>
        <v>146000000</v>
      </c>
      <c r="N29" s="103">
        <f t="shared" si="13"/>
        <v>5.8490098785136243E-3</v>
      </c>
      <c r="O29" s="103">
        <f t="shared" si="14"/>
        <v>1.0414171896678402E-2</v>
      </c>
      <c r="P29" s="104">
        <f t="shared" si="49"/>
        <v>2.088698140200286E-2</v>
      </c>
      <c r="Q29" s="46">
        <f>_xlfn.XLOOKUP($D29, MASTER_VL!$D:$D, MASTER_VL!F:F)</f>
        <v>6990000000</v>
      </c>
      <c r="R29" s="46">
        <f>IF(AND(EXCL_YRS_NEG_INC=1,_xlfn.XLOOKUP($D29,MASTER_VL!$D:$D,MASTER_VL!O:O)&lt;0),"Negative",_xlfn.XLOOKUP($D29,MASTER_VL!$D:$D,MASTER_VL!O:O))</f>
        <v>98373000</v>
      </c>
      <c r="S29" s="103">
        <f t="shared" si="15"/>
        <v>6.0517021177028691E-3</v>
      </c>
      <c r="T29" s="103">
        <f t="shared" si="16"/>
        <v>1.0414171896678402E-2</v>
      </c>
      <c r="U29" s="104">
        <f t="shared" si="50"/>
        <v>1.4073390557939915E-2</v>
      </c>
      <c r="V29" s="46">
        <f t="shared" si="17"/>
        <v>6990000000</v>
      </c>
      <c r="W29" s="46">
        <f>_xlfn.XLOOKUP($D29, MASTER_YH!$D:$D, MASTER_YH!I:I)</f>
        <v>3529000000</v>
      </c>
      <c r="X29" s="105">
        <f t="shared" si="18"/>
        <v>1.9807310852932842</v>
      </c>
      <c r="Y29" s="46">
        <f t="shared" si="51"/>
        <v>6990000000</v>
      </c>
      <c r="Z29" s="46">
        <f>_xlfn.XLOOKUP($D29, 'MASTER_S&amp;P'!$D:$D, 'MASTER_S&amp;P'!I:I)</f>
        <v>3529000000</v>
      </c>
      <c r="AA29" s="105">
        <f t="shared" si="52"/>
        <v>1.9807310852932842</v>
      </c>
      <c r="AB29" s="51">
        <f t="shared" si="19"/>
        <v>3529000000</v>
      </c>
      <c r="AC29" s="103">
        <f t="shared" si="20"/>
        <v>5.7658961692220335E-3</v>
      </c>
      <c r="AD29" s="103">
        <f t="shared" si="21"/>
        <v>1.0414171896678402E-2</v>
      </c>
      <c r="AE29" s="50">
        <f t="shared" si="53"/>
        <v>1.9807310852932842</v>
      </c>
      <c r="AF29" s="113">
        <v>1</v>
      </c>
      <c r="AI29" s="46">
        <f>_xlfn.XLOOKUP($D29,MASTER_YH!$D:$D,MASTER_YH!G:G)</f>
        <v>7823000000</v>
      </c>
      <c r="AJ29" s="46">
        <f>IF(AND(EXCL_YRS_NEG_INC=1,_xlfn.XLOOKUP($D29,MASTER_YH!$D:$D,MASTER_YH!M:M)&lt;0), "Negative", _xlfn.XLOOKUP($D29,MASTER_YH!$D:$D,MASTER_YH!M:M))</f>
        <v>329000000</v>
      </c>
      <c r="AK29" s="103">
        <f t="shared" si="23"/>
        <v>6.536615014739326E-3</v>
      </c>
      <c r="AL29" s="103">
        <f t="shared" si="24"/>
        <v>1.1685666837323807E-2</v>
      </c>
      <c r="AM29" s="104">
        <f t="shared" si="54"/>
        <v>4.2055477438322893E-2</v>
      </c>
      <c r="AN29" s="46">
        <f>_xlfn.XLOOKUP($D29, 'MASTER_S&amp;P'!$D:$D, 'MASTER_S&amp;P'!G:G)</f>
        <v>7831000000</v>
      </c>
      <c r="AO29" s="46">
        <f>IF(AND(EXCL_YRS_NEG_INC=1,_xlfn.XLOOKUP($D29,'MASTER_S&amp;P'!$D:$D,'MASTER_S&amp;P'!M:M)&lt;0),"Negative",_xlfn.XLOOKUP($D29,'MASTER_S&amp;P'!$D:$D,'MASTER_S&amp;P'!M:M))</f>
        <v>200000000</v>
      </c>
      <c r="AP29" s="103">
        <f t="shared" si="25"/>
        <v>6.7517996937165054E-3</v>
      </c>
      <c r="AQ29" s="103">
        <f t="shared" si="26"/>
        <v>1.1685666837323807E-2</v>
      </c>
      <c r="AR29" s="104">
        <f t="shared" si="55"/>
        <v>2.5539522410930916E-2</v>
      </c>
      <c r="AS29" s="46">
        <f>_xlfn.XLOOKUP($D29, MASTER_VL!$D:$D, MASTER_VL!G:G)</f>
        <v>7831000000</v>
      </c>
      <c r="AT29" s="46">
        <f>IF(AND(EXCL_YRS_NEG_INC=1,_xlfn.XLOOKUP($D29,MASTER_VL!$D:$D,MASTER_VL!P:P)&lt;0),"Negative",_xlfn.XLOOKUP($D29,MASTER_VL!$D:$D,MASTER_VL!P:P))</f>
        <v>206976000</v>
      </c>
      <c r="AU29" s="103">
        <f t="shared" si="27"/>
        <v>7.1263000436834036E-3</v>
      </c>
      <c r="AV29" s="103">
        <f t="shared" si="28"/>
        <v>1.1685666837323807E-2</v>
      </c>
      <c r="AW29" s="104">
        <f t="shared" si="56"/>
        <v>2.6430340952624184E-2</v>
      </c>
      <c r="AX29" s="46">
        <f t="shared" si="29"/>
        <v>7823000000</v>
      </c>
      <c r="AY29" s="46">
        <f>_xlfn.XLOOKUP($D29, MASTER_YH!$D:$D, MASTER_YH!J:J)</f>
        <v>3887000000</v>
      </c>
      <c r="AZ29" s="105">
        <f t="shared" si="30"/>
        <v>2.0126061229740158</v>
      </c>
      <c r="BA29" s="46">
        <f t="shared" si="57"/>
        <v>7831000000</v>
      </c>
      <c r="BB29" s="46">
        <f>_xlfn.XLOOKUP($D29, 'MASTER_S&amp;P'!$D:$D, 'MASTER_S&amp;P'!J:J)</f>
        <v>3886000000</v>
      </c>
      <c r="BC29" s="105">
        <f t="shared" si="58"/>
        <v>2.0151827071538859</v>
      </c>
      <c r="BD29" s="51">
        <f t="shared" si="31"/>
        <v>3886500000</v>
      </c>
      <c r="BE29" s="103">
        <f t="shared" si="32"/>
        <v>6.4332350888266117E-3</v>
      </c>
      <c r="BF29" s="103">
        <f t="shared" si="33"/>
        <v>1.1685666837323807E-2</v>
      </c>
      <c r="BG29" s="50">
        <f t="shared" si="59"/>
        <v>2.0138944150639508</v>
      </c>
      <c r="BH29" s="44">
        <f t="shared" si="34"/>
        <v>1</v>
      </c>
      <c r="BK29" s="46">
        <f>_xlfn.XLOOKUP($D29,MASTER_YH!$D:$D,MASTER_YH!H:H)</f>
        <v>8484000000</v>
      </c>
      <c r="BL29" s="46">
        <f>IF(AND(EXCL_YRS_NEG_INC=1,_xlfn.XLOOKUP($D29,MASTER_YH!$D:$D,MASTER_YH!N:N)&lt;0), "Negative", _xlfn.XLOOKUP($D29,MASTER_YH!$D:$D,MASTER_YH!N:N))</f>
        <v>305000000</v>
      </c>
      <c r="BM29" s="103">
        <f t="shared" si="35"/>
        <v>7.4186134400180473E-3</v>
      </c>
      <c r="BN29" s="103">
        <f t="shared" si="36"/>
        <v>1.1004672241943774E-2</v>
      </c>
      <c r="BO29" s="104">
        <f t="shared" si="60"/>
        <v>3.5950023573785947E-2</v>
      </c>
      <c r="BP29" s="46">
        <f>_xlfn.XLOOKUP($D29, 'MASTER_S&amp;P'!$D:$D, 'MASTER_S&amp;P'!H:H)</f>
        <v>8491000000</v>
      </c>
      <c r="BQ29" s="46">
        <f>IF(AND(EXCL_YRS_NEG_INC=1,_xlfn.XLOOKUP($D29,'MASTER_S&amp;P'!$D:$D,'MASTER_S&amp;P'!N:N)&lt;0),"Negative",_xlfn.XLOOKUP($D29,'MASTER_S&amp;P'!$D:$D,'MASTER_S&amp;P'!N:N))</f>
        <v>242000000</v>
      </c>
      <c r="BR29" s="103">
        <f t="shared" si="37"/>
        <v>7.0611314824945036E-3</v>
      </c>
      <c r="BS29" s="103">
        <f t="shared" si="38"/>
        <v>1.1004672241943774E-2</v>
      </c>
      <c r="BT29" s="104">
        <f t="shared" si="61"/>
        <v>2.8500765516429161E-2</v>
      </c>
      <c r="BU29" s="46">
        <f>_xlfn.XLOOKUP($D29, MASTER_VL!$D:$D, MASTER_VL!H:H)</f>
        <v>8491000000</v>
      </c>
      <c r="BV29" s="46">
        <f>IF(AND(EXCL_YRS_NEG_INC=1,_xlfn.XLOOKUP($D29,MASTER_VL!$D:$D,MASTER_VL!Q:Q)&lt;0),"Negative",_xlfn.XLOOKUP($D29,MASTER_VL!$D:$D,MASTER_VL!Q:Q))</f>
        <v>185301900</v>
      </c>
      <c r="BW29" s="103">
        <f t="shared" si="39"/>
        <v>7.6181778724834738E-3</v>
      </c>
      <c r="BX29" s="103">
        <f t="shared" si="40"/>
        <v>1.1004672241943774E-2</v>
      </c>
      <c r="BY29" s="104">
        <f t="shared" si="62"/>
        <v>2.1823330585325641E-2</v>
      </c>
      <c r="BZ29" s="46">
        <f t="shared" si="41"/>
        <v>8484000000</v>
      </c>
      <c r="CA29" s="46">
        <f>_xlfn.XLOOKUP($D29, MASTER_YH!$D:$D, MASTER_YH!K:K)</f>
        <v>4149000000</v>
      </c>
      <c r="CB29" s="105">
        <f t="shared" si="42"/>
        <v>2.0448300795372378</v>
      </c>
      <c r="CC29" s="46">
        <f t="shared" si="63"/>
        <v>8491000000</v>
      </c>
      <c r="CD29" s="46">
        <f>_xlfn.XLOOKUP($D29, 'MASTER_S&amp;P'!$D:$D, 'MASTER_S&amp;P'!K:K)</f>
        <v>4149000000</v>
      </c>
      <c r="CE29" s="105">
        <f t="shared" si="64"/>
        <v>2.0465172330682093</v>
      </c>
      <c r="CF29" s="51">
        <f t="shared" si="43"/>
        <v>4149000000</v>
      </c>
      <c r="CG29" s="103">
        <f t="shared" si="44"/>
        <v>7.0607668749730727E-3</v>
      </c>
      <c r="CH29" s="103">
        <f t="shared" si="45"/>
        <v>1.1004672241943774E-2</v>
      </c>
      <c r="CI29" s="50">
        <f t="shared" si="65"/>
        <v>2.0456736563027236</v>
      </c>
      <c r="CJ29" s="44">
        <f t="shared" si="46"/>
        <v>1</v>
      </c>
    </row>
    <row r="30" spans="2:88" x14ac:dyDescent="0.3">
      <c r="B30" s="7" t="str">
        <f t="shared" si="47"/>
        <v>Retail Store</v>
      </c>
      <c r="C30" s="7" t="str">
        <v>Ollie's Bargain Outlet</v>
      </c>
      <c r="D30" s="7" t="str">
        <v>OLLI</v>
      </c>
      <c r="G30" s="46">
        <f>_xlfn.XLOOKUP($D30,MASTER_YH!$D:$D,MASTER_YH!F:F)</f>
        <v>2271705000</v>
      </c>
      <c r="H30" s="46">
        <f>IF(AND(EXCL_YRS_NEG_INC=1,_xlfn.XLOOKUP($D30,MASTER_YH!$D:$D,MASTER_YH!L:L)&lt;0), "Negative", _xlfn.XLOOKUP($D30,MASTER_YH!$D:$D,MASTER_YH!L:L))</f>
        <v>265814000</v>
      </c>
      <c r="I30" s="65">
        <f t="shared" si="11"/>
        <v>4.0379569998695956E-3</v>
      </c>
      <c r="J30" s="65" t="str">
        <f t="shared" si="12"/>
        <v/>
      </c>
      <c r="K30" s="47">
        <f t="shared" si="48"/>
        <v>0.11701079145399601</v>
      </c>
      <c r="L30" s="46">
        <f>_xlfn.XLOOKUP($D30, 'MASTER_S&amp;P'!$D:$D, 'MASTER_S&amp;P'!F:F)</f>
        <v>2102662000</v>
      </c>
      <c r="M30" s="46">
        <f>IF(AND(EXCL_YRS_NEG_INC=1,_xlfn.XLOOKUP($D30,'MASTER_S&amp;P'!$D:$D,'MASTER_S&amp;P'!L:L)&lt;0),"Negative",_xlfn.XLOOKUP($D30,'MASTER_S&amp;P'!$D:$D,'MASTER_S&amp;P'!L:L))</f>
        <v>242485000</v>
      </c>
      <c r="N30" s="65">
        <f t="shared" si="13"/>
        <v>4.023982059858865E-3</v>
      </c>
      <c r="O30" s="65" t="str">
        <f t="shared" si="14"/>
        <v/>
      </c>
      <c r="P30" s="47">
        <f t="shared" si="49"/>
        <v>0.11532286216234469</v>
      </c>
      <c r="Q30" s="46">
        <f>_xlfn.XLOOKUP($D30, MASTER_VL!$D:$D, MASTER_VL!F:F)</f>
        <v>2271700000</v>
      </c>
      <c r="R30" s="46">
        <f>IF(AND(EXCL_YRS_NEG_INC=1,_xlfn.XLOOKUP($D30,MASTER_VL!$D:$D,MASTER_VL!O:O)&lt;0),"Negative",_xlfn.XLOOKUP($D30,MASTER_VL!$D:$D,MASTER_VL!O:O))</f>
        <v>202803700</v>
      </c>
      <c r="S30" s="65">
        <f t="shared" si="15"/>
        <v>4.163429581937151E-3</v>
      </c>
      <c r="T30" s="65" t="str">
        <f t="shared" si="16"/>
        <v/>
      </c>
      <c r="U30" s="47">
        <f t="shared" si="50"/>
        <v>8.9273979838887171E-2</v>
      </c>
      <c r="V30" s="46">
        <f t="shared" si="17"/>
        <v>2271705000</v>
      </c>
      <c r="W30" s="46">
        <f>_xlfn.XLOOKUP($D30, MASTER_YH!$D:$D, MASTER_YH!I:I)</f>
        <v>2561145000</v>
      </c>
      <c r="X30" s="49">
        <f t="shared" si="18"/>
        <v>0.88698804636207629</v>
      </c>
      <c r="Y30" s="46">
        <f t="shared" si="51"/>
        <v>2102662000</v>
      </c>
      <c r="Z30" s="46">
        <f>_xlfn.XLOOKUP($D30, 'MASTER_S&amp;P'!$D:$D, 'MASTER_S&amp;P'!I:I)</f>
        <v>2294594000</v>
      </c>
      <c r="AA30" s="49">
        <f t="shared" si="52"/>
        <v>0.91635470152889797</v>
      </c>
      <c r="AB30" s="51">
        <f t="shared" si="19"/>
        <v>2427869500</v>
      </c>
      <c r="AC30" s="65">
        <f t="shared" si="20"/>
        <v>3.9668017708758899E-3</v>
      </c>
      <c r="AD30" s="65" t="str">
        <f t="shared" si="21"/>
        <v/>
      </c>
      <c r="AE30" s="50">
        <f t="shared" si="53"/>
        <v>0.90167137394548713</v>
      </c>
      <c r="AF30" s="44">
        <f t="shared" si="22"/>
        <v>0</v>
      </c>
      <c r="AI30" s="46">
        <f>_xlfn.XLOOKUP($D30,MASTER_YH!$D:$D,MASTER_YH!G:G)</f>
        <v>2102662000</v>
      </c>
      <c r="AJ30" s="46">
        <f>IF(AND(EXCL_YRS_NEG_INC=1,_xlfn.XLOOKUP($D30,MASTER_YH!$D:$D,MASTER_YH!M:M)&lt;0), "Negative", _xlfn.XLOOKUP($D30,MASTER_YH!$D:$D,MASTER_YH!M:M))</f>
        <v>242485000</v>
      </c>
      <c r="AK30" s="65">
        <f t="shared" si="23"/>
        <v>3.6485714908400056E-3</v>
      </c>
      <c r="AL30" s="65" t="str">
        <f t="shared" si="24"/>
        <v/>
      </c>
      <c r="AM30" s="47">
        <f t="shared" si="54"/>
        <v>0.11532286216234469</v>
      </c>
      <c r="AN30" s="46">
        <f>_xlfn.XLOOKUP($D30, 'MASTER_S&amp;P'!$D:$D, 'MASTER_S&amp;P'!G:G)</f>
        <v>1827009000</v>
      </c>
      <c r="AO30" s="46">
        <f>IF(AND(EXCL_YRS_NEG_INC=1,_xlfn.XLOOKUP($D30,'MASTER_S&amp;P'!$D:$D,'MASTER_S&amp;P'!M:M)&lt;0),"Negative",_xlfn.XLOOKUP($D30,'MASTER_S&amp;P'!$D:$D,'MASTER_S&amp;P'!M:M))</f>
        <v>133883000</v>
      </c>
      <c r="AP30" s="65">
        <f t="shared" si="25"/>
        <v>3.768682080680672E-3</v>
      </c>
      <c r="AQ30" s="65" t="str">
        <f t="shared" si="26"/>
        <v/>
      </c>
      <c r="AR30" s="47">
        <f t="shared" si="55"/>
        <v>7.327987984733518E-2</v>
      </c>
      <c r="AS30" s="46">
        <f>_xlfn.XLOOKUP($D30, MASTER_VL!$D:$D, MASTER_VL!G:G)</f>
        <v>2102600000</v>
      </c>
      <c r="AT30" s="46">
        <f>IF(AND(EXCL_YRS_NEG_INC=1,_xlfn.XLOOKUP($D30,MASTER_VL!$D:$D,MASTER_VL!P:P)&lt;0),"Negative",_xlfn.XLOOKUP($D30,MASTER_VL!$D:$D,MASTER_VL!P:P))</f>
        <v>179200400</v>
      </c>
      <c r="AU30" s="65">
        <f t="shared" si="27"/>
        <v>3.9777186075554798E-3</v>
      </c>
      <c r="AV30" s="65" t="str">
        <f t="shared" si="28"/>
        <v/>
      </c>
      <c r="AW30" s="47">
        <f t="shared" si="56"/>
        <v>8.5228003424331775E-2</v>
      </c>
      <c r="AX30" s="46">
        <f t="shared" si="29"/>
        <v>2102662000</v>
      </c>
      <c r="AY30" s="46">
        <f>_xlfn.XLOOKUP($D30, MASTER_YH!$D:$D, MASTER_YH!J:J)</f>
        <v>2294594000</v>
      </c>
      <c r="AZ30" s="49">
        <f t="shared" si="30"/>
        <v>0.91635470152889797</v>
      </c>
      <c r="BA30" s="46">
        <f t="shared" si="57"/>
        <v>1827009000</v>
      </c>
      <c r="BB30" s="46">
        <f>_xlfn.XLOOKUP($D30, 'MASTER_S&amp;P'!$D:$D, 'MASTER_S&amp;P'!J:J)</f>
        <v>2044096000</v>
      </c>
      <c r="BC30" s="49">
        <f t="shared" si="58"/>
        <v>0.89379804079651837</v>
      </c>
      <c r="BD30" s="51">
        <f t="shared" si="31"/>
        <v>2169345000</v>
      </c>
      <c r="BE30" s="65">
        <f t="shared" si="32"/>
        <v>3.5908674575506408E-3</v>
      </c>
      <c r="BF30" s="65" t="str">
        <f t="shared" si="33"/>
        <v/>
      </c>
      <c r="BG30" s="50">
        <f t="shared" si="59"/>
        <v>0.90507637116270812</v>
      </c>
      <c r="BH30" s="44">
        <f t="shared" si="34"/>
        <v>0</v>
      </c>
      <c r="BK30" s="46">
        <f>_xlfn.XLOOKUP($D30,MASTER_YH!$D:$D,MASTER_YH!H:H)</f>
        <v>1827009000</v>
      </c>
      <c r="BL30" s="46">
        <f>IF(AND(EXCL_YRS_NEG_INC=1,_xlfn.XLOOKUP($D30,MASTER_YH!$D:$D,MASTER_YH!N:N)&lt;0), "Negative", _xlfn.XLOOKUP($D30,MASTER_YH!$D:$D,MASTER_YH!N:N))</f>
        <v>133883000</v>
      </c>
      <c r="BM30" s="65">
        <f t="shared" si="35"/>
        <v>3.590641089842661E-3</v>
      </c>
      <c r="BN30" s="65" t="str">
        <f t="shared" si="36"/>
        <v/>
      </c>
      <c r="BO30" s="47">
        <f t="shared" si="60"/>
        <v>7.327987984733518E-2</v>
      </c>
      <c r="BP30" s="46">
        <f>_xlfn.XLOOKUP($D30, 'MASTER_S&amp;P'!$D:$D, 'MASTER_S&amp;P'!H:H)</f>
        <v>1752995000</v>
      </c>
      <c r="BQ30" s="46">
        <f>IF(AND(EXCL_YRS_NEG_INC=1,_xlfn.XLOOKUP($D30,'MASTER_S&amp;P'!$D:$D,'MASTER_S&amp;P'!N:N)&lt;0),"Negative",_xlfn.XLOOKUP($D30,'MASTER_S&amp;P'!$D:$D,'MASTER_S&amp;P'!N:N))</f>
        <v>204383000</v>
      </c>
      <c r="BR30" s="65">
        <f t="shared" si="37"/>
        <v>3.417618271503403E-3</v>
      </c>
      <c r="BS30" s="65" t="str">
        <f t="shared" si="38"/>
        <v/>
      </c>
      <c r="BT30" s="47">
        <f t="shared" si="61"/>
        <v>0.11659074897532509</v>
      </c>
      <c r="BU30" s="46">
        <f>_xlfn.XLOOKUP($D30, MASTER_VL!$D:$D, MASTER_VL!H:H)</f>
        <v>1827000000</v>
      </c>
      <c r="BV30" s="46">
        <f>IF(AND(EXCL_YRS_NEG_INC=1,_xlfn.XLOOKUP($D30,MASTER_VL!$D:$D,MASTER_VL!Q:Q)&lt;0),"Negative",_xlfn.XLOOKUP($D30,MASTER_VL!$D:$D,MASTER_VL!Q:Q))</f>
        <v>101696400</v>
      </c>
      <c r="BW30" s="65">
        <f t="shared" si="39"/>
        <v>3.6872311409452225E-3</v>
      </c>
      <c r="BX30" s="65" t="str">
        <f t="shared" si="40"/>
        <v/>
      </c>
      <c r="BY30" s="47">
        <f t="shared" si="62"/>
        <v>5.5663054187192119E-2</v>
      </c>
      <c r="BZ30" s="46">
        <f t="shared" si="41"/>
        <v>1827009000</v>
      </c>
      <c r="CA30" s="46">
        <f>_xlfn.XLOOKUP($D30, MASTER_YH!$D:$D, MASTER_YH!K:K)</f>
        <v>2044096000</v>
      </c>
      <c r="CB30" s="49">
        <f t="shared" si="42"/>
        <v>0.89379804079651837</v>
      </c>
      <c r="CC30" s="46">
        <f t="shared" si="63"/>
        <v>1752995000</v>
      </c>
      <c r="CD30" s="46">
        <f>_xlfn.XLOOKUP($D30, 'MASTER_S&amp;P'!$D:$D, 'MASTER_S&amp;P'!K:K)</f>
        <v>1972172000</v>
      </c>
      <c r="CE30" s="49">
        <f t="shared" si="64"/>
        <v>0.88886516997503262</v>
      </c>
      <c r="CF30" s="51">
        <f t="shared" si="43"/>
        <v>2008134000</v>
      </c>
      <c r="CG30" s="65">
        <f t="shared" si="44"/>
        <v>3.4174417998812188E-3</v>
      </c>
      <c r="CH30" s="65" t="str">
        <f t="shared" si="45"/>
        <v/>
      </c>
      <c r="CI30" s="50">
        <f t="shared" si="65"/>
        <v>0.89133160538577549</v>
      </c>
      <c r="CJ30" s="44">
        <f t="shared" si="46"/>
        <v>0</v>
      </c>
    </row>
    <row r="31" spans="2:88" x14ac:dyDescent="0.3">
      <c r="B31" s="7" t="str">
        <f t="shared" si="47"/>
        <v>Retail Store</v>
      </c>
      <c r="C31" s="7" t="str">
        <v>PriceSmart</v>
      </c>
      <c r="D31" s="7" t="str">
        <v>PSMT</v>
      </c>
      <c r="G31" s="46">
        <f>_xlfn.XLOOKUP($D31,MASTER_YH!$D:$D,MASTER_YH!F:F)</f>
        <v>4897797000</v>
      </c>
      <c r="H31" s="46">
        <f>IF(AND(EXCL_YRS_NEG_INC=1,_xlfn.XLOOKUP($D31,MASTER_YH!$D:$D,MASTER_YH!L:L)&lt;0), "Negative", _xlfn.XLOOKUP($D31,MASTER_YH!$D:$D,MASTER_YH!L:L))</f>
        <v>201427000</v>
      </c>
      <c r="I31" s="65">
        <f t="shared" si="11"/>
        <v>3.3640817168691449E-3</v>
      </c>
      <c r="J31" s="65">
        <f t="shared" si="12"/>
        <v>5.969023238985554E-3</v>
      </c>
      <c r="K31" s="47">
        <f t="shared" si="48"/>
        <v>4.1126040952697715E-2</v>
      </c>
      <c r="L31" s="46">
        <f>_xlfn.XLOOKUP($D31, 'MASTER_S&amp;P'!$D:$D, 'MASTER_S&amp;P'!F:F)</f>
        <v>4913898000</v>
      </c>
      <c r="M31" s="46">
        <f>IF(AND(EXCL_YRS_NEG_INC=1,_xlfn.XLOOKUP($D31,'MASTER_S&amp;P'!$D:$D,'MASTER_S&amp;P'!L:L)&lt;0),"Negative",_xlfn.XLOOKUP($D31,'MASTER_S&amp;P'!$D:$D,'MASTER_S&amp;P'!L:L))</f>
        <v>201493000</v>
      </c>
      <c r="N31" s="65">
        <f t="shared" si="13"/>
        <v>3.3524389875914527E-3</v>
      </c>
      <c r="O31" s="65">
        <f t="shared" si="14"/>
        <v>5.969023238985554E-3</v>
      </c>
      <c r="P31" s="47">
        <f t="shared" si="49"/>
        <v>4.1004717639641683E-2</v>
      </c>
      <c r="Q31" s="46">
        <f>_xlfn.XLOOKUP($D31, MASTER_VL!$D:$D, MASTER_VL!F:F)</f>
        <v>4913900000</v>
      </c>
      <c r="R31" s="46">
        <f>IF(AND(EXCL_YRS_NEG_INC=1,_xlfn.XLOOKUP($D31,MASTER_VL!$D:$D,MASTER_VL!O:O)&lt;0),"Negative",_xlfn.XLOOKUP($D31,MASTER_VL!$D:$D,MASTER_VL!O:O))</f>
        <v>140024800</v>
      </c>
      <c r="S31" s="65">
        <f t="shared" si="15"/>
        <v>3.4686147813162049E-3</v>
      </c>
      <c r="T31" s="65">
        <f t="shared" si="16"/>
        <v>5.969023238985554E-3</v>
      </c>
      <c r="U31" s="47">
        <f t="shared" si="50"/>
        <v>2.8495655182238139E-2</v>
      </c>
      <c r="V31" s="46">
        <f t="shared" si="17"/>
        <v>4897797000</v>
      </c>
      <c r="W31" s="46">
        <f>_xlfn.XLOOKUP($D31, MASTER_YH!$D:$D, MASTER_YH!I:I)</f>
        <v>2022694000</v>
      </c>
      <c r="X31" s="49">
        <f t="shared" si="18"/>
        <v>2.4214226175585631</v>
      </c>
      <c r="Y31" s="46">
        <f t="shared" si="51"/>
        <v>4913898000</v>
      </c>
      <c r="Z31" s="46">
        <f>_xlfn.XLOOKUP($D31, 'MASTER_S&amp;P'!$D:$D, 'MASTER_S&amp;P'!I:I)</f>
        <v>2022694000</v>
      </c>
      <c r="AA31" s="49">
        <f t="shared" si="52"/>
        <v>2.4293827934428043</v>
      </c>
      <c r="AB31" s="51">
        <f t="shared" si="19"/>
        <v>2022694000</v>
      </c>
      <c r="AC31" s="65">
        <f t="shared" si="20"/>
        <v>3.304801242875713E-3</v>
      </c>
      <c r="AD31" s="65">
        <f t="shared" si="21"/>
        <v>5.969023238985554E-3</v>
      </c>
      <c r="AE31" s="50">
        <f t="shared" si="53"/>
        <v>2.4254027055006837</v>
      </c>
      <c r="AF31" s="44">
        <f t="shared" si="22"/>
        <v>1</v>
      </c>
      <c r="AI31" s="46">
        <f>_xlfn.XLOOKUP($D31,MASTER_YH!$D:$D,MASTER_YH!G:G)</f>
        <v>4398495000</v>
      </c>
      <c r="AJ31" s="46">
        <f>IF(AND(EXCL_YRS_NEG_INC=1,_xlfn.XLOOKUP($D31,MASTER_YH!$D:$D,MASTER_YH!M:M)&lt;0), "Negative", _xlfn.XLOOKUP($D31,MASTER_YH!$D:$D,MASTER_YH!M:M))</f>
        <v>169211000</v>
      </c>
      <c r="AK31" s="65">
        <f t="shared" si="23"/>
        <v>3.3731859942059202E-3</v>
      </c>
      <c r="AL31" s="65">
        <f t="shared" si="24"/>
        <v>6.0303272595577835E-3</v>
      </c>
      <c r="AM31" s="47">
        <f t="shared" si="54"/>
        <v>3.8470204012963527E-2</v>
      </c>
      <c r="AN31" s="46">
        <f>_xlfn.XLOOKUP($D31, 'MASTER_S&amp;P'!$D:$D, 'MASTER_S&amp;P'!G:G)</f>
        <v>4411842000</v>
      </c>
      <c r="AO31" s="46">
        <f>IF(AND(EXCL_YRS_NEG_INC=1,_xlfn.XLOOKUP($D31,'MASTER_S&amp;P'!$D:$D,'MASTER_S&amp;P'!M:M)&lt;0),"Negative",_xlfn.XLOOKUP($D31,'MASTER_S&amp;P'!$D:$D,'MASTER_S&amp;P'!M:M))</f>
        <v>169156000</v>
      </c>
      <c r="AP31" s="65">
        <f t="shared" si="25"/>
        <v>3.48423092245346E-3</v>
      </c>
      <c r="AQ31" s="65">
        <f t="shared" si="26"/>
        <v>6.0303272595577835E-3</v>
      </c>
      <c r="AR31" s="47">
        <f t="shared" si="55"/>
        <v>3.8341354926128363E-2</v>
      </c>
      <c r="AS31" s="46">
        <f>_xlfn.XLOOKUP($D31, MASTER_VL!$D:$D, MASTER_VL!G:G)</f>
        <v>4411800000</v>
      </c>
      <c r="AT31" s="46">
        <f>IF(AND(EXCL_YRS_NEG_INC=1,_xlfn.XLOOKUP($D31,MASTER_VL!$D:$D,MASTER_VL!P:P)&lt;0),"Negative",_xlfn.XLOOKUP($D31,MASTER_VL!$D:$D,MASTER_VL!P:P))</f>
        <v>125778799.99999999</v>
      </c>
      <c r="AU31" s="65">
        <f t="shared" si="27"/>
        <v>3.6774898695514685E-3</v>
      </c>
      <c r="AV31" s="65">
        <f t="shared" si="28"/>
        <v>6.0303272595577835E-3</v>
      </c>
      <c r="AW31" s="47">
        <f t="shared" si="56"/>
        <v>2.8509633256267281E-2</v>
      </c>
      <c r="AX31" s="46">
        <f t="shared" si="29"/>
        <v>4398495000</v>
      </c>
      <c r="AY31" s="46">
        <f>_xlfn.XLOOKUP($D31, MASTER_YH!$D:$D, MASTER_YH!J:J)</f>
        <v>2005608000</v>
      </c>
      <c r="AZ31" s="49">
        <f t="shared" si="30"/>
        <v>2.1930980530592219</v>
      </c>
      <c r="BA31" s="46">
        <f t="shared" si="57"/>
        <v>4411842000</v>
      </c>
      <c r="BB31" s="46">
        <f>_xlfn.XLOOKUP($D31, 'MASTER_S&amp;P'!$D:$D, 'MASTER_S&amp;P'!J:J)</f>
        <v>2005608000</v>
      </c>
      <c r="BC31" s="49">
        <f t="shared" si="58"/>
        <v>2.1997528928883412</v>
      </c>
      <c r="BD31" s="51">
        <f t="shared" si="31"/>
        <v>2005608000</v>
      </c>
      <c r="BE31" s="65">
        <f t="shared" si="32"/>
        <v>3.3198373240785699E-3</v>
      </c>
      <c r="BF31" s="65">
        <f t="shared" si="33"/>
        <v>6.0303272595577835E-3</v>
      </c>
      <c r="BG31" s="50">
        <f t="shared" si="59"/>
        <v>2.1964254729737815</v>
      </c>
      <c r="BH31" s="44">
        <f t="shared" si="34"/>
        <v>1</v>
      </c>
      <c r="BK31" s="46">
        <f>_xlfn.XLOOKUP($D31,MASTER_YH!$D:$D,MASTER_YH!H:H)</f>
        <v>4050921000</v>
      </c>
      <c r="BL31" s="46">
        <f>IF(AND(EXCL_YRS_NEG_INC=1,_xlfn.XLOOKUP($D31,MASTER_YH!$D:$D,MASTER_YH!N:N)&lt;0), "Negative", _xlfn.XLOOKUP($D31,MASTER_YH!$D:$D,MASTER_YH!N:N))</f>
        <v>156421000</v>
      </c>
      <c r="BM31" s="65">
        <f t="shared" si="35"/>
        <v>3.2335070004648439E-3</v>
      </c>
      <c r="BN31" s="65">
        <f t="shared" si="36"/>
        <v>4.7965411622875685E-3</v>
      </c>
      <c r="BO31" s="47">
        <f t="shared" si="60"/>
        <v>3.8613688097101868E-2</v>
      </c>
      <c r="BP31" s="46">
        <f>_xlfn.XLOOKUP($D31, 'MASTER_S&amp;P'!$D:$D, 'MASTER_S&amp;P'!H:H)</f>
        <v>4066093000</v>
      </c>
      <c r="BQ31" s="46">
        <f>IF(AND(EXCL_YRS_NEG_INC=1,_xlfn.XLOOKUP($D31,'MASTER_S&amp;P'!$D:$D,'MASTER_S&amp;P'!N:N)&lt;0),"Negative",_xlfn.XLOOKUP($D31,'MASTER_S&amp;P'!$D:$D,'MASTER_S&amp;P'!N:N))</f>
        <v>156411000</v>
      </c>
      <c r="BR31" s="65">
        <f t="shared" si="37"/>
        <v>3.0776934617842999E-3</v>
      </c>
      <c r="BS31" s="65">
        <f t="shared" si="38"/>
        <v>4.7965411622875685E-3</v>
      </c>
      <c r="BT31" s="47">
        <f t="shared" si="61"/>
        <v>3.8467147701737273E-2</v>
      </c>
      <c r="BU31" s="46">
        <f>_xlfn.XLOOKUP($D31, MASTER_VL!$D:$D, MASTER_VL!H:H)</f>
        <v>4066100000</v>
      </c>
      <c r="BV31" s="46">
        <f>IF(AND(EXCL_YRS_NEG_INC=1,_xlfn.XLOOKUP($D31,MASTER_VL!$D:$D,MASTER_VL!Q:Q)&lt;0),"Negative",_xlfn.XLOOKUP($D31,MASTER_VL!$D:$D,MASTER_VL!Q:Q))</f>
        <v>104442000</v>
      </c>
      <c r="BW31" s="65">
        <f t="shared" si="39"/>
        <v>3.3204899649551976E-3</v>
      </c>
      <c r="BX31" s="65">
        <f t="shared" si="40"/>
        <v>4.7965411622875685E-3</v>
      </c>
      <c r="BY31" s="47">
        <f t="shared" si="62"/>
        <v>2.5686038218440274E-2</v>
      </c>
      <c r="BZ31" s="46">
        <f t="shared" si="41"/>
        <v>4050921000</v>
      </c>
      <c r="CA31" s="46">
        <f>_xlfn.XLOOKUP($D31, MASTER_YH!$D:$D, MASTER_YH!K:K)</f>
        <v>1808400000</v>
      </c>
      <c r="CB31" s="49">
        <f t="shared" si="42"/>
        <v>2.2400580623755806</v>
      </c>
      <c r="CC31" s="46">
        <f t="shared" si="63"/>
        <v>4066093000</v>
      </c>
      <c r="CD31" s="46">
        <f>_xlfn.XLOOKUP($D31, 'MASTER_S&amp;P'!$D:$D, 'MASTER_S&amp;P'!K:K)</f>
        <v>1808400000</v>
      </c>
      <c r="CE31" s="49">
        <f t="shared" si="64"/>
        <v>2.2484477991594778</v>
      </c>
      <c r="CF31" s="51">
        <f t="shared" si="43"/>
        <v>1808400000</v>
      </c>
      <c r="CG31" s="65">
        <f t="shared" si="44"/>
        <v>3.0775345424683791E-3</v>
      </c>
      <c r="CH31" s="65">
        <f t="shared" si="45"/>
        <v>4.7965411622875685E-3</v>
      </c>
      <c r="CI31" s="50">
        <f t="shared" si="65"/>
        <v>2.2442529307675292</v>
      </c>
      <c r="CJ31" s="44">
        <f t="shared" si="46"/>
        <v>1</v>
      </c>
    </row>
    <row r="32" spans="2:88" x14ac:dyDescent="0.3">
      <c r="B32" s="7" t="str">
        <f t="shared" si="47"/>
        <v>Retail Store</v>
      </c>
      <c r="C32" s="7" t="str">
        <v>Ross Stores Inc</v>
      </c>
      <c r="D32" s="7" t="str">
        <v>ROST</v>
      </c>
      <c r="G32" s="46">
        <f>_xlfn.XLOOKUP($D32,MASTER_YH!$D:$D,MASTER_YH!F:F)</f>
        <v>21129219000</v>
      </c>
      <c r="H32" s="46">
        <f>IF(AND(EXCL_YRS_NEG_INC=1,_xlfn.XLOOKUP($D32,MASTER_YH!$D:$D,MASTER_YH!L:L)&lt;0), "Negative", _xlfn.XLOOKUP($D32,MASTER_YH!$D:$D,MASTER_YH!L:L))</f>
        <v>2757154000</v>
      </c>
      <c r="I32" s="65">
        <f t="shared" si="11"/>
        <v>2.4286790315589141E-2</v>
      </c>
      <c r="J32" s="65" t="str">
        <f t="shared" si="12"/>
        <v/>
      </c>
      <c r="K32" s="47">
        <f t="shared" si="48"/>
        <v>0.13049010472180728</v>
      </c>
      <c r="L32" s="46">
        <f>_xlfn.XLOOKUP($D32, 'MASTER_S&amp;P'!$D:$D, 'MASTER_S&amp;P'!F:F)</f>
        <v>20376941000</v>
      </c>
      <c r="M32" s="46">
        <f>IF(AND(EXCL_YRS_NEG_INC=1,_xlfn.XLOOKUP($D32,'MASTER_S&amp;P'!$D:$D,'MASTER_S&amp;P'!L:L)&lt;0),"Negative",_xlfn.XLOOKUP($D32,'MASTER_S&amp;P'!$D:$D,'MASTER_S&amp;P'!L:L))</f>
        <v>2471781000</v>
      </c>
      <c r="N32" s="65">
        <f t="shared" si="13"/>
        <v>2.4202736315577615E-2</v>
      </c>
      <c r="O32" s="65" t="str">
        <f t="shared" si="14"/>
        <v/>
      </c>
      <c r="P32" s="47">
        <f t="shared" si="49"/>
        <v>0.12130284913716931</v>
      </c>
      <c r="Q32" s="46">
        <f>_xlfn.XLOOKUP($D32, MASTER_VL!$D:$D, MASTER_VL!F:F)</f>
        <v>21129000000</v>
      </c>
      <c r="R32" s="46">
        <f>IF(AND(EXCL_YRS_NEG_INC=1,_xlfn.XLOOKUP($D32,MASTER_VL!$D:$D,MASTER_VL!O:O)&lt;0),"Negative",_xlfn.XLOOKUP($D32,MASTER_VL!$D:$D,MASTER_VL!O:O))</f>
        <v>2078079200</v>
      </c>
      <c r="S32" s="65">
        <f t="shared" si="15"/>
        <v>2.5041460633061237E-2</v>
      </c>
      <c r="T32" s="65" t="str">
        <f t="shared" si="16"/>
        <v/>
      </c>
      <c r="U32" s="47">
        <f t="shared" si="50"/>
        <v>9.8351990155710167E-2</v>
      </c>
      <c r="V32" s="46">
        <f t="shared" si="17"/>
        <v>21129219000</v>
      </c>
      <c r="W32" s="46">
        <f>_xlfn.XLOOKUP($D32, MASTER_YH!$D:$D, MASTER_YH!I:I)</f>
        <v>14905332000</v>
      </c>
      <c r="X32" s="49">
        <f t="shared" si="18"/>
        <v>1.4175611116880857</v>
      </c>
      <c r="Y32" s="46">
        <f t="shared" si="51"/>
        <v>20376941000</v>
      </c>
      <c r="Z32" s="46">
        <f>_xlfn.XLOOKUP($D32, 'MASTER_S&amp;P'!$D:$D, 'MASTER_S&amp;P'!I:I)</f>
        <v>14300109000</v>
      </c>
      <c r="AA32" s="49">
        <f t="shared" si="52"/>
        <v>1.4249500475835535</v>
      </c>
      <c r="AB32" s="51">
        <f t="shared" si="19"/>
        <v>14602720500</v>
      </c>
      <c r="AC32" s="65">
        <f t="shared" si="20"/>
        <v>2.3858818416313418E-2</v>
      </c>
      <c r="AD32" s="65" t="str">
        <f t="shared" si="21"/>
        <v/>
      </c>
      <c r="AE32" s="50">
        <f t="shared" si="53"/>
        <v>1.4212555796358197</v>
      </c>
      <c r="AF32" s="44">
        <f t="shared" si="22"/>
        <v>0</v>
      </c>
      <c r="AI32" s="46">
        <f>_xlfn.XLOOKUP($D32,MASTER_YH!$D:$D,MASTER_YH!G:G)</f>
        <v>20376941000</v>
      </c>
      <c r="AJ32" s="46">
        <f>IF(AND(EXCL_YRS_NEG_INC=1,_xlfn.XLOOKUP($D32,MASTER_YH!$D:$D,MASTER_YH!M:M)&lt;0), "Negative", _xlfn.XLOOKUP($D32,MASTER_YH!$D:$D,MASTER_YH!M:M))</f>
        <v>2471781000</v>
      </c>
      <c r="AK32" s="65">
        <f t="shared" si="23"/>
        <v>2.3307932676225857E-2</v>
      </c>
      <c r="AL32" s="65" t="str">
        <f t="shared" si="24"/>
        <v/>
      </c>
      <c r="AM32" s="47">
        <f t="shared" si="54"/>
        <v>0.12130284913716931</v>
      </c>
      <c r="AN32" s="46">
        <f>_xlfn.XLOOKUP($D32, 'MASTER_S&amp;P'!$D:$D, 'MASTER_S&amp;P'!G:G)</f>
        <v>18695829000</v>
      </c>
      <c r="AO32" s="46">
        <f>IF(AND(EXCL_YRS_NEG_INC=1,_xlfn.XLOOKUP($D32,'MASTER_S&amp;P'!$D:$D,'MASTER_S&amp;P'!M:M)&lt;0),"Negative",_xlfn.XLOOKUP($D32,'MASTER_S&amp;P'!$D:$D,'MASTER_S&amp;P'!M:M))</f>
        <v>1987489000</v>
      </c>
      <c r="AP32" s="65">
        <f t="shared" si="25"/>
        <v>2.4075227369158816E-2</v>
      </c>
      <c r="AQ32" s="65" t="str">
        <f t="shared" si="26"/>
        <v/>
      </c>
      <c r="AR32" s="47">
        <f t="shared" si="55"/>
        <v>0.10630654570064799</v>
      </c>
      <c r="AS32" s="46">
        <f>_xlfn.XLOOKUP($D32, MASTER_VL!$D:$D, MASTER_VL!G:G)</f>
        <v>20377000000</v>
      </c>
      <c r="AT32" s="46">
        <f>IF(AND(EXCL_YRS_NEG_INC=1,_xlfn.XLOOKUP($D32,MASTER_VL!$D:$D,MASTER_VL!P:P)&lt;0),"Negative",_xlfn.XLOOKUP($D32,MASTER_VL!$D:$D,MASTER_VL!P:P))</f>
        <v>1863545199.9999998</v>
      </c>
      <c r="AU32" s="65">
        <f t="shared" si="27"/>
        <v>2.5410601859559269E-2</v>
      </c>
      <c r="AV32" s="65" t="str">
        <f t="shared" si="28"/>
        <v/>
      </c>
      <c r="AW32" s="47">
        <f t="shared" si="56"/>
        <v>9.1453364086960781E-2</v>
      </c>
      <c r="AX32" s="46">
        <f t="shared" si="29"/>
        <v>20376941000</v>
      </c>
      <c r="AY32" s="46">
        <f>_xlfn.XLOOKUP($D32, MASTER_YH!$D:$D, MASTER_YH!J:J)</f>
        <v>14300109000</v>
      </c>
      <c r="AZ32" s="49">
        <f t="shared" si="30"/>
        <v>1.4249500475835535</v>
      </c>
      <c r="BA32" s="46">
        <f t="shared" si="57"/>
        <v>18695829000</v>
      </c>
      <c r="BB32" s="46">
        <f>_xlfn.XLOOKUP($D32, 'MASTER_S&amp;P'!$D:$D, 'MASTER_S&amp;P'!J:J)</f>
        <v>13416463000</v>
      </c>
      <c r="BC32" s="49">
        <f t="shared" si="58"/>
        <v>1.3934990913775114</v>
      </c>
      <c r="BD32" s="51">
        <f t="shared" si="31"/>
        <v>13858286000</v>
      </c>
      <c r="BE32" s="65">
        <f t="shared" si="32"/>
        <v>2.2939305741977251E-2</v>
      </c>
      <c r="BF32" s="65" t="str">
        <f t="shared" si="33"/>
        <v/>
      </c>
      <c r="BG32" s="50">
        <f t="shared" si="59"/>
        <v>1.4092245694805325</v>
      </c>
      <c r="BH32" s="44">
        <f t="shared" si="34"/>
        <v>0</v>
      </c>
      <c r="BK32" s="46">
        <f>_xlfn.XLOOKUP($D32,MASTER_YH!$D:$D,MASTER_YH!H:H)</f>
        <v>18695829000</v>
      </c>
      <c r="BL32" s="46">
        <f>IF(AND(EXCL_YRS_NEG_INC=1,_xlfn.XLOOKUP($D32,MASTER_YH!$D:$D,MASTER_YH!N:N)&lt;0), "Negative", _xlfn.XLOOKUP($D32,MASTER_YH!$D:$D,MASTER_YH!N:N))</f>
        <v>1987489000</v>
      </c>
      <c r="BM32" s="65">
        <f t="shared" si="35"/>
        <v>2.4189363607639389E-2</v>
      </c>
      <c r="BN32" s="65" t="str">
        <f t="shared" si="36"/>
        <v/>
      </c>
      <c r="BO32" s="47">
        <f t="shared" si="60"/>
        <v>0.10630654570064799</v>
      </c>
      <c r="BP32" s="46">
        <f>_xlfn.XLOOKUP($D32, 'MASTER_S&amp;P'!$D:$D, 'MASTER_S&amp;P'!H:H)</f>
        <v>18916244000</v>
      </c>
      <c r="BQ32" s="46">
        <f>IF(AND(EXCL_YRS_NEG_INC=1,_xlfn.XLOOKUP($D32,'MASTER_S&amp;P'!$D:$D,'MASTER_S&amp;P'!N:N)&lt;0),"Negative",_xlfn.XLOOKUP($D32,'MASTER_S&amp;P'!$D:$D,'MASTER_S&amp;P'!N:N))</f>
        <v>2258540000</v>
      </c>
      <c r="BR32" s="65">
        <f t="shared" si="37"/>
        <v>2.3023746727393012E-2</v>
      </c>
      <c r="BS32" s="65" t="str">
        <f t="shared" si="38"/>
        <v/>
      </c>
      <c r="BT32" s="47">
        <f t="shared" si="61"/>
        <v>0.11939685277901892</v>
      </c>
      <c r="BU32" s="46">
        <f>_xlfn.XLOOKUP($D32, MASTER_VL!$D:$D, MASTER_VL!H:H)</f>
        <v>18696000000</v>
      </c>
      <c r="BV32" s="46">
        <f>IF(AND(EXCL_YRS_NEG_INC=1,_xlfn.XLOOKUP($D32,MASTER_VL!$D:$D,MASTER_VL!Q:Q)&lt;0),"Negative",_xlfn.XLOOKUP($D32,MASTER_VL!$D:$D,MASTER_VL!Q:Q))</f>
        <v>1501245000</v>
      </c>
      <c r="BW32" s="65">
        <f t="shared" si="39"/>
        <v>2.4840069653868785E-2</v>
      </c>
      <c r="BX32" s="65" t="str">
        <f t="shared" si="40"/>
        <v/>
      </c>
      <c r="BY32" s="47">
        <f t="shared" si="62"/>
        <v>8.0297657252888316E-2</v>
      </c>
      <c r="BZ32" s="46">
        <f t="shared" si="41"/>
        <v>18695829000</v>
      </c>
      <c r="CA32" s="46">
        <f>_xlfn.XLOOKUP($D32, MASTER_YH!$D:$D, MASTER_YH!K:K)</f>
        <v>13416463000</v>
      </c>
      <c r="CB32" s="49">
        <f t="shared" si="42"/>
        <v>1.3934990913775114</v>
      </c>
      <c r="CC32" s="46">
        <f t="shared" si="63"/>
        <v>18916244000</v>
      </c>
      <c r="CD32" s="46">
        <f>_xlfn.XLOOKUP($D32, 'MASTER_S&amp;P'!$D:$D, 'MASTER_S&amp;P'!K:K)</f>
        <v>13640256000</v>
      </c>
      <c r="CE32" s="49">
        <f t="shared" si="64"/>
        <v>1.3867953797934585</v>
      </c>
      <c r="CF32" s="51">
        <f t="shared" si="43"/>
        <v>13528359500</v>
      </c>
      <c r="CG32" s="65">
        <f t="shared" si="44"/>
        <v>2.3022557876675651E-2</v>
      </c>
      <c r="CH32" s="65" t="str">
        <f t="shared" si="45"/>
        <v/>
      </c>
      <c r="CI32" s="50">
        <f t="shared" si="65"/>
        <v>1.3901472355854849</v>
      </c>
      <c r="CJ32" s="44">
        <f t="shared" si="46"/>
        <v>0</v>
      </c>
    </row>
    <row r="33" spans="2:88" x14ac:dyDescent="0.3">
      <c r="B33" s="7" t="str">
        <f t="shared" si="47"/>
        <v>Retail Store</v>
      </c>
      <c r="C33" s="7" t="str">
        <v>Savers Value Village Inc</v>
      </c>
      <c r="D33" s="7" t="str">
        <v>SVV</v>
      </c>
      <c r="G33" s="46">
        <f>_xlfn.XLOOKUP($D33,MASTER_YH!$D:$D,MASTER_YH!F:F)</f>
        <v>1537617000</v>
      </c>
      <c r="H33" s="46">
        <f>IF(AND(EXCL_YRS_NEG_INC=1,_xlfn.XLOOKUP($D33,MASTER_YH!$D:$D,MASTER_YH!L:L)&lt;0), "Negative", _xlfn.XLOOKUP($D33,MASTER_YH!$D:$D,MASTER_YH!L:L))</f>
        <v>49434000</v>
      </c>
      <c r="I33" s="65">
        <f t="shared" si="11"/>
        <v>3.1358966095455807E-3</v>
      </c>
      <c r="J33" s="65" t="str">
        <f t="shared" si="12"/>
        <v/>
      </c>
      <c r="K33" s="47">
        <f t="shared" si="48"/>
        <v>3.2149748604496438E-2</v>
      </c>
      <c r="L33" s="46">
        <f>_xlfn.XLOOKUP($D33, 'MASTER_S&amp;P'!$D:$D, 'MASTER_S&amp;P'!F:F)</f>
        <v>1537617000</v>
      </c>
      <c r="M33" s="46">
        <f>IF(AND(EXCL_YRS_NEG_INC=1,_xlfn.XLOOKUP($D33,'MASTER_S&amp;P'!$D:$D,'MASTER_S&amp;P'!L:L)&lt;0),"Negative",_xlfn.XLOOKUP($D33,'MASTER_S&amp;P'!$D:$D,'MASTER_S&amp;P'!L:L))</f>
        <v>49434000</v>
      </c>
      <c r="N33" s="65">
        <f t="shared" si="13"/>
        <v>3.1250436046721579E-3</v>
      </c>
      <c r="O33" s="65" t="str">
        <f t="shared" si="14"/>
        <v/>
      </c>
      <c r="P33" s="47">
        <f t="shared" si="49"/>
        <v>3.2149748604496438E-2</v>
      </c>
      <c r="Q33" s="46">
        <f>_xlfn.XLOOKUP($D33, MASTER_VL!$D:$D, MASTER_VL!F:F)</f>
        <v>1537600000</v>
      </c>
      <c r="R33" s="46">
        <f>IF(AND(EXCL_YRS_NEG_INC=1,_xlfn.XLOOKUP($D33,MASTER_VL!$D:$D,MASTER_VL!O:O)&lt;0),"Negative",_xlfn.XLOOKUP($D33,MASTER_VL!$D:$D,MASTER_VL!O:O))</f>
        <v>27057200.000000004</v>
      </c>
      <c r="S33" s="65">
        <f t="shared" si="15"/>
        <v>3.2333392134933896E-3</v>
      </c>
      <c r="T33" s="65" t="str">
        <f t="shared" si="16"/>
        <v/>
      </c>
      <c r="U33" s="47">
        <f t="shared" si="50"/>
        <v>1.7597034339229971E-2</v>
      </c>
      <c r="V33" s="46">
        <f t="shared" si="17"/>
        <v>1537617000</v>
      </c>
      <c r="W33" s="46">
        <f>_xlfn.XLOOKUP($D33, MASTER_YH!$D:$D, MASTER_YH!I:I)</f>
        <v>1885495000</v>
      </c>
      <c r="X33" s="49">
        <f t="shared" si="18"/>
        <v>0.81549778705326714</v>
      </c>
      <c r="Y33" s="46">
        <f t="shared" si="51"/>
        <v>1537617000</v>
      </c>
      <c r="Z33" s="46">
        <f>_xlfn.XLOOKUP($D33, 'MASTER_S&amp;P'!$D:$D, 'MASTER_S&amp;P'!I:I)</f>
        <v>1885495000</v>
      </c>
      <c r="AA33" s="49">
        <f t="shared" si="52"/>
        <v>0.81549778705326714</v>
      </c>
      <c r="AB33" s="51">
        <f t="shared" si="19"/>
        <v>1885495000</v>
      </c>
      <c r="AC33" s="65">
        <f t="shared" si="20"/>
        <v>3.0806371203137709E-3</v>
      </c>
      <c r="AD33" s="65" t="str">
        <f t="shared" si="21"/>
        <v/>
      </c>
      <c r="AE33" s="50">
        <f t="shared" si="53"/>
        <v>0.81549778705326714</v>
      </c>
      <c r="AF33" s="44">
        <f t="shared" si="22"/>
        <v>0</v>
      </c>
      <c r="AI33" s="46">
        <f>_xlfn.XLOOKUP($D33,MASTER_YH!$D:$D,MASTER_YH!G:G)</f>
        <v>1500249000</v>
      </c>
      <c r="AJ33" s="46">
        <f>IF(AND(EXCL_YRS_NEG_INC=1,_xlfn.XLOOKUP($D33,MASTER_YH!$D:$D,MASTER_YH!M:M)&lt;0), "Negative", _xlfn.XLOOKUP($D33,MASTER_YH!$D:$D,MASTER_YH!M:M))</f>
        <v>47079000</v>
      </c>
      <c r="AK33" s="65">
        <f t="shared" si="23"/>
        <v>3.1407455452461832E-3</v>
      </c>
      <c r="AL33" s="65" t="str">
        <f t="shared" si="24"/>
        <v/>
      </c>
      <c r="AM33" s="47">
        <f t="shared" si="54"/>
        <v>3.1380790788729074E-2</v>
      </c>
      <c r="AN33" s="46">
        <f>_xlfn.XLOOKUP($D33, 'MASTER_S&amp;P'!$D:$D, 'MASTER_S&amp;P'!G:G)</f>
        <v>1500249000</v>
      </c>
      <c r="AO33" s="46">
        <f>IF(AND(EXCL_YRS_NEG_INC=1,_xlfn.XLOOKUP($D33,'MASTER_S&amp;P'!$D:$D,'MASTER_S&amp;P'!M:M)&lt;0),"Negative",_xlfn.XLOOKUP($D33,'MASTER_S&amp;P'!$D:$D,'MASTER_S&amp;P'!M:M))</f>
        <v>47079000</v>
      </c>
      <c r="AP33" s="65">
        <f t="shared" si="25"/>
        <v>3.2441385583544761E-3</v>
      </c>
      <c r="AQ33" s="65" t="str">
        <f t="shared" si="26"/>
        <v/>
      </c>
      <c r="AR33" s="47">
        <f t="shared" si="55"/>
        <v>3.1380790788729074E-2</v>
      </c>
      <c r="AS33" s="46">
        <f>_xlfn.XLOOKUP($D33, MASTER_VL!$D:$D, MASTER_VL!G:G)</f>
        <v>1500200000</v>
      </c>
      <c r="AT33" s="46">
        <f>IF(AND(EXCL_YRS_NEG_INC=1,_xlfn.XLOOKUP($D33,MASTER_VL!$D:$D,MASTER_VL!P:P)&lt;0),"Negative",_xlfn.XLOOKUP($D33,MASTER_VL!$D:$D,MASTER_VL!P:P))</f>
        <v>54553000.000000007</v>
      </c>
      <c r="AU33" s="65">
        <f t="shared" si="27"/>
        <v>3.424080363585387E-3</v>
      </c>
      <c r="AV33" s="65" t="str">
        <f t="shared" si="28"/>
        <v/>
      </c>
      <c r="AW33" s="47">
        <f t="shared" si="56"/>
        <v>3.6363818157578998E-2</v>
      </c>
      <c r="AX33" s="46">
        <f t="shared" si="29"/>
        <v>1500249000</v>
      </c>
      <c r="AY33" s="46">
        <f>_xlfn.XLOOKUP($D33, MASTER_YH!$D:$D, MASTER_YH!J:J)</f>
        <v>1867405000</v>
      </c>
      <c r="AZ33" s="49">
        <f t="shared" si="30"/>
        <v>0.80338705315665326</v>
      </c>
      <c r="BA33" s="46">
        <f t="shared" si="57"/>
        <v>1500249000</v>
      </c>
      <c r="BB33" s="46">
        <f>_xlfn.XLOOKUP($D33, 'MASTER_S&amp;P'!$D:$D, 'MASTER_S&amp;P'!J:J)</f>
        <v>1867405000</v>
      </c>
      <c r="BC33" s="49">
        <f t="shared" si="58"/>
        <v>0.80338705315665326</v>
      </c>
      <c r="BD33" s="51">
        <f t="shared" si="31"/>
        <v>1867405000</v>
      </c>
      <c r="BE33" s="65">
        <f t="shared" si="32"/>
        <v>3.0910730402805247E-3</v>
      </c>
      <c r="BF33" s="65" t="str">
        <f t="shared" si="33"/>
        <v/>
      </c>
      <c r="BG33" s="50">
        <f t="shared" si="59"/>
        <v>0.80338705315665326</v>
      </c>
      <c r="BH33" s="44">
        <f t="shared" si="34"/>
        <v>0</v>
      </c>
      <c r="BK33" s="46">
        <f>_xlfn.XLOOKUP($D33,MASTER_YH!$D:$D,MASTER_YH!H:H)</f>
        <v>1437229000</v>
      </c>
      <c r="BL33" s="46">
        <f>IF(AND(EXCL_YRS_NEG_INC=1,_xlfn.XLOOKUP($D33,MASTER_YH!$D:$D,MASTER_YH!N:N)&lt;0), "Negative", _xlfn.XLOOKUP($D33,MASTER_YH!$D:$D,MASTER_YH!N:N))</f>
        <v>124298000</v>
      </c>
      <c r="BM33" s="65">
        <f t="shared" si="35"/>
        <v>3.0536561369159847E-3</v>
      </c>
      <c r="BN33" s="65" t="str">
        <f t="shared" si="36"/>
        <v/>
      </c>
      <c r="BO33" s="47">
        <f t="shared" si="60"/>
        <v>8.6484478117265937E-2</v>
      </c>
      <c r="BP33" s="46">
        <f>_xlfn.XLOOKUP($D33, 'MASTER_S&amp;P'!$D:$D, 'MASTER_S&amp;P'!H:H)</f>
        <v>1437229000</v>
      </c>
      <c r="BQ33" s="46">
        <f>IF(AND(EXCL_YRS_NEG_INC=1,_xlfn.XLOOKUP($D33,'MASTER_S&amp;P'!$D:$D,'MASTER_S&amp;P'!N:N)&lt;0),"Negative",_xlfn.XLOOKUP($D33,'MASTER_S&amp;P'!$D:$D,'MASTER_S&amp;P'!N:N))</f>
        <v>124298000</v>
      </c>
      <c r="BR33" s="65">
        <f t="shared" si="37"/>
        <v>2.9065091016573516E-3</v>
      </c>
      <c r="BS33" s="65" t="str">
        <f t="shared" si="38"/>
        <v/>
      </c>
      <c r="BT33" s="47">
        <f t="shared" si="61"/>
        <v>8.6484478117265937E-2</v>
      </c>
      <c r="BU33" s="46" t="str">
        <f>_xlfn.XLOOKUP($D33, MASTER_VL!$D:$D, MASTER_VL!H:H)</f>
        <v>NA</v>
      </c>
      <c r="BV33" s="46" t="str">
        <f>IF(AND(EXCL_YRS_NEG_INC=1,_xlfn.XLOOKUP($D33,MASTER_VL!$D:$D,MASTER_VL!Q:Q)&lt;0),"Negative",_xlfn.XLOOKUP($D33,MASTER_VL!$D:$D,MASTER_VL!Q:Q))</f>
        <v>NA</v>
      </c>
      <c r="BW33" s="65" t="str">
        <f t="shared" si="39"/>
        <v/>
      </c>
      <c r="BX33" s="65" t="str">
        <f t="shared" si="40"/>
        <v/>
      </c>
      <c r="BY33" s="47" t="str">
        <f t="shared" si="62"/>
        <v>n/a</v>
      </c>
      <c r="BZ33" s="46">
        <f t="shared" si="41"/>
        <v>1437229000</v>
      </c>
      <c r="CA33" s="46">
        <f>_xlfn.XLOOKUP($D33, MASTER_YH!$D:$D, MASTER_YH!K:K)</f>
        <v>1707815000</v>
      </c>
      <c r="CB33" s="49">
        <f t="shared" si="42"/>
        <v>0.84156012214437748</v>
      </c>
      <c r="CC33" s="46">
        <f t="shared" si="63"/>
        <v>1437229000</v>
      </c>
      <c r="CD33" s="46">
        <f>_xlfn.XLOOKUP($D33, 'MASTER_S&amp;P'!$D:$D, 'MASTER_S&amp;P'!K:K)</f>
        <v>1707815000</v>
      </c>
      <c r="CE33" s="49">
        <f t="shared" si="64"/>
        <v>0.84156012214437748</v>
      </c>
      <c r="CF33" s="51">
        <f t="shared" si="43"/>
        <v>1707815000</v>
      </c>
      <c r="CG33" s="65">
        <f t="shared" si="44"/>
        <v>2.9063590215912603E-3</v>
      </c>
      <c r="CH33" s="65" t="str">
        <f t="shared" si="45"/>
        <v/>
      </c>
      <c r="CI33" s="50">
        <f t="shared" si="65"/>
        <v>0.84156012214437748</v>
      </c>
      <c r="CJ33" s="44">
        <f t="shared" si="46"/>
        <v>0</v>
      </c>
    </row>
    <row r="34" spans="2:88" x14ac:dyDescent="0.3">
      <c r="B34" s="7" t="str">
        <f t="shared" si="47"/>
        <v>Retail Store</v>
      </c>
      <c r="C34" s="7" t="str">
        <v>Target Corp</v>
      </c>
      <c r="D34" s="7" t="str">
        <v>TGT</v>
      </c>
      <c r="G34" s="46">
        <f>_xlfn.XLOOKUP($D34,MASTER_YH!$D:$D,MASTER_YH!F:F)</f>
        <v>106566000000</v>
      </c>
      <c r="H34" s="46">
        <f>IF(AND(EXCL_YRS_NEG_INC=1,_xlfn.XLOOKUP($D34,MASTER_YH!$D:$D,MASTER_YH!L:L)&lt;0), "Negative", _xlfn.XLOOKUP($D34,MASTER_YH!$D:$D,MASTER_YH!L:L))</f>
        <v>5261000000</v>
      </c>
      <c r="I34" s="65">
        <f t="shared" si="11"/>
        <v>9.4072989839496732E-2</v>
      </c>
      <c r="J34" s="65" t="str">
        <f t="shared" si="12"/>
        <v/>
      </c>
      <c r="K34" s="47">
        <f t="shared" si="48"/>
        <v>4.9368466490250174E-2</v>
      </c>
      <c r="L34" s="46">
        <f>_xlfn.XLOOKUP($D34, 'MASTER_S&amp;P'!$D:$D, 'MASTER_S&amp;P'!F:F)</f>
        <v>107412000000</v>
      </c>
      <c r="M34" s="46">
        <f>IF(AND(EXCL_YRS_NEG_INC=1,_xlfn.XLOOKUP($D34,'MASTER_S&amp;P'!$D:$D,'MASTER_S&amp;P'!L:L)&lt;0),"Negative",_xlfn.XLOOKUP($D34,'MASTER_S&amp;P'!$D:$D,'MASTER_S&amp;P'!L:L))</f>
        <v>5297000000</v>
      </c>
      <c r="N34" s="65">
        <f t="shared" si="13"/>
        <v>9.3747413220013273E-2</v>
      </c>
      <c r="O34" s="65" t="str">
        <f t="shared" si="14"/>
        <v/>
      </c>
      <c r="P34" s="47">
        <f t="shared" si="49"/>
        <v>4.93147879194131E-2</v>
      </c>
      <c r="Q34" s="46">
        <f>_xlfn.XLOOKUP($D34, MASTER_VL!$D:$D, MASTER_VL!F:F)</f>
        <v>106566000000</v>
      </c>
      <c r="R34" s="46">
        <f>IF(AND(EXCL_YRS_NEG_INC=1,_xlfn.XLOOKUP($D34,MASTER_VL!$D:$D,MASTER_VL!O:O)&lt;0),"Negative",_xlfn.XLOOKUP($D34,MASTER_VL!$D:$D,MASTER_VL!O:O))</f>
        <v>4036350199.9999995</v>
      </c>
      <c r="S34" s="65">
        <f t="shared" si="15"/>
        <v>9.699614650965388E-2</v>
      </c>
      <c r="T34" s="65" t="str">
        <f t="shared" si="16"/>
        <v/>
      </c>
      <c r="U34" s="47">
        <f t="shared" si="50"/>
        <v>3.7876529099337496E-2</v>
      </c>
      <c r="V34" s="46">
        <f t="shared" si="17"/>
        <v>106566000000</v>
      </c>
      <c r="W34" s="46">
        <f>_xlfn.XLOOKUP($D34, MASTER_YH!$D:$D, MASTER_YH!I:I)</f>
        <v>57769000000</v>
      </c>
      <c r="X34" s="49">
        <f t="shared" si="18"/>
        <v>1.8446917897142066</v>
      </c>
      <c r="Y34" s="46">
        <f t="shared" si="51"/>
        <v>107412000000</v>
      </c>
      <c r="Z34" s="46">
        <f>_xlfn.XLOOKUP($D34, 'MASTER_S&amp;P'!$D:$D, 'MASTER_S&amp;P'!I:I)</f>
        <v>55356000000</v>
      </c>
      <c r="AA34" s="49">
        <f t="shared" si="52"/>
        <v>1.9403858660307827</v>
      </c>
      <c r="AB34" s="51">
        <f t="shared" si="19"/>
        <v>56562500000</v>
      </c>
      <c r="AC34" s="65">
        <f t="shared" si="20"/>
        <v>9.241527403559685E-2</v>
      </c>
      <c r="AD34" s="65" t="str">
        <f t="shared" si="21"/>
        <v/>
      </c>
      <c r="AE34" s="50">
        <f t="shared" si="53"/>
        <v>1.8925388278724946</v>
      </c>
      <c r="AF34" s="44">
        <f t="shared" si="22"/>
        <v>0</v>
      </c>
      <c r="AI34" s="46">
        <f>_xlfn.XLOOKUP($D34,MASTER_YH!$D:$D,MASTER_YH!G:G)</f>
        <v>107412000000</v>
      </c>
      <c r="AJ34" s="46">
        <f>IF(AND(EXCL_YRS_NEG_INC=1,_xlfn.XLOOKUP($D34,MASTER_YH!$D:$D,MASTER_YH!M:M)&lt;0), "Negative", _xlfn.XLOOKUP($D34,MASTER_YH!$D:$D,MASTER_YH!M:M))</f>
        <v>5297000000</v>
      </c>
      <c r="AK34" s="65">
        <f t="shared" si="23"/>
        <v>9.1402447261936456E-2</v>
      </c>
      <c r="AL34" s="65" t="str">
        <f t="shared" si="24"/>
        <v/>
      </c>
      <c r="AM34" s="47">
        <f t="shared" si="54"/>
        <v>4.93147879194131E-2</v>
      </c>
      <c r="AN34" s="46">
        <f>_xlfn.XLOOKUP($D34, 'MASTER_S&amp;P'!$D:$D, 'MASTER_S&amp;P'!G:G)</f>
        <v>109120000000</v>
      </c>
      <c r="AO34" s="46">
        <f>IF(AND(EXCL_YRS_NEG_INC=1,_xlfn.XLOOKUP($D34,'MASTER_S&amp;P'!$D:$D,'MASTER_S&amp;P'!M:M)&lt;0),"Negative",_xlfn.XLOOKUP($D34,'MASTER_S&amp;P'!$D:$D,'MASTER_S&amp;P'!M:M))</f>
        <v>3418000000</v>
      </c>
      <c r="AP34" s="65">
        <f t="shared" si="25"/>
        <v>9.4411406215070201E-2</v>
      </c>
      <c r="AQ34" s="65" t="str">
        <f t="shared" si="26"/>
        <v/>
      </c>
      <c r="AR34" s="47">
        <f t="shared" si="55"/>
        <v>3.1323313782991205E-2</v>
      </c>
      <c r="AS34" s="46">
        <f>_xlfn.XLOOKUP($D34, MASTER_VL!$D:$D, MASTER_VL!G:G)</f>
        <v>107412000000</v>
      </c>
      <c r="AT34" s="46">
        <f>IF(AND(EXCL_YRS_NEG_INC=1,_xlfn.XLOOKUP($D34,MASTER_VL!$D:$D,MASTER_VL!P:P)&lt;0),"Negative",_xlfn.XLOOKUP($D34,MASTER_VL!$D:$D,MASTER_VL!P:P))</f>
        <v>4127419200</v>
      </c>
      <c r="AU34" s="65">
        <f t="shared" si="27"/>
        <v>9.9648099581627791E-2</v>
      </c>
      <c r="AV34" s="65" t="str">
        <f t="shared" si="28"/>
        <v/>
      </c>
      <c r="AW34" s="47">
        <f t="shared" si="56"/>
        <v>3.84260529549771E-2</v>
      </c>
      <c r="AX34" s="46">
        <f t="shared" si="29"/>
        <v>107412000000</v>
      </c>
      <c r="AY34" s="46">
        <f>_xlfn.XLOOKUP($D34, MASTER_YH!$D:$D, MASTER_YH!J:J)</f>
        <v>55356000000</v>
      </c>
      <c r="AZ34" s="49">
        <f t="shared" si="30"/>
        <v>1.9403858660307827</v>
      </c>
      <c r="BA34" s="46">
        <f t="shared" si="57"/>
        <v>109120000000</v>
      </c>
      <c r="BB34" s="46">
        <f>_xlfn.XLOOKUP($D34, 'MASTER_S&amp;P'!$D:$D, 'MASTER_S&amp;P'!J:J)</f>
        <v>53335000000</v>
      </c>
      <c r="BC34" s="49">
        <f t="shared" si="58"/>
        <v>2.0459360644979845</v>
      </c>
      <c r="BD34" s="51">
        <f t="shared" si="31"/>
        <v>54345500000</v>
      </c>
      <c r="BE34" s="65">
        <f t="shared" si="32"/>
        <v>8.995687058274196E-2</v>
      </c>
      <c r="BF34" s="65" t="str">
        <f t="shared" si="33"/>
        <v/>
      </c>
      <c r="BG34" s="50">
        <f t="shared" si="59"/>
        <v>1.9931609652643836</v>
      </c>
      <c r="BH34" s="44">
        <f t="shared" si="34"/>
        <v>0</v>
      </c>
      <c r="BK34" s="46">
        <f>_xlfn.XLOOKUP($D34,MASTER_YH!$D:$D,MASTER_YH!H:H)</f>
        <v>109120000000</v>
      </c>
      <c r="BL34" s="46">
        <f>IF(AND(EXCL_YRS_NEG_INC=1,_xlfn.XLOOKUP($D34,MASTER_YH!$D:$D,MASTER_YH!N:N)&lt;0), "Negative", _xlfn.XLOOKUP($D34,MASTER_YH!$D:$D,MASTER_YH!N:N))</f>
        <v>3418000000</v>
      </c>
      <c r="BM34" s="65">
        <f t="shared" si="35"/>
        <v>9.5791125047502257E-2</v>
      </c>
      <c r="BN34" s="65">
        <f t="shared" si="36"/>
        <v>0.14209527742049985</v>
      </c>
      <c r="BO34" s="47">
        <f t="shared" si="60"/>
        <v>3.1323313782991205E-2</v>
      </c>
      <c r="BP34" s="46">
        <f>_xlfn.XLOOKUP($D34, 'MASTER_S&amp;P'!$D:$D, 'MASTER_S&amp;P'!H:H)</f>
        <v>106005000000</v>
      </c>
      <c r="BQ34" s="46">
        <f>IF(AND(EXCL_YRS_NEG_INC=1,_xlfn.XLOOKUP($D34,'MASTER_S&amp;P'!$D:$D,'MASTER_S&amp;P'!N:N)&lt;0),"Negative",_xlfn.XLOOKUP($D34,'MASTER_S&amp;P'!$D:$D,'MASTER_S&amp;P'!N:N))</f>
        <v>8907000000</v>
      </c>
      <c r="BR34" s="65">
        <f t="shared" si="37"/>
        <v>9.11752222009347E-2</v>
      </c>
      <c r="BS34" s="65">
        <f t="shared" si="38"/>
        <v>0.14209527742049985</v>
      </c>
      <c r="BT34" s="47">
        <f t="shared" si="61"/>
        <v>8.4024338474600252E-2</v>
      </c>
      <c r="BU34" s="46">
        <f>_xlfn.XLOOKUP($D34, MASTER_VL!$D:$D, MASTER_VL!H:H)</f>
        <v>109120000000</v>
      </c>
      <c r="BV34" s="46">
        <f>IF(AND(EXCL_YRS_NEG_INC=1,_xlfn.XLOOKUP($D34,MASTER_VL!$D:$D,MASTER_VL!Q:Q)&lt;0),"Negative",_xlfn.XLOOKUP($D34,MASTER_VL!$D:$D,MASTER_VL!Q:Q))</f>
        <v>2752893000</v>
      </c>
      <c r="BW34" s="65">
        <f t="shared" si="39"/>
        <v>9.8367954486034498E-2</v>
      </c>
      <c r="BX34" s="65">
        <f t="shared" si="40"/>
        <v>0.14209527742049985</v>
      </c>
      <c r="BY34" s="47">
        <f t="shared" si="62"/>
        <v>2.5228125000000001E-2</v>
      </c>
      <c r="BZ34" s="46">
        <f t="shared" si="41"/>
        <v>109120000000</v>
      </c>
      <c r="CA34" s="46">
        <f>_xlfn.XLOOKUP($D34, MASTER_YH!$D:$D, MASTER_YH!K:K)</f>
        <v>53335000000</v>
      </c>
      <c r="CB34" s="49">
        <f t="shared" si="42"/>
        <v>2.0459360644979845</v>
      </c>
      <c r="CC34" s="46">
        <f t="shared" si="63"/>
        <v>106005000000</v>
      </c>
      <c r="CD34" s="46">
        <f>_xlfn.XLOOKUP($D34, 'MASTER_S&amp;P'!$D:$D, 'MASTER_S&amp;P'!K:K)</f>
        <v>53811000000</v>
      </c>
      <c r="CE34" s="49">
        <f t="shared" si="64"/>
        <v>1.9699503818921782</v>
      </c>
      <c r="CF34" s="51">
        <f t="shared" si="43"/>
        <v>53573000000</v>
      </c>
      <c r="CG34" s="65">
        <f t="shared" si="44"/>
        <v>9.1170514290897189E-2</v>
      </c>
      <c r="CH34" s="65">
        <f t="shared" si="45"/>
        <v>0.14209527742049985</v>
      </c>
      <c r="CI34" s="50">
        <f t="shared" si="65"/>
        <v>2.0079432231950811</v>
      </c>
      <c r="CJ34" s="44">
        <f t="shared" si="46"/>
        <v>1</v>
      </c>
    </row>
    <row r="35" spans="2:88" x14ac:dyDescent="0.3">
      <c r="B35" s="7" t="str">
        <f t="shared" si="47"/>
        <v>Retail Store</v>
      </c>
      <c r="C35" s="7" t="str">
        <v>TJX Companies Inc</v>
      </c>
      <c r="D35" s="7" t="str">
        <v>TJX</v>
      </c>
      <c r="G35" s="46">
        <f>_xlfn.XLOOKUP($D35,MASTER_YH!$D:$D,MASTER_YH!F:F)</f>
        <v>56360000000</v>
      </c>
      <c r="H35" s="46">
        <f>IF(AND(EXCL_YRS_NEG_INC=1,_xlfn.XLOOKUP($D35,MASTER_YH!$D:$D,MASTER_YH!L:L)&lt;0), "Negative", _xlfn.XLOOKUP($D35,MASTER_YH!$D:$D,MASTER_YH!L:L))</f>
        <v>6483000000</v>
      </c>
      <c r="I35" s="65">
        <f t="shared" si="11"/>
        <v>5.1139116757301137E-2</v>
      </c>
      <c r="J35" s="65" t="str">
        <f t="shared" si="12"/>
        <v/>
      </c>
      <c r="K35" s="47">
        <f t="shared" si="48"/>
        <v>0.11502838892831796</v>
      </c>
      <c r="L35" s="46">
        <f>_xlfn.XLOOKUP($D35, 'MASTER_S&amp;P'!$D:$D, 'MASTER_S&amp;P'!F:F)</f>
        <v>54217000000</v>
      </c>
      <c r="M35" s="46">
        <f>IF(AND(EXCL_YRS_NEG_INC=1,_xlfn.XLOOKUP($D35,'MASTER_S&amp;P'!$D:$D,'MASTER_S&amp;P'!L:L)&lt;0),"Negative",_xlfn.XLOOKUP($D35,'MASTER_S&amp;P'!$D:$D,'MASTER_S&amp;P'!L:L))</f>
        <v>5967000000</v>
      </c>
      <c r="N35" s="65">
        <f t="shared" si="13"/>
        <v>5.0962129709418227E-2</v>
      </c>
      <c r="O35" s="65" t="str">
        <f t="shared" si="14"/>
        <v/>
      </c>
      <c r="P35" s="47">
        <f t="shared" si="49"/>
        <v>0.11005773096999097</v>
      </c>
      <c r="Q35" s="46">
        <f>_xlfn.XLOOKUP($D35, MASTER_VL!$D:$D, MASTER_VL!F:F)</f>
        <v>56360000000</v>
      </c>
      <c r="R35" s="46">
        <f>IF(AND(EXCL_YRS_NEG_INC=1,_xlfn.XLOOKUP($D35,MASTER_VL!$D:$D,MASTER_VL!O:O)&lt;0),"Negative",_xlfn.XLOOKUP($D35,MASTER_VL!$D:$D,MASTER_VL!O:O))</f>
        <v>4769496000</v>
      </c>
      <c r="S35" s="65">
        <f t="shared" si="15"/>
        <v>5.2728177023272267E-2</v>
      </c>
      <c r="T35" s="65" t="str">
        <f t="shared" si="16"/>
        <v/>
      </c>
      <c r="U35" s="47">
        <f t="shared" si="50"/>
        <v>8.4625550035486163E-2</v>
      </c>
      <c r="V35" s="46">
        <f t="shared" si="17"/>
        <v>56360000000</v>
      </c>
      <c r="W35" s="46">
        <f>_xlfn.XLOOKUP($D35, MASTER_YH!$D:$D, MASTER_YH!I:I)</f>
        <v>31749000000</v>
      </c>
      <c r="X35" s="49">
        <f t="shared" si="18"/>
        <v>1.775174021229015</v>
      </c>
      <c r="Y35" s="46">
        <f t="shared" si="51"/>
        <v>54217000000</v>
      </c>
      <c r="Z35" s="46">
        <f>_xlfn.XLOOKUP($D35, 'MASTER_S&amp;P'!$D:$D, 'MASTER_S&amp;P'!I:I)</f>
        <v>29747000000</v>
      </c>
      <c r="AA35" s="49">
        <f t="shared" si="52"/>
        <v>1.8226039600631996</v>
      </c>
      <c r="AB35" s="51">
        <f t="shared" si="19"/>
        <v>30748000000</v>
      </c>
      <c r="AC35" s="65">
        <f t="shared" si="20"/>
        <v>5.023796412899946E-2</v>
      </c>
      <c r="AD35" s="65" t="str">
        <f t="shared" si="21"/>
        <v/>
      </c>
      <c r="AE35" s="50">
        <f t="shared" si="53"/>
        <v>1.7988889906461072</v>
      </c>
      <c r="AF35" s="44">
        <f t="shared" si="22"/>
        <v>0</v>
      </c>
      <c r="AI35" s="46">
        <f>_xlfn.XLOOKUP($D35,MASTER_YH!$D:$D,MASTER_YH!G:G)</f>
        <v>54217000000</v>
      </c>
      <c r="AJ35" s="46">
        <f>IF(AND(EXCL_YRS_NEG_INC=1,_xlfn.XLOOKUP($D35,MASTER_YH!$D:$D,MASTER_YH!M:M)&lt;0), "Negative", _xlfn.XLOOKUP($D35,MASTER_YH!$D:$D,MASTER_YH!M:M))</f>
        <v>5967000000</v>
      </c>
      <c r="AK35" s="65">
        <f t="shared" si="23"/>
        <v>4.8855163501388896E-2</v>
      </c>
      <c r="AL35" s="65" t="str">
        <f t="shared" si="24"/>
        <v/>
      </c>
      <c r="AM35" s="47">
        <f t="shared" si="54"/>
        <v>0.11005773096999097</v>
      </c>
      <c r="AN35" s="46">
        <f>_xlfn.XLOOKUP($D35, 'MASTER_S&amp;P'!$D:$D, 'MASTER_S&amp;P'!G:G)</f>
        <v>49936000000</v>
      </c>
      <c r="AO35" s="46">
        <f>IF(AND(EXCL_YRS_NEG_INC=1,_xlfn.XLOOKUP($D35,'MASTER_S&amp;P'!$D:$D,'MASTER_S&amp;P'!M:M)&lt;0),"Negative",_xlfn.XLOOKUP($D35,'MASTER_S&amp;P'!$D:$D,'MASTER_S&amp;P'!M:M))</f>
        <v>4636000000</v>
      </c>
      <c r="AP35" s="65">
        <f t="shared" si="25"/>
        <v>5.0463470346861453E-2</v>
      </c>
      <c r="AQ35" s="65" t="str">
        <f t="shared" si="26"/>
        <v/>
      </c>
      <c r="AR35" s="47">
        <f t="shared" si="55"/>
        <v>9.2838833707145144E-2</v>
      </c>
      <c r="AS35" s="46">
        <f>_xlfn.XLOOKUP($D35, MASTER_VL!$D:$D, MASTER_VL!G:G)</f>
        <v>54217000000</v>
      </c>
      <c r="AT35" s="46">
        <f>IF(AND(EXCL_YRS_NEG_INC=1,_xlfn.XLOOKUP($D35,MASTER_VL!$D:$D,MASTER_VL!P:P)&lt;0),"Negative",_xlfn.XLOOKUP($D35,MASTER_VL!$D:$D,MASTER_VL!P:P))</f>
        <v>4375696000</v>
      </c>
      <c r="AU35" s="65">
        <f t="shared" si="27"/>
        <v>5.3262514773939403E-2</v>
      </c>
      <c r="AV35" s="65" t="str">
        <f t="shared" si="28"/>
        <v/>
      </c>
      <c r="AW35" s="47">
        <f t="shared" si="56"/>
        <v>8.0707084493793463E-2</v>
      </c>
      <c r="AX35" s="46">
        <f t="shared" si="29"/>
        <v>54217000000</v>
      </c>
      <c r="AY35" s="46">
        <f>_xlfn.XLOOKUP($D35, MASTER_YH!$D:$D, MASTER_YH!J:J)</f>
        <v>29747000000</v>
      </c>
      <c r="AZ35" s="49">
        <f t="shared" si="30"/>
        <v>1.8226039600631996</v>
      </c>
      <c r="BA35" s="46">
        <f t="shared" si="57"/>
        <v>49936000000</v>
      </c>
      <c r="BB35" s="46">
        <f>_xlfn.XLOOKUP($D35, 'MASTER_S&amp;P'!$D:$D, 'MASTER_S&amp;P'!J:J)</f>
        <v>28349000000</v>
      </c>
      <c r="BC35" s="49">
        <f t="shared" si="58"/>
        <v>1.7614730678330806</v>
      </c>
      <c r="BD35" s="51">
        <f t="shared" si="31"/>
        <v>29048000000</v>
      </c>
      <c r="BE35" s="65">
        <f t="shared" si="32"/>
        <v>4.8082493981792207E-2</v>
      </c>
      <c r="BF35" s="65" t="str">
        <f t="shared" si="33"/>
        <v/>
      </c>
      <c r="BG35" s="50">
        <f t="shared" si="59"/>
        <v>1.7920385139481401</v>
      </c>
      <c r="BH35" s="44">
        <f t="shared" si="34"/>
        <v>0</v>
      </c>
      <c r="BK35" s="46">
        <f>_xlfn.XLOOKUP($D35,MASTER_YH!$D:$D,MASTER_YH!H:H)</f>
        <v>49936000000</v>
      </c>
      <c r="BL35" s="46">
        <f>IF(AND(EXCL_YRS_NEG_INC=1,_xlfn.XLOOKUP($D35,MASTER_YH!$D:$D,MASTER_YH!N:N)&lt;0), "Negative", _xlfn.XLOOKUP($D35,MASTER_YH!$D:$D,MASTER_YH!N:N))</f>
        <v>4636000000</v>
      </c>
      <c r="BM35" s="65">
        <f t="shared" si="35"/>
        <v>5.0789519104293232E-2</v>
      </c>
      <c r="BN35" s="65" t="str">
        <f t="shared" si="36"/>
        <v/>
      </c>
      <c r="BO35" s="47">
        <f t="shared" si="60"/>
        <v>9.2838833707145144E-2</v>
      </c>
      <c r="BP35" s="46">
        <f>_xlfn.XLOOKUP($D35, 'MASTER_S&amp;P'!$D:$D, 'MASTER_S&amp;P'!H:H)</f>
        <v>48550000000</v>
      </c>
      <c r="BQ35" s="46">
        <f>IF(AND(EXCL_YRS_NEG_INC=1,_xlfn.XLOOKUP($D35,'MASTER_S&amp;P'!$D:$D,'MASTER_S&amp;P'!N:N)&lt;0),"Negative",_xlfn.XLOOKUP($D35,'MASTER_S&amp;P'!$D:$D,'MASTER_S&amp;P'!N:N))</f>
        <v>4398000000</v>
      </c>
      <c r="BR35" s="65">
        <f t="shared" si="37"/>
        <v>4.8342116114788232E-2</v>
      </c>
      <c r="BS35" s="65" t="str">
        <f t="shared" si="38"/>
        <v/>
      </c>
      <c r="BT35" s="47">
        <f t="shared" si="61"/>
        <v>9.0587023686920704E-2</v>
      </c>
      <c r="BU35" s="46">
        <f>_xlfn.XLOOKUP($D35, MASTER_VL!$D:$D, MASTER_VL!H:H)</f>
        <v>49936000000</v>
      </c>
      <c r="BV35" s="46">
        <f>IF(AND(EXCL_YRS_NEG_INC=1,_xlfn.XLOOKUP($D35,MASTER_VL!$D:$D,MASTER_VL!Q:Q)&lt;0),"Negative",_xlfn.XLOOKUP($D35,MASTER_VL!$D:$D,MASTER_VL!Q:Q))</f>
        <v>3431538000</v>
      </c>
      <c r="BW35" s="65">
        <f t="shared" si="39"/>
        <v>5.2155782710988932E-2</v>
      </c>
      <c r="BX35" s="65" t="str">
        <f t="shared" si="40"/>
        <v/>
      </c>
      <c r="BY35" s="47">
        <f t="shared" si="62"/>
        <v>6.8718719961550781E-2</v>
      </c>
      <c r="BZ35" s="46">
        <f t="shared" si="41"/>
        <v>49936000000</v>
      </c>
      <c r="CA35" s="46">
        <f>_xlfn.XLOOKUP($D35, MASTER_YH!$D:$D, MASTER_YH!K:K)</f>
        <v>28349000000</v>
      </c>
      <c r="CB35" s="49">
        <f t="shared" si="42"/>
        <v>1.7614730678330806</v>
      </c>
      <c r="CC35" s="46">
        <f t="shared" si="63"/>
        <v>48550000000</v>
      </c>
      <c r="CD35" s="46">
        <f>_xlfn.XLOOKUP($D35, 'MASTER_S&amp;P'!$D:$D, 'MASTER_S&amp;P'!K:K)</f>
        <v>28461000000</v>
      </c>
      <c r="CE35" s="49">
        <f t="shared" si="64"/>
        <v>1.7058430835177962</v>
      </c>
      <c r="CF35" s="51">
        <f t="shared" si="43"/>
        <v>28405000000</v>
      </c>
      <c r="CG35" s="65">
        <f t="shared" si="44"/>
        <v>4.8339619928563539E-2</v>
      </c>
      <c r="CH35" s="65" t="str">
        <f t="shared" si="45"/>
        <v/>
      </c>
      <c r="CI35" s="50">
        <f t="shared" si="65"/>
        <v>1.7336580756754385</v>
      </c>
      <c r="CJ35" s="44">
        <f t="shared" si="46"/>
        <v>0</v>
      </c>
    </row>
    <row r="36" spans="2:88" x14ac:dyDescent="0.3">
      <c r="B36" s="7" t="str">
        <f t="shared" si="47"/>
        <v>Retail Store</v>
      </c>
      <c r="C36" s="7" t="str">
        <v>Tokyo Lifestyle Co. Ltd. ADR</v>
      </c>
      <c r="D36" s="7" t="str">
        <v>TKLF</v>
      </c>
      <c r="G36" s="46" t="str">
        <f>_xlfn.XLOOKUP($D36,MASTER_YH!$D:$D,MASTER_YH!F:F)</f>
        <v>n/a</v>
      </c>
      <c r="H36" s="46" t="str">
        <f>IF(AND(EXCL_YRS_NEG_INC=1,_xlfn.XLOOKUP($D36,MASTER_YH!$D:$D,MASTER_YH!L:L)&lt;0), "Negative", _xlfn.XLOOKUP($D36,MASTER_YH!$D:$D,MASTER_YH!L:L))</f>
        <v>n/a</v>
      </c>
      <c r="I36" s="65" t="str">
        <f t="shared" si="11"/>
        <v/>
      </c>
      <c r="J36" s="65" t="str">
        <f t="shared" si="12"/>
        <v/>
      </c>
      <c r="K36" s="47" t="str">
        <f t="shared" si="48"/>
        <v>n/a</v>
      </c>
      <c r="L36" s="46">
        <f>_xlfn.XLOOKUP($D36, 'MASTER_S&amp;P'!$D:$D, 'MASTER_S&amp;P'!F:F)</f>
        <v>195681315</v>
      </c>
      <c r="M36" s="46">
        <f>IF(AND(EXCL_YRS_NEG_INC=1,_xlfn.XLOOKUP($D36,'MASTER_S&amp;P'!$D:$D,'MASTER_S&amp;P'!L:L)&lt;0),"Negative",_xlfn.XLOOKUP($D36,'MASTER_S&amp;P'!$D:$D,'MASTER_S&amp;P'!L:L))</f>
        <v>7935710</v>
      </c>
      <c r="N36" s="65">
        <f t="shared" si="13"/>
        <v>2.3534791320823739E-4</v>
      </c>
      <c r="O36" s="65" t="str">
        <f t="shared" si="14"/>
        <v/>
      </c>
      <c r="P36" s="47">
        <f t="shared" si="49"/>
        <v>4.0554255269594851E-2</v>
      </c>
      <c r="Q36" s="46" t="str">
        <f>_xlfn.XLOOKUP($D36, MASTER_VL!$D:$D, MASTER_VL!F:F)</f>
        <v>NA</v>
      </c>
      <c r="R36" s="46" t="str">
        <f>IF(AND(EXCL_YRS_NEG_INC=1,_xlfn.XLOOKUP($D36,MASTER_VL!$D:$D,MASTER_VL!O:O)&lt;0),"Negative",_xlfn.XLOOKUP($D36,MASTER_VL!$D:$D,MASTER_VL!O:O))</f>
        <v>NA</v>
      </c>
      <c r="S36" s="65" t="str">
        <f t="shared" si="15"/>
        <v/>
      </c>
      <c r="T36" s="65" t="str">
        <f t="shared" si="16"/>
        <v/>
      </c>
      <c r="U36" s="47" t="str">
        <f t="shared" si="50"/>
        <v>n/a</v>
      </c>
      <c r="V36" s="46" t="str">
        <f t="shared" si="17"/>
        <v>n/a</v>
      </c>
      <c r="W36" s="46" t="str">
        <f>_xlfn.XLOOKUP($D36, MASTER_YH!$D:$D, MASTER_YH!I:I)</f>
        <v>n/a</v>
      </c>
      <c r="X36" s="49" t="str">
        <f t="shared" si="18"/>
        <v>n/a</v>
      </c>
      <c r="Y36" s="46">
        <f t="shared" si="51"/>
        <v>195681315</v>
      </c>
      <c r="Z36" s="46">
        <f>_xlfn.XLOOKUP($D36, 'MASTER_S&amp;P'!$D:$D, 'MASTER_S&amp;P'!I:I)</f>
        <v>141997159</v>
      </c>
      <c r="AA36" s="49">
        <f t="shared" si="52"/>
        <v>1.3780650005821595</v>
      </c>
      <c r="AB36" s="51">
        <f t="shared" si="19"/>
        <v>141997159</v>
      </c>
      <c r="AC36" s="65">
        <f t="shared" si="20"/>
        <v>2.3200364837588892E-4</v>
      </c>
      <c r="AD36" s="65" t="str">
        <f t="shared" si="21"/>
        <v/>
      </c>
      <c r="AE36" s="50">
        <f t="shared" si="53"/>
        <v>1.3780650005821595</v>
      </c>
      <c r="AF36" s="44">
        <f t="shared" si="22"/>
        <v>0</v>
      </c>
      <c r="AI36" s="46">
        <f>_xlfn.XLOOKUP($D36,MASTER_YH!$D:$D,MASTER_YH!G:G)</f>
        <v>29616367025</v>
      </c>
      <c r="AJ36" s="46">
        <f>IF(AND(EXCL_YRS_NEG_INC=1,_xlfn.XLOOKUP($D36,MASTER_YH!$D:$D,MASTER_YH!M:M)&lt;0), "Negative", _xlfn.XLOOKUP($D36,MASTER_YH!$D:$D,MASTER_YH!M:M))</f>
        <v>1201069709</v>
      </c>
      <c r="AK36" s="65">
        <f t="shared" si="23"/>
        <v>1.8196181410447078E-2</v>
      </c>
      <c r="AL36" s="65" t="str">
        <f t="shared" si="24"/>
        <v/>
      </c>
      <c r="AM36" s="47">
        <f t="shared" si="54"/>
        <v>4.0554255286819739E-2</v>
      </c>
      <c r="AN36" s="46">
        <f>_xlfn.XLOOKUP($D36, 'MASTER_S&amp;P'!$D:$D, 'MASTER_S&amp;P'!G:G)</f>
        <v>169724346</v>
      </c>
      <c r="AO36" s="46" t="str">
        <f>IF(AND(EXCL_YRS_NEG_INC=1,_xlfn.XLOOKUP($D36,'MASTER_S&amp;P'!$D:$D,'MASTER_S&amp;P'!M:M)&lt;0),"Negative",_xlfn.XLOOKUP($D36,'MASTER_S&amp;P'!$D:$D,'MASTER_S&amp;P'!M:M))</f>
        <v>Negative</v>
      </c>
      <c r="AP36" s="65" t="str">
        <f t="shared" si="25"/>
        <v/>
      </c>
      <c r="AQ36" s="65" t="str">
        <f t="shared" si="26"/>
        <v/>
      </c>
      <c r="AR36" s="47" t="str">
        <f t="shared" si="55"/>
        <v>n/a</v>
      </c>
      <c r="AS36" s="46" t="str">
        <f>_xlfn.XLOOKUP($D36, MASTER_VL!$D:$D, MASTER_VL!G:G)</f>
        <v>NA</v>
      </c>
      <c r="AT36" s="46" t="str">
        <f>IF(AND(EXCL_YRS_NEG_INC=1,_xlfn.XLOOKUP($D36,MASTER_VL!$D:$D,MASTER_VL!P:P)&lt;0),"Negative",_xlfn.XLOOKUP($D36,MASTER_VL!$D:$D,MASTER_VL!P:P))</f>
        <v>NA</v>
      </c>
      <c r="AU36" s="65" t="str">
        <f t="shared" si="27"/>
        <v/>
      </c>
      <c r="AV36" s="65" t="str">
        <f t="shared" si="28"/>
        <v/>
      </c>
      <c r="AW36" s="47" t="str">
        <f t="shared" si="56"/>
        <v>n/a</v>
      </c>
      <c r="AX36" s="46">
        <f t="shared" si="29"/>
        <v>29616367025</v>
      </c>
      <c r="AY36" s="46">
        <f>_xlfn.XLOOKUP($D36, MASTER_YH!$D:$D, MASTER_YH!J:J)</f>
        <v>21491270015</v>
      </c>
      <c r="AZ36" s="49">
        <f t="shared" si="30"/>
        <v>1.3780650005480841</v>
      </c>
      <c r="BA36" s="46">
        <f t="shared" si="57"/>
        <v>169724346</v>
      </c>
      <c r="BB36" s="46">
        <f>_xlfn.XLOOKUP($D36, 'MASTER_S&amp;P'!$D:$D, 'MASTER_S&amp;P'!J:J)</f>
        <v>146675280</v>
      </c>
      <c r="BC36" s="49">
        <f t="shared" si="58"/>
        <v>1.1571434941184364</v>
      </c>
      <c r="BD36" s="51">
        <f t="shared" si="31"/>
        <v>10818972647.5</v>
      </c>
      <c r="BE36" s="65">
        <f t="shared" si="32"/>
        <v>1.7908399449621085E-2</v>
      </c>
      <c r="BF36" s="65" t="str">
        <f t="shared" si="33"/>
        <v/>
      </c>
      <c r="BG36" s="50">
        <f t="shared" si="59"/>
        <v>1.2676042473332603</v>
      </c>
      <c r="BH36" s="44">
        <f t="shared" si="34"/>
        <v>0</v>
      </c>
      <c r="BK36" s="46">
        <f>_xlfn.XLOOKUP($D36,MASTER_YH!$D:$D,MASTER_YH!H:H)</f>
        <v>22615137729.9328</v>
      </c>
      <c r="BL36" s="46" t="str">
        <f>IF(AND(EXCL_YRS_NEG_INC=1,_xlfn.XLOOKUP($D36,MASTER_YH!$D:$D,MASTER_YH!N:N)&lt;0), "Negative", _xlfn.XLOOKUP($D36,MASTER_YH!$D:$D,MASTER_YH!N:N))</f>
        <v>Negative</v>
      </c>
      <c r="BM36" s="65" t="str">
        <f t="shared" si="35"/>
        <v/>
      </c>
      <c r="BN36" s="65" t="str">
        <f t="shared" si="36"/>
        <v/>
      </c>
      <c r="BO36" s="47" t="str">
        <f t="shared" si="60"/>
        <v>n/a</v>
      </c>
      <c r="BP36" s="46">
        <f>_xlfn.XLOOKUP($D36, 'MASTER_S&amp;P'!$D:$D, 'MASTER_S&amp;P'!H:H)</f>
        <v>234752580</v>
      </c>
      <c r="BQ36" s="46">
        <f>IF(AND(EXCL_YRS_NEG_INC=1,_xlfn.XLOOKUP($D36,'MASTER_S&amp;P'!$D:$D,'MASTER_S&amp;P'!N:N)&lt;0),"Negative",_xlfn.XLOOKUP($D36,'MASTER_S&amp;P'!$D:$D,'MASTER_S&amp;P'!N:N))</f>
        <v>6158824</v>
      </c>
      <c r="BR36" s="65">
        <f t="shared" si="37"/>
        <v>1.6739262082328503E-2</v>
      </c>
      <c r="BS36" s="65" t="str">
        <f t="shared" si="38"/>
        <v/>
      </c>
      <c r="BT36" s="47">
        <f t="shared" si="61"/>
        <v>2.623538365371746E-2</v>
      </c>
      <c r="BU36" s="46" t="str">
        <f>_xlfn.XLOOKUP($D36, MASTER_VL!$D:$D, MASTER_VL!H:H)</f>
        <v>NA</v>
      </c>
      <c r="BV36" s="46" t="str">
        <f>IF(AND(EXCL_YRS_NEG_INC=1,_xlfn.XLOOKUP($D36,MASTER_VL!$D:$D,MASTER_VL!Q:Q)&lt;0),"Negative",_xlfn.XLOOKUP($D36,MASTER_VL!$D:$D,MASTER_VL!Q:Q))</f>
        <v>NA</v>
      </c>
      <c r="BW36" s="65" t="str">
        <f t="shared" si="39"/>
        <v/>
      </c>
      <c r="BX36" s="65" t="str">
        <f t="shared" si="40"/>
        <v/>
      </c>
      <c r="BY36" s="47" t="str">
        <f t="shared" si="62"/>
        <v>n/a</v>
      </c>
      <c r="BZ36" s="46">
        <f t="shared" si="41"/>
        <v>22615137729.9328</v>
      </c>
      <c r="CA36" s="46">
        <f>_xlfn.XLOOKUP($D36, MASTER_YH!$D:$D, MASTER_YH!K:K)</f>
        <v>19543935428</v>
      </c>
      <c r="CB36" s="49">
        <f t="shared" si="42"/>
        <v>1.1571434941159693</v>
      </c>
      <c r="CC36" s="46">
        <f t="shared" si="63"/>
        <v>234752580</v>
      </c>
      <c r="CD36" s="46">
        <f>_xlfn.XLOOKUP($D36, 'MASTER_S&amp;P'!$D:$D, 'MASTER_S&amp;P'!K:K)</f>
        <v>127472349</v>
      </c>
      <c r="CE36" s="49">
        <f t="shared" si="64"/>
        <v>1.8415960939105311</v>
      </c>
      <c r="CF36" s="51">
        <f t="shared" si="43"/>
        <v>9835703888.5</v>
      </c>
      <c r="CG36" s="65">
        <f t="shared" si="44"/>
        <v>1.6738397736313484E-2</v>
      </c>
      <c r="CH36" s="65" t="str">
        <f t="shared" si="45"/>
        <v/>
      </c>
      <c r="CI36" s="50">
        <f t="shared" si="65"/>
        <v>1.4993697940132502</v>
      </c>
      <c r="CJ36" s="44">
        <f t="shared" si="46"/>
        <v>0</v>
      </c>
    </row>
    <row r="37" spans="2:88" x14ac:dyDescent="0.3">
      <c r="B37" s="7" t="str">
        <f t="shared" si="47"/>
        <v>Retail Store</v>
      </c>
      <c r="C37" s="7" t="str">
        <v>Upbound Group</v>
      </c>
      <c r="D37" s="7" t="str">
        <v>UPBD</v>
      </c>
      <c r="G37" s="46">
        <f>_xlfn.XLOOKUP($D37,MASTER_YH!$D:$D,MASTER_YH!F:F)</f>
        <v>4312140000</v>
      </c>
      <c r="H37" s="46">
        <f>IF(AND(EXCL_YRS_NEG_INC=1,_xlfn.XLOOKUP($D37,MASTER_YH!$D:$D,MASTER_YH!L:L)&lt;0), "Negative", _xlfn.XLOOKUP($D37,MASTER_YH!$D:$D,MASTER_YH!L:L))</f>
        <v>177541000</v>
      </c>
      <c r="I37" s="65">
        <f t="shared" si="11"/>
        <v>4.4068353839399003E-3</v>
      </c>
      <c r="J37" s="65" t="str">
        <f t="shared" si="12"/>
        <v/>
      </c>
      <c r="K37" s="47">
        <f t="shared" si="48"/>
        <v>4.1172364533619041E-2</v>
      </c>
      <c r="L37" s="46">
        <f>_xlfn.XLOOKUP($D37, 'MASTER_S&amp;P'!$D:$D, 'MASTER_S&amp;P'!F:F)</f>
        <v>4320564000</v>
      </c>
      <c r="M37" s="46">
        <f>IF(AND(EXCL_YRS_NEG_INC=1,_xlfn.XLOOKUP($D37,'MASTER_S&amp;P'!$D:$D,'MASTER_S&amp;P'!L:L)&lt;0),"Negative",_xlfn.XLOOKUP($D37,'MASTER_S&amp;P'!$D:$D,'MASTER_S&amp;P'!L:L))</f>
        <v>177541000</v>
      </c>
      <c r="N37" s="65">
        <f t="shared" si="13"/>
        <v>4.3915837950473692E-3</v>
      </c>
      <c r="O37" s="65" t="str">
        <f t="shared" si="14"/>
        <v/>
      </c>
      <c r="P37" s="47">
        <f t="shared" si="49"/>
        <v>4.1092088903208007E-2</v>
      </c>
      <c r="Q37" s="46">
        <f>_xlfn.XLOOKUP($D37, MASTER_VL!$D:$D, MASTER_VL!F:F)</f>
        <v>4320600000</v>
      </c>
      <c r="R37" s="46">
        <f>IF(AND(EXCL_YRS_NEG_INC=1,_xlfn.XLOOKUP($D37,MASTER_VL!$D:$D,MASTER_VL!O:O)&lt;0),"Negative",_xlfn.XLOOKUP($D37,MASTER_VL!$D:$D,MASTER_VL!O:O))</f>
        <v>209654200</v>
      </c>
      <c r="S37" s="65">
        <f t="shared" si="15"/>
        <v>4.5437702285624311E-3</v>
      </c>
      <c r="T37" s="65" t="str">
        <f t="shared" si="16"/>
        <v/>
      </c>
      <c r="U37" s="47">
        <f t="shared" si="50"/>
        <v>4.8524325325186315E-2</v>
      </c>
      <c r="V37" s="46">
        <f t="shared" si="17"/>
        <v>4312140000</v>
      </c>
      <c r="W37" s="46">
        <f>_xlfn.XLOOKUP($D37, MASTER_YH!$D:$D, MASTER_YH!I:I)</f>
        <v>2649662000</v>
      </c>
      <c r="X37" s="49">
        <f t="shared" si="18"/>
        <v>1.6274302156275027</v>
      </c>
      <c r="Y37" s="46">
        <f t="shared" si="51"/>
        <v>4320564000</v>
      </c>
      <c r="Z37" s="46">
        <f>_xlfn.XLOOKUP($D37, 'MASTER_S&amp;P'!$D:$D, 'MASTER_S&amp;P'!I:I)</f>
        <v>2649662000</v>
      </c>
      <c r="AA37" s="49">
        <f t="shared" si="52"/>
        <v>1.6306094890593592</v>
      </c>
      <c r="AB37" s="51">
        <f t="shared" si="19"/>
        <v>2649662000</v>
      </c>
      <c r="AC37" s="65">
        <f t="shared" si="20"/>
        <v>4.3291799307263222E-3</v>
      </c>
      <c r="AD37" s="65" t="str">
        <f t="shared" si="21"/>
        <v/>
      </c>
      <c r="AE37" s="50">
        <f t="shared" si="53"/>
        <v>1.6290198523434309</v>
      </c>
      <c r="AF37" s="44">
        <f t="shared" si="22"/>
        <v>0</v>
      </c>
      <c r="AI37" s="46">
        <f>_xlfn.XLOOKUP($D37,MASTER_YH!$D:$D,MASTER_YH!G:G)</f>
        <v>3986544000</v>
      </c>
      <c r="AJ37" s="46">
        <f>IF(AND(EXCL_YRS_NEG_INC=1,_xlfn.XLOOKUP($D37,MASTER_YH!$D:$D,MASTER_YH!M:M)&lt;0), "Negative", _xlfn.XLOOKUP($D37,MASTER_YH!$D:$D,MASTER_YH!M:M))</f>
        <v>52867000</v>
      </c>
      <c r="AK37" s="65">
        <f t="shared" si="23"/>
        <v>4.5771105620898093E-3</v>
      </c>
      <c r="AL37" s="65" t="str">
        <f t="shared" si="24"/>
        <v/>
      </c>
      <c r="AM37" s="47">
        <f t="shared" si="54"/>
        <v>1.3261361219141191E-2</v>
      </c>
      <c r="AN37" s="46">
        <f>_xlfn.XLOOKUP($D37, 'MASTER_S&amp;P'!$D:$D, 'MASTER_S&amp;P'!G:G)</f>
        <v>3992413000</v>
      </c>
      <c r="AO37" s="46">
        <f>IF(AND(EXCL_YRS_NEG_INC=1,_xlfn.XLOOKUP($D37,'MASTER_S&amp;P'!$D:$D,'MASTER_S&amp;P'!M:M)&lt;0),"Negative",_xlfn.XLOOKUP($D37,'MASTER_S&amp;P'!$D:$D,'MASTER_S&amp;P'!M:M))</f>
        <v>52867000</v>
      </c>
      <c r="AP37" s="65">
        <f t="shared" si="25"/>
        <v>4.7277885605225547E-3</v>
      </c>
      <c r="AQ37" s="65" t="str">
        <f t="shared" si="26"/>
        <v/>
      </c>
      <c r="AR37" s="47">
        <f t="shared" si="55"/>
        <v>1.3241866510303417E-2</v>
      </c>
      <c r="AS37" s="46">
        <f>_xlfn.XLOOKUP($D37, MASTER_VL!$D:$D, MASTER_VL!G:G)</f>
        <v>3992400000</v>
      </c>
      <c r="AT37" s="46">
        <f>IF(AND(EXCL_YRS_NEG_INC=1,_xlfn.XLOOKUP($D37,MASTER_VL!$D:$D,MASTER_VL!P:P)&lt;0),"Negative",_xlfn.XLOOKUP($D37,MASTER_VL!$D:$D,MASTER_VL!P:P))</f>
        <v>192942500</v>
      </c>
      <c r="AU37" s="65">
        <f t="shared" si="27"/>
        <v>4.9900236016676503E-3</v>
      </c>
      <c r="AV37" s="65" t="str">
        <f t="shared" si="28"/>
        <v/>
      </c>
      <c r="AW37" s="47">
        <f t="shared" si="56"/>
        <v>4.8327447149584209E-2</v>
      </c>
      <c r="AX37" s="46">
        <f t="shared" si="29"/>
        <v>3986544000</v>
      </c>
      <c r="AY37" s="46">
        <f>_xlfn.XLOOKUP($D37, MASTER_YH!$D:$D, MASTER_YH!J:J)</f>
        <v>2721430000</v>
      </c>
      <c r="AZ37" s="49">
        <f t="shared" si="30"/>
        <v>1.4648710420624451</v>
      </c>
      <c r="BA37" s="46">
        <f t="shared" si="57"/>
        <v>3992413000</v>
      </c>
      <c r="BB37" s="46">
        <f>_xlfn.XLOOKUP($D37, 'MASTER_S&amp;P'!$D:$D, 'MASTER_S&amp;P'!J:J)</f>
        <v>2721430000</v>
      </c>
      <c r="BC37" s="49">
        <f t="shared" si="58"/>
        <v>1.4670276288568878</v>
      </c>
      <c r="BD37" s="51">
        <f t="shared" si="31"/>
        <v>2721430000</v>
      </c>
      <c r="BE37" s="65">
        <f t="shared" si="32"/>
        <v>4.5047212061714668E-3</v>
      </c>
      <c r="BF37" s="65" t="str">
        <f t="shared" si="33"/>
        <v/>
      </c>
      <c r="BG37" s="50">
        <f t="shared" si="59"/>
        <v>1.4659493354596664</v>
      </c>
      <c r="BH37" s="44">
        <f t="shared" si="34"/>
        <v>0</v>
      </c>
      <c r="BK37" s="46">
        <f>_xlfn.XLOOKUP($D37,MASTER_YH!$D:$D,MASTER_YH!H:H)</f>
        <v>4240417000</v>
      </c>
      <c r="BL37" s="46">
        <f>IF(AND(EXCL_YRS_NEG_INC=1,_xlfn.XLOOKUP($D37,MASTER_YH!$D:$D,MASTER_YH!N:N)&lt;0), "Negative", _xlfn.XLOOKUP($D37,MASTER_YH!$D:$D,MASTER_YH!N:N))</f>
        <v>61471000</v>
      </c>
      <c r="BM37" s="65">
        <f t="shared" si="35"/>
        <v>4.9414849497443321E-3</v>
      </c>
      <c r="BN37" s="65" t="str">
        <f t="shared" si="36"/>
        <v/>
      </c>
      <c r="BO37" s="47">
        <f t="shared" si="60"/>
        <v>1.4496451646147065E-2</v>
      </c>
      <c r="BP37" s="46">
        <f>_xlfn.XLOOKUP($D37, 'MASTER_S&amp;P'!$D:$D, 'MASTER_S&amp;P'!H:H)</f>
        <v>4245392000</v>
      </c>
      <c r="BQ37" s="46">
        <f>IF(AND(EXCL_YRS_NEG_INC=1,_xlfn.XLOOKUP($D37,'MASTER_S&amp;P'!$D:$D,'MASTER_S&amp;P'!N:N)&lt;0),"Negative",_xlfn.XLOOKUP($D37,'MASTER_S&amp;P'!$D:$D,'MASTER_S&amp;P'!N:N))</f>
        <v>61471000</v>
      </c>
      <c r="BR37" s="65">
        <f t="shared" si="37"/>
        <v>4.7033687940515739E-3</v>
      </c>
      <c r="BS37" s="65" t="str">
        <f t="shared" si="38"/>
        <v/>
      </c>
      <c r="BT37" s="47">
        <f t="shared" si="61"/>
        <v>1.4479463851630191E-2</v>
      </c>
      <c r="BU37" s="46">
        <f>_xlfn.XLOOKUP($D37, MASTER_VL!$D:$D, MASTER_VL!H:H)</f>
        <v>4245399999.9999995</v>
      </c>
      <c r="BV37" s="46">
        <f>IF(AND(EXCL_YRS_NEG_INC=1,_xlfn.XLOOKUP($D37,MASTER_VL!$D:$D,MASTER_VL!Q:Q)&lt;0),"Negative",_xlfn.XLOOKUP($D37,MASTER_VL!$D:$D,MASTER_VL!Q:Q))</f>
        <v>205979000</v>
      </c>
      <c r="BW37" s="65">
        <f t="shared" si="39"/>
        <v>5.0744133800373356E-3</v>
      </c>
      <c r="BX37" s="65" t="str">
        <f t="shared" si="40"/>
        <v/>
      </c>
      <c r="BY37" s="47">
        <f t="shared" si="62"/>
        <v>4.8518160832901495E-2</v>
      </c>
      <c r="BZ37" s="46">
        <f t="shared" si="41"/>
        <v>4240417000</v>
      </c>
      <c r="CA37" s="46">
        <f>_xlfn.XLOOKUP($D37, MASTER_YH!$D:$D, MASTER_YH!K:K)</f>
        <v>2763619000</v>
      </c>
      <c r="CB37" s="49">
        <f t="shared" si="42"/>
        <v>1.5343710547655085</v>
      </c>
      <c r="CC37" s="46">
        <f t="shared" si="63"/>
        <v>4245392000</v>
      </c>
      <c r="CD37" s="46">
        <f>_xlfn.XLOOKUP($D37, 'MASTER_S&amp;P'!$D:$D, 'MASTER_S&amp;P'!K:K)</f>
        <v>2763619000</v>
      </c>
      <c r="CE37" s="49">
        <f t="shared" si="64"/>
        <v>1.5361712305495077</v>
      </c>
      <c r="CF37" s="51">
        <f t="shared" si="43"/>
        <v>2763619000</v>
      </c>
      <c r="CG37" s="65">
        <f t="shared" si="44"/>
        <v>4.7031259316091126E-3</v>
      </c>
      <c r="CH37" s="65" t="str">
        <f t="shared" si="45"/>
        <v/>
      </c>
      <c r="CI37" s="50">
        <f t="shared" si="65"/>
        <v>1.5352711426575081</v>
      </c>
      <c r="CJ37" s="44">
        <f t="shared" si="46"/>
        <v>0</v>
      </c>
    </row>
    <row r="38" spans="2:88" x14ac:dyDescent="0.3">
      <c r="B38" s="7" t="str">
        <f t="shared" si="47"/>
        <v>Retail Store</v>
      </c>
      <c r="C38" s="7" t="str">
        <v>Walmart Inc.</v>
      </c>
      <c r="D38" s="7" t="str">
        <v>WMT</v>
      </c>
      <c r="G38" s="46">
        <f>_xlfn.XLOOKUP($D38,MASTER_YH!$D:$D,MASTER_YH!F:F)</f>
        <v>680985000000</v>
      </c>
      <c r="H38" s="46">
        <f>IF(AND(EXCL_YRS_NEG_INC=1,_xlfn.XLOOKUP($D38,MASTER_YH!$D:$D,MASTER_YH!L:L)&lt;0), "Negative", _xlfn.XLOOKUP($D38,MASTER_YH!$D:$D,MASTER_YH!L:L))</f>
        <v>26309000000</v>
      </c>
      <c r="I38" s="65">
        <f t="shared" si="11"/>
        <v>0.42678742975828682</v>
      </c>
      <c r="J38" s="65">
        <f t="shared" si="12"/>
        <v>0.7572658159757838</v>
      </c>
      <c r="K38" s="47">
        <f t="shared" si="48"/>
        <v>3.8633743768218098E-2</v>
      </c>
      <c r="L38" s="46">
        <f>_xlfn.XLOOKUP($D38, 'MASTER_S&amp;P'!$D:$D, 'MASTER_S&amp;P'!F:F)</f>
        <v>648125000000</v>
      </c>
      <c r="M38" s="46">
        <f>IF(AND(EXCL_YRS_NEG_INC=1,_xlfn.XLOOKUP($D38,'MASTER_S&amp;P'!$D:$D,'MASTER_S&amp;P'!L:L)&lt;0),"Negative",_xlfn.XLOOKUP($D38,'MASTER_S&amp;P'!$D:$D,'MASTER_S&amp;P'!L:L))</f>
        <v>21848000000</v>
      </c>
      <c r="N38" s="65">
        <f t="shared" si="13"/>
        <v>0.42531036382410303</v>
      </c>
      <c r="O38" s="65">
        <f t="shared" si="14"/>
        <v>0.7572658159757838</v>
      </c>
      <c r="P38" s="47">
        <f t="shared" si="49"/>
        <v>3.3709546769527483E-2</v>
      </c>
      <c r="Q38" s="46">
        <f>_xlfn.XLOOKUP($D38, MASTER_VL!$D:$D, MASTER_VL!F:F)</f>
        <v>680985000000</v>
      </c>
      <c r="R38" s="46">
        <f>IF(AND(EXCL_YRS_NEG_INC=1,_xlfn.XLOOKUP($D38,MASTER_VL!$D:$D,MASTER_VL!O:O)&lt;0),"Negative",_xlfn.XLOOKUP($D38,MASTER_VL!$D:$D,MASTER_VL!O:O))</f>
        <v>20140240000</v>
      </c>
      <c r="S38" s="65">
        <f t="shared" si="15"/>
        <v>0.44004911649924938</v>
      </c>
      <c r="T38" s="65">
        <f t="shared" si="16"/>
        <v>0.7572658159757838</v>
      </c>
      <c r="U38" s="47">
        <f t="shared" si="50"/>
        <v>2.957515951158983E-2</v>
      </c>
      <c r="V38" s="46">
        <f t="shared" si="17"/>
        <v>680985000000</v>
      </c>
      <c r="W38" s="46">
        <f>_xlfn.XLOOKUP($D38, MASTER_YH!$D:$D, MASTER_YH!I:I)</f>
        <v>260823000000</v>
      </c>
      <c r="X38" s="49">
        <f t="shared" si="18"/>
        <v>2.6109085471756708</v>
      </c>
      <c r="Y38" s="46">
        <f t="shared" si="51"/>
        <v>648125000000</v>
      </c>
      <c r="Z38" s="46">
        <f>_xlfn.XLOOKUP($D38, 'MASTER_S&amp;P'!$D:$D, 'MASTER_S&amp;P'!I:I)</f>
        <v>252399000000</v>
      </c>
      <c r="AA38" s="49">
        <f t="shared" si="52"/>
        <v>2.5678588266989966</v>
      </c>
      <c r="AB38" s="51">
        <f t="shared" si="19"/>
        <v>256611000000</v>
      </c>
      <c r="AC38" s="65">
        <f t="shared" si="20"/>
        <v>0.41926675598759855</v>
      </c>
      <c r="AD38" s="65">
        <f t="shared" si="21"/>
        <v>0.7572658159757838</v>
      </c>
      <c r="AE38" s="50">
        <f t="shared" si="53"/>
        <v>2.5893836869373335</v>
      </c>
      <c r="AF38" s="44">
        <f t="shared" si="22"/>
        <v>1</v>
      </c>
      <c r="AI38" s="46">
        <f>_xlfn.XLOOKUP($D38,MASTER_YH!$D:$D,MASTER_YH!G:G)</f>
        <v>648125000000</v>
      </c>
      <c r="AJ38" s="46">
        <f>IF(AND(EXCL_YRS_NEG_INC=1,_xlfn.XLOOKUP($D38,MASTER_YH!$D:$D,MASTER_YH!M:M)&lt;0), "Negative", _xlfn.XLOOKUP($D38,MASTER_YH!$D:$D,MASTER_YH!M:M))</f>
        <v>21848000000</v>
      </c>
      <c r="AK38" s="65">
        <f t="shared" si="23"/>
        <v>0.4167657603042263</v>
      </c>
      <c r="AL38" s="65">
        <f t="shared" si="24"/>
        <v>0.74506236226814992</v>
      </c>
      <c r="AM38" s="47">
        <f t="shared" si="54"/>
        <v>3.3709546769527483E-2</v>
      </c>
      <c r="AN38" s="46">
        <f>_xlfn.XLOOKUP($D38, 'MASTER_S&amp;P'!$D:$D, 'MASTER_S&amp;P'!G:G)</f>
        <v>611289000000</v>
      </c>
      <c r="AO38" s="46">
        <f>IF(AND(EXCL_YRS_NEG_INC=1,_xlfn.XLOOKUP($D38,'MASTER_S&amp;P'!$D:$D,'MASTER_S&amp;P'!M:M)&lt;0),"Negative",_xlfn.XLOOKUP($D38,'MASTER_S&amp;P'!$D:$D,'MASTER_S&amp;P'!M:M))</f>
        <v>17016000000</v>
      </c>
      <c r="AP38" s="65">
        <f t="shared" si="25"/>
        <v>0.43048564531160749</v>
      </c>
      <c r="AQ38" s="65">
        <f t="shared" si="26"/>
        <v>0.74506236226814992</v>
      </c>
      <c r="AR38" s="47">
        <f t="shared" si="55"/>
        <v>2.7836260753915088E-2</v>
      </c>
      <c r="AS38" s="46">
        <f>_xlfn.XLOOKUP($D38, MASTER_VL!$D:$D, MASTER_VL!G:G)</f>
        <v>648125000000</v>
      </c>
      <c r="AT38" s="46">
        <f>IF(AND(EXCL_YRS_NEG_INC=1,_xlfn.XLOOKUP($D38,MASTER_VL!$D:$D,MASTER_VL!P:P)&lt;0),"Negative",_xlfn.XLOOKUP($D38,MASTER_VL!$D:$D,MASTER_VL!P:P))</f>
        <v>17879880000</v>
      </c>
      <c r="AU38" s="65">
        <f t="shared" si="27"/>
        <v>0.45436328270285858</v>
      </c>
      <c r="AV38" s="65">
        <f t="shared" si="28"/>
        <v>0.74506236226814992</v>
      </c>
      <c r="AW38" s="47">
        <f t="shared" si="56"/>
        <v>2.7587085824493731E-2</v>
      </c>
      <c r="AX38" s="46">
        <f t="shared" si="29"/>
        <v>648125000000</v>
      </c>
      <c r="AY38" s="46">
        <f>_xlfn.XLOOKUP($D38, MASTER_YH!$D:$D, MASTER_YH!J:J)</f>
        <v>252399000000</v>
      </c>
      <c r="AZ38" s="49">
        <f t="shared" si="30"/>
        <v>2.5678588266989966</v>
      </c>
      <c r="BA38" s="46">
        <f t="shared" si="57"/>
        <v>611289000000</v>
      </c>
      <c r="BB38" s="46">
        <f>_xlfn.XLOOKUP($D38, 'MASTER_S&amp;P'!$D:$D, 'MASTER_S&amp;P'!J:J)</f>
        <v>243197000000</v>
      </c>
      <c r="BC38" s="49">
        <f t="shared" si="58"/>
        <v>2.5135548547062667</v>
      </c>
      <c r="BD38" s="51">
        <f t="shared" si="31"/>
        <v>247798000000</v>
      </c>
      <c r="BE38" s="65">
        <f t="shared" si="32"/>
        <v>0.41017439561071833</v>
      </c>
      <c r="BF38" s="65">
        <f t="shared" si="33"/>
        <v>0.74506236226814992</v>
      </c>
      <c r="BG38" s="50">
        <f t="shared" si="59"/>
        <v>2.5407068407026316</v>
      </c>
      <c r="BH38" s="44">
        <f t="shared" si="34"/>
        <v>1</v>
      </c>
      <c r="BK38" s="46">
        <f>_xlfn.XLOOKUP($D38,MASTER_YH!$D:$D,MASTER_YH!H:H)</f>
        <v>611289000000</v>
      </c>
      <c r="BL38" s="46">
        <f>IF(AND(EXCL_YRS_NEG_INC=1,_xlfn.XLOOKUP($D38,MASTER_YH!$D:$D,MASTER_YH!N:N)&lt;0), "Negative", _xlfn.XLOOKUP($D38,MASTER_YH!$D:$D,MASTER_YH!N:N))</f>
        <v>17016000000</v>
      </c>
      <c r="BM38" s="65">
        <f t="shared" si="35"/>
        <v>0.43633480594057461</v>
      </c>
      <c r="BN38" s="65">
        <f t="shared" si="36"/>
        <v>0.6472532321506812</v>
      </c>
      <c r="BO38" s="47">
        <f t="shared" si="60"/>
        <v>2.7836260753915088E-2</v>
      </c>
      <c r="BP38" s="46">
        <f>_xlfn.XLOOKUP($D38, 'MASTER_S&amp;P'!$D:$D, 'MASTER_S&amp;P'!H:H)</f>
        <v>572754000000</v>
      </c>
      <c r="BQ38" s="46">
        <f>IF(AND(EXCL_YRS_NEG_INC=1,_xlfn.XLOOKUP($D38,'MASTER_S&amp;P'!$D:$D,'MASTER_S&amp;P'!N:N)&lt;0),"Negative",_xlfn.XLOOKUP($D38,'MASTER_S&amp;P'!$D:$D,'MASTER_S&amp;P'!N:N))</f>
        <v>18696000000</v>
      </c>
      <c r="BR38" s="65">
        <f t="shared" si="37"/>
        <v>0.41530906820340086</v>
      </c>
      <c r="BS38" s="65">
        <f t="shared" si="38"/>
        <v>0.6472532321506812</v>
      </c>
      <c r="BT38" s="47">
        <f t="shared" si="61"/>
        <v>3.2642286217119391E-2</v>
      </c>
      <c r="BU38" s="46">
        <f>_xlfn.XLOOKUP($D38, MASTER_VL!$D:$D, MASTER_VL!H:H)</f>
        <v>611289000000</v>
      </c>
      <c r="BV38" s="46">
        <f>IF(AND(EXCL_YRS_NEG_INC=1,_xlfn.XLOOKUP($D38,MASTER_VL!$D:$D,MASTER_VL!Q:Q)&lt;0),"Negative",_xlfn.XLOOKUP($D38,MASTER_VL!$D:$D,MASTER_VL!Q:Q))</f>
        <v>16965900000</v>
      </c>
      <c r="BW38" s="65">
        <f t="shared" si="39"/>
        <v>0.44807243165951638</v>
      </c>
      <c r="BX38" s="65">
        <f t="shared" si="40"/>
        <v>0.6472532321506812</v>
      </c>
      <c r="BY38" s="47">
        <f t="shared" si="62"/>
        <v>2.7754302792950634E-2</v>
      </c>
      <c r="BZ38" s="46">
        <f t="shared" si="41"/>
        <v>611289000000</v>
      </c>
      <c r="CA38" s="46">
        <f>_xlfn.XLOOKUP($D38, MASTER_YH!$D:$D, MASTER_YH!K:K)</f>
        <v>243197000000</v>
      </c>
      <c r="CB38" s="49">
        <f t="shared" si="42"/>
        <v>2.5135548547062667</v>
      </c>
      <c r="CC38" s="46">
        <f t="shared" si="63"/>
        <v>572754000000</v>
      </c>
      <c r="CD38" s="46">
        <f>_xlfn.XLOOKUP($D38, 'MASTER_S&amp;P'!$D:$D, 'MASTER_S&amp;P'!K:K)</f>
        <v>244860000000</v>
      </c>
      <c r="CE38" s="49">
        <f t="shared" si="64"/>
        <v>2.3391080617495712</v>
      </c>
      <c r="CF38" s="51">
        <f t="shared" si="43"/>
        <v>244028500000</v>
      </c>
      <c r="CG38" s="65">
        <f t="shared" si="44"/>
        <v>0.41528762336692371</v>
      </c>
      <c r="CH38" s="65">
        <f t="shared" si="45"/>
        <v>0.6472532321506812</v>
      </c>
      <c r="CI38" s="50">
        <f t="shared" si="65"/>
        <v>2.426331458227919</v>
      </c>
      <c r="CJ38" s="44">
        <f t="shared" si="46"/>
        <v>1</v>
      </c>
    </row>
    <row r="39" spans="2:88" x14ac:dyDescent="0.3">
      <c r="B39" s="7" t="str">
        <f t="shared" si="47"/>
        <v>Retail Store</v>
      </c>
      <c r="C39" s="7" t="str">
        <v>Petco Health &amp; Wellness Co Inc</v>
      </c>
      <c r="D39" s="7" t="str">
        <v>WOOF</v>
      </c>
      <c r="G39" s="46">
        <f>_xlfn.XLOOKUP($D39,MASTER_YH!$D:$D,MASTER_YH!F:F)</f>
        <v>6116462000</v>
      </c>
      <c r="H39" s="46" t="str">
        <f>IF(AND(EXCL_YRS_NEG_INC=1,_xlfn.XLOOKUP($D39,MASTER_YH!$D:$D,MASTER_YH!L:L)&lt;0), "Negative", _xlfn.XLOOKUP($D39,MASTER_YH!$D:$D,MASTER_YH!L:L))</f>
        <v>Negative</v>
      </c>
      <c r="I39" s="65" t="str">
        <f t="shared" si="11"/>
        <v/>
      </c>
      <c r="J39" s="65" t="str">
        <f t="shared" si="12"/>
        <v/>
      </c>
      <c r="K39" s="47" t="str">
        <f t="shared" si="48"/>
        <v>n/a</v>
      </c>
      <c r="L39" s="46">
        <f>_xlfn.XLOOKUP($D39, 'MASTER_S&amp;P'!$D:$D, 'MASTER_S&amp;P'!F:F)</f>
        <v>6255284000</v>
      </c>
      <c r="M39" s="46" t="str">
        <f>IF(AND(EXCL_YRS_NEG_INC=1,_xlfn.XLOOKUP($D39,'MASTER_S&amp;P'!$D:$D,'MASTER_S&amp;P'!L:L)&lt;0),"Negative",_xlfn.XLOOKUP($D39,'MASTER_S&amp;P'!$D:$D,'MASTER_S&amp;P'!L:L))</f>
        <v>Negative</v>
      </c>
      <c r="N39" s="65" t="str">
        <f t="shared" si="13"/>
        <v/>
      </c>
      <c r="O39" s="65" t="str">
        <f t="shared" si="14"/>
        <v/>
      </c>
      <c r="P39" s="47" t="str">
        <f t="shared" si="49"/>
        <v>n/a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50"/>
        <v>n/a</v>
      </c>
      <c r="V39" s="46">
        <f t="shared" si="17"/>
        <v>6116462000</v>
      </c>
      <c r="W39" s="46">
        <f>_xlfn.XLOOKUP($D39, MASTER_YH!$D:$D, MASTER_YH!I:I)</f>
        <v>5194430000</v>
      </c>
      <c r="X39" s="49">
        <f t="shared" si="18"/>
        <v>1.1775039802249718</v>
      </c>
      <c r="Y39" s="46">
        <f t="shared" si="51"/>
        <v>6255284000</v>
      </c>
      <c r="Z39" s="46">
        <f>_xlfn.XLOOKUP($D39, 'MASTER_S&amp;P'!$D:$D, 'MASTER_S&amp;P'!I:I)</f>
        <v>5363152000</v>
      </c>
      <c r="AA39" s="49">
        <f t="shared" si="52"/>
        <v>1.1663447166889918</v>
      </c>
      <c r="AB39" s="51">
        <f t="shared" si="19"/>
        <v>5278791000</v>
      </c>
      <c r="AC39" s="65">
        <f t="shared" si="20"/>
        <v>8.6248117894654995E-3</v>
      </c>
      <c r="AD39" s="65" t="str">
        <f t="shared" si="21"/>
        <v/>
      </c>
      <c r="AE39" s="50">
        <f t="shared" si="53"/>
        <v>1.1719243484569817</v>
      </c>
      <c r="AF39" s="44">
        <f t="shared" si="22"/>
        <v>0</v>
      </c>
      <c r="AI39" s="46">
        <f>_xlfn.XLOOKUP($D39,MASTER_YH!$D:$D,MASTER_YH!G:G)</f>
        <v>6255284000</v>
      </c>
      <c r="AJ39" s="46" t="str">
        <f>IF(AND(EXCL_YRS_NEG_INC=1,_xlfn.XLOOKUP($D39,MASTER_YH!$D:$D,MASTER_YH!M:M)&lt;0), "Negative", _xlfn.XLOOKUP($D39,MASTER_YH!$D:$D,MASTER_YH!M:M))</f>
        <v>Negative</v>
      </c>
      <c r="AK39" s="65" t="str">
        <f t="shared" si="23"/>
        <v/>
      </c>
      <c r="AL39" s="65" t="str">
        <f t="shared" si="24"/>
        <v/>
      </c>
      <c r="AM39" s="47" t="str">
        <f t="shared" si="54"/>
        <v>n/a</v>
      </c>
      <c r="AN39" s="46">
        <f>_xlfn.XLOOKUP($D39, 'MASTER_S&amp;P'!$D:$D, 'MASTER_S&amp;P'!G:G)</f>
        <v>6035967000</v>
      </c>
      <c r="AO39" s="46">
        <f>IF(AND(EXCL_YRS_NEG_INC=1,_xlfn.XLOOKUP($D39,'MASTER_S&amp;P'!$D:$D,'MASTER_S&amp;P'!M:M)&lt;0),"Negative",_xlfn.XLOOKUP($D39,'MASTER_S&amp;P'!$D:$D,'MASTER_S&amp;P'!M:M))</f>
        <v>125257000</v>
      </c>
      <c r="AP39" s="65">
        <f t="shared" si="25"/>
        <v>1.0402601935900513E-2</v>
      </c>
      <c r="AQ39" s="65" t="str">
        <f t="shared" si="26"/>
        <v/>
      </c>
      <c r="AR39" s="47">
        <f t="shared" si="55"/>
        <v>2.0751770180320733E-2</v>
      </c>
      <c r="AS39" s="46">
        <f>_xlfn.XLOOKUP($D39, MASTER_VL!$D:$D, MASTER_VL!G:G)</f>
        <v>6255300000</v>
      </c>
      <c r="AT39" s="46" t="str">
        <f>IF(AND(EXCL_YRS_NEG_INC=1,_xlfn.XLOOKUP($D39,MASTER_VL!$D:$D,MASTER_VL!P:P)&lt;0),"Negative",_xlfn.XLOOKUP($D39,MASTER_VL!$D:$D,MASTER_VL!P:P))</f>
        <v>Negative</v>
      </c>
      <c r="AU39" s="65" t="str">
        <f t="shared" si="27"/>
        <v/>
      </c>
      <c r="AV39" s="65" t="str">
        <f t="shared" si="28"/>
        <v/>
      </c>
      <c r="AW39" s="47" t="str">
        <f t="shared" si="56"/>
        <v>n/a</v>
      </c>
      <c r="AX39" s="46">
        <f t="shared" si="29"/>
        <v>6255284000</v>
      </c>
      <c r="AY39" s="46">
        <f>_xlfn.XLOOKUP($D39, MASTER_YH!$D:$D, MASTER_YH!J:J)</f>
        <v>5363152000</v>
      </c>
      <c r="AZ39" s="49">
        <f t="shared" si="30"/>
        <v>1.1663447166889918</v>
      </c>
      <c r="BA39" s="46">
        <f t="shared" si="57"/>
        <v>6035967000</v>
      </c>
      <c r="BB39" s="46">
        <f>_xlfn.XLOOKUP($D39, 'MASTER_S&amp;P'!$D:$D, 'MASTER_S&amp;P'!J:J)</f>
        <v>6612829000</v>
      </c>
      <c r="BC39" s="49">
        <f t="shared" si="58"/>
        <v>0.91276623061022744</v>
      </c>
      <c r="BD39" s="51">
        <f t="shared" si="31"/>
        <v>5987990500</v>
      </c>
      <c r="BE39" s="65">
        <f t="shared" si="32"/>
        <v>9.9117845352271732E-3</v>
      </c>
      <c r="BF39" s="65" t="str">
        <f t="shared" si="33"/>
        <v/>
      </c>
      <c r="BG39" s="50">
        <f t="shared" si="59"/>
        <v>1.0395554736496095</v>
      </c>
      <c r="BH39" s="44">
        <f t="shared" si="34"/>
        <v>0</v>
      </c>
      <c r="BK39" s="46">
        <f>_xlfn.XLOOKUP($D39,MASTER_YH!$D:$D,MASTER_YH!H:H)</f>
        <v>6035967000</v>
      </c>
      <c r="BL39" s="46">
        <f>IF(AND(EXCL_YRS_NEG_INC=1,_xlfn.XLOOKUP($D39,MASTER_YH!$D:$D,MASTER_YH!N:N)&lt;0), "Negative", _xlfn.XLOOKUP($D39,MASTER_YH!$D:$D,MASTER_YH!N:N))</f>
        <v>112281000</v>
      </c>
      <c r="BM39" s="65">
        <f t="shared" si="35"/>
        <v>1.1721346653529214E-2</v>
      </c>
      <c r="BN39" s="65" t="str">
        <f t="shared" si="36"/>
        <v/>
      </c>
      <c r="BO39" s="47">
        <f t="shared" si="60"/>
        <v>1.8601990368734622E-2</v>
      </c>
      <c r="BP39" s="46">
        <f>_xlfn.XLOOKUP($D39, 'MASTER_S&amp;P'!$D:$D, 'MASTER_S&amp;P'!H:H)</f>
        <v>5807149000</v>
      </c>
      <c r="BQ39" s="46">
        <f>IF(AND(EXCL_YRS_NEG_INC=1,_xlfn.XLOOKUP($D39,'MASTER_S&amp;P'!$D:$D,'MASTER_S&amp;P'!N:N)&lt;0),"Negative",_xlfn.XLOOKUP($D39,'MASTER_S&amp;P'!$D:$D,'MASTER_S&amp;P'!N:N))</f>
        <v>213278000</v>
      </c>
      <c r="BR39" s="65">
        <f t="shared" si="37"/>
        <v>1.1156528176276749E-2</v>
      </c>
      <c r="BS39" s="65" t="str">
        <f t="shared" si="38"/>
        <v/>
      </c>
      <c r="BT39" s="47">
        <f t="shared" si="61"/>
        <v>3.6726800018391126E-2</v>
      </c>
      <c r="BU39" s="46">
        <f>_xlfn.XLOOKUP($D39, MASTER_VL!$D:$D, MASTER_VL!H:H)</f>
        <v>6036000000</v>
      </c>
      <c r="BV39" s="46">
        <f>IF(AND(EXCL_YRS_NEG_INC=1,_xlfn.XLOOKUP($D39,MASTER_VL!$D:$D,MASTER_VL!Q:Q)&lt;0),"Negative",_xlfn.XLOOKUP($D39,MASTER_VL!$D:$D,MASTER_VL!Q:Q))</f>
        <v>103332800</v>
      </c>
      <c r="BW39" s="65">
        <f t="shared" si="39"/>
        <v>1.2036656773345403E-2</v>
      </c>
      <c r="BX39" s="65" t="str">
        <f t="shared" si="40"/>
        <v/>
      </c>
      <c r="BY39" s="47">
        <f t="shared" si="62"/>
        <v>1.7119416832339297E-2</v>
      </c>
      <c r="BZ39" s="46">
        <f t="shared" si="41"/>
        <v>6035967000</v>
      </c>
      <c r="CA39" s="46">
        <f>_xlfn.XLOOKUP($D39, MASTER_YH!$D:$D, MASTER_YH!K:K)</f>
        <v>6612829000</v>
      </c>
      <c r="CB39" s="49">
        <f t="shared" si="42"/>
        <v>0.91276623061022744</v>
      </c>
      <c r="CC39" s="46">
        <f t="shared" si="63"/>
        <v>5807149000</v>
      </c>
      <c r="CD39" s="46">
        <f>_xlfn.XLOOKUP($D39, 'MASTER_S&amp;P'!$D:$D, 'MASTER_S&amp;P'!K:K)</f>
        <v>6497941000</v>
      </c>
      <c r="CE39" s="49">
        <f t="shared" si="64"/>
        <v>0.89369063215563205</v>
      </c>
      <c r="CF39" s="51">
        <f t="shared" si="43"/>
        <v>6555385000</v>
      </c>
      <c r="CG39" s="65">
        <f t="shared" si="44"/>
        <v>1.1155952099468633E-2</v>
      </c>
      <c r="CH39" s="65" t="str">
        <f t="shared" si="45"/>
        <v/>
      </c>
      <c r="CI39" s="50">
        <f t="shared" si="65"/>
        <v>0.90322843138292974</v>
      </c>
      <c r="CJ39" s="44">
        <f t="shared" si="46"/>
        <v>0</v>
      </c>
    </row>
    <row r="40" spans="2:88" customFormat="1" ht="12.75" x14ac:dyDescent="0.35"/>
    <row r="41" spans="2:88" customFormat="1" ht="12.75" x14ac:dyDescent="0.35"/>
    <row r="42" spans="2:88" customFormat="1" ht="12.75" x14ac:dyDescent="0.35"/>
    <row r="43" spans="2:88" customFormat="1" ht="12.75" x14ac:dyDescent="0.35"/>
    <row r="44" spans="2:88" customFormat="1" ht="12.75" x14ac:dyDescent="0.35"/>
    <row r="45" spans="2:88" customFormat="1" ht="12.75" x14ac:dyDescent="0.35"/>
    <row r="46" spans="2:88" customFormat="1" ht="12.75" x14ac:dyDescent="0.35"/>
    <row r="47" spans="2:88" customFormat="1" ht="12.75" x14ac:dyDescent="0.35"/>
    <row r="48" spans="2:88" customFormat="1" ht="12.75" x14ac:dyDescent="0.35"/>
    <row r="49" spans="12:68" customFormat="1" ht="12.75" x14ac:dyDescent="0.35"/>
    <row r="50" spans="12:68" customFormat="1" ht="12.75" x14ac:dyDescent="0.35"/>
    <row r="51" spans="12:68" customFormat="1" ht="12.75" x14ac:dyDescent="0.35"/>
    <row r="52" spans="12:68" customFormat="1" ht="12.75" x14ac:dyDescent="0.35"/>
    <row r="53" spans="12:68" customFormat="1" ht="12.75" x14ac:dyDescent="0.35"/>
    <row r="54" spans="12:68" customFormat="1" ht="12.75" x14ac:dyDescent="0.35"/>
    <row r="55" spans="12:68" customFormat="1" ht="12.75" x14ac:dyDescent="0.35"/>
    <row r="56" spans="12:68" customFormat="1" ht="12.75" x14ac:dyDescent="0.35"/>
    <row r="57" spans="12:68" customFormat="1" ht="12.75" x14ac:dyDescent="0.35"/>
    <row r="58" spans="12:68" customFormat="1" ht="12.75" x14ac:dyDescent="0.35"/>
    <row r="59" spans="12:68" customFormat="1" ht="12.75" x14ac:dyDescent="0.35"/>
    <row r="61" spans="12:68" x14ac:dyDescent="0.3">
      <c r="L61" s="45"/>
      <c r="AN61" s="45"/>
      <c r="BP61" s="45"/>
    </row>
    <row r="62" spans="12:68" x14ac:dyDescent="0.3">
      <c r="L62" s="45"/>
      <c r="AN62" s="45"/>
      <c r="BP62" s="45"/>
    </row>
    <row r="63" spans="12:68" x14ac:dyDescent="0.3">
      <c r="L63" s="45"/>
      <c r="AN63" s="45"/>
      <c r="BP63" s="45"/>
    </row>
    <row r="64" spans="12:68" x14ac:dyDescent="0.3">
      <c r="L64" s="45"/>
      <c r="AN64" s="45"/>
      <c r="BP64" s="45"/>
    </row>
    <row r="65" spans="12:68" x14ac:dyDescent="0.3">
      <c r="L65" s="45"/>
      <c r="AN65" s="45"/>
      <c r="BP65" s="45"/>
    </row>
    <row r="66" spans="12:68" x14ac:dyDescent="0.3">
      <c r="L66" s="45"/>
      <c r="AN66" s="45"/>
      <c r="BP66" s="45"/>
    </row>
    <row r="67" spans="12:68" x14ac:dyDescent="0.3">
      <c r="L67" s="45"/>
      <c r="AN67" s="45"/>
      <c r="BP67" s="45"/>
    </row>
    <row r="68" spans="12:68" x14ac:dyDescent="0.3">
      <c r="L68" s="45"/>
      <c r="AN68" s="45"/>
      <c r="BP68" s="45"/>
    </row>
    <row r="69" spans="12:68" x14ac:dyDescent="0.3">
      <c r="L69" s="45"/>
      <c r="AN69" s="45"/>
      <c r="BP69" s="45"/>
    </row>
    <row r="70" spans="12:68" x14ac:dyDescent="0.3">
      <c r="L70" s="45"/>
      <c r="AN70" s="45"/>
      <c r="BP70" s="45"/>
    </row>
    <row r="71" spans="12:68" x14ac:dyDescent="0.3">
      <c r="L71" s="45"/>
      <c r="AN71" s="45"/>
      <c r="BP71" s="45"/>
    </row>
    <row r="72" spans="12:68" x14ac:dyDescent="0.3">
      <c r="L72" s="45"/>
      <c r="AN72" s="45"/>
      <c r="BP72" s="45"/>
    </row>
    <row r="73" spans="12:68" x14ac:dyDescent="0.3">
      <c r="L73" s="45"/>
      <c r="AN73" s="45"/>
      <c r="BP73" s="45"/>
    </row>
    <row r="74" spans="12:68" x14ac:dyDescent="0.3">
      <c r="L74" s="45"/>
      <c r="AN74" s="45"/>
      <c r="BP74" s="45"/>
    </row>
    <row r="75" spans="12:68" x14ac:dyDescent="0.3">
      <c r="L75" s="45"/>
      <c r="AN75" s="45"/>
      <c r="BP75" s="45"/>
    </row>
    <row r="76" spans="12:68" x14ac:dyDescent="0.3">
      <c r="L76" s="45"/>
      <c r="AN76" s="45"/>
      <c r="BP76" s="45"/>
    </row>
    <row r="77" spans="12:68" x14ac:dyDescent="0.3">
      <c r="L77" s="45"/>
      <c r="AN77" s="45"/>
      <c r="BP77" s="45"/>
    </row>
    <row r="78" spans="12:68" x14ac:dyDescent="0.3">
      <c r="L78" s="45"/>
      <c r="AN78" s="45"/>
      <c r="BP78" s="45"/>
    </row>
    <row r="79" spans="12:68" x14ac:dyDescent="0.3">
      <c r="L79" s="45"/>
      <c r="AN79" s="45"/>
      <c r="BP79" s="45"/>
    </row>
    <row r="80" spans="12:68" x14ac:dyDescent="0.3">
      <c r="L80" s="45"/>
      <c r="AN80" s="45"/>
      <c r="BP80" s="45"/>
    </row>
    <row r="81" spans="12:68" x14ac:dyDescent="0.3">
      <c r="L81" s="45"/>
      <c r="AN81" s="45"/>
      <c r="BP81" s="45"/>
    </row>
    <row r="82" spans="12:68" x14ac:dyDescent="0.3">
      <c r="L82" s="45"/>
      <c r="AN82" s="45"/>
      <c r="BP82" s="45"/>
    </row>
    <row r="83" spans="12:68" x14ac:dyDescent="0.3">
      <c r="L83" s="45"/>
      <c r="AN83" s="45"/>
      <c r="BP83" s="45"/>
    </row>
    <row r="84" spans="12:68" x14ac:dyDescent="0.3">
      <c r="L84" s="45"/>
      <c r="AN84" s="45"/>
      <c r="BP84" s="45"/>
    </row>
    <row r="85" spans="12:68" x14ac:dyDescent="0.3">
      <c r="L85" s="45"/>
      <c r="AN85" s="45"/>
      <c r="BP85" s="45"/>
    </row>
    <row r="86" spans="12:68" x14ac:dyDescent="0.3">
      <c r="L86" s="45"/>
      <c r="AN86" s="45"/>
      <c r="BP86" s="45"/>
    </row>
    <row r="87" spans="12:68" x14ac:dyDescent="0.3">
      <c r="L87" s="45"/>
      <c r="AN87" s="45"/>
      <c r="BP87" s="45"/>
    </row>
    <row r="88" spans="12:68" x14ac:dyDescent="0.3">
      <c r="L88" s="45"/>
      <c r="AN88" s="45"/>
      <c r="BP88" s="45"/>
    </row>
    <row r="89" spans="12:68" x14ac:dyDescent="0.3">
      <c r="L89" s="45"/>
      <c r="AN89" s="45"/>
      <c r="BP89" s="45"/>
    </row>
    <row r="90" spans="12:68" x14ac:dyDescent="0.3">
      <c r="L90" s="45"/>
      <c r="AN90" s="45"/>
      <c r="BP90" s="45"/>
    </row>
    <row r="91" spans="12:68" x14ac:dyDescent="0.3">
      <c r="L91" s="45"/>
      <c r="AN91" s="45"/>
      <c r="BP91" s="45"/>
    </row>
    <row r="92" spans="12:68" x14ac:dyDescent="0.3">
      <c r="L92" s="45"/>
      <c r="AN92" s="45"/>
      <c r="BP92" s="45"/>
    </row>
    <row r="93" spans="12:68" x14ac:dyDescent="0.3">
      <c r="L93" s="45"/>
      <c r="AN93" s="45"/>
      <c r="BP93" s="45"/>
    </row>
    <row r="94" spans="12:68" x14ac:dyDescent="0.3">
      <c r="L94" s="45"/>
      <c r="AN94" s="45"/>
      <c r="BP94" s="45"/>
    </row>
    <row r="95" spans="12:68" x14ac:dyDescent="0.3">
      <c r="L95" s="45"/>
      <c r="AN95" s="45"/>
      <c r="BP95" s="45"/>
    </row>
    <row r="96" spans="12:68" x14ac:dyDescent="0.3">
      <c r="L96" s="45"/>
      <c r="AN96" s="45"/>
      <c r="BP96" s="45"/>
    </row>
    <row r="97" spans="12:68" x14ac:dyDescent="0.3">
      <c r="L97" s="45"/>
      <c r="AN97" s="45"/>
      <c r="BP97" s="45"/>
    </row>
    <row r="98" spans="12:68" x14ac:dyDescent="0.3">
      <c r="L98" s="45"/>
      <c r="AN98" s="45"/>
      <c r="BP98" s="45"/>
    </row>
    <row r="99" spans="12:68" x14ac:dyDescent="0.3">
      <c r="L99" s="45"/>
      <c r="AN99" s="45"/>
      <c r="BP99" s="45"/>
    </row>
    <row r="100" spans="12:68" x14ac:dyDescent="0.3">
      <c r="L100" s="45"/>
      <c r="AN100" s="45"/>
      <c r="BP100" s="45"/>
    </row>
    <row r="101" spans="12:68" x14ac:dyDescent="0.3">
      <c r="L101" s="45"/>
      <c r="AN101" s="45"/>
      <c r="BP101" s="45"/>
    </row>
    <row r="102" spans="12:68" x14ac:dyDescent="0.3">
      <c r="L102" s="45"/>
      <c r="AN102" s="45"/>
      <c r="BP102" s="45"/>
    </row>
    <row r="103" spans="12:68" x14ac:dyDescent="0.3">
      <c r="L103" s="45"/>
      <c r="AN103" s="45"/>
      <c r="BP103" s="45"/>
    </row>
    <row r="104" spans="12:68" x14ac:dyDescent="0.3">
      <c r="L104" s="45"/>
      <c r="AN104" s="45"/>
      <c r="BP104" s="45"/>
    </row>
    <row r="105" spans="12:68" x14ac:dyDescent="0.3">
      <c r="L105" s="45"/>
      <c r="AN105" s="45"/>
      <c r="BP105" s="45"/>
    </row>
    <row r="106" spans="12:68" x14ac:dyDescent="0.3">
      <c r="L106" s="45"/>
      <c r="AN106" s="45"/>
      <c r="BP106" s="45"/>
    </row>
    <row r="107" spans="12:68" x14ac:dyDescent="0.3">
      <c r="L107" s="45"/>
      <c r="AN107" s="45"/>
      <c r="BP107" s="45"/>
    </row>
    <row r="108" spans="12:68" x14ac:dyDescent="0.3">
      <c r="L108" s="45"/>
      <c r="AN108" s="45"/>
      <c r="BP108" s="45"/>
    </row>
    <row r="109" spans="12:68" x14ac:dyDescent="0.3">
      <c r="L109" s="45"/>
      <c r="AN109" s="45"/>
      <c r="BP109" s="45"/>
    </row>
    <row r="110" spans="12:68" x14ac:dyDescent="0.3">
      <c r="L110" s="45"/>
      <c r="AN110" s="45"/>
      <c r="BP110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2A51-7128-45AE-B2DA-A1F2FE7A553E}">
  <dimension ref="B1:CJ110"/>
  <sheetViews>
    <sheetView workbookViewId="0">
      <pane xSplit="6" ySplit="10" topLeftCell="K11" activePane="bottomRight" state="frozen"/>
      <selection pane="topRight" activeCell="K8" sqref="K8"/>
      <selection pane="bottomLeft" activeCell="K8" sqref="K8"/>
      <selection pane="bottomRight" activeCell="AF17" sqref="AF17"/>
    </sheetView>
  </sheetViews>
  <sheetFormatPr defaultColWidth="9" defaultRowHeight="10.15" outlineLevelCol="1" x14ac:dyDescent="0.3"/>
  <cols>
    <col min="1" max="1" width="2.59765625" style="7" customWidth="1"/>
    <col min="2" max="2" width="15.3984375" style="7" customWidth="1"/>
    <col min="3" max="3" width="32.39843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x14ac:dyDescent="0.3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x14ac:dyDescent="0.3">
      <c r="B3" s="42" t="s">
        <v>58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 x14ac:dyDescent="0.3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 x14ac:dyDescent="0.35">
      <c r="B5"/>
      <c r="E5" s="61"/>
      <c r="F5" s="61" t="s">
        <v>46</v>
      </c>
      <c r="H5" s="44"/>
      <c r="I5" s="62"/>
      <c r="J5" s="62"/>
      <c r="K5" s="59">
        <f>AVERAGE(K$11:K$1000)</f>
        <v>0.10413841804851171</v>
      </c>
      <c r="M5" s="44"/>
      <c r="N5" s="62"/>
      <c r="O5" s="62"/>
      <c r="P5" s="59">
        <f>AVERAGE(P$11:P$1000)</f>
        <v>0.10544682960944092</v>
      </c>
      <c r="R5" s="44"/>
      <c r="S5" s="62"/>
      <c r="T5" s="62"/>
      <c r="U5" s="59">
        <f>AVERAGE(U$11:U$1000)</f>
        <v>7.3096129231951718E-2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1.3817523748240079</v>
      </c>
      <c r="AF5" s="53" t="s">
        <v>47</v>
      </c>
      <c r="AG5" s="53"/>
      <c r="AJ5" s="44"/>
      <c r="AK5" s="62"/>
      <c r="AL5" s="62"/>
      <c r="AM5" s="59">
        <f>AVERAGE(AM$11:AM$1000)</f>
        <v>0.10946660696451906</v>
      </c>
      <c r="AO5" s="44"/>
      <c r="AP5" s="62"/>
      <c r="AQ5" s="62"/>
      <c r="AR5" s="59">
        <f>AVERAGE(AR$11:AR$1000)</f>
        <v>0.10828809296428264</v>
      </c>
      <c r="AT5" s="44"/>
      <c r="AU5" s="62"/>
      <c r="AV5" s="62"/>
      <c r="AW5" s="59">
        <f>AVERAGE(AW$11:AW$1000)</f>
        <v>8.0279351666289869E-2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1.4496206824916316</v>
      </c>
      <c r="BH5" s="53" t="s">
        <v>47</v>
      </c>
      <c r="BI5" s="53"/>
      <c r="BL5" s="44"/>
      <c r="BM5" s="62"/>
      <c r="BN5" s="62"/>
      <c r="BO5" s="59">
        <f>AVERAGE(BO$11:BO$1000)</f>
        <v>0.11292806528859005</v>
      </c>
      <c r="BQ5" s="44"/>
      <c r="BR5" s="62"/>
      <c r="BS5" s="62"/>
      <c r="BT5" s="59">
        <f>AVERAGE(BT$11:BT$1000)</f>
        <v>0.11484143562359461</v>
      </c>
      <c r="BV5" s="44"/>
      <c r="BW5" s="62"/>
      <c r="BX5" s="62"/>
      <c r="BY5" s="59">
        <f>AVERAGE(BY$11:BY$1000)</f>
        <v>8.9008902512806604E-2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1.4734498418206528</v>
      </c>
      <c r="CJ5" s="53" t="s">
        <v>47</v>
      </c>
    </row>
    <row r="6" spans="2:88" ht="12.75" x14ac:dyDescent="0.3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0.11098312154428169</v>
      </c>
      <c r="M6" s="44"/>
      <c r="N6" s="62"/>
      <c r="O6" s="62"/>
      <c r="P6" s="59">
        <f>IFERROR(AVERAGEIF($AF$11:$AF$1000, 1, P$11:P$1000), "n/a")</f>
        <v>0.11779756185095569</v>
      </c>
      <c r="R6" s="44"/>
      <c r="S6" s="62"/>
      <c r="T6" s="62"/>
      <c r="U6" s="59">
        <f>IFERROR(AVERAGEIF($AF$11:$AF$1000, 1, U$11:U$1000), "n/a")</f>
        <v>8.0244759423476822E-2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1.990048654135796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0.12503558900586115</v>
      </c>
      <c r="AO6" s="44"/>
      <c r="AP6" s="62"/>
      <c r="AQ6" s="62"/>
      <c r="AR6" s="59">
        <f>IFERROR(AVERAGEIF($BH$11:$BH$1000, 1, AR$11:AR$1000), "n/a")</f>
        <v>0.1179485348730995</v>
      </c>
      <c r="AT6" s="44"/>
      <c r="AU6" s="62"/>
      <c r="AV6" s="62"/>
      <c r="AW6" s="59">
        <f>IFERROR(AVERAGEIF($BH$11:$BH$1000, 1, AW$11:AW$1000), "n/a")</f>
        <v>9.2949151702296007E-2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2.0776637061808789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0.11712216558977141</v>
      </c>
      <c r="BQ6" s="44"/>
      <c r="BR6" s="62"/>
      <c r="BS6" s="62"/>
      <c r="BT6" s="59">
        <f>IFERROR(AVERAGEIF($CJ$11:$CJ$1000, 1, BT$11:BT$1000), "n/a")</f>
        <v>0.12475660617496881</v>
      </c>
      <c r="BV6" s="44"/>
      <c r="BW6" s="62"/>
      <c r="BX6" s="62"/>
      <c r="BY6" s="59">
        <f>IFERROR(AVERAGEIF($CJ$11:$CJ$1000, 1, BY$11:BY$1000), "n/a")</f>
        <v>9.1612139444327931E-2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2.1125946176649979</v>
      </c>
      <c r="CJ6" s="53" t="s">
        <v>49</v>
      </c>
    </row>
    <row r="7" spans="2:88" ht="12.75" x14ac:dyDescent="0.3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0.11699592727731808</v>
      </c>
      <c r="M7" s="44"/>
      <c r="N7" s="62"/>
      <c r="O7" s="62"/>
      <c r="P7" s="59">
        <f>IFERROR(SUMPRODUCT(P$11:P$1000,N$11:N$1000)/SUM(N$11:N$1000), "n/a")</f>
        <v>0.12220164745709214</v>
      </c>
      <c r="R7" s="44"/>
      <c r="S7" s="62"/>
      <c r="T7" s="62"/>
      <c r="U7" s="59">
        <f>IFERROR(SUMPRODUCT(U$11:U$1000,S$11:S$1000)/SUM(S$11:S$1000), "n/a")</f>
        <v>8.5925475826335834E-2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1.6839591357647679</v>
      </c>
      <c r="AF7" s="53"/>
      <c r="AG7" s="53"/>
      <c r="AJ7" s="44"/>
      <c r="AK7" s="62"/>
      <c r="AL7" s="62"/>
      <c r="AM7" s="59">
        <f>IFERROR(SUMPRODUCT(AM$11:AM$1000,AK$11:AK$1000)/SUM(AK$11:AK$1000), "n/a")</f>
        <v>0.1216664468046376</v>
      </c>
      <c r="AO7" s="44"/>
      <c r="AP7" s="62"/>
      <c r="AQ7" s="62"/>
      <c r="AR7" s="59">
        <f>IFERROR(SUMPRODUCT(AR$11:AR$1000,AP$11:AP$1000)/SUM(AP$11:AP$1000), "n/a")</f>
        <v>0.12065697100708855</v>
      </c>
      <c r="AT7" s="44"/>
      <c r="AU7" s="62"/>
      <c r="AV7" s="62"/>
      <c r="AW7" s="59">
        <f>IFERROR(SUMPRODUCT(AW$11:AW$1000,AU$11:AU$1000)/SUM(AU$11:AU$1000), "n/a")</f>
        <v>9.2353007224815112E-2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1.8145364637224135</v>
      </c>
      <c r="BH7" s="53"/>
      <c r="BI7" s="53"/>
      <c r="BL7" s="44"/>
      <c r="BM7" s="62"/>
      <c r="BN7" s="62"/>
      <c r="BO7" s="59">
        <f>IFERROR(SUMPRODUCT(BO$11:BO$1000,BM$11:BM$1000)/SUM(BM$11:BM$1000), "n/a")</f>
        <v>0.12068160493743449</v>
      </c>
      <c r="BQ7" s="44"/>
      <c r="BR7" s="62"/>
      <c r="BS7" s="62"/>
      <c r="BT7" s="59">
        <f>IFERROR(SUMPRODUCT(BT$11:BT$1000,BR$11:BR$1000)/SUM(BR$11:BR$1000), "n/a")</f>
        <v>0.12627374074632508</v>
      </c>
      <c r="BV7" s="44"/>
      <c r="BW7" s="62"/>
      <c r="BX7" s="62"/>
      <c r="BY7" s="59">
        <f>IFERROR(SUMPRODUCT(BY$11:BY$1000,BW$11:BW$1000)/SUM(BW$11:BW$1000), "n/a")</f>
        <v>9.8458792833086187E-2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1.8515400736488052</v>
      </c>
      <c r="CJ7" s="53"/>
    </row>
    <row r="8" spans="2:88" s="33" customFormat="1" ht="12.75" x14ac:dyDescent="0.3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0.11098312154428169</v>
      </c>
      <c r="L8" s="53"/>
      <c r="M8" s="53"/>
      <c r="N8" s="62"/>
      <c r="O8" s="62"/>
      <c r="P8" s="59">
        <f>IFERROR(SUMPRODUCT(P$11:P$1000,O$11:O$1000)/SUM(O$11:O$1000), "n/a")</f>
        <v>0.11779756185095569</v>
      </c>
      <c r="Q8" s="53"/>
      <c r="R8" s="53"/>
      <c r="S8" s="62"/>
      <c r="T8" s="62"/>
      <c r="U8" s="59">
        <f>IFERROR(SUMPRODUCT(U$11:U$1000,T$11:T$1000)/SUM(T$11:T$1000), "n/a")</f>
        <v>8.0244759423476822E-2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1.990048654135796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0.12658291041298245</v>
      </c>
      <c r="AN8" s="53"/>
      <c r="AO8" s="53"/>
      <c r="AP8" s="62"/>
      <c r="AQ8" s="62"/>
      <c r="AR8" s="59">
        <f>IFERROR(SUMPRODUCT(AR$11:AR$1000,AQ$11:AQ$1000)/SUM(AQ$11:AQ$1000), "n/a")</f>
        <v>0.1249794326592561</v>
      </c>
      <c r="AS8" s="53"/>
      <c r="AT8" s="53"/>
      <c r="AU8" s="62"/>
      <c r="AV8" s="62"/>
      <c r="AW8" s="59">
        <f>IFERROR(SUMPRODUCT(AW$11:AW$1000,AV$11:AV$1000)/SUM(AV$11:AV$1000), "n/a")</f>
        <v>9.4429246649380794E-2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2.0633191920647289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0.12447889906491238</v>
      </c>
      <c r="BP8" s="53"/>
      <c r="BQ8" s="53"/>
      <c r="BR8" s="62"/>
      <c r="BS8" s="62"/>
      <c r="BT8" s="59">
        <f>IFERROR(SUMPRODUCT(BT$11:BT$1000,BS$11:BS$1000)/SUM(BS$11:BS$1000), "n/a")</f>
        <v>0.13303124322444193</v>
      </c>
      <c r="BU8" s="53"/>
      <c r="BV8" s="53"/>
      <c r="BW8" s="62"/>
      <c r="BX8" s="62"/>
      <c r="BY8" s="59">
        <f>IFERROR(SUMPRODUCT(BY$11:BY$1000,BX$11:BX$1000)/SUM(BX$11:BX$1000), "n/a")</f>
        <v>9.8760162055289494E-2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2.1139052738169095</v>
      </c>
      <c r="CJ8" s="53"/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9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$B$3</f>
        <v>Retail Building Supply</v>
      </c>
      <c r="C11" s="7" t="str" cm="1">
        <f t="array" ref="C11:C23">_xlfn._xlws.FILTER(MASTER_VL!$C$5:$C$193, MASTER_VL!$B$5:$B$193=$B$3)</f>
        <v>Fastenal Co</v>
      </c>
      <c r="D11" s="7" t="str" cm="1">
        <f t="array" ref="D11:D23">_xlfn._xlws.FILTER(MASTER_VL!$D$5:$D$193, MASTER_VL!$B$5:$B$193=$B$3)</f>
        <v>FAST</v>
      </c>
      <c r="G11" s="46">
        <f>_xlfn.XLOOKUP($D11,MASTER_YH!$D:$D,MASTER_YH!F:F)</f>
        <v>7546000000</v>
      </c>
      <c r="H11" s="46">
        <f>IF(AND(EXCL_YRS_NEG_INC=1,_xlfn.XLOOKUP($D11,MASTER_YH!$D:$D,MASTER_YH!L:L)&lt;0), "Negative", _xlfn.XLOOKUP($D11,MASTER_YH!$D:$D,MASTER_YH!L:L))</f>
        <v>1508100000</v>
      </c>
      <c r="I11" s="65">
        <f t="shared" ref="I11:I23" si="11">IF(AND(ISNUMBER(K11), K11&gt;0), $AB11/SUMIFS($AB$11:$AB$1000, K$11:K$1000, "&gt;0"), "")</f>
        <v>2.3222168857148739E-2</v>
      </c>
      <c r="J11" s="65" t="str">
        <f t="shared" ref="J11:J23" si="12">IF(AND(ISNUMBER(K11), K11&gt;0, $AF11=1), $AB11/SUMIFS($AB$11:$AB$1000, $AF$11:$AF$1000, 1, K$11:K$1000, "&gt;0"), "")</f>
        <v/>
      </c>
      <c r="K11" s="47">
        <f>IFERROR(H11/G11, "n/a")</f>
        <v>0.1998542274052478</v>
      </c>
      <c r="L11" s="46">
        <f>_xlfn.XLOOKUP($D11, 'MASTER_S&amp;P'!$D:$D, 'MASTER_S&amp;P'!F:F)</f>
        <v>7546000000</v>
      </c>
      <c r="M11" s="46">
        <f>IF(AND(EXCL_YRS_NEG_INC=1,_xlfn.XLOOKUP($D11,'MASTER_S&amp;P'!$D:$D,'MASTER_S&amp;P'!L:L)&lt;0),"Negative",_xlfn.XLOOKUP($D11,'MASTER_S&amp;P'!$D:$D,'MASTER_S&amp;P'!L:L))</f>
        <v>1508100000</v>
      </c>
      <c r="N11" s="65">
        <f t="shared" ref="N11:N23" si="13">IF(AND(ISNUMBER(P11), P11&gt;0), $AB11/SUMIFS($AB$11:$AB$1000, P$11:P$1000, "&gt;0"), "")</f>
        <v>2.3222168857148739E-2</v>
      </c>
      <c r="O11" s="65" t="str">
        <f t="shared" ref="O11:O23" si="14">IF(AND(ISNUMBER(P11), P11&gt;0, $AF11=1), $AB11/SUMIFS($AB$11:$AB$1000, $AF$11:$AF$1000, 1, P$11:P$1000, "&gt;0"), "")</f>
        <v/>
      </c>
      <c r="P11" s="47">
        <f>IFERROR(M11/L11, "n/a")</f>
        <v>0.1998542274052478</v>
      </c>
      <c r="Q11" s="46">
        <f>_xlfn.XLOOKUP($D11, MASTER_VL!$D:$D, MASTER_VL!F:F)</f>
        <v>7546000000</v>
      </c>
      <c r="R11" s="46">
        <f>IF(AND(EXCL_YRS_NEG_INC=1,_xlfn.XLOOKUP($D11,MASTER_VL!$D:$D,MASTER_VL!O:O)&lt;0),"Negative",_xlfn.XLOOKUP($D11,MASTER_VL!$D:$D,MASTER_VL!O:O))</f>
        <v>1152373199.9999998</v>
      </c>
      <c r="S11" s="65">
        <f t="shared" ref="S11:S23" si="15">IF(AND(ISNUMBER(U11), U11&gt;0), $AB11/SUMIFS($AB$11:$AB$1000, U$11:U$1000, "&gt;0"), "")</f>
        <v>4.1412074888369205E-2</v>
      </c>
      <c r="T11" s="65" t="str">
        <f t="shared" ref="T11:T23" si="16">IF(AND(ISNUMBER(U11), U11&gt;0, $AF11=1), $AB11/SUMIFS($AB$11:$AB$1000, $AF$11:$AF$1000, 1, U$11:U$1000, "&gt;0"), "")</f>
        <v/>
      </c>
      <c r="U11" s="47">
        <f>IFERROR(R11/Q11, "n/a")</f>
        <v>0.15271311953352767</v>
      </c>
      <c r="V11" s="46">
        <f t="shared" ref="V11:V23" si="17">G11</f>
        <v>7546000000</v>
      </c>
      <c r="W11" s="46">
        <f>_xlfn.XLOOKUP($D11, MASTER_YH!$D:$D, MASTER_YH!I:I)</f>
        <v>4698000000</v>
      </c>
      <c r="X11" s="49">
        <f t="shared" ref="X11:X23" si="18">IFERROR(V11/W11, "n/a")</f>
        <v>1.6062154108131119</v>
      </c>
      <c r="Y11" s="46">
        <f>L11</f>
        <v>7546000000</v>
      </c>
      <c r="Z11" s="46">
        <f>_xlfn.XLOOKUP($D11, 'MASTER_S&amp;P'!$D:$D, 'MASTER_S&amp;P'!I:I)</f>
        <v>4698000000</v>
      </c>
      <c r="AA11" s="49">
        <f>IFERROR(Y11/Z11, "n/a")</f>
        <v>1.6062154108131119</v>
      </c>
      <c r="AB11" s="51">
        <f t="shared" ref="AB11:AB23" si="19">IFERROR(AVERAGE(W11, Z11), "n/a")</f>
        <v>4698000000</v>
      </c>
      <c r="AC11" s="65">
        <f t="shared" ref="AC11:AC23" si="20">IF(AND(ISNUMBER(AE11), AE11&gt;0), $AB11/SUMIFS($AB$11:$AB$1000, AE$11:AE$1000, "&gt;0"), "")</f>
        <v>2.3202172754577505E-2</v>
      </c>
      <c r="AD11" s="65" t="str">
        <f t="shared" ref="AD11:AD23" si="21">IF(AND(ISNUMBER(AE11), AE11&gt;0, $AF11=1), $AB11/SUMIFS($AB$11:$AB$1000, $AF$11:$AF$1000, 1, AE$11:AE$1000, "&gt;0"), "")</f>
        <v/>
      </c>
      <c r="AE11" s="50">
        <f>IFERROR(AVERAGE(X11, AA11), "n/a")</f>
        <v>1.6062154108131119</v>
      </c>
      <c r="AF11" s="44">
        <f t="shared" ref="AF11:AF23" si="22">IF(OR(AE11&lt;TOR_Low, AE11&gt;TOR_High), 0, 1)</f>
        <v>0</v>
      </c>
      <c r="AH11" s="52"/>
      <c r="AI11" s="46">
        <f>_xlfn.XLOOKUP($D11,MASTER_YH!$D:$D,MASTER_YH!G:G)</f>
        <v>7346700000</v>
      </c>
      <c r="AJ11" s="46">
        <f>IF(AND(EXCL_YRS_NEG_INC=1,_xlfn.XLOOKUP($D11,MASTER_YH!$D:$D,MASTER_YH!M:M)&lt;0), "Negative", _xlfn.XLOOKUP($D11,MASTER_YH!$D:$D,MASTER_YH!M:M))</f>
        <v>1522000000</v>
      </c>
      <c r="AK11" s="65">
        <f t="shared" ref="AK11:AK23" si="23">IF(AND(ISNUMBER(AM11), AM11&gt;0), $BD11/SUMIFS($BD$11:$BD$1000, AM$11:AM$1000, "&gt;0"), "")</f>
        <v>2.3576567821421378E-2</v>
      </c>
      <c r="AL11" s="65" t="str">
        <f t="shared" ref="AL11:AL23" si="24">IF(AND(ISNUMBER(AM11), AM11&gt;0, $BH11=1), $BD11/SUMIFS($BD$11:$BD$1000, $BH$11:$BH$1000, 1, AM$11:AM$1000, "&gt;0"), "")</f>
        <v/>
      </c>
      <c r="AM11" s="47">
        <f>IFERROR(AJ11/AI11, "n/a")</f>
        <v>0.20716784406604324</v>
      </c>
      <c r="AN11" s="46">
        <f>_xlfn.XLOOKUP($D11, 'MASTER_S&amp;P'!$D:$D, 'MASTER_S&amp;P'!G:G)</f>
        <v>7346700000</v>
      </c>
      <c r="AO11" s="46">
        <f>IF(AND(EXCL_YRS_NEG_INC=1,_xlfn.XLOOKUP($D11,'MASTER_S&amp;P'!$D:$D,'MASTER_S&amp;P'!M:M)&lt;0),"Negative",_xlfn.XLOOKUP($D11,'MASTER_S&amp;P'!$D:$D,'MASTER_S&amp;P'!M:M))</f>
        <v>1522000000</v>
      </c>
      <c r="AP11" s="65">
        <f t="shared" ref="AP11:AP23" si="25">IF(AND(ISNUMBER(AR11), AR11&gt;0), $BD11/SUMIFS($BD$11:$BD$1000, AR$11:AR$1000, "&gt;0"), "")</f>
        <v>2.3576567821421378E-2</v>
      </c>
      <c r="AQ11" s="65" t="str">
        <f t="shared" ref="AQ11:AQ23" si="26">IF(AND(ISNUMBER(AR11), AR11&gt;0, $BH11=1), $BD11/SUMIFS($BD$11:$BD$1000, $BH$11:$BH$1000, 1, AR$11:AR$1000, "&gt;0"), "")</f>
        <v/>
      </c>
      <c r="AR11" s="47">
        <f>IFERROR(AO11/AN11, "n/a")</f>
        <v>0.20716784406604324</v>
      </c>
      <c r="AS11" s="46">
        <f>_xlfn.XLOOKUP($D11, MASTER_VL!$D:$D, MASTER_VL!G:G)</f>
        <v>7346700000</v>
      </c>
      <c r="AT11" s="46">
        <f>IF(AND(EXCL_YRS_NEG_INC=1,_xlfn.XLOOKUP($D11,MASTER_VL!$D:$D,MASTER_VL!P:P)&lt;0),"Negative",_xlfn.XLOOKUP($D11,MASTER_VL!$D:$D,MASTER_VL!P:P))</f>
        <v>1155399600</v>
      </c>
      <c r="AU11" s="65">
        <f t="shared" ref="AU11:AU23" si="27">IF(AND(ISNUMBER(AW11), AW11&gt;0), $BD11/SUMIFS($BD$11:$BD$1000, AW$11:AW$1000, "&gt;0"), "")</f>
        <v>2.3890838679463216E-2</v>
      </c>
      <c r="AV11" s="65" t="str">
        <f t="shared" ref="AV11:AV23" si="28">IF(AND(ISNUMBER(AW11), AW11&gt;0, $BH11=1), $BD11/SUMIFS($BD$11:$BD$1000, $BH$11:$BH$1000, 1, AW$11:AW$1000, "&gt;0"), "")</f>
        <v/>
      </c>
      <c r="AW11" s="47">
        <f>IFERROR(AT11/AS11, "n/a")</f>
        <v>0.15726783453795581</v>
      </c>
      <c r="AX11" s="46">
        <f t="shared" ref="AX11:AX23" si="29">AI11</f>
        <v>7346700000</v>
      </c>
      <c r="AY11" s="46">
        <f>_xlfn.XLOOKUP($D11, MASTER_YH!$D:$D, MASTER_YH!J:J)</f>
        <v>4462900000</v>
      </c>
      <c r="AZ11" s="49">
        <f t="shared" ref="AZ11:AZ23" si="30">IFERROR(AX11/AY11, "n/a")</f>
        <v>1.6461717717179412</v>
      </c>
      <c r="BA11" s="46">
        <f>AN11</f>
        <v>7346700000</v>
      </c>
      <c r="BB11" s="46">
        <f>_xlfn.XLOOKUP($D11, 'MASTER_S&amp;P'!$D:$D, 'MASTER_S&amp;P'!J:J)</f>
        <v>4462900000</v>
      </c>
      <c r="BC11" s="49">
        <f>IFERROR(BA11/BB11, "n/a")</f>
        <v>1.6461717717179412</v>
      </c>
      <c r="BD11" s="51">
        <f t="shared" ref="BD11:BD23" si="31">IFERROR(AVERAGE(AY11, BB11), "n/a")</f>
        <v>4462900000</v>
      </c>
      <c r="BE11" s="65">
        <f t="shared" ref="BE11:BE23" si="32">IF(AND(ISNUMBER(BG11), BG11&gt;0), $BD11/SUMIFS($BD$11:$BD$1000, BG$11:BG$1000, "&gt;0"), "")</f>
        <v>2.3546826707775432E-2</v>
      </c>
      <c r="BF11" s="65" t="str">
        <f t="shared" ref="BF11:BF23" si="33">IF(AND(ISNUMBER(BG11), BG11&gt;0, $BH11=1), $BD11/SUMIFS($BD$11:$BD$1000, $BH$11:$BH$1000, 1, BG$11:BG$1000, "&gt;0"), "")</f>
        <v/>
      </c>
      <c r="BG11" s="50">
        <f>IFERROR(AVERAGE(AZ11, BC11), "n/a")</f>
        <v>1.6461717717179412</v>
      </c>
      <c r="BH11" s="44">
        <f t="shared" ref="BH11:BH23" si="34">IF(OR(BG11&lt;TOR_Low, BG11&gt;TOR_High), 0, 1)</f>
        <v>0</v>
      </c>
      <c r="BJ11" s="52"/>
      <c r="BK11" s="46">
        <f>_xlfn.XLOOKUP($D11,MASTER_YH!$D:$D,MASTER_YH!H:H)</f>
        <v>6980600000</v>
      </c>
      <c r="BL11" s="46">
        <f>IF(AND(EXCL_YRS_NEG_INC=1,_xlfn.XLOOKUP($D11,MASTER_YH!$D:$D,MASTER_YH!N:N)&lt;0), "Negative", _xlfn.XLOOKUP($D11,MASTER_YH!$D:$D,MASTER_YH!N:N))</f>
        <v>1440000000</v>
      </c>
      <c r="BM11" s="65">
        <f t="shared" ref="BM11:BM23" si="35">IF(AND(ISNUMBER(BO11), BO11&gt;0), $CF11/SUMIFS($CF$11:$CF$1000, BO$11:BO$1000, "&gt;0"), "")</f>
        <v>2.4409401396378108E-2</v>
      </c>
      <c r="BN11" s="65" t="str">
        <f t="shared" ref="BN11:BN23" si="36">IF(AND(ISNUMBER(BO11), BO11&gt;0, $CJ11=1), $CF11/SUMIFS($CF$11:$CF$1000, $CJ$11:$CJ$1000, 1, BO$11:BO$1000, "&gt;0"), "")</f>
        <v/>
      </c>
      <c r="BO11" s="47">
        <f>IFERROR(BL11/BK11, "n/a")</f>
        <v>0.20628599260808528</v>
      </c>
      <c r="BP11" s="46">
        <f>_xlfn.XLOOKUP($D11, 'MASTER_S&amp;P'!$D:$D, 'MASTER_S&amp;P'!H:H)</f>
        <v>6980600000</v>
      </c>
      <c r="BQ11" s="46">
        <f>IF(AND(EXCL_YRS_NEG_INC=1,_xlfn.XLOOKUP($D11,'MASTER_S&amp;P'!$D:$D,'MASTER_S&amp;P'!N:N)&lt;0),"Negative",_xlfn.XLOOKUP($D11,'MASTER_S&amp;P'!$D:$D,'MASTER_S&amp;P'!N:N))</f>
        <v>1440000000</v>
      </c>
      <c r="BR11" s="65">
        <f t="shared" ref="BR11:BR23" si="37">IF(AND(ISNUMBER(BT11), BT11&gt;0), $CF11/SUMIFS($CF$11:$CF$1000, BT$11:BT$1000, "&gt;0"), "")</f>
        <v>2.4409401396378108E-2</v>
      </c>
      <c r="BS11" s="65" t="str">
        <f t="shared" ref="BS11:BS23" si="38">IF(AND(ISNUMBER(BT11), BT11&gt;0, $CJ11=1), $CF11/SUMIFS($CF$11:$CF$1000, $CJ$11:$CJ$1000, 1, BT$11:BT$1000, "&gt;0"), "")</f>
        <v/>
      </c>
      <c r="BT11" s="47">
        <f>IFERROR(BQ11/BP11, "n/a")</f>
        <v>0.20628599260808528</v>
      </c>
      <c r="BU11" s="46">
        <f>_xlfn.XLOOKUP($D11, MASTER_VL!$D:$D, MASTER_VL!H:H)</f>
        <v>6980600000</v>
      </c>
      <c r="BV11" s="46">
        <f>IF(AND(EXCL_YRS_NEG_INC=1,_xlfn.XLOOKUP($D11,MASTER_VL!$D:$D,MASTER_VL!Q:Q)&lt;0),"Negative",_xlfn.XLOOKUP($D11,MASTER_VL!$D:$D,MASTER_VL!Q:Q))</f>
        <v>1078830900</v>
      </c>
      <c r="BW11" s="65">
        <f t="shared" ref="BW11:BW23" si="39">IF(AND(ISNUMBER(BY11), BY11&gt;0), $CF11/SUMIFS($CF$11:$CF$1000, BY$11:BY$1000, "&gt;0"), "")</f>
        <v>2.7034495727695597E-2</v>
      </c>
      <c r="BX11" s="65" t="str">
        <f t="shared" ref="BX11:BX23" si="40">IF(AND(ISNUMBER(BY11), BY11&gt;0, $CJ11=1), $CF11/SUMIFS($CF$11:$CF$1000, $CJ$11:$CJ$1000, 1, BY$11:BY$1000, "&gt;0"), "")</f>
        <v/>
      </c>
      <c r="BY11" s="47">
        <f>IFERROR(BV11/BU11, "n/a")</f>
        <v>0.15454701601581525</v>
      </c>
      <c r="BZ11" s="46">
        <f t="shared" ref="BZ11:BZ23" si="41">BK11</f>
        <v>6980600000</v>
      </c>
      <c r="CA11" s="46">
        <f>_xlfn.XLOOKUP($D11, MASTER_YH!$D:$D, MASTER_YH!K:K)</f>
        <v>4548600000</v>
      </c>
      <c r="CB11" s="49">
        <f t="shared" ref="CB11:CB23" si="42">IFERROR(BZ11/CA11, "n/a")</f>
        <v>1.5346700083542189</v>
      </c>
      <c r="CC11" s="46">
        <f>BP11</f>
        <v>6980600000</v>
      </c>
      <c r="CD11" s="46">
        <f>_xlfn.XLOOKUP($D11, 'MASTER_S&amp;P'!$D:$D, 'MASTER_S&amp;P'!K:K)</f>
        <v>4548600000</v>
      </c>
      <c r="CE11" s="49">
        <f>IFERROR(CC11/CD11, "n/a")</f>
        <v>1.5346700083542189</v>
      </c>
      <c r="CF11" s="51">
        <f t="shared" ref="CF11:CF23" si="43">IFERROR(AVERAGE(CA11, CD11), "n/a")</f>
        <v>4548600000</v>
      </c>
      <c r="CG11" s="65">
        <f t="shared" ref="CG11:CG23" si="44">IF(AND(ISNUMBER(CI11), CI11&gt;0), $CF11/SUMIFS($CF$11:$CF$1000, CI$11:CI$1000, "&gt;0"), "")</f>
        <v>2.437102400655166E-2</v>
      </c>
      <c r="CH11" s="65" t="str">
        <f t="shared" ref="CH11:CH23" si="45">IF(AND(ISNUMBER(CI11), CI11&gt;0, $CJ11=1), $CF11/SUMIFS($CF$11:$CF$1000, $CJ$11:$CJ$1000, 1, CI$11:CI$1000, "&gt;0"), "")</f>
        <v/>
      </c>
      <c r="CI11" s="50">
        <f>IFERROR(AVERAGE(CB11, CE11), "n/a")</f>
        <v>1.5346700083542189</v>
      </c>
      <c r="CJ11" s="44">
        <f t="shared" ref="CJ11:CJ23" si="46">IF(OR(CI11&lt;TOR_Low, CI11&gt;TOR_High), 0, 1)</f>
        <v>0</v>
      </c>
    </row>
    <row r="12" spans="2:88" x14ac:dyDescent="0.3">
      <c r="B12" s="7" t="str">
        <f t="shared" ref="B12:B23" si="47">$B$3</f>
        <v>Retail Building Supply</v>
      </c>
      <c r="C12" s="7" t="str">
        <v>Ferguson Enterprises Inc.</v>
      </c>
      <c r="D12" s="7" t="str">
        <v>FERG</v>
      </c>
      <c r="G12" s="46">
        <f>_xlfn.XLOOKUP($D12,MASTER_YH!$D:$D,MASTER_YH!F:F)</f>
        <v>29635000000</v>
      </c>
      <c r="H12" s="46">
        <f>IF(AND(EXCL_YRS_NEG_INC=1,_xlfn.XLOOKUP($D12,MASTER_YH!$D:$D,MASTER_YH!L:L)&lt;0), "Negative", _xlfn.XLOOKUP($D12,MASTER_YH!$D:$D,MASTER_YH!L:L))</f>
        <v>2464000000</v>
      </c>
      <c r="I12" s="65">
        <f t="shared" si="11"/>
        <v>8.1915236760465929E-2</v>
      </c>
      <c r="J12" s="65" t="str">
        <f t="shared" si="12"/>
        <v/>
      </c>
      <c r="K12" s="47">
        <f t="shared" ref="K12:K23" si="48">IFERROR(H12/G12, "n/a")</f>
        <v>8.3144929981440865E-2</v>
      </c>
      <c r="L12" s="46">
        <f>_xlfn.XLOOKUP($D12, 'MASTER_S&amp;P'!$D:$D, 'MASTER_S&amp;P'!F:F)</f>
        <v>29635000000</v>
      </c>
      <c r="M12" s="46">
        <f>IF(AND(EXCL_YRS_NEG_INC=1,_xlfn.XLOOKUP($D12,'MASTER_S&amp;P'!$D:$D,'MASTER_S&amp;P'!L:L)&lt;0),"Negative",_xlfn.XLOOKUP($D12,'MASTER_S&amp;P'!$D:$D,'MASTER_S&amp;P'!L:L))</f>
        <v>2464000000</v>
      </c>
      <c r="N12" s="65">
        <f t="shared" si="13"/>
        <v>8.1915236760465929E-2</v>
      </c>
      <c r="O12" s="65" t="str">
        <f t="shared" si="14"/>
        <v/>
      </c>
      <c r="P12" s="47">
        <f t="shared" ref="P12:P23" si="49">IFERROR(M12/L12, "n/a")</f>
        <v>8.3144929981440865E-2</v>
      </c>
      <c r="Q12" s="46">
        <f>_xlfn.XLOOKUP($D12, MASTER_VL!$D:$D, MASTER_VL!F:F)</f>
        <v>29635000000</v>
      </c>
      <c r="R12" s="46">
        <f>IF(AND(EXCL_YRS_NEG_INC=1,_xlfn.XLOOKUP($D12,MASTER_VL!$D:$D,MASTER_VL!O:O)&lt;0),"Negative",_xlfn.XLOOKUP($D12,MASTER_VL!$D:$D,MASTER_VL!O:O))</f>
        <v>1721457000.0000002</v>
      </c>
      <c r="S12" s="65">
        <f t="shared" si="15"/>
        <v>0.14607937527672507</v>
      </c>
      <c r="T12" s="65" t="str">
        <f t="shared" si="16"/>
        <v/>
      </c>
      <c r="U12" s="47">
        <f t="shared" ref="U12:U23" si="50">IFERROR(R12/Q12, "n/a")</f>
        <v>5.8088645183060575E-2</v>
      </c>
      <c r="V12" s="46">
        <f t="shared" si="17"/>
        <v>29635000000</v>
      </c>
      <c r="W12" s="46">
        <f>_xlfn.XLOOKUP($D12, MASTER_YH!$D:$D, MASTER_YH!I:I)</f>
        <v>16572000000</v>
      </c>
      <c r="X12" s="49">
        <f t="shared" si="18"/>
        <v>1.7882573014723631</v>
      </c>
      <c r="Y12" s="46">
        <f t="shared" ref="Y12:Y23" si="51">L12</f>
        <v>29635000000</v>
      </c>
      <c r="Z12" s="46">
        <f>_xlfn.XLOOKUP($D12, 'MASTER_S&amp;P'!$D:$D, 'MASTER_S&amp;P'!I:I)</f>
        <v>16572000000</v>
      </c>
      <c r="AA12" s="49">
        <f t="shared" ref="AA12:AA23" si="52">IFERROR(Y12/Z12, "n/a")</f>
        <v>1.7882573014723631</v>
      </c>
      <c r="AB12" s="51">
        <f t="shared" si="19"/>
        <v>16572000000</v>
      </c>
      <c r="AC12" s="65">
        <f t="shared" si="20"/>
        <v>8.184470133862462E-2</v>
      </c>
      <c r="AD12" s="65" t="str">
        <f t="shared" si="21"/>
        <v/>
      </c>
      <c r="AE12" s="50">
        <f t="shared" ref="AE12:AE23" si="53">IFERROR(AVERAGE(X12, AA12), "n/a")</f>
        <v>1.7882573014723631</v>
      </c>
      <c r="AF12" s="44">
        <f t="shared" si="22"/>
        <v>0</v>
      </c>
      <c r="AI12" s="46">
        <f>_xlfn.XLOOKUP($D12,MASTER_YH!$D:$D,MASTER_YH!G:G)</f>
        <v>29734000000</v>
      </c>
      <c r="AJ12" s="46">
        <f>IF(AND(EXCL_YRS_NEG_INC=1,_xlfn.XLOOKUP($D12,MASTER_YH!$D:$D,MASTER_YH!M:M)&lt;0), "Negative", _xlfn.XLOOKUP($D12,MASTER_YH!$D:$D,MASTER_YH!M:M))</f>
        <v>2464000000</v>
      </c>
      <c r="AK12" s="65">
        <f t="shared" si="23"/>
        <v>8.4492958779227301E-2</v>
      </c>
      <c r="AL12" s="65" t="str">
        <f t="shared" si="24"/>
        <v/>
      </c>
      <c r="AM12" s="47">
        <f t="shared" ref="AM12:AM23" si="54">IFERROR(AJ12/AI12, "n/a")</f>
        <v>8.2868097127867094E-2</v>
      </c>
      <c r="AN12" s="46">
        <f>_xlfn.XLOOKUP($D12, 'MASTER_S&amp;P'!$D:$D, 'MASTER_S&amp;P'!G:G)</f>
        <v>29734000000</v>
      </c>
      <c r="AO12" s="46">
        <f>IF(AND(EXCL_YRS_NEG_INC=1,_xlfn.XLOOKUP($D12,'MASTER_S&amp;P'!$D:$D,'MASTER_S&amp;P'!M:M)&lt;0),"Negative",_xlfn.XLOOKUP($D12,'MASTER_S&amp;P'!$D:$D,'MASTER_S&amp;P'!M:M))</f>
        <v>2464000000</v>
      </c>
      <c r="AP12" s="65">
        <f t="shared" si="25"/>
        <v>8.4492958779227301E-2</v>
      </c>
      <c r="AQ12" s="65" t="str">
        <f t="shared" si="26"/>
        <v/>
      </c>
      <c r="AR12" s="47">
        <f t="shared" ref="AR12:AR23" si="55">IFERROR(AO12/AN12, "n/a")</f>
        <v>8.2868097127867094E-2</v>
      </c>
      <c r="AS12" s="46">
        <f>_xlfn.XLOOKUP($D12, MASTER_VL!$D:$D, MASTER_VL!G:G)</f>
        <v>29734000000</v>
      </c>
      <c r="AT12" s="46">
        <f>IF(AND(EXCL_YRS_NEG_INC=1,_xlfn.XLOOKUP($D12,MASTER_VL!$D:$D,MASTER_VL!P:P)&lt;0),"Negative",_xlfn.XLOOKUP($D12,MASTER_VL!$D:$D,MASTER_VL!P:P))</f>
        <v>1863033599.9999998</v>
      </c>
      <c r="AU12" s="65">
        <f t="shared" si="27"/>
        <v>8.5619232749856514E-2</v>
      </c>
      <c r="AV12" s="65" t="str">
        <f t="shared" si="28"/>
        <v/>
      </c>
      <c r="AW12" s="47">
        <f t="shared" ref="AW12:AW23" si="56">IFERROR(AT12/AS12, "n/a")</f>
        <v>6.2656675859285652E-2</v>
      </c>
      <c r="AX12" s="46">
        <f t="shared" si="29"/>
        <v>29734000000</v>
      </c>
      <c r="AY12" s="46">
        <f>_xlfn.XLOOKUP($D12, MASTER_YH!$D:$D, MASTER_YH!J:J)</f>
        <v>15994000000</v>
      </c>
      <c r="AZ12" s="49">
        <f t="shared" si="30"/>
        <v>1.8590721520570215</v>
      </c>
      <c r="BA12" s="46">
        <f t="shared" ref="BA12:BA23" si="57">AN12</f>
        <v>29734000000</v>
      </c>
      <c r="BB12" s="46">
        <f>_xlfn.XLOOKUP($D12, 'MASTER_S&amp;P'!$D:$D, 'MASTER_S&amp;P'!J:J)</f>
        <v>15994000000</v>
      </c>
      <c r="BC12" s="49">
        <f t="shared" ref="BC12:BC23" si="58">IFERROR(BA12/BB12, "n/a")</f>
        <v>1.8590721520570215</v>
      </c>
      <c r="BD12" s="51">
        <f t="shared" si="31"/>
        <v>15994000000</v>
      </c>
      <c r="BE12" s="65">
        <f t="shared" si="32"/>
        <v>8.4386373515911245E-2</v>
      </c>
      <c r="BF12" s="65" t="str">
        <f t="shared" si="33"/>
        <v/>
      </c>
      <c r="BG12" s="50">
        <f t="shared" ref="BG12:BG23" si="59">IFERROR(AVERAGE(AZ12, BC12), "n/a")</f>
        <v>1.8590721520570215</v>
      </c>
      <c r="BH12" s="44">
        <f t="shared" si="34"/>
        <v>0</v>
      </c>
      <c r="BK12" s="46">
        <f>_xlfn.XLOOKUP($D12,MASTER_YH!$D:$D,MASTER_YH!H:H)</f>
        <v>28566000000</v>
      </c>
      <c r="BL12" s="46">
        <f>IF(AND(EXCL_YRS_NEG_INC=1,_xlfn.XLOOKUP($D12,MASTER_YH!$D:$D,MASTER_YH!N:N)&lt;0), "Negative", _xlfn.XLOOKUP($D12,MASTER_YH!$D:$D,MASTER_YH!N:N))</f>
        <v>2708000000</v>
      </c>
      <c r="BM12" s="65">
        <f t="shared" si="35"/>
        <v>8.4042482361315021E-2</v>
      </c>
      <c r="BN12" s="65" t="str">
        <f t="shared" si="36"/>
        <v/>
      </c>
      <c r="BO12" s="47">
        <f t="shared" ref="BO12:BO23" si="60">IFERROR(BL12/BK12, "n/a")</f>
        <v>9.4798011622208217E-2</v>
      </c>
      <c r="BP12" s="46">
        <f>_xlfn.XLOOKUP($D12, 'MASTER_S&amp;P'!$D:$D, 'MASTER_S&amp;P'!H:H)</f>
        <v>28566000000</v>
      </c>
      <c r="BQ12" s="46">
        <f>IF(AND(EXCL_YRS_NEG_INC=1,_xlfn.XLOOKUP($D12,'MASTER_S&amp;P'!$D:$D,'MASTER_S&amp;P'!N:N)&lt;0),"Negative",_xlfn.XLOOKUP($D12,'MASTER_S&amp;P'!$D:$D,'MASTER_S&amp;P'!N:N))</f>
        <v>2708000000</v>
      </c>
      <c r="BR12" s="65">
        <f t="shared" si="37"/>
        <v>8.4042482361315021E-2</v>
      </c>
      <c r="BS12" s="65" t="str">
        <f t="shared" si="38"/>
        <v/>
      </c>
      <c r="BT12" s="47">
        <f t="shared" ref="BT12:BT23" si="61">IFERROR(BQ12/BP12, "n/a")</f>
        <v>9.4798011622208217E-2</v>
      </c>
      <c r="BU12" s="46" t="str">
        <f>_xlfn.XLOOKUP($D12, MASTER_VL!$D:$D, MASTER_VL!H:H)</f>
        <v>N/A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23" si="62">IFERROR(BV12/BU12, "n/a")</f>
        <v>n/a</v>
      </c>
      <c r="BZ12" s="46">
        <f t="shared" si="41"/>
        <v>28566000000</v>
      </c>
      <c r="CA12" s="46">
        <f>_xlfn.XLOOKUP($D12, MASTER_YH!$D:$D, MASTER_YH!K:K)</f>
        <v>15661000000</v>
      </c>
      <c r="CB12" s="49">
        <f t="shared" si="42"/>
        <v>1.8240214545686737</v>
      </c>
      <c r="CC12" s="46">
        <f t="shared" ref="CC12:CC23" si="63">BP12</f>
        <v>28566000000</v>
      </c>
      <c r="CD12" s="46">
        <f>_xlfn.XLOOKUP($D12, 'MASTER_S&amp;P'!$D:$D, 'MASTER_S&amp;P'!K:K)</f>
        <v>15661000000</v>
      </c>
      <c r="CE12" s="49">
        <f t="shared" ref="CE12:CE23" si="64">IFERROR(CC12/CD12, "n/a")</f>
        <v>1.8240214545686737</v>
      </c>
      <c r="CF12" s="51">
        <f t="shared" si="43"/>
        <v>15661000000</v>
      </c>
      <c r="CG12" s="65">
        <f t="shared" si="44"/>
        <v>8.3910347572133309E-2</v>
      </c>
      <c r="CH12" s="65" t="str">
        <f t="shared" si="45"/>
        <v/>
      </c>
      <c r="CI12" s="50">
        <f t="shared" ref="CI12:CI23" si="65">IFERROR(AVERAGE(CB12, CE12), "n/a")</f>
        <v>1.8240214545686737</v>
      </c>
      <c r="CJ12" s="44">
        <f t="shared" si="46"/>
        <v>0</v>
      </c>
    </row>
    <row r="13" spans="2:88" x14ac:dyDescent="0.3">
      <c r="B13" s="7" t="str">
        <f t="shared" si="47"/>
        <v>Retail Building Supply</v>
      </c>
      <c r="C13" s="7" t="str">
        <v>Floor &amp; Decor Hldgs.</v>
      </c>
      <c r="D13" s="7" t="str">
        <v>FND</v>
      </c>
      <c r="G13" s="46">
        <f>_xlfn.XLOOKUP($D13,MASTER_YH!$D:$D,MASTER_YH!F:F)</f>
        <v>4455770000</v>
      </c>
      <c r="H13" s="46">
        <f>IF(AND(EXCL_YRS_NEG_INC=1,_xlfn.XLOOKUP($D13,MASTER_YH!$D:$D,MASTER_YH!L:L)&lt;0), "Negative", _xlfn.XLOOKUP($D13,MASTER_YH!$D:$D,MASTER_YH!L:L))</f>
        <v>253403000</v>
      </c>
      <c r="I13" s="65">
        <f t="shared" si="11"/>
        <v>2.4964464224204948E-2</v>
      </c>
      <c r="J13" s="65" t="str">
        <f t="shared" si="12"/>
        <v/>
      </c>
      <c r="K13" s="47">
        <f t="shared" si="48"/>
        <v>5.6870754100862481E-2</v>
      </c>
      <c r="L13" s="46">
        <f>_xlfn.XLOOKUP($D13, 'MASTER_S&amp;P'!$D:$D, 'MASTER_S&amp;P'!F:F)</f>
        <v>4455770000</v>
      </c>
      <c r="M13" s="46">
        <f>IF(AND(EXCL_YRS_NEG_INC=1,_xlfn.XLOOKUP($D13,'MASTER_S&amp;P'!$D:$D,'MASTER_S&amp;P'!L:L)&lt;0),"Negative",_xlfn.XLOOKUP($D13,'MASTER_S&amp;P'!$D:$D,'MASTER_S&amp;P'!L:L))</f>
        <v>253403000</v>
      </c>
      <c r="N13" s="65">
        <f t="shared" si="13"/>
        <v>2.4964464224204948E-2</v>
      </c>
      <c r="O13" s="65" t="str">
        <f t="shared" si="14"/>
        <v/>
      </c>
      <c r="P13" s="47">
        <f t="shared" si="49"/>
        <v>5.6870754100862481E-2</v>
      </c>
      <c r="Q13" s="46">
        <f>_xlfn.XLOOKUP($D13, MASTER_VL!$D:$D, MASTER_VL!F:F)</f>
        <v>4455800000</v>
      </c>
      <c r="R13" s="46">
        <f>IF(AND(EXCL_YRS_NEG_INC=1,_xlfn.XLOOKUP($D13,MASTER_VL!$D:$D,MASTER_VL!O:O)&lt;0),"Negative",_xlfn.XLOOKUP($D13,MASTER_VL!$D:$D,MASTER_VL!O:O))</f>
        <v>203452000</v>
      </c>
      <c r="S13" s="65">
        <f t="shared" si="15"/>
        <v>4.4519108803333575E-2</v>
      </c>
      <c r="T13" s="65" t="str">
        <f t="shared" si="16"/>
        <v/>
      </c>
      <c r="U13" s="47">
        <f t="shared" si="50"/>
        <v>4.5660038601373493E-2</v>
      </c>
      <c r="V13" s="46">
        <f t="shared" si="17"/>
        <v>4455770000</v>
      </c>
      <c r="W13" s="46">
        <f>_xlfn.XLOOKUP($D13, MASTER_YH!$D:$D, MASTER_YH!I:I)</f>
        <v>5050478000</v>
      </c>
      <c r="X13" s="49">
        <f t="shared" si="18"/>
        <v>0.8822471853159245</v>
      </c>
      <c r="Y13" s="46">
        <f t="shared" si="51"/>
        <v>4455770000</v>
      </c>
      <c r="Z13" s="46">
        <f>_xlfn.XLOOKUP($D13, 'MASTER_S&amp;P'!$D:$D, 'MASTER_S&amp;P'!I:I)</f>
        <v>5050478000</v>
      </c>
      <c r="AA13" s="49">
        <f t="shared" si="52"/>
        <v>0.8822471853159245</v>
      </c>
      <c r="AB13" s="51">
        <f t="shared" si="19"/>
        <v>5050478000</v>
      </c>
      <c r="AC13" s="65">
        <f t="shared" si="20"/>
        <v>2.4942967869134334E-2</v>
      </c>
      <c r="AD13" s="65" t="str">
        <f t="shared" si="21"/>
        <v/>
      </c>
      <c r="AE13" s="50">
        <f t="shared" si="53"/>
        <v>0.8822471853159245</v>
      </c>
      <c r="AF13" s="44">
        <f t="shared" si="22"/>
        <v>0</v>
      </c>
      <c r="AI13" s="46">
        <f>_xlfn.XLOOKUP($D13,MASTER_YH!$D:$D,MASTER_YH!G:G)</f>
        <v>4413884000</v>
      </c>
      <c r="AJ13" s="46">
        <f>IF(AND(EXCL_YRS_NEG_INC=1,_xlfn.XLOOKUP($D13,MASTER_YH!$D:$D,MASTER_YH!M:M)&lt;0), "Negative", _xlfn.XLOOKUP($D13,MASTER_YH!$D:$D,MASTER_YH!M:M))</f>
        <v>311531000</v>
      </c>
      <c r="AK13" s="65">
        <f t="shared" si="23"/>
        <v>2.4631277038644882E-2</v>
      </c>
      <c r="AL13" s="65" t="str">
        <f t="shared" si="24"/>
        <v/>
      </c>
      <c r="AM13" s="47">
        <f t="shared" si="54"/>
        <v>7.0579788684976774E-2</v>
      </c>
      <c r="AN13" s="46">
        <f>_xlfn.XLOOKUP($D13, 'MASTER_S&amp;P'!$D:$D, 'MASTER_S&amp;P'!G:G)</f>
        <v>4413884000</v>
      </c>
      <c r="AO13" s="46">
        <f>IF(AND(EXCL_YRS_NEG_INC=1,_xlfn.XLOOKUP($D13,'MASTER_S&amp;P'!$D:$D,'MASTER_S&amp;P'!M:M)&lt;0),"Negative",_xlfn.XLOOKUP($D13,'MASTER_S&amp;P'!$D:$D,'MASTER_S&amp;P'!M:M))</f>
        <v>311531000</v>
      </c>
      <c r="AP13" s="65">
        <f t="shared" si="25"/>
        <v>2.4631277038644882E-2</v>
      </c>
      <c r="AQ13" s="65" t="str">
        <f t="shared" si="26"/>
        <v/>
      </c>
      <c r="AR13" s="47">
        <f t="shared" si="55"/>
        <v>7.0579788684976774E-2</v>
      </c>
      <c r="AS13" s="46">
        <f>_xlfn.XLOOKUP($D13, MASTER_VL!$D:$D, MASTER_VL!G:G)</f>
        <v>4413900000</v>
      </c>
      <c r="AT13" s="46">
        <f>IF(AND(EXCL_YRS_NEG_INC=1,_xlfn.XLOOKUP($D13,MASTER_VL!$D:$D,MASTER_VL!P:P)&lt;0),"Negative",_xlfn.XLOOKUP($D13,MASTER_VL!$D:$D,MASTER_VL!P:P))</f>
        <v>242363999.99999997</v>
      </c>
      <c r="AU13" s="65">
        <f t="shared" si="27"/>
        <v>2.4959606956223804E-2</v>
      </c>
      <c r="AV13" s="65" t="str">
        <f t="shared" si="28"/>
        <v/>
      </c>
      <c r="AW13" s="47">
        <f t="shared" si="56"/>
        <v>5.4909263916264522E-2</v>
      </c>
      <c r="AX13" s="46">
        <f t="shared" si="29"/>
        <v>4413884000</v>
      </c>
      <c r="AY13" s="46">
        <f>_xlfn.XLOOKUP($D13, MASTER_YH!$D:$D, MASTER_YH!J:J)</f>
        <v>4662550000</v>
      </c>
      <c r="AZ13" s="49">
        <f t="shared" si="30"/>
        <v>0.94666738158303931</v>
      </c>
      <c r="BA13" s="46">
        <f t="shared" si="57"/>
        <v>4413884000</v>
      </c>
      <c r="BB13" s="46">
        <f>_xlfn.XLOOKUP($D13, 'MASTER_S&amp;P'!$D:$D, 'MASTER_S&amp;P'!J:J)</f>
        <v>4662550000</v>
      </c>
      <c r="BC13" s="49">
        <f t="shared" si="58"/>
        <v>0.94666738158303931</v>
      </c>
      <c r="BD13" s="51">
        <f t="shared" si="31"/>
        <v>4662550000</v>
      </c>
      <c r="BE13" s="65">
        <f t="shared" si="32"/>
        <v>2.4600205441828935E-2</v>
      </c>
      <c r="BF13" s="65" t="str">
        <f t="shared" si="33"/>
        <v/>
      </c>
      <c r="BG13" s="50">
        <f t="shared" si="59"/>
        <v>0.94666738158303931</v>
      </c>
      <c r="BH13" s="44">
        <f t="shared" si="34"/>
        <v>0</v>
      </c>
      <c r="BK13" s="46">
        <f>_xlfn.XLOOKUP($D13,MASTER_YH!$D:$D,MASTER_YH!H:H)</f>
        <v>4264473000</v>
      </c>
      <c r="BL13" s="46">
        <f>IF(AND(EXCL_YRS_NEG_INC=1,_xlfn.XLOOKUP($D13,MASTER_YH!$D:$D,MASTER_YH!N:N)&lt;0), "Negative", _xlfn.XLOOKUP($D13,MASTER_YH!$D:$D,MASTER_YH!N:N))</f>
        <v>385622000</v>
      </c>
      <c r="BM13" s="65">
        <f t="shared" si="35"/>
        <v>2.335030834779472E-2</v>
      </c>
      <c r="BN13" s="65" t="str">
        <f t="shared" si="36"/>
        <v/>
      </c>
      <c r="BO13" s="47">
        <f t="shared" si="60"/>
        <v>9.0426648263454826E-2</v>
      </c>
      <c r="BP13" s="46">
        <f>_xlfn.XLOOKUP($D13, 'MASTER_S&amp;P'!$D:$D, 'MASTER_S&amp;P'!H:H)</f>
        <v>4264473000</v>
      </c>
      <c r="BQ13" s="46">
        <f>IF(AND(EXCL_YRS_NEG_INC=1,_xlfn.XLOOKUP($D13,'MASTER_S&amp;P'!$D:$D,'MASTER_S&amp;P'!N:N)&lt;0),"Negative",_xlfn.XLOOKUP($D13,'MASTER_S&amp;P'!$D:$D,'MASTER_S&amp;P'!N:N))</f>
        <v>385622000</v>
      </c>
      <c r="BR13" s="65">
        <f t="shared" si="37"/>
        <v>2.335030834779472E-2</v>
      </c>
      <c r="BS13" s="65" t="str">
        <f t="shared" si="38"/>
        <v/>
      </c>
      <c r="BT13" s="47">
        <f t="shared" si="61"/>
        <v>9.0426648263454826E-2</v>
      </c>
      <c r="BU13" s="46">
        <f>_xlfn.XLOOKUP($D13, MASTER_VL!$D:$D, MASTER_VL!H:H)</f>
        <v>4264500000</v>
      </c>
      <c r="BV13" s="46">
        <f>IF(AND(EXCL_YRS_NEG_INC=1,_xlfn.XLOOKUP($D13,MASTER_VL!$D:$D,MASTER_VL!Q:Q)&lt;0),"Negative",_xlfn.XLOOKUP($D13,MASTER_VL!$D:$D,MASTER_VL!Q:Q))</f>
        <v>295097000</v>
      </c>
      <c r="BW13" s="65">
        <f t="shared" si="39"/>
        <v>2.5861503156832794E-2</v>
      </c>
      <c r="BX13" s="65" t="str">
        <f t="shared" si="40"/>
        <v/>
      </c>
      <c r="BY13" s="47">
        <f t="shared" si="62"/>
        <v>6.9198499237894243E-2</v>
      </c>
      <c r="BZ13" s="46">
        <f t="shared" si="41"/>
        <v>4264473000</v>
      </c>
      <c r="CA13" s="46">
        <f>_xlfn.XLOOKUP($D13, MASTER_YH!$D:$D, MASTER_YH!K:K)</f>
        <v>4351242000</v>
      </c>
      <c r="CB13" s="49">
        <f t="shared" si="42"/>
        <v>0.98005879700554466</v>
      </c>
      <c r="CC13" s="46">
        <f t="shared" si="63"/>
        <v>4264473000</v>
      </c>
      <c r="CD13" s="46">
        <f>_xlfn.XLOOKUP($D13, 'MASTER_S&amp;P'!$D:$D, 'MASTER_S&amp;P'!K:K)</f>
        <v>4351242000</v>
      </c>
      <c r="CE13" s="49">
        <f t="shared" si="64"/>
        <v>0.98005879700554466</v>
      </c>
      <c r="CF13" s="51">
        <f t="shared" si="43"/>
        <v>4351242000</v>
      </c>
      <c r="CG13" s="65">
        <f t="shared" si="44"/>
        <v>2.3313596104365269E-2</v>
      </c>
      <c r="CH13" s="65" t="str">
        <f t="shared" si="45"/>
        <v/>
      </c>
      <c r="CI13" s="50">
        <f t="shared" si="65"/>
        <v>0.98005879700554466</v>
      </c>
      <c r="CJ13" s="44">
        <f t="shared" si="46"/>
        <v>0</v>
      </c>
    </row>
    <row r="14" spans="2:88" x14ac:dyDescent="0.3">
      <c r="B14" s="7" t="str">
        <f t="shared" si="47"/>
        <v>Retail Building Supply</v>
      </c>
      <c r="C14" s="7" t="str">
        <v>GrowGeneration Corp.</v>
      </c>
      <c r="D14" s="7" t="str">
        <v>GRWG</v>
      </c>
      <c r="G14" s="46">
        <f>_xlfn.XLOOKUP($D14,MASTER_YH!$D:$D,MASTER_YH!F:F)</f>
        <v>188866000</v>
      </c>
      <c r="H14" s="46" t="str">
        <f>IF(AND(EXCL_YRS_NEG_INC=1,_xlfn.XLOOKUP($D14,MASTER_YH!$D:$D,MASTER_YH!L:L)&lt;0), "Negative", _xlfn.XLOOKUP($D14,MASTER_YH!$D:$D,MASTER_YH!L:L))</f>
        <v>Negative</v>
      </c>
      <c r="I14" s="65" t="str">
        <f t="shared" si="11"/>
        <v/>
      </c>
      <c r="J14" s="65" t="str">
        <f t="shared" si="12"/>
        <v/>
      </c>
      <c r="K14" s="47" t="str">
        <f t="shared" si="48"/>
        <v>n/a</v>
      </c>
      <c r="L14" s="46">
        <f>_xlfn.XLOOKUP($D14, 'MASTER_S&amp;P'!$D:$D, 'MASTER_S&amp;P'!F:F)</f>
        <v>188866000</v>
      </c>
      <c r="M14" s="46" t="str">
        <f>IF(AND(EXCL_YRS_NEG_INC=1,_xlfn.XLOOKUP($D14,'MASTER_S&amp;P'!$D:$D,'MASTER_S&amp;P'!L:L)&lt;0),"Negative",_xlfn.XLOOKUP($D14,'MASTER_S&amp;P'!$D:$D,'MASTER_S&amp;P'!L:L))</f>
        <v>Negative</v>
      </c>
      <c r="N14" s="65" t="str">
        <f t="shared" si="13"/>
        <v/>
      </c>
      <c r="O14" s="65" t="str">
        <f t="shared" si="14"/>
        <v/>
      </c>
      <c r="P14" s="47" t="str">
        <f t="shared" si="49"/>
        <v>n/a</v>
      </c>
      <c r="Q14" s="46" t="str">
        <f>_xlfn.XLOOKUP($D14, MASTER_VL!$D:$D, MASTER_VL!F:F)</f>
        <v>NA</v>
      </c>
      <c r="R14" s="46" t="str">
        <f>IF(AND(EXCL_YRS_NEG_INC=1,_xlfn.XLOOKUP($D14,MASTER_VL!$D:$D,MASTER_VL!O:O)&lt;0),"Negative",_xlfn.XLOOKUP($D14,MASTER_VL!$D:$D,MASTER_VL!O:O))</f>
        <v>NA</v>
      </c>
      <c r="S14" s="65" t="str">
        <f t="shared" si="15"/>
        <v/>
      </c>
      <c r="T14" s="65" t="str">
        <f t="shared" si="16"/>
        <v/>
      </c>
      <c r="U14" s="47" t="str">
        <f t="shared" si="50"/>
        <v>n/a</v>
      </c>
      <c r="V14" s="46">
        <f t="shared" si="17"/>
        <v>188866000</v>
      </c>
      <c r="W14" s="46">
        <f>_xlfn.XLOOKUP($D14, MASTER_YH!$D:$D, MASTER_YH!I:I)</f>
        <v>174352000</v>
      </c>
      <c r="X14" s="49">
        <f t="shared" si="18"/>
        <v>1.0832453886390749</v>
      </c>
      <c r="Y14" s="46">
        <f t="shared" si="51"/>
        <v>188866000</v>
      </c>
      <c r="Z14" s="46">
        <f>_xlfn.XLOOKUP($D14, 'MASTER_S&amp;P'!$D:$D, 'MASTER_S&amp;P'!I:I)</f>
        <v>174352000</v>
      </c>
      <c r="AA14" s="49">
        <f t="shared" si="52"/>
        <v>1.0832453886390749</v>
      </c>
      <c r="AB14" s="51">
        <f t="shared" si="19"/>
        <v>174352000</v>
      </c>
      <c r="AC14" s="65">
        <f t="shared" si="20"/>
        <v>8.6107816605068062E-4</v>
      </c>
      <c r="AD14" s="65" t="str">
        <f t="shared" si="21"/>
        <v/>
      </c>
      <c r="AE14" s="50">
        <f t="shared" si="53"/>
        <v>1.0832453886390749</v>
      </c>
      <c r="AF14" s="44">
        <f t="shared" si="22"/>
        <v>0</v>
      </c>
      <c r="AI14" s="46">
        <f>_xlfn.XLOOKUP($D14,MASTER_YH!$D:$D,MASTER_YH!G:G)</f>
        <v>225882000</v>
      </c>
      <c r="AJ14" s="46" t="str">
        <f>IF(AND(EXCL_YRS_NEG_INC=1,_xlfn.XLOOKUP($D14,MASTER_YH!$D:$D,MASTER_YH!M:M)&lt;0), "Negative", _xlfn.XLOOKUP($D14,MASTER_YH!$D:$D,MASTER_YH!M:M))</f>
        <v>Negative</v>
      </c>
      <c r="AK14" s="65" t="str">
        <f t="shared" si="23"/>
        <v/>
      </c>
      <c r="AL14" s="65" t="str">
        <f t="shared" si="24"/>
        <v/>
      </c>
      <c r="AM14" s="47" t="str">
        <f t="shared" si="54"/>
        <v>n/a</v>
      </c>
      <c r="AN14" s="46">
        <f>_xlfn.XLOOKUP($D14, 'MASTER_S&amp;P'!$D:$D, 'MASTER_S&amp;P'!G:G)</f>
        <v>225882000</v>
      </c>
      <c r="AO14" s="46" t="str">
        <f>IF(AND(EXCL_YRS_NEG_INC=1,_xlfn.XLOOKUP($D14,'MASTER_S&amp;P'!$D:$D,'MASTER_S&amp;P'!M:M)&lt;0),"Negative",_xlfn.XLOOKUP($D14,'MASTER_S&amp;P'!$D:$D,'MASTER_S&amp;P'!M:M))</f>
        <v>Negative</v>
      </c>
      <c r="AP14" s="65" t="str">
        <f t="shared" si="25"/>
        <v/>
      </c>
      <c r="AQ14" s="65" t="str">
        <f t="shared" si="26"/>
        <v/>
      </c>
      <c r="AR14" s="47" t="str">
        <f t="shared" si="55"/>
        <v>n/a</v>
      </c>
      <c r="AS14" s="46">
        <f>_xlfn.XLOOKUP($D14, MASTER_VL!$D:$D, MASTER_VL!G:G)</f>
        <v>225900000</v>
      </c>
      <c r="AT14" s="46" t="str">
        <f>IF(AND(EXCL_YRS_NEG_INC=1,_xlfn.XLOOKUP($D14,MASTER_VL!$D:$D,MASTER_VL!P:P)&lt;0),"Negative",_xlfn.XLOOKUP($D14,MASTER_VL!$D:$D,MASTER_VL!P:P))</f>
        <v>Negative</v>
      </c>
      <c r="AU14" s="65" t="str">
        <f t="shared" si="27"/>
        <v/>
      </c>
      <c r="AV14" s="65" t="str">
        <f t="shared" si="28"/>
        <v/>
      </c>
      <c r="AW14" s="47" t="str">
        <f t="shared" si="56"/>
        <v>n/a</v>
      </c>
      <c r="AX14" s="46">
        <f t="shared" si="29"/>
        <v>225882000</v>
      </c>
      <c r="AY14" s="46">
        <f>_xlfn.XLOOKUP($D14, MASTER_YH!$D:$D, MASTER_YH!J:J)</f>
        <v>239090000</v>
      </c>
      <c r="AZ14" s="49">
        <f t="shared" si="30"/>
        <v>0.94475720440001676</v>
      </c>
      <c r="BA14" s="46">
        <f t="shared" si="57"/>
        <v>225882000</v>
      </c>
      <c r="BB14" s="46">
        <f>_xlfn.XLOOKUP($D14, 'MASTER_S&amp;P'!$D:$D, 'MASTER_S&amp;P'!J:J)</f>
        <v>239090000</v>
      </c>
      <c r="BC14" s="49">
        <f t="shared" si="58"/>
        <v>0.94475720440001676</v>
      </c>
      <c r="BD14" s="51">
        <f t="shared" si="31"/>
        <v>239090000</v>
      </c>
      <c r="BE14" s="65">
        <f t="shared" si="32"/>
        <v>1.2614691786869588E-3</v>
      </c>
      <c r="BF14" s="65" t="str">
        <f t="shared" si="33"/>
        <v/>
      </c>
      <c r="BG14" s="50">
        <f t="shared" si="59"/>
        <v>0.94475720440001676</v>
      </c>
      <c r="BH14" s="44">
        <f t="shared" si="34"/>
        <v>0</v>
      </c>
      <c r="BK14" s="46">
        <f>_xlfn.XLOOKUP($D14,MASTER_YH!$D:$D,MASTER_YH!H:H)</f>
        <v>278166000</v>
      </c>
      <c r="BL14" s="46" t="str">
        <f>IF(AND(EXCL_YRS_NEG_INC=1,_xlfn.XLOOKUP($D14,MASTER_YH!$D:$D,MASTER_YH!N:N)&lt;0), "Negative", _xlfn.XLOOKUP($D14,MASTER_YH!$D:$D,MASTER_YH!N:N))</f>
        <v>Negative</v>
      </c>
      <c r="BM14" s="65" t="str">
        <f t="shared" si="35"/>
        <v/>
      </c>
      <c r="BN14" s="65" t="str">
        <f t="shared" si="36"/>
        <v/>
      </c>
      <c r="BO14" s="47" t="str">
        <f t="shared" si="60"/>
        <v>n/a</v>
      </c>
      <c r="BP14" s="46">
        <f>_xlfn.XLOOKUP($D14, 'MASTER_S&amp;P'!$D:$D, 'MASTER_S&amp;P'!H:H)</f>
        <v>278166000</v>
      </c>
      <c r="BQ14" s="46" t="str">
        <f>IF(AND(EXCL_YRS_NEG_INC=1,_xlfn.XLOOKUP($D14,'MASTER_S&amp;P'!$D:$D,'MASTER_S&amp;P'!N:N)&lt;0),"Negative",_xlfn.XLOOKUP($D14,'MASTER_S&amp;P'!$D:$D,'MASTER_S&amp;P'!N:N))</f>
        <v>Negative</v>
      </c>
      <c r="BR14" s="65" t="str">
        <f t="shared" si="37"/>
        <v/>
      </c>
      <c r="BS14" s="65" t="str">
        <f t="shared" si="38"/>
        <v/>
      </c>
      <c r="BT14" s="47" t="str">
        <f t="shared" si="61"/>
        <v>n/a</v>
      </c>
      <c r="BU14" s="46">
        <f>_xlfn.XLOOKUP($D14, MASTER_VL!$D:$D, MASTER_VL!H:H)</f>
        <v>278200000</v>
      </c>
      <c r="BV14" s="46" t="str">
        <f>IF(AND(EXCL_YRS_NEG_INC=1,_xlfn.XLOOKUP($D14,MASTER_VL!$D:$D,MASTER_VL!Q:Q)&lt;0),"Negative",_xlfn.XLOOKUP($D14,MASTER_VL!$D:$D,MASTER_VL!Q:Q))</f>
        <v>Negative</v>
      </c>
      <c r="BW14" s="65" t="str">
        <f t="shared" si="39"/>
        <v/>
      </c>
      <c r="BX14" s="65" t="str">
        <f t="shared" si="40"/>
        <v/>
      </c>
      <c r="BY14" s="47" t="str">
        <f t="shared" si="62"/>
        <v>n/a</v>
      </c>
      <c r="BZ14" s="46">
        <f t="shared" si="41"/>
        <v>278166000</v>
      </c>
      <c r="CA14" s="46">
        <f>_xlfn.XLOOKUP($D14, MASTER_YH!$D:$D, MASTER_YH!K:K)</f>
        <v>293442000</v>
      </c>
      <c r="CB14" s="49">
        <f t="shared" si="42"/>
        <v>0.94794201239086429</v>
      </c>
      <c r="CC14" s="46">
        <f t="shared" si="63"/>
        <v>278166000</v>
      </c>
      <c r="CD14" s="46">
        <f>_xlfn.XLOOKUP($D14, 'MASTER_S&amp;P'!$D:$D, 'MASTER_S&amp;P'!K:K)</f>
        <v>293442000</v>
      </c>
      <c r="CE14" s="49">
        <f t="shared" si="64"/>
        <v>0.94794201239086429</v>
      </c>
      <c r="CF14" s="51">
        <f t="shared" si="43"/>
        <v>293442000</v>
      </c>
      <c r="CG14" s="65">
        <f t="shared" si="44"/>
        <v>1.5722380571012032E-3</v>
      </c>
      <c r="CH14" s="65" t="str">
        <f t="shared" si="45"/>
        <v/>
      </c>
      <c r="CI14" s="50">
        <f t="shared" si="65"/>
        <v>0.94794201239086429</v>
      </c>
      <c r="CJ14" s="44">
        <f t="shared" si="46"/>
        <v>0</v>
      </c>
    </row>
    <row r="15" spans="2:88" x14ac:dyDescent="0.3">
      <c r="B15" s="7" t="str">
        <f t="shared" si="47"/>
        <v>Retail Building Supply</v>
      </c>
      <c r="C15" s="7" t="str">
        <v>Green Thumb Inds Inc of Canada</v>
      </c>
      <c r="D15" s="7" t="str">
        <v>GTBIF</v>
      </c>
      <c r="G15" s="46">
        <f>_xlfn.XLOOKUP($D15,MASTER_YH!$D:$D,MASTER_YH!F:F)</f>
        <v>1137141000</v>
      </c>
      <c r="H15" s="46">
        <f>IF(AND(EXCL_YRS_NEG_INC=1,_xlfn.XLOOKUP($D15,MASTER_YH!$D:$D,MASTER_YH!L:L)&lt;0), "Negative", _xlfn.XLOOKUP($D15,MASTER_YH!$D:$D,MASTER_YH!L:L))</f>
        <v>200139000</v>
      </c>
      <c r="I15" s="65">
        <f t="shared" si="11"/>
        <v>1.2540425937976296E-2</v>
      </c>
      <c r="J15" s="65" t="str">
        <f t="shared" si="12"/>
        <v/>
      </c>
      <c r="K15" s="47">
        <f t="shared" si="48"/>
        <v>0.17600192060615175</v>
      </c>
      <c r="L15" s="46">
        <f>_xlfn.XLOOKUP($D15, 'MASTER_S&amp;P'!$D:$D, 'MASTER_S&amp;P'!F:F)</f>
        <v>1137141000</v>
      </c>
      <c r="M15" s="46">
        <f>IF(AND(EXCL_YRS_NEG_INC=1,_xlfn.XLOOKUP($D15,'MASTER_S&amp;P'!$D:$D,'MASTER_S&amp;P'!L:L)&lt;0),"Negative",_xlfn.XLOOKUP($D15,'MASTER_S&amp;P'!$D:$D,'MASTER_S&amp;P'!L:L))</f>
        <v>200139000</v>
      </c>
      <c r="N15" s="65">
        <f t="shared" si="13"/>
        <v>1.2540425937976296E-2</v>
      </c>
      <c r="O15" s="65" t="str">
        <f t="shared" si="14"/>
        <v/>
      </c>
      <c r="P15" s="47">
        <f t="shared" si="49"/>
        <v>0.17600192060615175</v>
      </c>
      <c r="Q15" s="46" t="str">
        <f>_xlfn.XLOOKUP($D15, MASTER_VL!$D:$D, MASTER_VL!F:F)</f>
        <v>NA</v>
      </c>
      <c r="R15" s="46" t="str">
        <f>IF(AND(EXCL_YRS_NEG_INC=1,_xlfn.XLOOKUP($D15,MASTER_VL!$D:$D,MASTER_VL!O:O)&lt;0),"Negative",_xlfn.XLOOKUP($D15,MASTER_VL!$D:$D,MASTER_VL!O:O))</f>
        <v>NA</v>
      </c>
      <c r="S15" s="65" t="str">
        <f t="shared" si="15"/>
        <v/>
      </c>
      <c r="T15" s="65" t="str">
        <f t="shared" si="16"/>
        <v/>
      </c>
      <c r="U15" s="47" t="str">
        <f t="shared" si="50"/>
        <v>n/a</v>
      </c>
      <c r="V15" s="46">
        <f t="shared" si="17"/>
        <v>1137141000</v>
      </c>
      <c r="W15" s="46">
        <f>_xlfn.XLOOKUP($D15, MASTER_YH!$D:$D, MASTER_YH!I:I)</f>
        <v>2537012000</v>
      </c>
      <c r="X15" s="49">
        <f t="shared" si="18"/>
        <v>0.44822058389948488</v>
      </c>
      <c r="Y15" s="46">
        <f t="shared" si="51"/>
        <v>1137141000</v>
      </c>
      <c r="Z15" s="46">
        <f>_xlfn.XLOOKUP($D15, 'MASTER_S&amp;P'!$D:$D, 'MASTER_S&amp;P'!I:I)</f>
        <v>2537012000</v>
      </c>
      <c r="AA15" s="49">
        <f t="shared" si="52"/>
        <v>0.44822058389948488</v>
      </c>
      <c r="AB15" s="51">
        <f t="shared" si="19"/>
        <v>2537012000</v>
      </c>
      <c r="AC15" s="65">
        <f t="shared" si="20"/>
        <v>1.2529627651008129E-2</v>
      </c>
      <c r="AD15" s="65" t="str">
        <f t="shared" si="21"/>
        <v/>
      </c>
      <c r="AE15" s="50">
        <f t="shared" si="53"/>
        <v>0.44822058389948488</v>
      </c>
      <c r="AF15" s="44">
        <f t="shared" si="22"/>
        <v>0</v>
      </c>
      <c r="AI15" s="46">
        <f>_xlfn.XLOOKUP($D15,MASTER_YH!$D:$D,MASTER_YH!G:G)</f>
        <v>1054553000</v>
      </c>
      <c r="AJ15" s="46">
        <f>IF(AND(EXCL_YRS_NEG_INC=1,_xlfn.XLOOKUP($D15,MASTER_YH!$D:$D,MASTER_YH!M:M)&lt;0), "Negative", _xlfn.XLOOKUP($D15,MASTER_YH!$D:$D,MASTER_YH!M:M))</f>
        <v>156049000</v>
      </c>
      <c r="AK15" s="65">
        <f t="shared" si="23"/>
        <v>1.3154450635171089E-2</v>
      </c>
      <c r="AL15" s="65" t="str">
        <f t="shared" si="24"/>
        <v/>
      </c>
      <c r="AM15" s="47">
        <f t="shared" si="54"/>
        <v>0.14797644120305001</v>
      </c>
      <c r="AN15" s="46">
        <f>_xlfn.XLOOKUP($D15, 'MASTER_S&amp;P'!$D:$D, 'MASTER_S&amp;P'!G:G)</f>
        <v>1054553000</v>
      </c>
      <c r="AO15" s="46">
        <f>IF(AND(EXCL_YRS_NEG_INC=1,_xlfn.XLOOKUP($D15,'MASTER_S&amp;P'!$D:$D,'MASTER_S&amp;P'!M:M)&lt;0),"Negative",_xlfn.XLOOKUP($D15,'MASTER_S&amp;P'!$D:$D,'MASTER_S&amp;P'!M:M))</f>
        <v>156049000</v>
      </c>
      <c r="AP15" s="65">
        <f t="shared" si="25"/>
        <v>1.3154450635171089E-2</v>
      </c>
      <c r="AQ15" s="65" t="str">
        <f t="shared" si="26"/>
        <v/>
      </c>
      <c r="AR15" s="47">
        <f t="shared" si="55"/>
        <v>0.14797644120305001</v>
      </c>
      <c r="AS15" s="46" t="str">
        <f>_xlfn.XLOOKUP($D15, MASTER_VL!$D:$D, MASTER_VL!G:G)</f>
        <v>NA</v>
      </c>
      <c r="AT15" s="46" t="str">
        <f>IF(AND(EXCL_YRS_NEG_INC=1,_xlfn.XLOOKUP($D15,MASTER_VL!$D:$D,MASTER_VL!P:P)&lt;0),"Negative",_xlfn.XLOOKUP($D15,MASTER_VL!$D:$D,MASTER_VL!P:P))</f>
        <v>NA</v>
      </c>
      <c r="AU15" s="65" t="str">
        <f t="shared" si="27"/>
        <v/>
      </c>
      <c r="AV15" s="65" t="str">
        <f t="shared" si="28"/>
        <v/>
      </c>
      <c r="AW15" s="47" t="str">
        <f t="shared" si="56"/>
        <v>n/a</v>
      </c>
      <c r="AX15" s="46">
        <f t="shared" si="29"/>
        <v>1054553000</v>
      </c>
      <c r="AY15" s="46">
        <f>_xlfn.XLOOKUP($D15, MASTER_YH!$D:$D, MASTER_YH!J:J)</f>
        <v>2490057000</v>
      </c>
      <c r="AZ15" s="49">
        <f t="shared" si="30"/>
        <v>0.42350556633844127</v>
      </c>
      <c r="BA15" s="46">
        <f t="shared" si="57"/>
        <v>1054553000</v>
      </c>
      <c r="BB15" s="46">
        <f>_xlfn.XLOOKUP($D15, 'MASTER_S&amp;P'!$D:$D, 'MASTER_S&amp;P'!J:J)</f>
        <v>2490057000</v>
      </c>
      <c r="BC15" s="49">
        <f t="shared" si="58"/>
        <v>0.42350556633844127</v>
      </c>
      <c r="BD15" s="51">
        <f t="shared" si="31"/>
        <v>2490057000</v>
      </c>
      <c r="BE15" s="65">
        <f t="shared" si="32"/>
        <v>1.3137856701132261E-2</v>
      </c>
      <c r="BF15" s="65" t="str">
        <f t="shared" si="33"/>
        <v/>
      </c>
      <c r="BG15" s="50">
        <f t="shared" si="59"/>
        <v>0.42350556633844127</v>
      </c>
      <c r="BH15" s="44">
        <f t="shared" si="34"/>
        <v>0</v>
      </c>
      <c r="BK15" s="46">
        <f>_xlfn.XLOOKUP($D15,MASTER_YH!$D:$D,MASTER_YH!H:H)</f>
        <v>1017375000</v>
      </c>
      <c r="BL15" s="46">
        <f>IF(AND(EXCL_YRS_NEG_INC=1,_xlfn.XLOOKUP($D15,MASTER_YH!$D:$D,MASTER_YH!N:N)&lt;0), "Negative", _xlfn.XLOOKUP($D15,MASTER_YH!$D:$D,MASTER_YH!N:N))</f>
        <v>108432000</v>
      </c>
      <c r="BM15" s="65">
        <f t="shared" si="35"/>
        <v>1.3059174638641608E-2</v>
      </c>
      <c r="BN15" s="65" t="str">
        <f t="shared" si="36"/>
        <v/>
      </c>
      <c r="BO15" s="47">
        <f t="shared" si="60"/>
        <v>0.10658016955399927</v>
      </c>
      <c r="BP15" s="46">
        <f>_xlfn.XLOOKUP($D15, 'MASTER_S&amp;P'!$D:$D, 'MASTER_S&amp;P'!H:H)</f>
        <v>1017375000</v>
      </c>
      <c r="BQ15" s="46">
        <f>IF(AND(EXCL_YRS_NEG_INC=1,_xlfn.XLOOKUP($D15,'MASTER_S&amp;P'!$D:$D,'MASTER_S&amp;P'!N:N)&lt;0),"Negative",_xlfn.XLOOKUP($D15,'MASTER_S&amp;P'!$D:$D,'MASTER_S&amp;P'!N:N))</f>
        <v>108432000</v>
      </c>
      <c r="BR15" s="65">
        <f t="shared" si="37"/>
        <v>1.3059174638641608E-2</v>
      </c>
      <c r="BS15" s="65" t="str">
        <f t="shared" si="38"/>
        <v/>
      </c>
      <c r="BT15" s="47">
        <f t="shared" si="61"/>
        <v>0.10658016955399927</v>
      </c>
      <c r="BU15" s="46" t="str">
        <f>_xlfn.XLOOKUP($D15, MASTER_VL!$D:$D, MASTER_VL!H:H)</f>
        <v>NA</v>
      </c>
      <c r="BV15" s="46" t="str">
        <f>IF(AND(EXCL_YRS_NEG_INC=1,_xlfn.XLOOKUP($D15,MASTER_VL!$D:$D,MASTER_VL!Q:Q)&lt;0),"Negative",_xlfn.XLOOKUP($D15,MASTER_VL!$D:$D,MASTER_VL!Q:Q))</f>
        <v>NA</v>
      </c>
      <c r="BW15" s="65" t="str">
        <f t="shared" si="39"/>
        <v/>
      </c>
      <c r="BX15" s="65" t="str">
        <f t="shared" si="40"/>
        <v/>
      </c>
      <c r="BY15" s="47" t="str">
        <f t="shared" si="62"/>
        <v>n/a</v>
      </c>
      <c r="BZ15" s="46">
        <f t="shared" si="41"/>
        <v>1017375000</v>
      </c>
      <c r="CA15" s="46">
        <f>_xlfn.XLOOKUP($D15, MASTER_YH!$D:$D, MASTER_YH!K:K)</f>
        <v>2433528000</v>
      </c>
      <c r="CB15" s="49">
        <f t="shared" si="42"/>
        <v>0.41806586979890925</v>
      </c>
      <c r="CC15" s="46">
        <f t="shared" si="63"/>
        <v>1017375000</v>
      </c>
      <c r="CD15" s="46">
        <f>_xlfn.XLOOKUP($D15, 'MASTER_S&amp;P'!$D:$D, 'MASTER_S&amp;P'!K:K)</f>
        <v>2433528000</v>
      </c>
      <c r="CE15" s="49">
        <f t="shared" si="64"/>
        <v>0.41806586979890925</v>
      </c>
      <c r="CF15" s="51">
        <f t="shared" si="43"/>
        <v>2433528000</v>
      </c>
      <c r="CG15" s="65">
        <f t="shared" si="44"/>
        <v>1.3038642507280405E-2</v>
      </c>
      <c r="CH15" s="65" t="str">
        <f t="shared" si="45"/>
        <v/>
      </c>
      <c r="CI15" s="50">
        <f t="shared" si="65"/>
        <v>0.41806586979890925</v>
      </c>
      <c r="CJ15" s="44">
        <f t="shared" si="46"/>
        <v>0</v>
      </c>
    </row>
    <row r="16" spans="2:88" x14ac:dyDescent="0.3">
      <c r="B16" s="7" t="str">
        <f t="shared" si="47"/>
        <v>Retail Building Supply</v>
      </c>
      <c r="C16" s="7" t="str">
        <v>Home Depot Inc</v>
      </c>
      <c r="D16" s="7" t="str">
        <v>HD</v>
      </c>
      <c r="G16" s="46">
        <f>_xlfn.XLOOKUP($D16,MASTER_YH!$D:$D,MASTER_YH!F:F)</f>
        <v>159514000000</v>
      </c>
      <c r="H16" s="46">
        <f>IF(AND(EXCL_YRS_NEG_INC=1,_xlfn.XLOOKUP($D16,MASTER_YH!$D:$D,MASTER_YH!L:L)&lt;0), "Negative", _xlfn.XLOOKUP($D16,MASTER_YH!$D:$D,MASTER_YH!L:L))</f>
        <v>19406000000</v>
      </c>
      <c r="I16" s="65">
        <f t="shared" si="11"/>
        <v>0.42670117401211927</v>
      </c>
      <c r="J16" s="65" t="str">
        <f t="shared" si="12"/>
        <v/>
      </c>
      <c r="K16" s="47">
        <f t="shared" si="48"/>
        <v>0.12165703323846183</v>
      </c>
      <c r="L16" s="46">
        <f>_xlfn.XLOOKUP($D16, 'MASTER_S&amp;P'!$D:$D, 'MASTER_S&amp;P'!F:F)</f>
        <v>152669000000</v>
      </c>
      <c r="M16" s="46">
        <f>IF(AND(EXCL_YRS_NEG_INC=1,_xlfn.XLOOKUP($D16,'MASTER_S&amp;P'!$D:$D,'MASTER_S&amp;P'!L:L)&lt;0),"Negative",_xlfn.XLOOKUP($D16,'MASTER_S&amp;P'!$D:$D,'MASTER_S&amp;P'!L:L))</f>
        <v>19924000000</v>
      </c>
      <c r="N16" s="65">
        <f t="shared" si="13"/>
        <v>0.42670117401211927</v>
      </c>
      <c r="O16" s="65" t="str">
        <f t="shared" si="14"/>
        <v/>
      </c>
      <c r="P16" s="47">
        <f t="shared" si="49"/>
        <v>0.13050455560722871</v>
      </c>
      <c r="Q16" s="46">
        <f>_xlfn.XLOOKUP($D16, MASTER_VL!$D:$D, MASTER_VL!F:F)</f>
        <v>159514000000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>
        <f t="shared" si="17"/>
        <v>159514000000</v>
      </c>
      <c r="W16" s="46">
        <f>_xlfn.XLOOKUP($D16, MASTER_YH!$D:$D, MASTER_YH!I:I)</f>
        <v>96119000000</v>
      </c>
      <c r="X16" s="49">
        <f t="shared" si="18"/>
        <v>1.65954701983999</v>
      </c>
      <c r="Y16" s="46">
        <f t="shared" si="51"/>
        <v>152669000000</v>
      </c>
      <c r="Z16" s="46">
        <f>_xlfn.XLOOKUP($D16, 'MASTER_S&amp;P'!$D:$D, 'MASTER_S&amp;P'!I:I)</f>
        <v>76530000000</v>
      </c>
      <c r="AA16" s="49">
        <f t="shared" si="52"/>
        <v>1.9948908924604729</v>
      </c>
      <c r="AB16" s="51">
        <f t="shared" si="19"/>
        <v>86324500000</v>
      </c>
      <c r="AC16" s="65">
        <f t="shared" si="20"/>
        <v>0.42633375094774922</v>
      </c>
      <c r="AD16" s="65" t="str">
        <f t="shared" si="21"/>
        <v/>
      </c>
      <c r="AE16" s="50">
        <f t="shared" si="53"/>
        <v>1.8272189561502314</v>
      </c>
      <c r="AF16" s="44">
        <f t="shared" si="22"/>
        <v>0</v>
      </c>
      <c r="AI16" s="46">
        <f>_xlfn.XLOOKUP($D16,MASTER_YH!$D:$D,MASTER_YH!G:G)</f>
        <v>152669000000</v>
      </c>
      <c r="AJ16" s="46">
        <f>IF(AND(EXCL_YRS_NEG_INC=1,_xlfn.XLOOKUP($D16,MASTER_YH!$D:$D,MASTER_YH!M:M)&lt;0), "Negative", _xlfn.XLOOKUP($D16,MASTER_YH!$D:$D,MASTER_YH!M:M))</f>
        <v>19924000000</v>
      </c>
      <c r="AK16" s="65">
        <f t="shared" si="23"/>
        <v>0.40406747434201251</v>
      </c>
      <c r="AL16" s="65">
        <f t="shared" si="24"/>
        <v>0.6414637828227342</v>
      </c>
      <c r="AM16" s="47">
        <f t="shared" si="54"/>
        <v>0.13050455560722871</v>
      </c>
      <c r="AN16" s="46">
        <f>_xlfn.XLOOKUP($D16, 'MASTER_S&amp;P'!$D:$D, 'MASTER_S&amp;P'!G:G)</f>
        <v>157403000000</v>
      </c>
      <c r="AO16" s="46">
        <f>IF(AND(EXCL_YRS_NEG_INC=1,_xlfn.XLOOKUP($D16,'MASTER_S&amp;P'!$D:$D,'MASTER_S&amp;P'!M:M)&lt;0),"Negative",_xlfn.XLOOKUP($D16,'MASTER_S&amp;P'!$D:$D,'MASTER_S&amp;P'!M:M))</f>
        <v>22477000000</v>
      </c>
      <c r="AP16" s="65">
        <f t="shared" si="25"/>
        <v>0.40406747434201251</v>
      </c>
      <c r="AQ16" s="65">
        <f t="shared" si="26"/>
        <v>0.6414637828227342</v>
      </c>
      <c r="AR16" s="47">
        <f t="shared" si="55"/>
        <v>0.14279905719713093</v>
      </c>
      <c r="AS16" s="46">
        <f>_xlfn.XLOOKUP($D16, MASTER_VL!$D:$D, MASTER_VL!G:G)</f>
        <v>152669000000</v>
      </c>
      <c r="AT16" s="46">
        <f>IF(AND(EXCL_YRS_NEG_INC=1,_xlfn.XLOOKUP($D16,MASTER_VL!$D:$D,MASTER_VL!P:P)&lt;0),"Negative",_xlfn.XLOOKUP($D16,MASTER_VL!$D:$D,MASTER_VL!P:P))</f>
        <v>14989120000</v>
      </c>
      <c r="AU16" s="65">
        <f t="shared" si="27"/>
        <v>0.40945361166403965</v>
      </c>
      <c r="AV16" s="65">
        <f t="shared" si="28"/>
        <v>0.6414637828227342</v>
      </c>
      <c r="AW16" s="47">
        <f t="shared" si="56"/>
        <v>9.8180508158172253E-2</v>
      </c>
      <c r="AX16" s="46">
        <f t="shared" si="29"/>
        <v>152669000000</v>
      </c>
      <c r="AY16" s="46">
        <f>_xlfn.XLOOKUP($D16, MASTER_YH!$D:$D, MASTER_YH!J:J)</f>
        <v>76530000000</v>
      </c>
      <c r="AZ16" s="49">
        <f t="shared" si="30"/>
        <v>1.9948908924604729</v>
      </c>
      <c r="BA16" s="46">
        <f t="shared" si="57"/>
        <v>157403000000</v>
      </c>
      <c r="BB16" s="46">
        <f>_xlfn.XLOOKUP($D16, 'MASTER_S&amp;P'!$D:$D, 'MASTER_S&amp;P'!J:J)</f>
        <v>76445000000</v>
      </c>
      <c r="BC16" s="49">
        <f t="shared" si="58"/>
        <v>2.059035908169272</v>
      </c>
      <c r="BD16" s="51">
        <f t="shared" si="31"/>
        <v>76487500000</v>
      </c>
      <c r="BE16" s="65">
        <f t="shared" si="32"/>
        <v>0.40355775567702018</v>
      </c>
      <c r="BF16" s="65">
        <f t="shared" si="33"/>
        <v>0.6414637828227342</v>
      </c>
      <c r="BG16" s="50">
        <f t="shared" si="59"/>
        <v>2.0269634003148722</v>
      </c>
      <c r="BH16" s="44">
        <f t="shared" si="34"/>
        <v>1</v>
      </c>
      <c r="BK16" s="46">
        <f>_xlfn.XLOOKUP($D16,MASTER_YH!$D:$D,MASTER_YH!H:H)</f>
        <v>157403000000</v>
      </c>
      <c r="BL16" s="46">
        <f>IF(AND(EXCL_YRS_NEG_INC=1,_xlfn.XLOOKUP($D16,MASTER_YH!$D:$D,MASTER_YH!N:N)&lt;0), "Negative", _xlfn.XLOOKUP($D16,MASTER_YH!$D:$D,MASTER_YH!N:N))</f>
        <v>22477000000</v>
      </c>
      <c r="BM16" s="65">
        <f t="shared" si="35"/>
        <v>0.39797155438071025</v>
      </c>
      <c r="BN16" s="65">
        <f t="shared" si="36"/>
        <v>0.608757575373013</v>
      </c>
      <c r="BO16" s="47">
        <f t="shared" si="60"/>
        <v>0.14279905719713093</v>
      </c>
      <c r="BP16" s="46">
        <f>_xlfn.XLOOKUP($D16, 'MASTER_S&amp;P'!$D:$D, 'MASTER_S&amp;P'!H:H)</f>
        <v>151157000000</v>
      </c>
      <c r="BQ16" s="46">
        <f>IF(AND(EXCL_YRS_NEG_INC=1,_xlfn.XLOOKUP($D16,'MASTER_S&amp;P'!$D:$D,'MASTER_S&amp;P'!N:N)&lt;0),"Negative",_xlfn.XLOOKUP($D16,'MASTER_S&amp;P'!$D:$D,'MASTER_S&amp;P'!N:N))</f>
        <v>21737000000</v>
      </c>
      <c r="BR16" s="65">
        <f t="shared" si="37"/>
        <v>0.39797155438071025</v>
      </c>
      <c r="BS16" s="65">
        <f t="shared" si="38"/>
        <v>0.608757575373013</v>
      </c>
      <c r="BT16" s="47">
        <f t="shared" si="61"/>
        <v>0.14380412418875738</v>
      </c>
      <c r="BU16" s="46">
        <f>_xlfn.XLOOKUP($D16, MASTER_VL!$D:$D, MASTER_VL!H:H)</f>
        <v>157403000000</v>
      </c>
      <c r="BV16" s="46">
        <f>IF(AND(EXCL_YRS_NEG_INC=1,_xlfn.XLOOKUP($D16,MASTER_VL!$D:$D,MASTER_VL!Q:Q)&lt;0),"Negative",_xlfn.XLOOKUP($D16,MASTER_VL!$D:$D,MASTER_VL!Q:Q))</f>
        <v>16957040000.000002</v>
      </c>
      <c r="BW16" s="65">
        <f t="shared" si="39"/>
        <v>0.44077116484495654</v>
      </c>
      <c r="BX16" s="65">
        <f t="shared" si="40"/>
        <v>0.608757575373013</v>
      </c>
      <c r="BY16" s="47">
        <f t="shared" si="62"/>
        <v>0.10773009408969335</v>
      </c>
      <c r="BZ16" s="46">
        <f t="shared" si="41"/>
        <v>157403000000</v>
      </c>
      <c r="CA16" s="46">
        <f>_xlfn.XLOOKUP($D16, MASTER_YH!$D:$D, MASTER_YH!K:K)</f>
        <v>76445000000</v>
      </c>
      <c r="CB16" s="49">
        <f t="shared" si="42"/>
        <v>2.059035908169272</v>
      </c>
      <c r="CC16" s="46">
        <f t="shared" si="63"/>
        <v>151157000000</v>
      </c>
      <c r="CD16" s="46">
        <f>_xlfn.XLOOKUP($D16, 'MASTER_S&amp;P'!$D:$D, 'MASTER_S&amp;P'!K:K)</f>
        <v>71876000000</v>
      </c>
      <c r="CE16" s="49">
        <f t="shared" si="64"/>
        <v>2.1030246535700372</v>
      </c>
      <c r="CF16" s="51">
        <f t="shared" si="43"/>
        <v>74160500000</v>
      </c>
      <c r="CG16" s="65">
        <f t="shared" si="44"/>
        <v>0.39734584835726916</v>
      </c>
      <c r="CH16" s="65">
        <f t="shared" si="45"/>
        <v>0.608757575373013</v>
      </c>
      <c r="CI16" s="50">
        <f t="shared" si="65"/>
        <v>2.0810302808696548</v>
      </c>
      <c r="CJ16" s="44">
        <f t="shared" si="46"/>
        <v>1</v>
      </c>
    </row>
    <row r="17" spans="2:88" x14ac:dyDescent="0.3">
      <c r="B17" s="7" t="str">
        <f t="shared" si="47"/>
        <v>Retail Building Supply</v>
      </c>
      <c r="C17" s="7" t="str">
        <v>Lowes Companies Inc</v>
      </c>
      <c r="D17" s="7" t="str">
        <v>LOW</v>
      </c>
      <c r="G17" s="46">
        <f>_xlfn.XLOOKUP($D17,MASTER_YH!$D:$D,MASTER_YH!F:F)</f>
        <v>82472000000</v>
      </c>
      <c r="H17" s="46">
        <f>IF(AND(EXCL_YRS_NEG_INC=1,_xlfn.XLOOKUP($D17,MASTER_YH!$D:$D,MASTER_YH!L:L)&lt;0), "Negative", _xlfn.XLOOKUP($D17,MASTER_YH!$D:$D,MASTER_YH!L:L))</f>
        <v>9153000000</v>
      </c>
      <c r="I17" s="103">
        <f t="shared" si="11"/>
        <v>0.20982252761444833</v>
      </c>
      <c r="J17" s="103">
        <f t="shared" si="12"/>
        <v>1</v>
      </c>
      <c r="K17" s="104">
        <f t="shared" si="48"/>
        <v>0.11098312154428169</v>
      </c>
      <c r="L17" s="46">
        <f>_xlfn.XLOOKUP($D17, 'MASTER_S&amp;P'!$D:$D, 'MASTER_S&amp;P'!F:F)</f>
        <v>86377000000</v>
      </c>
      <c r="M17" s="46">
        <f>IF(AND(EXCL_YRS_NEG_INC=1,_xlfn.XLOOKUP($D17,'MASTER_S&amp;P'!$D:$D,'MASTER_S&amp;P'!L:L)&lt;0),"Negative",_xlfn.XLOOKUP($D17,'MASTER_S&amp;P'!$D:$D,'MASTER_S&amp;P'!L:L))</f>
        <v>10175000000</v>
      </c>
      <c r="N17" s="103">
        <f t="shared" si="13"/>
        <v>0.20982252761444833</v>
      </c>
      <c r="O17" s="103">
        <f t="shared" si="14"/>
        <v>1</v>
      </c>
      <c r="P17" s="104">
        <f t="shared" si="49"/>
        <v>0.11779756185095569</v>
      </c>
      <c r="Q17" s="46">
        <f>_xlfn.XLOOKUP($D17, MASTER_VL!$D:$D, MASTER_VL!F:F)</f>
        <v>83674000000</v>
      </c>
      <c r="R17" s="46">
        <f>IF(AND(EXCL_YRS_NEG_INC=1,_xlfn.XLOOKUP($D17,MASTER_VL!$D:$D,MASTER_VL!O:O)&lt;0),"Negative",_xlfn.XLOOKUP($D17,MASTER_VL!$D:$D,MASTER_VL!O:O))</f>
        <v>6714400000</v>
      </c>
      <c r="S17" s="103">
        <f t="shared" si="15"/>
        <v>0.37417634331607924</v>
      </c>
      <c r="T17" s="103">
        <f t="shared" si="16"/>
        <v>1</v>
      </c>
      <c r="U17" s="104">
        <f t="shared" si="50"/>
        <v>8.0244759423476822E-2</v>
      </c>
      <c r="V17" s="46">
        <f t="shared" si="17"/>
        <v>82472000000</v>
      </c>
      <c r="W17" s="46">
        <f>_xlfn.XLOOKUP($D17, MASTER_YH!$D:$D, MASTER_YH!I:I)</f>
        <v>43102000000</v>
      </c>
      <c r="X17" s="105">
        <f t="shared" si="18"/>
        <v>1.9134146907336087</v>
      </c>
      <c r="Y17" s="46">
        <f t="shared" si="51"/>
        <v>86377000000</v>
      </c>
      <c r="Z17" s="46">
        <f>_xlfn.XLOOKUP($D17, 'MASTER_S&amp;P'!$D:$D, 'MASTER_S&amp;P'!I:I)</f>
        <v>41795000000</v>
      </c>
      <c r="AA17" s="105">
        <f t="shared" si="52"/>
        <v>2.0666826175379831</v>
      </c>
      <c r="AB17" s="51">
        <f t="shared" si="19"/>
        <v>42448500000</v>
      </c>
      <c r="AC17" s="103">
        <f t="shared" si="20"/>
        <v>0.20964185401717397</v>
      </c>
      <c r="AD17" s="103">
        <f t="shared" si="21"/>
        <v>1</v>
      </c>
      <c r="AE17" s="50">
        <f t="shared" si="53"/>
        <v>1.990048654135796</v>
      </c>
      <c r="AF17" s="113">
        <v>1</v>
      </c>
      <c r="AI17" s="46">
        <f>_xlfn.XLOOKUP($D17,MASTER_YH!$D:$D,MASTER_YH!G:G)</f>
        <v>85099000000</v>
      </c>
      <c r="AJ17" s="46">
        <f>IF(AND(EXCL_YRS_NEG_INC=1,_xlfn.XLOOKUP($D17,MASTER_YH!$D:$D,MASTER_YH!M:M)&lt;0), "Negative", _xlfn.XLOOKUP($D17,MASTER_YH!$D:$D,MASTER_YH!M:M))</f>
        <v>10175000000</v>
      </c>
      <c r="AK17" s="103">
        <f t="shared" si="23"/>
        <v>0.22584723816744631</v>
      </c>
      <c r="AL17" s="103">
        <f t="shared" si="24"/>
        <v>0.3585362171772658</v>
      </c>
      <c r="AM17" s="104">
        <f t="shared" si="54"/>
        <v>0.11956662240449359</v>
      </c>
      <c r="AN17" s="46">
        <f>_xlfn.XLOOKUP($D17, 'MASTER_S&amp;P'!$D:$D, 'MASTER_S&amp;P'!G:G)</f>
        <v>97059000000</v>
      </c>
      <c r="AO17" s="46">
        <f>IF(AND(EXCL_YRS_NEG_INC=1,_xlfn.XLOOKUP($D17,'MASTER_S&amp;P'!$D:$D,'MASTER_S&amp;P'!M:M)&lt;0),"Negative",_xlfn.XLOOKUP($D17,'MASTER_S&amp;P'!$D:$D,'MASTER_S&amp;P'!M:M))</f>
        <v>9036000000</v>
      </c>
      <c r="AP17" s="103">
        <f t="shared" si="25"/>
        <v>0.22584723816744631</v>
      </c>
      <c r="AQ17" s="103">
        <f t="shared" si="26"/>
        <v>0.3585362171772658</v>
      </c>
      <c r="AR17" s="104">
        <f t="shared" si="55"/>
        <v>9.309801254906809E-2</v>
      </c>
      <c r="AS17" s="46">
        <f>_xlfn.XLOOKUP($D17, MASTER_VL!$D:$D, MASTER_VL!G:G)</f>
        <v>86377000000</v>
      </c>
      <c r="AT17" s="46">
        <f>IF(AND(EXCL_YRS_NEG_INC=1,_xlfn.XLOOKUP($D17,MASTER_VL!$D:$D,MASTER_VL!P:P)&lt;0),"Negative",_xlfn.XLOOKUP($D17,MASTER_VL!$D:$D,MASTER_VL!P:P))</f>
        <v>7576800000</v>
      </c>
      <c r="AU17" s="103">
        <f t="shared" si="27"/>
        <v>0.22885773595757727</v>
      </c>
      <c r="AV17" s="103">
        <f t="shared" si="28"/>
        <v>0.3585362171772658</v>
      </c>
      <c r="AW17" s="104">
        <f t="shared" si="56"/>
        <v>8.7717795246419761E-2</v>
      </c>
      <c r="AX17" s="46">
        <f t="shared" si="29"/>
        <v>85099000000</v>
      </c>
      <c r="AY17" s="46">
        <f>_xlfn.XLOOKUP($D17, MASTER_YH!$D:$D, MASTER_YH!J:J)</f>
        <v>41795000000</v>
      </c>
      <c r="AZ17" s="105">
        <f t="shared" si="30"/>
        <v>2.0361047972245485</v>
      </c>
      <c r="BA17" s="46">
        <f t="shared" si="57"/>
        <v>97059000000</v>
      </c>
      <c r="BB17" s="46">
        <f>_xlfn.XLOOKUP($D17, 'MASTER_S&amp;P'!$D:$D, 'MASTER_S&amp;P'!J:J)</f>
        <v>43708000000</v>
      </c>
      <c r="BC17" s="105">
        <f t="shared" si="58"/>
        <v>2.2206232268692232</v>
      </c>
      <c r="BD17" s="51">
        <f t="shared" si="31"/>
        <v>42751500000</v>
      </c>
      <c r="BE17" s="103">
        <f t="shared" si="32"/>
        <v>0.22556233883740651</v>
      </c>
      <c r="BF17" s="103">
        <f t="shared" si="33"/>
        <v>0.3585362171772658</v>
      </c>
      <c r="BG17" s="50">
        <f t="shared" si="59"/>
        <v>2.1283640120468856</v>
      </c>
      <c r="BH17" s="44">
        <f t="shared" si="34"/>
        <v>1</v>
      </c>
      <c r="BK17" s="46">
        <f>_xlfn.XLOOKUP($D17,MASTER_YH!$D:$D,MASTER_YH!H:H)</f>
        <v>95570000000</v>
      </c>
      <c r="BL17" s="46">
        <f>IF(AND(EXCL_YRS_NEG_INC=1,_xlfn.XLOOKUP($D17,MASTER_YH!$D:$D,MASTER_YH!N:N)&lt;0), "Negative", _xlfn.XLOOKUP($D17,MASTER_YH!$D:$D,MASTER_YH!N:N))</f>
        <v>9036000000</v>
      </c>
      <c r="BM17" s="103">
        <f t="shared" si="35"/>
        <v>0.23705335647970946</v>
      </c>
      <c r="BN17" s="103">
        <f t="shared" si="36"/>
        <v>0.36260889738509683</v>
      </c>
      <c r="BO17" s="104">
        <f t="shared" si="60"/>
        <v>9.4548498482787485E-2</v>
      </c>
      <c r="BP17" s="46">
        <f>_xlfn.XLOOKUP($D17, 'MASTER_S&amp;P'!$D:$D, 'MASTER_S&amp;P'!H:H)</f>
        <v>96250000000</v>
      </c>
      <c r="BQ17" s="46">
        <f>IF(AND(EXCL_YRS_NEG_INC=1,_xlfn.XLOOKUP($D17,'MASTER_S&amp;P'!$D:$D,'MASTER_S&amp;P'!N:N)&lt;0),"Negative",_xlfn.XLOOKUP($D17,'MASTER_S&amp;P'!$D:$D,'MASTER_S&amp;P'!N:N))</f>
        <v>11208000000</v>
      </c>
      <c r="BR17" s="103">
        <f t="shared" si="37"/>
        <v>0.23705335647970946</v>
      </c>
      <c r="BS17" s="103">
        <f t="shared" si="38"/>
        <v>0.36260889738509683</v>
      </c>
      <c r="BT17" s="104">
        <f t="shared" si="61"/>
        <v>0.11644675324675324</v>
      </c>
      <c r="BU17" s="46">
        <f>_xlfn.XLOOKUP($D17, MASTER_VL!$D:$D, MASTER_VL!H:H)</f>
        <v>97059000000</v>
      </c>
      <c r="BV17" s="46">
        <f>IF(AND(EXCL_YRS_NEG_INC=1,_xlfn.XLOOKUP($D17,MASTER_VL!$D:$D,MASTER_VL!Q:Q)&lt;0),"Negative",_xlfn.XLOOKUP($D17,MASTER_VL!$D:$D,MASTER_VL!Q:Q))</f>
        <v>8251730000</v>
      </c>
      <c r="BW17" s="103">
        <f t="shared" si="39"/>
        <v>0.26254711653590673</v>
      </c>
      <c r="BX17" s="103">
        <f t="shared" si="40"/>
        <v>0.36260889738509683</v>
      </c>
      <c r="BY17" s="104">
        <f t="shared" si="62"/>
        <v>8.5017669664843032E-2</v>
      </c>
      <c r="BZ17" s="46">
        <f t="shared" si="41"/>
        <v>95570000000</v>
      </c>
      <c r="CA17" s="46">
        <f>_xlfn.XLOOKUP($D17, MASTER_YH!$D:$D, MASTER_YH!K:K)</f>
        <v>43708000000</v>
      </c>
      <c r="CB17" s="105">
        <f t="shared" si="42"/>
        <v>2.1865562368445137</v>
      </c>
      <c r="CC17" s="46">
        <f t="shared" si="63"/>
        <v>96250000000</v>
      </c>
      <c r="CD17" s="46">
        <f>_xlfn.XLOOKUP($D17, 'MASTER_S&amp;P'!$D:$D, 'MASTER_S&amp;P'!K:K)</f>
        <v>44640000000</v>
      </c>
      <c r="CE17" s="105">
        <f t="shared" si="64"/>
        <v>2.1561379928315412</v>
      </c>
      <c r="CF17" s="51">
        <f t="shared" si="43"/>
        <v>44174000000</v>
      </c>
      <c r="CG17" s="103">
        <f t="shared" si="44"/>
        <v>0.2366806521710885</v>
      </c>
      <c r="CH17" s="103">
        <f t="shared" si="45"/>
        <v>0.36260889738509683</v>
      </c>
      <c r="CI17" s="50">
        <f t="shared" si="65"/>
        <v>2.1713471148380274</v>
      </c>
      <c r="CJ17" s="44">
        <f t="shared" si="46"/>
        <v>1</v>
      </c>
    </row>
    <row r="18" spans="2:88" x14ac:dyDescent="0.3">
      <c r="B18" s="7" t="str">
        <f t="shared" si="47"/>
        <v>Retail Building Supply</v>
      </c>
      <c r="C18" s="7" t="str">
        <v>Pool Corporation</v>
      </c>
      <c r="D18" s="7" t="str">
        <v>POOL</v>
      </c>
      <c r="G18" s="46">
        <f>_xlfn.XLOOKUP($D18,MASTER_YH!$D:$D,MASTER_YH!F:F)</f>
        <v>5310953000</v>
      </c>
      <c r="H18" s="46">
        <f>IF(AND(EXCL_YRS_NEG_INC=1,_xlfn.XLOOKUP($D18,MASTER_YH!$D:$D,MASTER_YH!L:L)&lt;0), "Negative", _xlfn.XLOOKUP($D18,MASTER_YH!$D:$D,MASTER_YH!L:L))</f>
        <v>566954000</v>
      </c>
      <c r="I18" s="65">
        <f t="shared" si="11"/>
        <v>1.6648901147285369E-2</v>
      </c>
      <c r="J18" s="65" t="str">
        <f t="shared" si="12"/>
        <v/>
      </c>
      <c r="K18" s="47">
        <f t="shared" si="48"/>
        <v>0.10675183907671561</v>
      </c>
      <c r="L18" s="46">
        <f>_xlfn.XLOOKUP($D18, 'MASTER_S&amp;P'!$D:$D, 'MASTER_S&amp;P'!F:F)</f>
        <v>5310953000</v>
      </c>
      <c r="M18" s="46">
        <f>IF(AND(EXCL_YRS_NEG_INC=1,_xlfn.XLOOKUP($D18,'MASTER_S&amp;P'!$D:$D,'MASTER_S&amp;P'!L:L)&lt;0),"Negative",_xlfn.XLOOKUP($D18,'MASTER_S&amp;P'!$D:$D,'MASTER_S&amp;P'!L:L))</f>
        <v>567161000</v>
      </c>
      <c r="N18" s="65">
        <f t="shared" si="13"/>
        <v>1.6648901147285369E-2</v>
      </c>
      <c r="O18" s="65" t="str">
        <f t="shared" si="14"/>
        <v/>
      </c>
      <c r="P18" s="47">
        <f t="shared" si="49"/>
        <v>0.10679081513242539</v>
      </c>
      <c r="Q18" s="46">
        <f>_xlfn.XLOOKUP($D18, MASTER_VL!$D:$D, MASTER_VL!F:F)</f>
        <v>5311000000</v>
      </c>
      <c r="R18" s="46">
        <f>IF(AND(EXCL_YRS_NEG_INC=1,_xlfn.XLOOKUP($D18,MASTER_VL!$D:$D,MASTER_VL!O:O)&lt;0),"Negative",_xlfn.XLOOKUP($D18,MASTER_VL!$D:$D,MASTER_VL!O:O))</f>
        <v>429513000</v>
      </c>
      <c r="S18" s="65">
        <f t="shared" si="15"/>
        <v>2.9689971912687727E-2</v>
      </c>
      <c r="T18" s="65" t="str">
        <f t="shared" si="16"/>
        <v/>
      </c>
      <c r="U18" s="47">
        <f t="shared" si="50"/>
        <v>8.0872340425531916E-2</v>
      </c>
      <c r="V18" s="46">
        <f t="shared" si="17"/>
        <v>5310953000</v>
      </c>
      <c r="W18" s="46">
        <f>_xlfn.XLOOKUP($D18, MASTER_YH!$D:$D, MASTER_YH!I:I)</f>
        <v>3368184000</v>
      </c>
      <c r="X18" s="49">
        <f t="shared" si="18"/>
        <v>1.5768001391847952</v>
      </c>
      <c r="Y18" s="46">
        <f t="shared" si="51"/>
        <v>5310953000</v>
      </c>
      <c r="Z18" s="46">
        <f>_xlfn.XLOOKUP($D18, 'MASTER_S&amp;P'!$D:$D, 'MASTER_S&amp;P'!I:I)</f>
        <v>3368184000</v>
      </c>
      <c r="AA18" s="49">
        <f t="shared" si="52"/>
        <v>1.5768001391847952</v>
      </c>
      <c r="AB18" s="51">
        <f t="shared" si="19"/>
        <v>3368184000</v>
      </c>
      <c r="AC18" s="65">
        <f t="shared" si="20"/>
        <v>1.6634565142018706E-2</v>
      </c>
      <c r="AD18" s="65" t="str">
        <f t="shared" si="21"/>
        <v/>
      </c>
      <c r="AE18" s="50">
        <f t="shared" si="53"/>
        <v>1.5768001391847952</v>
      </c>
      <c r="AF18" s="44">
        <f t="shared" si="22"/>
        <v>0</v>
      </c>
      <c r="AI18" s="46">
        <f>_xlfn.XLOOKUP($D18,MASTER_YH!$D:$D,MASTER_YH!G:G)</f>
        <v>5541595000</v>
      </c>
      <c r="AJ18" s="46">
        <f>IF(AND(EXCL_YRS_NEG_INC=1,_xlfn.XLOOKUP($D18,MASTER_YH!$D:$D,MASTER_YH!M:M)&lt;0), "Negative", _xlfn.XLOOKUP($D18,MASTER_YH!$D:$D,MASTER_YH!M:M))</f>
        <v>688136000</v>
      </c>
      <c r="AK18" s="65">
        <f t="shared" si="23"/>
        <v>1.8109766676027771E-2</v>
      </c>
      <c r="AL18" s="65" t="str">
        <f t="shared" si="24"/>
        <v/>
      </c>
      <c r="AM18" s="47">
        <f t="shared" si="54"/>
        <v>0.12417652318511187</v>
      </c>
      <c r="AN18" s="46">
        <f>_xlfn.XLOOKUP($D18, 'MASTER_S&amp;P'!$D:$D, 'MASTER_S&amp;P'!G:G)</f>
        <v>5541595000</v>
      </c>
      <c r="AO18" s="46">
        <f>IF(AND(EXCL_YRS_NEG_INC=1,_xlfn.XLOOKUP($D18,'MASTER_S&amp;P'!$D:$D,'MASTER_S&amp;P'!M:M)&lt;0),"Negative",_xlfn.XLOOKUP($D18,'MASTER_S&amp;P'!$D:$D,'MASTER_S&amp;P'!M:M))</f>
        <v>688313000</v>
      </c>
      <c r="AP18" s="65">
        <f t="shared" si="25"/>
        <v>1.8109766676027771E-2</v>
      </c>
      <c r="AQ18" s="65" t="str">
        <f t="shared" si="26"/>
        <v/>
      </c>
      <c r="AR18" s="47">
        <f t="shared" si="55"/>
        <v>0.12420846344779797</v>
      </c>
      <c r="AS18" s="46">
        <f>_xlfn.XLOOKUP($D18, MASTER_VL!$D:$D, MASTER_VL!G:G)</f>
        <v>5541600000</v>
      </c>
      <c r="AT18" s="46">
        <f>IF(AND(EXCL_YRS_NEG_INC=1,_xlfn.XLOOKUP($D18,MASTER_VL!$D:$D,MASTER_VL!P:P)&lt;0),"Negative",_xlfn.XLOOKUP($D18,MASTER_VL!$D:$D,MASTER_VL!P:P))</f>
        <v>512106000</v>
      </c>
      <c r="AU18" s="65">
        <f t="shared" si="27"/>
        <v>1.8351166185715587E-2</v>
      </c>
      <c r="AV18" s="65" t="str">
        <f t="shared" si="28"/>
        <v/>
      </c>
      <c r="AW18" s="47">
        <f t="shared" si="56"/>
        <v>9.2411216977046337E-2</v>
      </c>
      <c r="AX18" s="46">
        <f t="shared" si="29"/>
        <v>5541595000</v>
      </c>
      <c r="AY18" s="46">
        <f>_xlfn.XLOOKUP($D18, MASTER_YH!$D:$D, MASTER_YH!J:J)</f>
        <v>3428068000</v>
      </c>
      <c r="AZ18" s="49">
        <f t="shared" si="30"/>
        <v>1.6165359030217603</v>
      </c>
      <c r="BA18" s="46">
        <f t="shared" si="57"/>
        <v>5541595000</v>
      </c>
      <c r="BB18" s="46">
        <f>_xlfn.XLOOKUP($D18, 'MASTER_S&amp;P'!$D:$D, 'MASTER_S&amp;P'!J:J)</f>
        <v>3428068000</v>
      </c>
      <c r="BC18" s="49">
        <f t="shared" si="58"/>
        <v>1.6165359030217603</v>
      </c>
      <c r="BD18" s="51">
        <f t="shared" si="31"/>
        <v>3428068000</v>
      </c>
      <c r="BE18" s="65">
        <f t="shared" si="32"/>
        <v>1.808692176353275E-2</v>
      </c>
      <c r="BF18" s="65" t="str">
        <f t="shared" si="33"/>
        <v/>
      </c>
      <c r="BG18" s="50">
        <f t="shared" si="59"/>
        <v>1.6165359030217603</v>
      </c>
      <c r="BH18" s="44">
        <f t="shared" si="34"/>
        <v>0</v>
      </c>
      <c r="BK18" s="46">
        <f>_xlfn.XLOOKUP($D18,MASTER_YH!$D:$D,MASTER_YH!H:H)</f>
        <v>6179727000</v>
      </c>
      <c r="BL18" s="46">
        <f>IF(AND(EXCL_YRS_NEG_INC=1,_xlfn.XLOOKUP($D18,MASTER_YH!$D:$D,MASTER_YH!N:N)&lt;0), "Negative", _xlfn.XLOOKUP($D18,MASTER_YH!$D:$D,MASTER_YH!N:N))</f>
        <v>984872000</v>
      </c>
      <c r="BM18" s="65">
        <f t="shared" si="35"/>
        <v>1.9133399922283377E-2</v>
      </c>
      <c r="BN18" s="65" t="str">
        <f t="shared" si="36"/>
        <v/>
      </c>
      <c r="BO18" s="47">
        <f t="shared" si="60"/>
        <v>0.15937144148924379</v>
      </c>
      <c r="BP18" s="46">
        <f>_xlfn.XLOOKUP($D18, 'MASTER_S&amp;P'!$D:$D, 'MASTER_S&amp;P'!H:H)</f>
        <v>6179727000</v>
      </c>
      <c r="BQ18" s="46">
        <f>IF(AND(EXCL_YRS_NEG_INC=1,_xlfn.XLOOKUP($D18,'MASTER_S&amp;P'!$D:$D,'MASTER_S&amp;P'!N:N)&lt;0),"Negative",_xlfn.XLOOKUP($D18,'MASTER_S&amp;P'!$D:$D,'MASTER_S&amp;P'!N:N))</f>
        <v>985225000</v>
      </c>
      <c r="BR18" s="65">
        <f t="shared" si="37"/>
        <v>1.9133399922283377E-2</v>
      </c>
      <c r="BS18" s="65" t="str">
        <f t="shared" si="38"/>
        <v/>
      </c>
      <c r="BT18" s="47">
        <f t="shared" si="61"/>
        <v>0.15942856375370626</v>
      </c>
      <c r="BU18" s="46">
        <f>_xlfn.XLOOKUP($D18, MASTER_VL!$D:$D, MASTER_VL!H:H)</f>
        <v>6179700000</v>
      </c>
      <c r="BV18" s="46">
        <f>IF(AND(EXCL_YRS_NEG_INC=1,_xlfn.XLOOKUP($D18,MASTER_VL!$D:$D,MASTER_VL!Q:Q)&lt;0),"Negative",_xlfn.XLOOKUP($D18,MASTER_VL!$D:$D,MASTER_VL!Q:Q))</f>
        <v>730609000</v>
      </c>
      <c r="BW18" s="65">
        <f t="shared" si="39"/>
        <v>2.1191089861466783E-2</v>
      </c>
      <c r="BX18" s="65" t="str">
        <f t="shared" si="40"/>
        <v/>
      </c>
      <c r="BY18" s="47">
        <f t="shared" si="62"/>
        <v>0.11822726022298817</v>
      </c>
      <c r="BZ18" s="46">
        <f t="shared" si="41"/>
        <v>6179727000</v>
      </c>
      <c r="CA18" s="46">
        <f>_xlfn.XLOOKUP($D18, MASTER_YH!$D:$D, MASTER_YH!K:K)</f>
        <v>3565437000</v>
      </c>
      <c r="CB18" s="49">
        <f t="shared" si="42"/>
        <v>1.7332312981550368</v>
      </c>
      <c r="CC18" s="46">
        <f t="shared" si="63"/>
        <v>6179727000</v>
      </c>
      <c r="CD18" s="46">
        <f>_xlfn.XLOOKUP($D18, 'MASTER_S&amp;P'!$D:$D, 'MASTER_S&amp;P'!K:K)</f>
        <v>3565437000</v>
      </c>
      <c r="CE18" s="49">
        <f t="shared" si="64"/>
        <v>1.7332312981550368</v>
      </c>
      <c r="CF18" s="51">
        <f t="shared" si="43"/>
        <v>3565437000</v>
      </c>
      <c r="CG18" s="65">
        <f t="shared" si="44"/>
        <v>1.9103317662763825E-2</v>
      </c>
      <c r="CH18" s="65" t="str">
        <f t="shared" si="45"/>
        <v/>
      </c>
      <c r="CI18" s="50">
        <f t="shared" si="65"/>
        <v>1.7332312981550368</v>
      </c>
      <c r="CJ18" s="44">
        <f t="shared" si="46"/>
        <v>0</v>
      </c>
    </row>
    <row r="19" spans="2:88" x14ac:dyDescent="0.3">
      <c r="B19" s="7" t="str">
        <f t="shared" si="47"/>
        <v>Retail Building Supply</v>
      </c>
      <c r="C19" s="7" t="str">
        <v>Sherwin Williams</v>
      </c>
      <c r="D19" s="7" t="str">
        <v>SHW</v>
      </c>
      <c r="G19" s="46">
        <f>_xlfn.XLOOKUP($D19,MASTER_YH!$D:$D,MASTER_YH!F:F)</f>
        <v>23098500000</v>
      </c>
      <c r="H19" s="46">
        <f>IF(AND(EXCL_YRS_NEG_INC=1,_xlfn.XLOOKUP($D19,MASTER_YH!$D:$D,MASTER_YH!L:L)&lt;0), "Negative", _xlfn.XLOOKUP($D19,MASTER_YH!$D:$D,MASTER_YH!L:L))</f>
        <v>3451800000</v>
      </c>
      <c r="I19" s="65">
        <f t="shared" si="11"/>
        <v>0.11681571471550729</v>
      </c>
      <c r="J19" s="65" t="str">
        <f t="shared" si="12"/>
        <v/>
      </c>
      <c r="K19" s="47">
        <f t="shared" si="48"/>
        <v>0.14943827521267614</v>
      </c>
      <c r="L19" s="46">
        <f>_xlfn.XLOOKUP($D19, 'MASTER_S&amp;P'!$D:$D, 'MASTER_S&amp;P'!F:F)</f>
        <v>23098500000</v>
      </c>
      <c r="M19" s="46">
        <f>IF(AND(EXCL_YRS_NEG_INC=1,_xlfn.XLOOKUP($D19,'MASTER_S&amp;P'!$D:$D,'MASTER_S&amp;P'!L:L)&lt;0),"Negative",_xlfn.XLOOKUP($D19,'MASTER_S&amp;P'!$D:$D,'MASTER_S&amp;P'!L:L))</f>
        <v>3451800000</v>
      </c>
      <c r="N19" s="65">
        <f t="shared" si="13"/>
        <v>0.11681571471550729</v>
      </c>
      <c r="O19" s="65" t="str">
        <f t="shared" si="14"/>
        <v/>
      </c>
      <c r="P19" s="47">
        <f t="shared" si="49"/>
        <v>0.14943827521267614</v>
      </c>
      <c r="Q19" s="46">
        <f>_xlfn.XLOOKUP($D19, MASTER_VL!$D:$D, MASTER_VL!F:F)</f>
        <v>23099000000</v>
      </c>
      <c r="R19" s="46">
        <f>IF(AND(EXCL_YRS_NEG_INC=1,_xlfn.XLOOKUP($D19,MASTER_VL!$D:$D,MASTER_VL!O:O)&lt;0),"Negative",_xlfn.XLOOKUP($D19,MASTER_VL!$D:$D,MASTER_VL!O:O))</f>
        <v>2843830000</v>
      </c>
      <c r="S19" s="65">
        <f t="shared" si="15"/>
        <v>0.20831736930755088</v>
      </c>
      <c r="T19" s="65" t="str">
        <f t="shared" si="16"/>
        <v/>
      </c>
      <c r="U19" s="47">
        <f t="shared" si="50"/>
        <v>0.1231148534568596</v>
      </c>
      <c r="V19" s="46">
        <f t="shared" si="17"/>
        <v>23098500000</v>
      </c>
      <c r="W19" s="46">
        <f>_xlfn.XLOOKUP($D19, MASTER_YH!$D:$D, MASTER_YH!I:I)</f>
        <v>23632600000</v>
      </c>
      <c r="X19" s="49">
        <f t="shared" si="18"/>
        <v>0.97739986290124659</v>
      </c>
      <c r="Y19" s="46">
        <f t="shared" si="51"/>
        <v>23098500000</v>
      </c>
      <c r="Z19" s="46">
        <f>_xlfn.XLOOKUP($D19, 'MASTER_S&amp;P'!$D:$D, 'MASTER_S&amp;P'!I:I)</f>
        <v>23632600000</v>
      </c>
      <c r="AA19" s="49">
        <f t="shared" si="52"/>
        <v>0.97739986290124659</v>
      </c>
      <c r="AB19" s="51">
        <f t="shared" si="19"/>
        <v>23632600000</v>
      </c>
      <c r="AC19" s="65">
        <f t="shared" si="20"/>
        <v>0.11671512725411418</v>
      </c>
      <c r="AD19" s="65" t="str">
        <f t="shared" si="21"/>
        <v/>
      </c>
      <c r="AE19" s="50">
        <f t="shared" si="53"/>
        <v>0.97739986290124659</v>
      </c>
      <c r="AF19" s="44">
        <f t="shared" si="22"/>
        <v>0</v>
      </c>
      <c r="AI19" s="46">
        <f>_xlfn.XLOOKUP($D19,MASTER_YH!$D:$D,MASTER_YH!G:G)</f>
        <v>23051900000</v>
      </c>
      <c r="AJ19" s="46">
        <f>IF(AND(EXCL_YRS_NEG_INC=1,_xlfn.XLOOKUP($D19,MASTER_YH!$D:$D,MASTER_YH!M:M)&lt;0), "Negative", _xlfn.XLOOKUP($D19,MASTER_YH!$D:$D,MASTER_YH!M:M))</f>
        <v>3109900000</v>
      </c>
      <c r="AK19" s="65">
        <f t="shared" si="23"/>
        <v>0.12126329704901183</v>
      </c>
      <c r="AL19" s="65" t="str">
        <f t="shared" si="24"/>
        <v/>
      </c>
      <c r="AM19" s="47">
        <f t="shared" si="54"/>
        <v>0.1349086192461359</v>
      </c>
      <c r="AN19" s="46">
        <f>_xlfn.XLOOKUP($D19, 'MASTER_S&amp;P'!$D:$D, 'MASTER_S&amp;P'!G:G)</f>
        <v>23051900000</v>
      </c>
      <c r="AO19" s="46">
        <f>IF(AND(EXCL_YRS_NEG_INC=1,_xlfn.XLOOKUP($D19,'MASTER_S&amp;P'!$D:$D,'MASTER_S&amp;P'!M:M)&lt;0),"Negative",_xlfn.XLOOKUP($D19,'MASTER_S&amp;P'!$D:$D,'MASTER_S&amp;P'!M:M))</f>
        <v>3109900000</v>
      </c>
      <c r="AP19" s="65">
        <f t="shared" si="25"/>
        <v>0.12126329704901183</v>
      </c>
      <c r="AQ19" s="65" t="str">
        <f t="shared" si="26"/>
        <v/>
      </c>
      <c r="AR19" s="47">
        <f t="shared" si="55"/>
        <v>0.1349086192461359</v>
      </c>
      <c r="AS19" s="46">
        <f>_xlfn.XLOOKUP($D19, MASTER_VL!$D:$D, MASTER_VL!G:G)</f>
        <v>23052000000</v>
      </c>
      <c r="AT19" s="46">
        <f>IF(AND(EXCL_YRS_NEG_INC=1,_xlfn.XLOOKUP($D19,MASTER_VL!$D:$D,MASTER_VL!P:P)&lt;0),"Negative",_xlfn.XLOOKUP($D19,MASTER_VL!$D:$D,MASTER_VL!P:P))</f>
        <v>2643390000</v>
      </c>
      <c r="AU19" s="65">
        <f t="shared" si="27"/>
        <v>0.1228797121566404</v>
      </c>
      <c r="AV19" s="65" t="str">
        <f t="shared" si="28"/>
        <v/>
      </c>
      <c r="AW19" s="47">
        <f t="shared" si="56"/>
        <v>0.11467074440395628</v>
      </c>
      <c r="AX19" s="46">
        <f t="shared" si="29"/>
        <v>23051900000</v>
      </c>
      <c r="AY19" s="46">
        <f>_xlfn.XLOOKUP($D19, MASTER_YH!$D:$D, MASTER_YH!J:J)</f>
        <v>22954400000</v>
      </c>
      <c r="AZ19" s="49">
        <f t="shared" si="30"/>
        <v>1.0042475516676541</v>
      </c>
      <c r="BA19" s="46">
        <f t="shared" si="57"/>
        <v>23051900000</v>
      </c>
      <c r="BB19" s="46">
        <f>_xlfn.XLOOKUP($D19, 'MASTER_S&amp;P'!$D:$D, 'MASTER_S&amp;P'!J:J)</f>
        <v>22954400000</v>
      </c>
      <c r="BC19" s="49">
        <f t="shared" si="58"/>
        <v>1.0042475516676541</v>
      </c>
      <c r="BD19" s="51">
        <f t="shared" si="31"/>
        <v>22954400000</v>
      </c>
      <c r="BE19" s="65">
        <f t="shared" si="32"/>
        <v>0.12111032713727854</v>
      </c>
      <c r="BF19" s="65" t="str">
        <f t="shared" si="33"/>
        <v/>
      </c>
      <c r="BG19" s="50">
        <f t="shared" si="59"/>
        <v>1.0042475516676541</v>
      </c>
      <c r="BH19" s="44">
        <f t="shared" si="34"/>
        <v>0</v>
      </c>
      <c r="BK19" s="46">
        <f>_xlfn.XLOOKUP($D19,MASTER_YH!$D:$D,MASTER_YH!H:H)</f>
        <v>22148900000</v>
      </c>
      <c r="BL19" s="46">
        <f>IF(AND(EXCL_YRS_NEG_INC=1,_xlfn.XLOOKUP($D19,MASTER_YH!$D:$D,MASTER_YH!N:N)&lt;0), "Negative", _xlfn.XLOOKUP($D19,MASTER_YH!$D:$D,MASTER_YH!N:N))</f>
        <v>2573100000</v>
      </c>
      <c r="BM19" s="65">
        <f t="shared" si="35"/>
        <v>0.12124742011822691</v>
      </c>
      <c r="BN19" s="65" t="str">
        <f t="shared" si="36"/>
        <v/>
      </c>
      <c r="BO19" s="47">
        <f t="shared" si="60"/>
        <v>0.11617281219383356</v>
      </c>
      <c r="BP19" s="46">
        <f>_xlfn.XLOOKUP($D19, 'MASTER_S&amp;P'!$D:$D, 'MASTER_S&amp;P'!H:H)</f>
        <v>22148900000</v>
      </c>
      <c r="BQ19" s="46">
        <f>IF(AND(EXCL_YRS_NEG_INC=1,_xlfn.XLOOKUP($D19,'MASTER_S&amp;P'!$D:$D,'MASTER_S&amp;P'!N:N)&lt;0),"Negative",_xlfn.XLOOKUP($D19,'MASTER_S&amp;P'!$D:$D,'MASTER_S&amp;P'!N:N))</f>
        <v>2573100000</v>
      </c>
      <c r="BR19" s="65">
        <f t="shared" si="37"/>
        <v>0.12124742011822691</v>
      </c>
      <c r="BS19" s="65" t="str">
        <f t="shared" si="38"/>
        <v/>
      </c>
      <c r="BT19" s="47">
        <f t="shared" si="61"/>
        <v>0.11617281219383356</v>
      </c>
      <c r="BU19" s="46">
        <f>_xlfn.XLOOKUP($D19, MASTER_VL!$D:$D, MASTER_VL!H:H)</f>
        <v>22149000000</v>
      </c>
      <c r="BV19" s="46">
        <f>IF(AND(EXCL_YRS_NEG_INC=1,_xlfn.XLOOKUP($D19,MASTER_VL!$D:$D,MASTER_VL!Q:Q)&lt;0),"Negative",_xlfn.XLOOKUP($D19,MASTER_VL!$D:$D,MASTER_VL!Q:Q))</f>
        <v>2260022400</v>
      </c>
      <c r="BW19" s="65">
        <f t="shared" si="39"/>
        <v>0.13428690068846552</v>
      </c>
      <c r="BX19" s="65" t="str">
        <f t="shared" si="40"/>
        <v/>
      </c>
      <c r="BY19" s="47">
        <f t="shared" si="62"/>
        <v>0.10203722064201544</v>
      </c>
      <c r="BZ19" s="46">
        <f t="shared" si="41"/>
        <v>22148900000</v>
      </c>
      <c r="CA19" s="46">
        <f>_xlfn.XLOOKUP($D19, MASTER_YH!$D:$D, MASTER_YH!K:K)</f>
        <v>22594000000</v>
      </c>
      <c r="CB19" s="49">
        <f t="shared" si="42"/>
        <v>0.98030007966716826</v>
      </c>
      <c r="CC19" s="46">
        <f t="shared" si="63"/>
        <v>22148900000</v>
      </c>
      <c r="CD19" s="46">
        <f>_xlfn.XLOOKUP($D19, 'MASTER_S&amp;P'!$D:$D, 'MASTER_S&amp;P'!K:K)</f>
        <v>22594000000</v>
      </c>
      <c r="CE19" s="49">
        <f t="shared" si="64"/>
        <v>0.98030007966716826</v>
      </c>
      <c r="CF19" s="51">
        <f t="shared" si="43"/>
        <v>22594000000</v>
      </c>
      <c r="CG19" s="65">
        <f t="shared" si="44"/>
        <v>0.1210567903099917</v>
      </c>
      <c r="CH19" s="65" t="str">
        <f t="shared" si="45"/>
        <v/>
      </c>
      <c r="CI19" s="50">
        <f t="shared" si="65"/>
        <v>0.98030007966716826</v>
      </c>
      <c r="CJ19" s="44">
        <f t="shared" si="46"/>
        <v>0</v>
      </c>
    </row>
    <row r="20" spans="2:88" x14ac:dyDescent="0.3">
      <c r="B20" s="7" t="str">
        <f t="shared" si="47"/>
        <v>Retail Building Supply</v>
      </c>
      <c r="C20" s="7" t="str">
        <v>SiteOne Landscape</v>
      </c>
      <c r="D20" s="7" t="str">
        <v>SITE</v>
      </c>
      <c r="G20" s="46">
        <f>_xlfn.XLOOKUP($D20,MASTER_YH!$D:$D,MASTER_YH!F:F)</f>
        <v>4540600000</v>
      </c>
      <c r="H20" s="46">
        <f>IF(AND(EXCL_YRS_NEG_INC=1,_xlfn.XLOOKUP($D20,MASTER_YH!$D:$D,MASTER_YH!L:L)&lt;0), "Negative", _xlfn.XLOOKUP($D20,MASTER_YH!$D:$D,MASTER_YH!L:L))</f>
        <v>160400000</v>
      </c>
      <c r="I20" s="65">
        <f t="shared" si="11"/>
        <v>1.5178934892833621E-2</v>
      </c>
      <c r="J20" s="65" t="str">
        <f t="shared" si="12"/>
        <v/>
      </c>
      <c r="K20" s="47">
        <f t="shared" si="48"/>
        <v>3.5325727877373037E-2</v>
      </c>
      <c r="L20" s="46">
        <f>_xlfn.XLOOKUP($D20, 'MASTER_S&amp;P'!$D:$D, 'MASTER_S&amp;P'!F:F)</f>
        <v>4540600000</v>
      </c>
      <c r="M20" s="46">
        <f>IF(AND(EXCL_YRS_NEG_INC=1,_xlfn.XLOOKUP($D20,'MASTER_S&amp;P'!$D:$D,'MASTER_S&amp;P'!L:L)&lt;0),"Negative",_xlfn.XLOOKUP($D20,'MASTER_S&amp;P'!$D:$D,'MASTER_S&amp;P'!L:L))</f>
        <v>160400000</v>
      </c>
      <c r="N20" s="65">
        <f t="shared" si="13"/>
        <v>1.5178934892833621E-2</v>
      </c>
      <c r="O20" s="65" t="str">
        <f t="shared" si="14"/>
        <v/>
      </c>
      <c r="P20" s="47">
        <f t="shared" si="49"/>
        <v>3.5325727877373037E-2</v>
      </c>
      <c r="Q20" s="46">
        <f>_xlfn.XLOOKUP($D20, MASTER_VL!$D:$D, MASTER_VL!F:F)</f>
        <v>4540600000</v>
      </c>
      <c r="R20" s="46">
        <f>IF(AND(EXCL_YRS_NEG_INC=1,_xlfn.XLOOKUP($D20,MASTER_VL!$D:$D,MASTER_VL!O:O)&lt;0),"Negative",_xlfn.XLOOKUP($D20,MASTER_VL!$D:$D,MASTER_VL!O:O))</f>
        <v>121706100</v>
      </c>
      <c r="S20" s="65">
        <f t="shared" si="15"/>
        <v>2.7068582283355503E-2</v>
      </c>
      <c r="T20" s="65" t="str">
        <f t="shared" si="16"/>
        <v/>
      </c>
      <c r="U20" s="47">
        <f t="shared" si="50"/>
        <v>2.6803968638505923E-2</v>
      </c>
      <c r="V20" s="46">
        <f t="shared" si="17"/>
        <v>4540600000</v>
      </c>
      <c r="W20" s="46">
        <f>_xlfn.XLOOKUP($D20, MASTER_YH!$D:$D, MASTER_YH!I:I)</f>
        <v>3070800000</v>
      </c>
      <c r="X20" s="49">
        <f t="shared" si="18"/>
        <v>1.4786374886023186</v>
      </c>
      <c r="Y20" s="46">
        <f t="shared" si="51"/>
        <v>4540600000</v>
      </c>
      <c r="Z20" s="46">
        <f>_xlfn.XLOOKUP($D20, 'MASTER_S&amp;P'!$D:$D, 'MASTER_S&amp;P'!I:I)</f>
        <v>3070800000</v>
      </c>
      <c r="AA20" s="49">
        <f t="shared" si="52"/>
        <v>1.4786374886023186</v>
      </c>
      <c r="AB20" s="51">
        <f t="shared" si="19"/>
        <v>3070800000</v>
      </c>
      <c r="AC20" s="65">
        <f t="shared" si="20"/>
        <v>1.5165864643413497E-2</v>
      </c>
      <c r="AD20" s="65" t="str">
        <f t="shared" si="21"/>
        <v/>
      </c>
      <c r="AE20" s="50">
        <f t="shared" si="53"/>
        <v>1.4786374886023186</v>
      </c>
      <c r="AF20" s="44">
        <f t="shared" si="22"/>
        <v>0</v>
      </c>
      <c r="AI20" s="46">
        <f>_xlfn.XLOOKUP($D20,MASTER_YH!$D:$D,MASTER_YH!G:G)</f>
        <v>4301200000</v>
      </c>
      <c r="AJ20" s="46">
        <f>IF(AND(EXCL_YRS_NEG_INC=1,_xlfn.XLOOKUP($D20,MASTER_YH!$D:$D,MASTER_YH!M:M)&lt;0), "Negative", _xlfn.XLOOKUP($D20,MASTER_YH!$D:$D,MASTER_YH!M:M))</f>
        <v>223200000</v>
      </c>
      <c r="AK20" s="65">
        <f t="shared" si="23"/>
        <v>1.4944487375925729E-2</v>
      </c>
      <c r="AL20" s="65" t="str">
        <f t="shared" si="24"/>
        <v/>
      </c>
      <c r="AM20" s="47">
        <f t="shared" si="54"/>
        <v>5.1892495117641588E-2</v>
      </c>
      <c r="AN20" s="46">
        <f>_xlfn.XLOOKUP($D20, 'MASTER_S&amp;P'!$D:$D, 'MASTER_S&amp;P'!G:G)</f>
        <v>4301200000</v>
      </c>
      <c r="AO20" s="46">
        <f>IF(AND(EXCL_YRS_NEG_INC=1,_xlfn.XLOOKUP($D20,'MASTER_S&amp;P'!$D:$D,'MASTER_S&amp;P'!M:M)&lt;0),"Negative",_xlfn.XLOOKUP($D20,'MASTER_S&amp;P'!$D:$D,'MASTER_S&amp;P'!M:M))</f>
        <v>223200000</v>
      </c>
      <c r="AP20" s="65">
        <f t="shared" si="25"/>
        <v>1.4944487375925729E-2</v>
      </c>
      <c r="AQ20" s="65" t="str">
        <f t="shared" si="26"/>
        <v/>
      </c>
      <c r="AR20" s="47">
        <f t="shared" si="55"/>
        <v>5.1892495117641588E-2</v>
      </c>
      <c r="AS20" s="46">
        <f>_xlfn.XLOOKUP($D20, MASTER_VL!$D:$D, MASTER_VL!G:G)</f>
        <v>4301200000</v>
      </c>
      <c r="AT20" s="46">
        <f>IF(AND(EXCL_YRS_NEG_INC=1,_xlfn.XLOOKUP($D20,MASTER_VL!$D:$D,MASTER_VL!P:P)&lt;0),"Negative",_xlfn.XLOOKUP($D20,MASTER_VL!$D:$D,MASTER_VL!P:P))</f>
        <v>171304000</v>
      </c>
      <c r="AU20" s="65">
        <f t="shared" si="27"/>
        <v>1.5143694355762729E-2</v>
      </c>
      <c r="AV20" s="65" t="str">
        <f t="shared" si="28"/>
        <v/>
      </c>
      <c r="AW20" s="47">
        <f t="shared" si="56"/>
        <v>3.9827025016274525E-2</v>
      </c>
      <c r="AX20" s="46">
        <f t="shared" si="29"/>
        <v>4301200000</v>
      </c>
      <c r="AY20" s="46">
        <f>_xlfn.XLOOKUP($D20, MASTER_YH!$D:$D, MASTER_YH!J:J)</f>
        <v>2828900000</v>
      </c>
      <c r="AZ20" s="49">
        <f t="shared" si="30"/>
        <v>1.5204496447382374</v>
      </c>
      <c r="BA20" s="46">
        <f t="shared" si="57"/>
        <v>4301200000</v>
      </c>
      <c r="BB20" s="46">
        <f>_xlfn.XLOOKUP($D20, 'MASTER_S&amp;P'!$D:$D, 'MASTER_S&amp;P'!J:J)</f>
        <v>2828900000</v>
      </c>
      <c r="BC20" s="49">
        <f t="shared" si="58"/>
        <v>1.5204496447382374</v>
      </c>
      <c r="BD20" s="51">
        <f t="shared" si="31"/>
        <v>2828900000</v>
      </c>
      <c r="BE20" s="65">
        <f t="shared" si="32"/>
        <v>1.4925635365709723E-2</v>
      </c>
      <c r="BF20" s="65" t="str">
        <f t="shared" si="33"/>
        <v/>
      </c>
      <c r="BG20" s="50">
        <f t="shared" si="59"/>
        <v>1.5204496447382374</v>
      </c>
      <c r="BH20" s="44">
        <f t="shared" si="34"/>
        <v>0</v>
      </c>
      <c r="BK20" s="46">
        <f>_xlfn.XLOOKUP($D20,MASTER_YH!$D:$D,MASTER_YH!H:H)</f>
        <v>4014500000</v>
      </c>
      <c r="BL20" s="46">
        <f>IF(AND(EXCL_YRS_NEG_INC=1,_xlfn.XLOOKUP($D20,MASTER_YH!$D:$D,MASTER_YH!N:N)&lt;0), "Negative", _xlfn.XLOOKUP($D20,MASTER_YH!$D:$D,MASTER_YH!N:N))</f>
        <v>313100000</v>
      </c>
      <c r="BM20" s="65">
        <f t="shared" si="35"/>
        <v>1.3597806401592244E-2</v>
      </c>
      <c r="BN20" s="65" t="str">
        <f t="shared" si="36"/>
        <v/>
      </c>
      <c r="BO20" s="47">
        <f t="shared" si="60"/>
        <v>7.7992277992277995E-2</v>
      </c>
      <c r="BP20" s="46">
        <f>_xlfn.XLOOKUP($D20, 'MASTER_S&amp;P'!$D:$D, 'MASTER_S&amp;P'!H:H)</f>
        <v>4014500000</v>
      </c>
      <c r="BQ20" s="46">
        <f>IF(AND(EXCL_YRS_NEG_INC=1,_xlfn.XLOOKUP($D20,'MASTER_S&amp;P'!$D:$D,'MASTER_S&amp;P'!N:N)&lt;0),"Negative",_xlfn.XLOOKUP($D20,'MASTER_S&amp;P'!$D:$D,'MASTER_S&amp;P'!N:N))</f>
        <v>313100000</v>
      </c>
      <c r="BR20" s="65">
        <f t="shared" si="37"/>
        <v>1.3597806401592244E-2</v>
      </c>
      <c r="BS20" s="65" t="str">
        <f t="shared" si="38"/>
        <v/>
      </c>
      <c r="BT20" s="47">
        <f t="shared" si="61"/>
        <v>7.7992277992277995E-2</v>
      </c>
      <c r="BU20" s="46">
        <f>_xlfn.XLOOKUP($D20, MASTER_VL!$D:$D, MASTER_VL!H:H)</f>
        <v>4014500000</v>
      </c>
      <c r="BV20" s="46">
        <f>IF(AND(EXCL_YRS_NEG_INC=1,_xlfn.XLOOKUP($D20,MASTER_VL!$D:$D,MASTER_VL!Q:Q)&lt;0),"Negative",_xlfn.XLOOKUP($D20,MASTER_VL!$D:$D,MASTER_VL!Q:Q))</f>
        <v>240771200</v>
      </c>
      <c r="BW20" s="65">
        <f t="shared" si="39"/>
        <v>1.5060174278768825E-2</v>
      </c>
      <c r="BX20" s="65" t="str">
        <f t="shared" si="40"/>
        <v/>
      </c>
      <c r="BY20" s="47">
        <f t="shared" si="62"/>
        <v>5.9975389214098888E-2</v>
      </c>
      <c r="BZ20" s="46">
        <f t="shared" si="41"/>
        <v>4014500000</v>
      </c>
      <c r="CA20" s="46">
        <f>_xlfn.XLOOKUP($D20, MASTER_YH!$D:$D, MASTER_YH!K:K)</f>
        <v>2533900000</v>
      </c>
      <c r="CB20" s="49">
        <f t="shared" si="42"/>
        <v>1.584316666008919</v>
      </c>
      <c r="CC20" s="46">
        <f t="shared" si="63"/>
        <v>4014500000</v>
      </c>
      <c r="CD20" s="46">
        <f>_xlfn.XLOOKUP($D20, 'MASTER_S&amp;P'!$D:$D, 'MASTER_S&amp;P'!K:K)</f>
        <v>2533900000</v>
      </c>
      <c r="CE20" s="49">
        <f t="shared" si="64"/>
        <v>1.584316666008919</v>
      </c>
      <c r="CF20" s="51">
        <f t="shared" si="43"/>
        <v>2533900000</v>
      </c>
      <c r="CG20" s="65">
        <f t="shared" si="44"/>
        <v>1.3576427412874566E-2</v>
      </c>
      <c r="CH20" s="65" t="str">
        <f t="shared" si="45"/>
        <v/>
      </c>
      <c r="CI20" s="50">
        <f t="shared" si="65"/>
        <v>1.584316666008919</v>
      </c>
      <c r="CJ20" s="44">
        <f t="shared" si="46"/>
        <v>0</v>
      </c>
    </row>
    <row r="21" spans="2:88" x14ac:dyDescent="0.3">
      <c r="B21" s="7" t="str">
        <f t="shared" si="47"/>
        <v>Retail Building Supply</v>
      </c>
      <c r="C21" s="7" t="str">
        <v>Tractor Supply Co</v>
      </c>
      <c r="D21" s="7" t="str">
        <v>TSCO</v>
      </c>
      <c r="G21" s="46">
        <f>_xlfn.XLOOKUP($D21,MASTER_YH!$D:$D,MASTER_YH!F:F)</f>
        <v>14883231000</v>
      </c>
      <c r="H21" s="46">
        <f>IF(AND(EXCL_YRS_NEG_INC=1,_xlfn.XLOOKUP($D21,MASTER_YH!$D:$D,MASTER_YH!L:L)&lt;0), "Negative", _xlfn.XLOOKUP($D21,MASTER_YH!$D:$D,MASTER_YH!L:L))</f>
        <v>1412940000</v>
      </c>
      <c r="I21" s="65">
        <f t="shared" si="11"/>
        <v>4.8468418134576224E-2</v>
      </c>
      <c r="J21" s="65" t="str">
        <f t="shared" si="12"/>
        <v/>
      </c>
      <c r="K21" s="47">
        <f t="shared" si="48"/>
        <v>9.4935031244223783E-2</v>
      </c>
      <c r="L21" s="46">
        <f>_xlfn.XLOOKUP($D21, 'MASTER_S&amp;P'!$D:$D, 'MASTER_S&amp;P'!F:F)</f>
        <v>14883231000</v>
      </c>
      <c r="M21" s="46">
        <f>IF(AND(EXCL_YRS_NEG_INC=1,_xlfn.XLOOKUP($D21,'MASTER_S&amp;P'!$D:$D,'MASTER_S&amp;P'!L:L)&lt;0),"Negative",_xlfn.XLOOKUP($D21,'MASTER_S&amp;P'!$D:$D,'MASTER_S&amp;P'!L:L))</f>
        <v>1412940000</v>
      </c>
      <c r="N21" s="65">
        <f t="shared" si="13"/>
        <v>4.8468418134576224E-2</v>
      </c>
      <c r="O21" s="65" t="str">
        <f t="shared" si="14"/>
        <v/>
      </c>
      <c r="P21" s="47">
        <f t="shared" si="49"/>
        <v>9.4935031244223783E-2</v>
      </c>
      <c r="Q21" s="46">
        <f>_xlfn.XLOOKUP($D21, MASTER_VL!$D:$D, MASTER_VL!F:F)</f>
        <v>14883000000</v>
      </c>
      <c r="R21" s="46">
        <f>IF(AND(EXCL_YRS_NEG_INC=1,_xlfn.XLOOKUP($D21,MASTER_VL!$D:$D,MASTER_VL!O:O)&lt;0),"Negative",_xlfn.XLOOKUP($D21,MASTER_VL!$D:$D,MASTER_VL!O:O))</f>
        <v>1288680000</v>
      </c>
      <c r="S21" s="65">
        <f t="shared" si="15"/>
        <v>8.6433690748569797E-2</v>
      </c>
      <c r="T21" s="65" t="str">
        <f t="shared" si="16"/>
        <v/>
      </c>
      <c r="U21" s="47">
        <f t="shared" si="50"/>
        <v>8.65873815762951E-2</v>
      </c>
      <c r="V21" s="46">
        <f t="shared" si="17"/>
        <v>14883231000</v>
      </c>
      <c r="W21" s="46">
        <f>_xlfn.XLOOKUP($D21, MASTER_YH!$D:$D, MASTER_YH!I:I)</f>
        <v>9805485000</v>
      </c>
      <c r="X21" s="49">
        <f t="shared" si="18"/>
        <v>1.5178475108574436</v>
      </c>
      <c r="Y21" s="46">
        <f t="shared" si="51"/>
        <v>14883231000</v>
      </c>
      <c r="Z21" s="46">
        <f>_xlfn.XLOOKUP($D21, 'MASTER_S&amp;P'!$D:$D, 'MASTER_S&amp;P'!I:I)</f>
        <v>9805485000</v>
      </c>
      <c r="AA21" s="49">
        <f t="shared" si="52"/>
        <v>1.5178475108574436</v>
      </c>
      <c r="AB21" s="51">
        <f t="shared" si="19"/>
        <v>9805485000</v>
      </c>
      <c r="AC21" s="65">
        <f t="shared" si="20"/>
        <v>4.8426683037977529E-2</v>
      </c>
      <c r="AD21" s="65" t="str">
        <f t="shared" si="21"/>
        <v/>
      </c>
      <c r="AE21" s="50">
        <f t="shared" si="53"/>
        <v>1.5178475108574436</v>
      </c>
      <c r="AF21" s="44">
        <f t="shared" si="22"/>
        <v>0</v>
      </c>
      <c r="AI21" s="46">
        <f>_xlfn.XLOOKUP($D21,MASTER_YH!$D:$D,MASTER_YH!G:G)</f>
        <v>14555741000</v>
      </c>
      <c r="AJ21" s="46">
        <f>IF(AND(EXCL_YRS_NEG_INC=1,_xlfn.XLOOKUP($D21,MASTER_YH!$D:$D,MASTER_YH!M:M)&lt;0), "Negative", _xlfn.XLOOKUP($D21,MASTER_YH!$D:$D,MASTER_YH!M:M))</f>
        <v>1432402000</v>
      </c>
      <c r="AK21" s="65">
        <f t="shared" si="23"/>
        <v>4.853908113669602E-2</v>
      </c>
      <c r="AL21" s="65" t="str">
        <f t="shared" si="24"/>
        <v/>
      </c>
      <c r="AM21" s="47">
        <f t="shared" si="54"/>
        <v>9.8408043946371399E-2</v>
      </c>
      <c r="AN21" s="46">
        <f>_xlfn.XLOOKUP($D21, 'MASTER_S&amp;P'!$D:$D, 'MASTER_S&amp;P'!G:G)</f>
        <v>14555741000</v>
      </c>
      <c r="AO21" s="46">
        <f>IF(AND(EXCL_YRS_NEG_INC=1,_xlfn.XLOOKUP($D21,'MASTER_S&amp;P'!$D:$D,'MASTER_S&amp;P'!M:M)&lt;0),"Negative",_xlfn.XLOOKUP($D21,'MASTER_S&amp;P'!$D:$D,'MASTER_S&amp;P'!M:M))</f>
        <v>1432402000</v>
      </c>
      <c r="AP21" s="65">
        <f t="shared" si="25"/>
        <v>4.853908113669602E-2</v>
      </c>
      <c r="AQ21" s="65" t="str">
        <f t="shared" si="26"/>
        <v/>
      </c>
      <c r="AR21" s="47">
        <f t="shared" si="55"/>
        <v>9.8408043946371399E-2</v>
      </c>
      <c r="AS21" s="46">
        <f>_xlfn.XLOOKUP($D21, MASTER_VL!$D:$D, MASTER_VL!G:G)</f>
        <v>14556000000</v>
      </c>
      <c r="AT21" s="46">
        <f>IF(AND(EXCL_YRS_NEG_INC=1,_xlfn.XLOOKUP($D21,MASTER_VL!$D:$D,MASTER_VL!P:P)&lt;0),"Negative",_xlfn.XLOOKUP($D21,MASTER_VL!$D:$D,MASTER_VL!P:P))</f>
        <v>1090557600</v>
      </c>
      <c r="AU21" s="65">
        <f t="shared" si="27"/>
        <v>4.91860972245734E-2</v>
      </c>
      <c r="AV21" s="65" t="str">
        <f t="shared" si="28"/>
        <v/>
      </c>
      <c r="AW21" s="47">
        <f t="shared" si="56"/>
        <v>7.4921516900247315E-2</v>
      </c>
      <c r="AX21" s="46">
        <f t="shared" si="29"/>
        <v>14555741000</v>
      </c>
      <c r="AY21" s="46">
        <f>_xlfn.XLOOKUP($D21, MASTER_YH!$D:$D, MASTER_YH!J:J)</f>
        <v>9188151000</v>
      </c>
      <c r="AZ21" s="49">
        <f t="shared" si="30"/>
        <v>1.5841860892360171</v>
      </c>
      <c r="BA21" s="46">
        <f t="shared" si="57"/>
        <v>14555741000</v>
      </c>
      <c r="BB21" s="46">
        <f>_xlfn.XLOOKUP($D21, 'MASTER_S&amp;P'!$D:$D, 'MASTER_S&amp;P'!J:J)</f>
        <v>9188151000</v>
      </c>
      <c r="BC21" s="49">
        <f t="shared" si="58"/>
        <v>1.5841860892360171</v>
      </c>
      <c r="BD21" s="51">
        <f t="shared" si="31"/>
        <v>9188151000</v>
      </c>
      <c r="BE21" s="65">
        <f t="shared" si="32"/>
        <v>4.847785058188029E-2</v>
      </c>
      <c r="BF21" s="65" t="str">
        <f t="shared" si="33"/>
        <v/>
      </c>
      <c r="BG21" s="50">
        <f t="shared" si="59"/>
        <v>1.5841860892360171</v>
      </c>
      <c r="BH21" s="44">
        <f t="shared" si="34"/>
        <v>0</v>
      </c>
      <c r="BK21" s="46">
        <f>_xlfn.XLOOKUP($D21,MASTER_YH!$D:$D,MASTER_YH!H:H)</f>
        <v>14204717000</v>
      </c>
      <c r="BL21" s="46">
        <f>IF(AND(EXCL_YRS_NEG_INC=1,_xlfn.XLOOKUP($D21,MASTER_YH!$D:$D,MASTER_YH!N:N)&lt;0), "Negative", _xlfn.XLOOKUP($D21,MASTER_YH!$D:$D,MASTER_YH!N:N))</f>
        <v>1404310000</v>
      </c>
      <c r="BM21" s="65">
        <f t="shared" si="35"/>
        <v>4.5560298500909327E-2</v>
      </c>
      <c r="BN21" s="65" t="str">
        <f t="shared" si="36"/>
        <v/>
      </c>
      <c r="BO21" s="47">
        <f t="shared" si="60"/>
        <v>9.8862230060620004E-2</v>
      </c>
      <c r="BP21" s="46">
        <f>_xlfn.XLOOKUP($D21, 'MASTER_S&amp;P'!$D:$D, 'MASTER_S&amp;P'!H:H)</f>
        <v>14204717000</v>
      </c>
      <c r="BQ21" s="46">
        <f>IF(AND(EXCL_YRS_NEG_INC=1,_xlfn.XLOOKUP($D21,'MASTER_S&amp;P'!$D:$D,'MASTER_S&amp;P'!N:N)&lt;0),"Negative",_xlfn.XLOOKUP($D21,'MASTER_S&amp;P'!$D:$D,'MASTER_S&amp;P'!N:N))</f>
        <v>1404310000</v>
      </c>
      <c r="BR21" s="65">
        <f t="shared" si="37"/>
        <v>4.5560298500909327E-2</v>
      </c>
      <c r="BS21" s="65" t="str">
        <f t="shared" si="38"/>
        <v/>
      </c>
      <c r="BT21" s="47">
        <f t="shared" si="61"/>
        <v>9.8862230060620004E-2</v>
      </c>
      <c r="BU21" s="46">
        <f>_xlfn.XLOOKUP($D21, MASTER_VL!$D:$D, MASTER_VL!H:H)</f>
        <v>14205000000</v>
      </c>
      <c r="BV21" s="46">
        <f>IF(AND(EXCL_YRS_NEG_INC=1,_xlfn.XLOOKUP($D21,MASTER_VL!$D:$D,MASTER_VL!Q:Q)&lt;0),"Negative",_xlfn.XLOOKUP($D21,MASTER_VL!$D:$D,MASTER_VL!Q:Q))</f>
        <v>1069444400</v>
      </c>
      <c r="BW21" s="65">
        <f t="shared" si="39"/>
        <v>5.0460053287424339E-2</v>
      </c>
      <c r="BX21" s="65" t="str">
        <f t="shared" si="40"/>
        <v/>
      </c>
      <c r="BY21" s="47">
        <f t="shared" si="62"/>
        <v>7.5286476592749035E-2</v>
      </c>
      <c r="BZ21" s="46">
        <f t="shared" si="41"/>
        <v>14204717000</v>
      </c>
      <c r="CA21" s="46">
        <f>_xlfn.XLOOKUP($D21, MASTER_YH!$D:$D, MASTER_YH!K:K)</f>
        <v>8489990000</v>
      </c>
      <c r="CB21" s="49">
        <f t="shared" si="42"/>
        <v>1.6731135136790503</v>
      </c>
      <c r="CC21" s="46">
        <f t="shared" si="63"/>
        <v>14204717000</v>
      </c>
      <c r="CD21" s="46">
        <f>_xlfn.XLOOKUP($D21, 'MASTER_S&amp;P'!$D:$D, 'MASTER_S&amp;P'!K:K)</f>
        <v>8489990000</v>
      </c>
      <c r="CE21" s="49">
        <f t="shared" si="64"/>
        <v>1.6731135136790503</v>
      </c>
      <c r="CF21" s="51">
        <f t="shared" si="43"/>
        <v>8489990000</v>
      </c>
      <c r="CG21" s="65">
        <f t="shared" si="44"/>
        <v>4.5488666865713304E-2</v>
      </c>
      <c r="CH21" s="65" t="str">
        <f t="shared" si="45"/>
        <v/>
      </c>
      <c r="CI21" s="50">
        <f t="shared" si="65"/>
        <v>1.6731135136790503</v>
      </c>
      <c r="CJ21" s="44">
        <f t="shared" si="46"/>
        <v>0</v>
      </c>
    </row>
    <row r="22" spans="2:88" x14ac:dyDescent="0.3">
      <c r="B22" s="7" t="str">
        <f t="shared" si="47"/>
        <v>Retail Building Supply</v>
      </c>
      <c r="C22" s="7" t="str">
        <v>Tile Shop Holdings Inc</v>
      </c>
      <c r="D22" s="7" t="str">
        <v>TTSH</v>
      </c>
      <c r="G22" s="46">
        <f>_xlfn.XLOOKUP($D22,MASTER_YH!$D:$D,MASTER_YH!F:F)</f>
        <v>347071000</v>
      </c>
      <c r="H22" s="46">
        <f>IF(AND(EXCL_YRS_NEG_INC=1,_xlfn.XLOOKUP($D22,MASTER_YH!$D:$D,MASTER_YH!L:L)&lt;0), "Negative", _xlfn.XLOOKUP($D22,MASTER_YH!$D:$D,MASTER_YH!L:L))</f>
        <v>3242000</v>
      </c>
      <c r="I22" s="65">
        <f t="shared" si="11"/>
        <v>1.5797945579504701E-3</v>
      </c>
      <c r="J22" s="65" t="str">
        <f t="shared" si="12"/>
        <v/>
      </c>
      <c r="K22" s="47">
        <f t="shared" si="48"/>
        <v>9.3410282046036686E-3</v>
      </c>
      <c r="L22" s="46">
        <f>_xlfn.XLOOKUP($D22, 'MASTER_S&amp;P'!$D:$D, 'MASTER_S&amp;P'!F:F)</f>
        <v>347071000</v>
      </c>
      <c r="M22" s="46">
        <f>IF(AND(EXCL_YRS_NEG_INC=1,_xlfn.XLOOKUP($D22,'MASTER_S&amp;P'!$D:$D,'MASTER_S&amp;P'!L:L)&lt;0),"Negative",_xlfn.XLOOKUP($D22,'MASTER_S&amp;P'!$D:$D,'MASTER_S&amp;P'!L:L))</f>
        <v>3242000</v>
      </c>
      <c r="N22" s="65">
        <f t="shared" si="13"/>
        <v>1.5797945579504701E-3</v>
      </c>
      <c r="O22" s="65" t="str">
        <f t="shared" si="14"/>
        <v/>
      </c>
      <c r="P22" s="47">
        <f t="shared" si="49"/>
        <v>9.3410282046036686E-3</v>
      </c>
      <c r="Q22" s="46">
        <f>_xlfn.XLOOKUP($D22, MASTER_VL!$D:$D, MASTER_VL!F:F)</f>
        <v>347100000</v>
      </c>
      <c r="R22" s="46">
        <f>IF(AND(EXCL_YRS_NEG_INC=1,_xlfn.XLOOKUP($D22,MASTER_VL!$D:$D,MASTER_VL!O:O)&lt;0),"Negative",_xlfn.XLOOKUP($D22,MASTER_VL!$D:$D,MASTER_VL!O:O))</f>
        <v>2233000</v>
      </c>
      <c r="S22" s="65">
        <f t="shared" si="15"/>
        <v>2.8172463538840915E-3</v>
      </c>
      <c r="T22" s="65" t="str">
        <f t="shared" si="16"/>
        <v/>
      </c>
      <c r="U22" s="47">
        <f t="shared" si="50"/>
        <v>6.433304523192164E-3</v>
      </c>
      <c r="V22" s="46">
        <f t="shared" si="17"/>
        <v>347071000</v>
      </c>
      <c r="W22" s="46">
        <f>_xlfn.XLOOKUP($D22, MASTER_YH!$D:$D, MASTER_YH!I:I)</f>
        <v>319603000</v>
      </c>
      <c r="X22" s="49">
        <f t="shared" si="18"/>
        <v>1.0859441244293702</v>
      </c>
      <c r="Y22" s="46">
        <f t="shared" si="51"/>
        <v>347071000</v>
      </c>
      <c r="Z22" s="46">
        <f>_xlfn.XLOOKUP($D22, 'MASTER_S&amp;P'!$D:$D, 'MASTER_S&amp;P'!I:I)</f>
        <v>319603000</v>
      </c>
      <c r="AA22" s="49">
        <f t="shared" si="52"/>
        <v>1.0859441244293702</v>
      </c>
      <c r="AB22" s="51">
        <f t="shared" si="19"/>
        <v>319603000</v>
      </c>
      <c r="AC22" s="65">
        <f t="shared" si="20"/>
        <v>1.5784342313497732E-3</v>
      </c>
      <c r="AD22" s="65" t="str">
        <f t="shared" si="21"/>
        <v/>
      </c>
      <c r="AE22" s="50">
        <f t="shared" si="53"/>
        <v>1.0859441244293702</v>
      </c>
      <c r="AF22" s="44">
        <f t="shared" si="22"/>
        <v>0</v>
      </c>
      <c r="AI22" s="46">
        <f>_xlfn.XLOOKUP($D22,MASTER_YH!$D:$D,MASTER_YH!G:G)</f>
        <v>377146000</v>
      </c>
      <c r="AJ22" s="46">
        <f>IF(AND(EXCL_YRS_NEG_INC=1,_xlfn.XLOOKUP($D22,MASTER_YH!$D:$D,MASTER_YH!M:M)&lt;0), "Negative", _xlfn.XLOOKUP($D22,MASTER_YH!$D:$D,MASTER_YH!M:M))</f>
        <v>13994000</v>
      </c>
      <c r="AK22" s="65">
        <f t="shared" si="23"/>
        <v>1.6729119821517738E-3</v>
      </c>
      <c r="AL22" s="65" t="str">
        <f t="shared" si="24"/>
        <v/>
      </c>
      <c r="AM22" s="47">
        <f t="shared" si="54"/>
        <v>3.7104993822021183E-2</v>
      </c>
      <c r="AN22" s="46">
        <f>_xlfn.XLOOKUP($D22, 'MASTER_S&amp;P'!$D:$D, 'MASTER_S&amp;P'!G:G)</f>
        <v>377146000</v>
      </c>
      <c r="AO22" s="46">
        <f>IF(AND(EXCL_YRS_NEG_INC=1,_xlfn.XLOOKUP($D22,'MASTER_S&amp;P'!$D:$D,'MASTER_S&amp;P'!M:M)&lt;0),"Negative",_xlfn.XLOOKUP($D22,'MASTER_S&amp;P'!$D:$D,'MASTER_S&amp;P'!M:M))</f>
        <v>13994000</v>
      </c>
      <c r="AP22" s="65">
        <f t="shared" si="25"/>
        <v>1.6729119821517738E-3</v>
      </c>
      <c r="AQ22" s="65" t="str">
        <f t="shared" si="26"/>
        <v/>
      </c>
      <c r="AR22" s="47">
        <f t="shared" si="55"/>
        <v>3.7104993822021183E-2</v>
      </c>
      <c r="AS22" s="46">
        <f>_xlfn.XLOOKUP($D22, MASTER_VL!$D:$D, MASTER_VL!G:G)</f>
        <v>377100000</v>
      </c>
      <c r="AT22" s="46">
        <f>IF(AND(EXCL_YRS_NEG_INC=1,_xlfn.XLOOKUP($D22,MASTER_VL!$D:$D,MASTER_VL!P:P)&lt;0),"Negative",_xlfn.XLOOKUP($D22,MASTER_VL!$D:$D,MASTER_VL!P:P))</f>
        <v>10237300</v>
      </c>
      <c r="AU22" s="65">
        <f t="shared" si="27"/>
        <v>1.6952115589197552E-3</v>
      </c>
      <c r="AV22" s="65" t="str">
        <f t="shared" si="28"/>
        <v/>
      </c>
      <c r="AW22" s="47">
        <f t="shared" si="56"/>
        <v>2.7147440997083001E-2</v>
      </c>
      <c r="AX22" s="46">
        <f t="shared" si="29"/>
        <v>377146000</v>
      </c>
      <c r="AY22" s="46">
        <f>_xlfn.XLOOKUP($D22, MASTER_YH!$D:$D, MASTER_YH!J:J)</f>
        <v>316672000</v>
      </c>
      <c r="AZ22" s="49">
        <f t="shared" si="30"/>
        <v>1.1909673100242522</v>
      </c>
      <c r="BA22" s="46">
        <f t="shared" si="57"/>
        <v>377146000</v>
      </c>
      <c r="BB22" s="46">
        <f>_xlfn.XLOOKUP($D22, 'MASTER_S&amp;P'!$D:$D, 'MASTER_S&amp;P'!J:J)</f>
        <v>316672000</v>
      </c>
      <c r="BC22" s="49">
        <f t="shared" si="58"/>
        <v>1.1909673100242522</v>
      </c>
      <c r="BD22" s="51">
        <f t="shared" si="31"/>
        <v>316672000</v>
      </c>
      <c r="BE22" s="65">
        <f t="shared" si="32"/>
        <v>1.6708016552476332E-3</v>
      </c>
      <c r="BF22" s="65" t="str">
        <f t="shared" si="33"/>
        <v/>
      </c>
      <c r="BG22" s="50">
        <f t="shared" si="59"/>
        <v>1.1909673100242522</v>
      </c>
      <c r="BH22" s="44">
        <f t="shared" si="34"/>
        <v>0</v>
      </c>
      <c r="BK22" s="46">
        <f>_xlfn.XLOOKUP($D22,MASTER_YH!$D:$D,MASTER_YH!H:H)</f>
        <v>394702000</v>
      </c>
      <c r="BL22" s="46">
        <f>IF(AND(EXCL_YRS_NEG_INC=1,_xlfn.XLOOKUP($D22,MASTER_YH!$D:$D,MASTER_YH!N:N)&lt;0), "Negative", _xlfn.XLOOKUP($D22,MASTER_YH!$D:$D,MASTER_YH!N:N))</f>
        <v>21030000</v>
      </c>
      <c r="BM22" s="65">
        <f t="shared" si="35"/>
        <v>1.8558035460797321E-3</v>
      </c>
      <c r="BN22" s="65" t="str">
        <f t="shared" si="36"/>
        <v/>
      </c>
      <c r="BO22" s="47">
        <f t="shared" si="60"/>
        <v>5.3280702910043526E-2</v>
      </c>
      <c r="BP22" s="46">
        <f>_xlfn.XLOOKUP($D22, 'MASTER_S&amp;P'!$D:$D, 'MASTER_S&amp;P'!H:H)</f>
        <v>394702000</v>
      </c>
      <c r="BQ22" s="46">
        <f>IF(AND(EXCL_YRS_NEG_INC=1,_xlfn.XLOOKUP($D22,'MASTER_S&amp;P'!$D:$D,'MASTER_S&amp;P'!N:N)&lt;0),"Negative",_xlfn.XLOOKUP($D22,'MASTER_S&amp;P'!$D:$D,'MASTER_S&amp;P'!N:N))</f>
        <v>21030000</v>
      </c>
      <c r="BR22" s="65">
        <f t="shared" si="37"/>
        <v>1.8558035460797321E-3</v>
      </c>
      <c r="BS22" s="65" t="str">
        <f t="shared" si="38"/>
        <v/>
      </c>
      <c r="BT22" s="47">
        <f t="shared" si="61"/>
        <v>5.3280702910043526E-2</v>
      </c>
      <c r="BU22" s="46">
        <f>_xlfn.XLOOKUP($D22, MASTER_VL!$D:$D, MASTER_VL!H:H)</f>
        <v>394700000</v>
      </c>
      <c r="BV22" s="46">
        <f>IF(AND(EXCL_YRS_NEG_INC=1,_xlfn.XLOOKUP($D22,MASTER_VL!$D:$D,MASTER_VL!Q:Q)&lt;0),"Negative",_xlfn.XLOOKUP($D22,MASTER_VL!$D:$D,MASTER_VL!Q:Q))</f>
        <v>14201600</v>
      </c>
      <c r="BW22" s="65">
        <f t="shared" si="39"/>
        <v>2.0553848176456816E-3</v>
      </c>
      <c r="BX22" s="65" t="str">
        <f t="shared" si="40"/>
        <v/>
      </c>
      <c r="BY22" s="47">
        <f t="shared" si="62"/>
        <v>3.5980744869521158E-2</v>
      </c>
      <c r="BZ22" s="46">
        <f t="shared" si="41"/>
        <v>394702000</v>
      </c>
      <c r="CA22" s="46">
        <f>_xlfn.XLOOKUP($D22, MASTER_YH!$D:$D, MASTER_YH!K:K)</f>
        <v>345822000</v>
      </c>
      <c r="CB22" s="49">
        <f t="shared" si="42"/>
        <v>1.1413443910451042</v>
      </c>
      <c r="CC22" s="46">
        <f t="shared" si="63"/>
        <v>394702000</v>
      </c>
      <c r="CD22" s="46">
        <f>_xlfn.XLOOKUP($D22, 'MASTER_S&amp;P'!$D:$D, 'MASTER_S&amp;P'!K:K)</f>
        <v>345822000</v>
      </c>
      <c r="CE22" s="49">
        <f t="shared" si="64"/>
        <v>1.1413443910451042</v>
      </c>
      <c r="CF22" s="51">
        <f t="shared" si="43"/>
        <v>345822000</v>
      </c>
      <c r="CG22" s="65">
        <f t="shared" si="44"/>
        <v>1.8528857811180822E-3</v>
      </c>
      <c r="CH22" s="65" t="str">
        <f t="shared" si="45"/>
        <v/>
      </c>
      <c r="CI22" s="50">
        <f t="shared" si="65"/>
        <v>1.1413443910451042</v>
      </c>
      <c r="CJ22" s="44">
        <f t="shared" si="46"/>
        <v>0</v>
      </c>
    </row>
    <row r="23" spans="2:88" x14ac:dyDescent="0.3">
      <c r="B23" s="7" t="str">
        <f t="shared" si="47"/>
        <v>Retail Building Supply</v>
      </c>
      <c r="C23" s="7" t="str">
        <v>Watsco Inc</v>
      </c>
      <c r="D23" s="7" t="str">
        <v>WSO</v>
      </c>
      <c r="G23" s="46">
        <f>_xlfn.XLOOKUP($D23,MASTER_YH!$D:$D,MASTER_YH!F:F)</f>
        <v>7618317000</v>
      </c>
      <c r="H23" s="46">
        <f>IF(AND(EXCL_YRS_NEG_INC=1,_xlfn.XLOOKUP($D23,MASTER_YH!$D:$D,MASTER_YH!L:L)&lt;0), "Negative", _xlfn.XLOOKUP($D23,MASTER_YH!$D:$D,MASTER_YH!L:L))</f>
        <v>802644000</v>
      </c>
      <c r="I23" s="65">
        <f t="shared" si="11"/>
        <v>2.2142239145483501E-2</v>
      </c>
      <c r="J23" s="65" t="str">
        <f t="shared" si="12"/>
        <v/>
      </c>
      <c r="K23" s="47">
        <f t="shared" si="48"/>
        <v>0.1053571280901018</v>
      </c>
      <c r="L23" s="46">
        <f>_xlfn.XLOOKUP($D23, 'MASTER_S&amp;P'!$D:$D, 'MASTER_S&amp;P'!F:F)</f>
        <v>7618317000</v>
      </c>
      <c r="M23" s="46">
        <f>IF(AND(EXCL_YRS_NEG_INC=1,_xlfn.XLOOKUP($D23,'MASTER_S&amp;P'!$D:$D,'MASTER_S&amp;P'!L:L)&lt;0),"Negative",_xlfn.XLOOKUP($D23,'MASTER_S&amp;P'!$D:$D,'MASTER_S&amp;P'!L:L))</f>
        <v>802644000</v>
      </c>
      <c r="N23" s="65">
        <f t="shared" si="13"/>
        <v>2.2142239145483501E-2</v>
      </c>
      <c r="O23" s="65" t="str">
        <f t="shared" si="14"/>
        <v/>
      </c>
      <c r="P23" s="47">
        <f t="shared" si="49"/>
        <v>0.1053571280901018</v>
      </c>
      <c r="Q23" s="46">
        <f>_xlfn.XLOOKUP($D23, MASTER_VL!$D:$D, MASTER_VL!F:F)</f>
        <v>7618300000</v>
      </c>
      <c r="R23" s="46">
        <f>IF(AND(EXCL_YRS_NEG_INC=1,_xlfn.XLOOKUP($D23,MASTER_VL!$D:$D,MASTER_VL!O:O)&lt;0),"Negative",_xlfn.XLOOKUP($D23,MASTER_VL!$D:$D,MASTER_VL!O:O))</f>
        <v>536655000</v>
      </c>
      <c r="S23" s="65">
        <f t="shared" si="15"/>
        <v>3.9486237109444933E-2</v>
      </c>
      <c r="T23" s="65" t="str">
        <f t="shared" si="16"/>
        <v/>
      </c>
      <c r="U23" s="47">
        <f t="shared" si="50"/>
        <v>7.0442880957693979E-2</v>
      </c>
      <c r="V23" s="46">
        <f t="shared" si="17"/>
        <v>7618317000</v>
      </c>
      <c r="W23" s="46">
        <f>_xlfn.XLOOKUP($D23, MASTER_YH!$D:$D, MASTER_YH!I:I)</f>
        <v>4479523000</v>
      </c>
      <c r="X23" s="49">
        <f t="shared" si="18"/>
        <v>1.7006982663109442</v>
      </c>
      <c r="Y23" s="46">
        <f t="shared" si="51"/>
        <v>7618317000</v>
      </c>
      <c r="Z23" s="46">
        <f>_xlfn.XLOOKUP($D23, 'MASTER_S&amp;P'!$D:$D, 'MASTER_S&amp;P'!I:I)</f>
        <v>4479523000</v>
      </c>
      <c r="AA23" s="49">
        <f t="shared" si="52"/>
        <v>1.7006982663109442</v>
      </c>
      <c r="AB23" s="51">
        <f t="shared" si="19"/>
        <v>4479523000</v>
      </c>
      <c r="AC23" s="65">
        <f t="shared" si="20"/>
        <v>2.2123172946807854E-2</v>
      </c>
      <c r="AD23" s="65" t="str">
        <f t="shared" si="21"/>
        <v/>
      </c>
      <c r="AE23" s="50">
        <f t="shared" si="53"/>
        <v>1.7006982663109442</v>
      </c>
      <c r="AF23" s="44">
        <f t="shared" si="22"/>
        <v>0</v>
      </c>
      <c r="AI23" s="46">
        <f>_xlfn.XLOOKUP($D23,MASTER_YH!$D:$D,MASTER_YH!G:G)</f>
        <v>7283767000</v>
      </c>
      <c r="AJ23" s="46">
        <f>IF(AND(EXCL_YRS_NEG_INC=1,_xlfn.XLOOKUP($D23,MASTER_YH!$D:$D,MASTER_YH!M:M)&lt;0), "Negative", _xlfn.XLOOKUP($D23,MASTER_YH!$D:$D,MASTER_YH!M:M))</f>
        <v>789890000</v>
      </c>
      <c r="AK23" s="65">
        <f t="shared" si="23"/>
        <v>1.9700488996263376E-2</v>
      </c>
      <c r="AL23" s="65" t="str">
        <f t="shared" si="24"/>
        <v/>
      </c>
      <c r="AM23" s="47">
        <f t="shared" si="54"/>
        <v>0.10844525916328734</v>
      </c>
      <c r="AN23" s="46">
        <f>_xlfn.XLOOKUP($D23, 'MASTER_S&amp;P'!$D:$D, 'MASTER_S&amp;P'!G:G)</f>
        <v>7283767000</v>
      </c>
      <c r="AO23" s="46">
        <f>IF(AND(EXCL_YRS_NEG_INC=1,_xlfn.XLOOKUP($D23,'MASTER_S&amp;P'!$D:$D,'MASTER_S&amp;P'!M:M)&lt;0),"Negative",_xlfn.XLOOKUP($D23,'MASTER_S&amp;P'!$D:$D,'MASTER_S&amp;P'!M:M))</f>
        <v>789890000</v>
      </c>
      <c r="AP23" s="65">
        <f t="shared" si="25"/>
        <v>1.9700488996263376E-2</v>
      </c>
      <c r="AQ23" s="65" t="str">
        <f t="shared" si="26"/>
        <v/>
      </c>
      <c r="AR23" s="47">
        <f t="shared" si="55"/>
        <v>0.10844525916328734</v>
      </c>
      <c r="AS23" s="46">
        <f>_xlfn.XLOOKUP($D23, MASTER_VL!$D:$D, MASTER_VL!G:G)</f>
        <v>7283800000</v>
      </c>
      <c r="AT23" s="46">
        <f>IF(AND(EXCL_YRS_NEG_INC=1,_xlfn.XLOOKUP($D23,MASTER_VL!$D:$D,MASTER_VL!P:P)&lt;0),"Negative",_xlfn.XLOOKUP($D23,MASTER_VL!$D:$D,MASTER_VL!P:P))</f>
        <v>534360300</v>
      </c>
      <c r="AU23" s="65">
        <f t="shared" si="27"/>
        <v>1.9963092511227673E-2</v>
      </c>
      <c r="AV23" s="65" t="str">
        <f t="shared" si="28"/>
        <v/>
      </c>
      <c r="AW23" s="47">
        <f t="shared" si="56"/>
        <v>7.3362846316483155E-2</v>
      </c>
      <c r="AX23" s="46">
        <f t="shared" si="29"/>
        <v>7283767000</v>
      </c>
      <c r="AY23" s="46">
        <f>_xlfn.XLOOKUP($D23, MASTER_YH!$D:$D, MASTER_YH!J:J)</f>
        <v>3729182000</v>
      </c>
      <c r="AZ23" s="49">
        <f t="shared" si="30"/>
        <v>1.9531808852450752</v>
      </c>
      <c r="BA23" s="46">
        <f t="shared" si="57"/>
        <v>7283767000</v>
      </c>
      <c r="BB23" s="46">
        <f>_xlfn.XLOOKUP($D23, 'MASTER_S&amp;P'!$D:$D, 'MASTER_S&amp;P'!J:J)</f>
        <v>3729182000</v>
      </c>
      <c r="BC23" s="49">
        <f t="shared" si="58"/>
        <v>1.9531808852450752</v>
      </c>
      <c r="BD23" s="51">
        <f t="shared" si="31"/>
        <v>3729182000</v>
      </c>
      <c r="BE23" s="65">
        <f t="shared" si="32"/>
        <v>1.9675637436589528E-2</v>
      </c>
      <c r="BF23" s="65" t="str">
        <f t="shared" si="33"/>
        <v/>
      </c>
      <c r="BG23" s="50">
        <f t="shared" si="59"/>
        <v>1.9531808852450752</v>
      </c>
      <c r="BH23" s="44">
        <f t="shared" si="34"/>
        <v>0</v>
      </c>
      <c r="BK23" s="46">
        <f>_xlfn.XLOOKUP($D23,MASTER_YH!$D:$D,MASTER_YH!H:H)</f>
        <v>7274344000</v>
      </c>
      <c r="BL23" s="46">
        <f>IF(AND(EXCL_YRS_NEG_INC=1,_xlfn.XLOOKUP($D23,MASTER_YH!$D:$D,MASTER_YH!N:N)&lt;0), "Negative", _xlfn.XLOOKUP($D23,MASTER_YH!$D:$D,MASTER_YH!N:N))</f>
        <v>829413000</v>
      </c>
      <c r="BM23" s="65">
        <f t="shared" si="35"/>
        <v>1.8718993906359244E-2</v>
      </c>
      <c r="BN23" s="65">
        <f t="shared" si="36"/>
        <v>2.8633527241890212E-2</v>
      </c>
      <c r="BO23" s="47">
        <f t="shared" si="60"/>
        <v>0.11401894108939582</v>
      </c>
      <c r="BP23" s="46">
        <f>_xlfn.XLOOKUP($D23, 'MASTER_S&amp;P'!$D:$D, 'MASTER_S&amp;P'!H:H)</f>
        <v>7274344000</v>
      </c>
      <c r="BQ23" s="46">
        <f>IF(AND(EXCL_YRS_NEG_INC=1,_xlfn.XLOOKUP($D23,'MASTER_S&amp;P'!$D:$D,'MASTER_S&amp;P'!N:N)&lt;0),"Negative",_xlfn.XLOOKUP($D23,'MASTER_S&amp;P'!$D:$D,'MASTER_S&amp;P'!N:N))</f>
        <v>829413000</v>
      </c>
      <c r="BR23" s="65">
        <f t="shared" si="37"/>
        <v>1.8718993906359244E-2</v>
      </c>
      <c r="BS23" s="65">
        <f t="shared" si="38"/>
        <v>2.8633527241890212E-2</v>
      </c>
      <c r="BT23" s="47">
        <f t="shared" si="61"/>
        <v>0.11401894108939582</v>
      </c>
      <c r="BU23" s="46">
        <f>_xlfn.XLOOKUP($D23, MASTER_VL!$D:$D, MASTER_VL!H:H)</f>
        <v>7274300000</v>
      </c>
      <c r="BV23" s="46">
        <f>IF(AND(EXCL_YRS_NEG_INC=1,_xlfn.XLOOKUP($D23,MASTER_VL!$D:$D,MASTER_VL!Q:Q)&lt;0),"Negative",_xlfn.XLOOKUP($D23,MASTER_VL!$D:$D,MASTER_VL!Q:Q))</f>
        <v>597137500</v>
      </c>
      <c r="BW23" s="65">
        <f t="shared" si="39"/>
        <v>2.0732116800837173E-2</v>
      </c>
      <c r="BX23" s="65">
        <f t="shared" si="40"/>
        <v>2.8633527241890212E-2</v>
      </c>
      <c r="BY23" s="47">
        <f t="shared" si="62"/>
        <v>8.2088654578447412E-2</v>
      </c>
      <c r="BZ23" s="46">
        <f t="shared" si="41"/>
        <v>7274344000</v>
      </c>
      <c r="CA23" s="46">
        <f>_xlfn.XLOOKUP($D23, MASTER_YH!$D:$D, MASTER_YH!K:K)</f>
        <v>3488214000</v>
      </c>
      <c r="CB23" s="49">
        <f t="shared" si="42"/>
        <v>2.085406457287311</v>
      </c>
      <c r="CC23" s="46">
        <f t="shared" si="63"/>
        <v>7274344000</v>
      </c>
      <c r="CD23" s="46">
        <f>_xlfn.XLOOKUP($D23, 'MASTER_S&amp;P'!$D:$D, 'MASTER_S&amp;P'!K:K)</f>
        <v>3488214000</v>
      </c>
      <c r="CE23" s="49">
        <f t="shared" si="64"/>
        <v>2.085406457287311</v>
      </c>
      <c r="CF23" s="51">
        <f t="shared" si="43"/>
        <v>3488214000</v>
      </c>
      <c r="CG23" s="65">
        <f t="shared" si="44"/>
        <v>1.8689563191749022E-2</v>
      </c>
      <c r="CH23" s="65">
        <f t="shared" si="45"/>
        <v>2.8633527241890212E-2</v>
      </c>
      <c r="CI23" s="50">
        <f t="shared" si="65"/>
        <v>2.085406457287311</v>
      </c>
      <c r="CJ23" s="44">
        <f t="shared" si="46"/>
        <v>1</v>
      </c>
    </row>
    <row r="24" spans="2:88" customFormat="1" ht="12.75" x14ac:dyDescent="0.35"/>
    <row r="25" spans="2:88" customFormat="1" ht="12.75" x14ac:dyDescent="0.35"/>
    <row r="26" spans="2:88" customFormat="1" ht="12.75" x14ac:dyDescent="0.35"/>
    <row r="27" spans="2:88" customFormat="1" ht="12.75" x14ac:dyDescent="0.35"/>
    <row r="28" spans="2:88" customFormat="1" ht="12.75" x14ac:dyDescent="0.35"/>
    <row r="29" spans="2:88" customFormat="1" ht="12.75" x14ac:dyDescent="0.35"/>
    <row r="30" spans="2:88" customFormat="1" ht="12.75" x14ac:dyDescent="0.35"/>
    <row r="31" spans="2:88" customFormat="1" ht="12.75" x14ac:dyDescent="0.35"/>
    <row r="32" spans="2:88" customFormat="1" ht="12.75" x14ac:dyDescent="0.35"/>
    <row r="33" customFormat="1" ht="12.75" x14ac:dyDescent="0.35"/>
    <row r="34" customFormat="1" ht="12.75" x14ac:dyDescent="0.35"/>
    <row r="35" customFormat="1" ht="12.75" x14ac:dyDescent="0.35"/>
    <row r="36" customFormat="1" ht="12.75" x14ac:dyDescent="0.35"/>
    <row r="37" customFormat="1" ht="12.75" x14ac:dyDescent="0.35"/>
    <row r="38" customFormat="1" ht="12.75" x14ac:dyDescent="0.35"/>
    <row r="39" customFormat="1" ht="12.75" x14ac:dyDescent="0.35"/>
    <row r="40" customFormat="1" ht="12.75" x14ac:dyDescent="0.35"/>
    <row r="41" customFormat="1" ht="12.75" x14ac:dyDescent="0.35"/>
    <row r="42" customFormat="1" ht="12.75" x14ac:dyDescent="0.35"/>
    <row r="43" customFormat="1" ht="12.75" x14ac:dyDescent="0.35"/>
    <row r="44" customFormat="1" ht="12.75" x14ac:dyDescent="0.35"/>
    <row r="45" customFormat="1" ht="12.75" x14ac:dyDescent="0.35"/>
    <row r="46" customFormat="1" ht="12.75" x14ac:dyDescent="0.35"/>
    <row r="47" customFormat="1" ht="12.75" x14ac:dyDescent="0.35"/>
    <row r="48" customFormat="1" ht="12.75" x14ac:dyDescent="0.35"/>
    <row r="49" spans="12:68" customFormat="1" ht="12.75" x14ac:dyDescent="0.35"/>
    <row r="50" spans="12:68" customFormat="1" ht="12.75" x14ac:dyDescent="0.35"/>
    <row r="51" spans="12:68" customFormat="1" ht="12.75" x14ac:dyDescent="0.35"/>
    <row r="52" spans="12:68" customFormat="1" ht="12.75" x14ac:dyDescent="0.35"/>
    <row r="53" spans="12:68" customFormat="1" ht="12.75" x14ac:dyDescent="0.35"/>
    <row r="54" spans="12:68" customFormat="1" ht="12.75" x14ac:dyDescent="0.35"/>
    <row r="55" spans="12:68" customFormat="1" ht="12.75" x14ac:dyDescent="0.35"/>
    <row r="56" spans="12:68" customFormat="1" ht="12.75" x14ac:dyDescent="0.35"/>
    <row r="57" spans="12:68" customFormat="1" ht="12.75" x14ac:dyDescent="0.35"/>
    <row r="58" spans="12:68" customFormat="1" ht="12.75" x14ac:dyDescent="0.35"/>
    <row r="59" spans="12:68" customFormat="1" ht="12.75" x14ac:dyDescent="0.35"/>
    <row r="61" spans="12:68" x14ac:dyDescent="0.3">
      <c r="L61" s="45"/>
      <c r="AN61" s="45"/>
      <c r="BP61" s="45"/>
    </row>
    <row r="62" spans="12:68" x14ac:dyDescent="0.3">
      <c r="L62" s="45"/>
      <c r="AN62" s="45"/>
      <c r="BP62" s="45"/>
    </row>
    <row r="63" spans="12:68" x14ac:dyDescent="0.3">
      <c r="L63" s="45"/>
      <c r="AN63" s="45"/>
      <c r="BP63" s="45"/>
    </row>
    <row r="64" spans="12:68" x14ac:dyDescent="0.3">
      <c r="L64" s="45"/>
      <c r="AN64" s="45"/>
      <c r="BP64" s="45"/>
    </row>
    <row r="65" spans="12:68" x14ac:dyDescent="0.3">
      <c r="L65" s="45"/>
      <c r="AN65" s="45"/>
      <c r="BP65" s="45"/>
    </row>
    <row r="66" spans="12:68" x14ac:dyDescent="0.3">
      <c r="L66" s="45"/>
      <c r="AN66" s="45"/>
      <c r="BP66" s="45"/>
    </row>
    <row r="67" spans="12:68" x14ac:dyDescent="0.3">
      <c r="L67" s="45"/>
      <c r="AN67" s="45"/>
      <c r="BP67" s="45"/>
    </row>
    <row r="68" spans="12:68" x14ac:dyDescent="0.3">
      <c r="L68" s="45"/>
      <c r="AN68" s="45"/>
      <c r="BP68" s="45"/>
    </row>
    <row r="69" spans="12:68" x14ac:dyDescent="0.3">
      <c r="L69" s="45"/>
      <c r="AN69" s="45"/>
      <c r="BP69" s="45"/>
    </row>
    <row r="70" spans="12:68" x14ac:dyDescent="0.3">
      <c r="L70" s="45"/>
      <c r="AN70" s="45"/>
      <c r="BP70" s="45"/>
    </row>
    <row r="71" spans="12:68" x14ac:dyDescent="0.3">
      <c r="L71" s="45"/>
      <c r="AN71" s="45"/>
      <c r="BP71" s="45"/>
    </row>
    <row r="72" spans="12:68" x14ac:dyDescent="0.3">
      <c r="L72" s="45"/>
      <c r="AN72" s="45"/>
      <c r="BP72" s="45"/>
    </row>
    <row r="73" spans="12:68" x14ac:dyDescent="0.3">
      <c r="L73" s="45"/>
      <c r="AN73" s="45"/>
      <c r="BP73" s="45"/>
    </row>
    <row r="74" spans="12:68" x14ac:dyDescent="0.3">
      <c r="L74" s="45"/>
      <c r="AN74" s="45"/>
      <c r="BP74" s="45"/>
    </row>
    <row r="75" spans="12:68" x14ac:dyDescent="0.3">
      <c r="L75" s="45"/>
      <c r="AN75" s="45"/>
      <c r="BP75" s="45"/>
    </row>
    <row r="76" spans="12:68" x14ac:dyDescent="0.3">
      <c r="L76" s="45"/>
      <c r="AN76" s="45"/>
      <c r="BP76" s="45"/>
    </row>
    <row r="77" spans="12:68" x14ac:dyDescent="0.3">
      <c r="L77" s="45"/>
      <c r="AN77" s="45"/>
      <c r="BP77" s="45"/>
    </row>
    <row r="78" spans="12:68" x14ac:dyDescent="0.3">
      <c r="L78" s="45"/>
      <c r="AN78" s="45"/>
      <c r="BP78" s="45"/>
    </row>
    <row r="79" spans="12:68" x14ac:dyDescent="0.3">
      <c r="L79" s="45"/>
      <c r="AN79" s="45"/>
      <c r="BP79" s="45"/>
    </row>
    <row r="80" spans="12:68" x14ac:dyDescent="0.3">
      <c r="L80" s="45"/>
      <c r="AN80" s="45"/>
      <c r="BP80" s="45"/>
    </row>
    <row r="81" spans="12:68" x14ac:dyDescent="0.3">
      <c r="L81" s="45"/>
      <c r="AN81" s="45"/>
      <c r="BP81" s="45"/>
    </row>
    <row r="82" spans="12:68" x14ac:dyDescent="0.3">
      <c r="L82" s="45"/>
      <c r="AN82" s="45"/>
      <c r="BP82" s="45"/>
    </row>
    <row r="83" spans="12:68" x14ac:dyDescent="0.3">
      <c r="L83" s="45"/>
      <c r="AN83" s="45"/>
      <c r="BP83" s="45"/>
    </row>
    <row r="84" spans="12:68" x14ac:dyDescent="0.3">
      <c r="L84" s="45"/>
      <c r="AN84" s="45"/>
      <c r="BP84" s="45"/>
    </row>
    <row r="85" spans="12:68" x14ac:dyDescent="0.3">
      <c r="L85" s="45"/>
      <c r="AN85" s="45"/>
      <c r="BP85" s="45"/>
    </row>
    <row r="86" spans="12:68" x14ac:dyDescent="0.3">
      <c r="L86" s="45"/>
      <c r="AN86" s="45"/>
      <c r="BP86" s="45"/>
    </row>
    <row r="87" spans="12:68" x14ac:dyDescent="0.3">
      <c r="L87" s="45"/>
      <c r="AN87" s="45"/>
      <c r="BP87" s="45"/>
    </row>
    <row r="88" spans="12:68" x14ac:dyDescent="0.3">
      <c r="L88" s="45"/>
      <c r="AN88" s="45"/>
      <c r="BP88" s="45"/>
    </row>
    <row r="89" spans="12:68" x14ac:dyDescent="0.3">
      <c r="L89" s="45"/>
      <c r="AN89" s="45"/>
      <c r="BP89" s="45"/>
    </row>
    <row r="90" spans="12:68" x14ac:dyDescent="0.3">
      <c r="L90" s="45"/>
      <c r="AN90" s="45"/>
      <c r="BP90" s="45"/>
    </row>
    <row r="91" spans="12:68" x14ac:dyDescent="0.3">
      <c r="L91" s="45"/>
      <c r="AN91" s="45"/>
      <c r="BP91" s="45"/>
    </row>
    <row r="92" spans="12:68" x14ac:dyDescent="0.3">
      <c r="L92" s="45"/>
      <c r="AN92" s="45"/>
      <c r="BP92" s="45"/>
    </row>
    <row r="93" spans="12:68" x14ac:dyDescent="0.3">
      <c r="L93" s="45"/>
      <c r="AN93" s="45"/>
      <c r="BP93" s="45"/>
    </row>
    <row r="94" spans="12:68" x14ac:dyDescent="0.3">
      <c r="L94" s="45"/>
      <c r="AN94" s="45"/>
      <c r="BP94" s="45"/>
    </row>
    <row r="95" spans="12:68" x14ac:dyDescent="0.3">
      <c r="L95" s="45"/>
      <c r="AN95" s="45"/>
      <c r="BP95" s="45"/>
    </row>
    <row r="96" spans="12:68" x14ac:dyDescent="0.3">
      <c r="L96" s="45"/>
      <c r="AN96" s="45"/>
      <c r="BP96" s="45"/>
    </row>
    <row r="97" spans="12:68" x14ac:dyDescent="0.3">
      <c r="L97" s="45"/>
      <c r="AN97" s="45"/>
      <c r="BP97" s="45"/>
    </row>
    <row r="98" spans="12:68" x14ac:dyDescent="0.3">
      <c r="L98" s="45"/>
      <c r="AN98" s="45"/>
      <c r="BP98" s="45"/>
    </row>
    <row r="99" spans="12:68" x14ac:dyDescent="0.3">
      <c r="L99" s="45"/>
      <c r="AN99" s="45"/>
      <c r="BP99" s="45"/>
    </row>
    <row r="100" spans="12:68" x14ac:dyDescent="0.3">
      <c r="L100" s="45"/>
      <c r="AN100" s="45"/>
      <c r="BP100" s="45"/>
    </row>
    <row r="101" spans="12:68" x14ac:dyDescent="0.3">
      <c r="L101" s="45"/>
      <c r="AN101" s="45"/>
      <c r="BP101" s="45"/>
    </row>
    <row r="102" spans="12:68" x14ac:dyDescent="0.3">
      <c r="L102" s="45"/>
      <c r="AN102" s="45"/>
      <c r="BP102" s="45"/>
    </row>
    <row r="103" spans="12:68" x14ac:dyDescent="0.3">
      <c r="L103" s="45"/>
      <c r="AN103" s="45"/>
      <c r="BP103" s="45"/>
    </row>
    <row r="104" spans="12:68" x14ac:dyDescent="0.3">
      <c r="L104" s="45"/>
      <c r="AN104" s="45"/>
      <c r="BP104" s="45"/>
    </row>
    <row r="105" spans="12:68" x14ac:dyDescent="0.3">
      <c r="L105" s="45"/>
      <c r="AN105" s="45"/>
      <c r="BP105" s="45"/>
    </row>
    <row r="106" spans="12:68" x14ac:dyDescent="0.3">
      <c r="L106" s="45"/>
      <c r="AN106" s="45"/>
      <c r="BP106" s="45"/>
    </row>
    <row r="107" spans="12:68" x14ac:dyDescent="0.3">
      <c r="L107" s="45"/>
      <c r="AN107" s="45"/>
      <c r="BP107" s="45"/>
    </row>
    <row r="108" spans="12:68" x14ac:dyDescent="0.3">
      <c r="L108" s="45"/>
      <c r="AN108" s="45"/>
      <c r="BP108" s="45"/>
    </row>
    <row r="109" spans="12:68" x14ac:dyDescent="0.3">
      <c r="L109" s="45"/>
      <c r="AN109" s="45"/>
      <c r="BP109" s="45"/>
    </row>
    <row r="110" spans="12:68" x14ac:dyDescent="0.3">
      <c r="L110" s="45"/>
      <c r="AN110" s="45"/>
      <c r="BP110" s="4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8" ma:contentTypeDescription="Create a new document." ma:contentTypeScope="" ma:versionID="40f7cf30899b69d03b9035b361da2c2a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ea047e99f2280cfc47974f569d7babf7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d e e 3 e a 4 9 - 3 3 f c - 4 d 6 c - 8 3 f d - 7 3 e 6 7 6 8 2 d 4 b 7 "   x m l n s = " h t t p : / / s c h e m a s . m i c r o s o f t . c o m / D a t a M a s h u p " > A A A A A B Y D A A B Q S w M E F A A C A A g A V 4 u m T v Q T Q Z i m A A A A + A A A A B I A H A B D b 2 5 m a W c v U G F j a 2 F n Z S 5 4 b W w g o h g A K K A U A A A A A A A A A A A A A A A A A A A A A A A A A A A A h Y 8 x D o I w G E a v Q r r T l o p o y E 8 Z X C U x I R r X B i o 0 Q j G 0 W O 7 m 4 J G 8 g i S K u j l + L 2 9 4 3 + N 2 h 3 R s G + 8 q e 6 M 6 n a A A U + R J X X S l 0 l W C B n v y 1 y j l s B P F W V T S m 2 R t 4 t G U C a q t v c S E O O e w W + C u r w i j N C D H b J s X t W w F + s j q v + w r b a z Q h U Q c D q 8 Y z n C 0 w s u Q h p h F A Z A Z Q 6 b 0 V 2 F T M a Z A f i B s h s Y O v e R S + / s c y D y B v F / w J 1 B L A w Q U A A I A C A B X i 6 Z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4 u m T i i K R 7 g O A A A A E Q A A A B M A H A B G b 3 J t d W x h c y 9 T Z W N 0 a W 9 u M S 5 t I K I Y A C i g F A A A A A A A A A A A A A A A A A A A A A A A A A A A A C t O T S 7 J z M 9 T C I b Q h t Y A U E s B A i 0 A F A A C A A g A V 4 u m T v Q T Q Z i m A A A A + A A A A B I A A A A A A A A A A A A A A A A A A A A A A E N v b m Z p Z y 9 Q Y W N r Y W d l L n h t b F B L A Q I t A B Q A A g A I A F e L p k 4 P y u m r p A A A A O k A A A A T A A A A A A A A A A A A A A A A A P I A A A B b Q 2 9 u d G V u d F 9 U e X B l c 1 0 u e G 1 s U E s B A i 0 A F A A C A A g A V 4 u m T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8 m o d N T q 4 p A k B F Y 8 5 e 6 A Y s A A A A A A g A A A A A A A 2 Y A A M A A A A A Q A A A A P 3 6 d W M 6 f y z u r 6 q i I + Y Q + 5 g A A A A A E g A A A o A A A A B A A A A A I Z w U R Y O T S Z U w 6 z A K W 2 j L + U A A A A E p a b Y e y l 6 C E Z 1 m O W r f 8 p m A + V 1 Y R L R 3 W / U Y A H V 1 b L k r + z 6 4 h 2 M c O y w 3 o I g U K g A 9 e B Y h y T L / / 6 x z h Y 8 L W 6 Y j V r c H w n L J W 6 v 9 G g E a g m W 4 D H p r 8 F A A A A N 9 f W J F M l N b b H 3 i d i h D k f 2 i R q 0 E l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CBF944-4662-41E1-A37B-1CBE77651561}"/>
</file>

<file path=customXml/itemProps2.xml><?xml version="1.0" encoding="utf-8"?>
<ds:datastoreItem xmlns:ds="http://schemas.openxmlformats.org/officeDocument/2006/customXml" ds:itemID="{81829BD2-D024-4F45-BEA0-3095565F6C9D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8CDB4CE-0009-4464-AB30-72C96D386C6D}">
  <ds:schemaRefs>
    <ds:schemaRef ds:uri="http://schemas.openxmlformats.org/package/2006/metadata/core-properties"/>
    <ds:schemaRef ds:uri="http://purl.org/dc/dcmitype/"/>
    <ds:schemaRef ds:uri="1e8a7030-0664-4e4f-9604-01101f4002e8"/>
    <ds:schemaRef ds:uri="http://purl.org/dc/terms/"/>
    <ds:schemaRef ds:uri="http://schemas.microsoft.com/office/2006/documentManagement/types"/>
    <ds:schemaRef ds:uri="6276a078-13b1-475f-9bfe-57c4a3d7b524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FDA1B09-7DE6-4600-837C-650C60AFB6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4</vt:i4>
      </vt:variant>
    </vt:vector>
  </HeadingPairs>
  <TitlesOfParts>
    <vt:vector size="19" baseType="lpstr">
      <vt:lpstr>Summary_Recommendation</vt:lpstr>
      <vt:lpstr>Summary_All_Companies+Industry</vt:lpstr>
      <vt:lpstr>Summary_All_Companies</vt:lpstr>
      <vt:lpstr>Summary_by_Industry</vt:lpstr>
      <vt:lpstr>Analysis_All_Companies</vt:lpstr>
      <vt:lpstr>Retail_Hardlines</vt:lpstr>
      <vt:lpstr>Retail_Softlines</vt:lpstr>
      <vt:lpstr>Retail_Store</vt:lpstr>
      <vt:lpstr>Retail_Building_Supply</vt:lpstr>
      <vt:lpstr>Retail_Wholesale_Food</vt:lpstr>
      <vt:lpstr>Restaurants</vt:lpstr>
      <vt:lpstr>Raw Data &gt;&gt;</vt:lpstr>
      <vt:lpstr>MASTER_VL</vt:lpstr>
      <vt:lpstr>MASTER_YH</vt:lpstr>
      <vt:lpstr>MASTER_S&amp;P</vt:lpstr>
      <vt:lpstr>Summary_Recommendation!_ftnref1</vt:lpstr>
      <vt:lpstr>EXCL_YRS_NEG_INC</vt:lpstr>
      <vt:lpstr>TOR_High</vt:lpstr>
      <vt:lpstr>TOR_Low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Shane Wang</dc:creator>
  <cp:keywords/>
  <dc:description/>
  <cp:lastModifiedBy>Bryan Hu</cp:lastModifiedBy>
  <cp:revision/>
  <dcterms:created xsi:type="dcterms:W3CDTF">2019-05-02T20:28:25Z</dcterms:created>
  <dcterms:modified xsi:type="dcterms:W3CDTF">2025-06-28T18:48:06Z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{87D15352-2471-429F-A053-72E901B82A3E}</vt:lpwstr>
  </property>
  <property fmtid="{D5CDD505-2E9C-101B-9397-08002B2CF9AE}" pid="3" name="ContentTypeId">
    <vt:lpwstr>0x01010081CBFDC49B8F3647B26A81FC0A61BD72</vt:lpwstr>
  </property>
  <property fmtid="{D5CDD505-2E9C-101B-9397-08002B2CF9AE}" pid="4" name="Practice Areas and Services Provided">
    <vt:lpwstr/>
  </property>
  <property fmtid="{D5CDD505-2E9C-101B-9397-08002B2CF9AE}" pid="5" name="Industry_x0020_Segment">
    <vt:lpwstr/>
  </property>
  <property fmtid="{D5CDD505-2E9C-101B-9397-08002B2CF9AE}" pid="6" name="Practice_x0020_Areas_x0020_and_x0020_Services_x0020_Provided">
    <vt:lpwstr/>
  </property>
  <property fmtid="{D5CDD505-2E9C-101B-9397-08002B2CF9AE}" pid="7" name="Industry Segment">
    <vt:lpwstr/>
  </property>
</Properties>
</file>