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F:\ABDA 2025-26\IR Responses to manus\"/>
    </mc:Choice>
  </mc:AlternateContent>
  <xr:revisionPtr revIDLastSave="0" documentId="8_{75BC900E-D540-4FC6-AFD7-03B611689D79}" xr6:coauthVersionLast="47" xr6:coauthVersionMax="47" xr10:uidLastSave="{00000000-0000-0000-0000-000000000000}"/>
  <bookViews>
    <workbookView xWindow="16140" yWindow="2430" windowWidth="19815" windowHeight="13065" firstSheet="2" activeTab="2" xr2:uid="{2167C281-E038-41FC-A7A9-23E3B7CA2C31}"/>
  </bookViews>
  <sheets>
    <sheet name="g. " sheetId="1" r:id="rId1"/>
    <sheet name="h." sheetId="2" r:id="rId2"/>
    <sheet name="i.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C19" i="2"/>
  <c r="G21" i="2"/>
  <c r="E13" i="2"/>
  <c r="E14" i="2"/>
  <c r="C3" i="3"/>
  <c r="B20" i="2"/>
  <c r="G20" i="2" s="1"/>
  <c r="D14" i="2"/>
  <c r="D13" i="2"/>
  <c r="D7" i="2"/>
  <c r="B19" i="2" s="1"/>
  <c r="C6" i="1"/>
  <c r="B10" i="1" l="1"/>
  <c r="C10" i="1"/>
  <c r="C5" i="3" s="1"/>
  <c r="B21" i="2"/>
  <c r="G19" i="2"/>
  <c r="F22" i="2" s="1"/>
  <c r="F14" i="2"/>
  <c r="C20" i="2"/>
  <c r="D20" i="2" s="1"/>
  <c r="F13" i="2"/>
  <c r="D19" i="2"/>
  <c r="C10" i="3" l="1"/>
  <c r="C11" i="3" s="1"/>
  <c r="C12" i="3" s="1"/>
  <c r="C13" i="3" s="1"/>
  <c r="D21" i="2"/>
  <c r="C22" i="2" l="1"/>
</calcChain>
</file>

<file path=xl/sharedStrings.xml><?xml version="1.0" encoding="utf-8"?>
<sst xmlns="http://schemas.openxmlformats.org/spreadsheetml/2006/main" count="65" uniqueCount="61">
  <si>
    <t>WTW Wages Escalated</t>
  </si>
  <si>
    <t>Quarter</t>
  </si>
  <si>
    <t>Value*</t>
  </si>
  <si>
    <t>*Per Doc 30:  Indices Report Provincial CPI Forecast July 2025 CBOC</t>
  </si>
  <si>
    <t>CPI - 2018</t>
  </si>
  <si>
    <t xml:space="preserve">2018.02  </t>
  </si>
  <si>
    <t>CPI - 2024</t>
  </si>
  <si>
    <t xml:space="preserve">2024.02  </t>
  </si>
  <si>
    <t>CPI escalation factor</t>
  </si>
  <si>
    <t>Low</t>
  </si>
  <si>
    <t>High</t>
  </si>
  <si>
    <t>2018 WTW wage range</t>
  </si>
  <si>
    <t>2024 equivalent wages</t>
  </si>
  <si>
    <t>Hours per Depot</t>
  </si>
  <si>
    <t>Depots adjusted downwards per DCA*</t>
  </si>
  <si>
    <t>* Doc 58, page 22</t>
  </si>
  <si>
    <t>Large depots that submitted UCAs</t>
  </si>
  <si>
    <t>Less: Estimated large NFP depots</t>
  </si>
  <si>
    <t>Large depots Adjusted</t>
  </si>
  <si>
    <t>Medium depots Adjusted</t>
  </si>
  <si>
    <t>Sources</t>
  </si>
  <si>
    <t>Schedule 4</t>
  </si>
  <si>
    <t>Table 27</t>
  </si>
  <si>
    <t>a/b</t>
  </si>
  <si>
    <t>c/ 2</t>
  </si>
  <si>
    <t>d/ 2,080 hours</t>
  </si>
  <si>
    <t>Reference</t>
  </si>
  <si>
    <t>a</t>
  </si>
  <si>
    <t>b</t>
  </si>
  <si>
    <t>c</t>
  </si>
  <si>
    <t>d</t>
  </si>
  <si>
    <t>e</t>
  </si>
  <si>
    <t>Depot Size</t>
  </si>
  <si>
    <t>As Adjusted Hours</t>
  </si>
  <si>
    <t># Depots Reporting</t>
  </si>
  <si>
    <t>Hours/ Depot</t>
  </si>
  <si>
    <t>Half Hours*</t>
  </si>
  <si>
    <t>FTE Equivalent</t>
  </si>
  <si>
    <t>Medium</t>
  </si>
  <si>
    <t>* It is estimated that at least 1 related full-time manager (whether owner or related employee) works at each For-Profit depot, with additional related employees working at larger depots. Applying a factor of 50%, resulting in a FTE range of 0.83 - 1.35, provides a reasonable and conservative proxy for this estimate.</t>
  </si>
  <si>
    <t>Large</t>
  </si>
  <si>
    <t>Unrounded values</t>
  </si>
  <si>
    <t>In Written Statement</t>
  </si>
  <si>
    <t># of depots to adjust</t>
  </si>
  <si>
    <t>Hours to adjust per depot</t>
  </si>
  <si>
    <t>Total Hours</t>
  </si>
  <si>
    <t>Rounded hours per depot</t>
  </si>
  <si>
    <t xml:space="preserve">Large </t>
  </si>
  <si>
    <t>Total</t>
  </si>
  <si>
    <t>Average Hours Adjusted</t>
  </si>
  <si>
    <t>Impact on Revenue Requirement</t>
  </si>
  <si>
    <t>Upper wage of WTW wage band:</t>
  </si>
  <si>
    <t>System Average Wage (per Phase I Report):</t>
  </si>
  <si>
    <t>Wage correction needed:</t>
  </si>
  <si>
    <t>Adjustment Factors*</t>
  </si>
  <si>
    <t>Rounded (WS)</t>
  </si>
  <si>
    <t>As Adjusted Wage Costs</t>
  </si>
  <si>
    <t>Total System</t>
  </si>
  <si>
    <t>Target system</t>
  </si>
  <si>
    <t>Revenue Requirement</t>
  </si>
  <si>
    <t>*Adjustment Factors were taken from the Phase I Schedules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</si>
</sst>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  <numFmt numFmtId="168" formatCode="_-&quot;$&quot;* #,##0_-;\-&quot;$&quot;* #,##0_-;_-&quot;$&quot;* &quot;-&quot;??_-;_-@_-"/>
    <numFmt numFmtId="169" formatCode="0.0%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/>
    <xf numFmtId="0" fontId="2" fillId="2" borderId="4" xfId="0" applyFont="1" applyFill="1" applyBorder="1"/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0" fillId="2" borderId="4" xfId="0" applyFill="1" applyBorder="1"/>
    <xf numFmtId="0" fontId="0" fillId="2" borderId="0" xfId="0" applyFill="1"/>
    <xf numFmtId="0" fontId="0" fillId="2" borderId="6" xfId="0" applyFill="1" applyBorder="1"/>
    <xf numFmtId="0" fontId="0" fillId="2" borderId="7" xfId="0" applyFill="1" applyBorder="1"/>
    <xf numFmtId="0" fontId="2" fillId="2" borderId="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0" fillId="2" borderId="13" xfId="0" applyFill="1" applyBorder="1"/>
    <xf numFmtId="166" fontId="0" fillId="2" borderId="5" xfId="1" applyNumberFormat="1" applyFont="1" applyFill="1" applyBorder="1"/>
    <xf numFmtId="0" fontId="2" fillId="2" borderId="14" xfId="0" applyFont="1" applyFill="1" applyBorder="1"/>
    <xf numFmtId="166" fontId="2" fillId="2" borderId="7" xfId="1" applyNumberFormat="1" applyFont="1" applyFill="1" applyBorder="1"/>
    <xf numFmtId="166" fontId="2" fillId="2" borderId="8" xfId="1" applyNumberFormat="1" applyFont="1" applyFill="1" applyBorder="1"/>
    <xf numFmtId="0" fontId="2" fillId="2" borderId="9" xfId="0" applyFont="1" applyFill="1" applyBorder="1"/>
    <xf numFmtId="0" fontId="2" fillId="2" borderId="0" xfId="0" applyFont="1" applyFill="1"/>
    <xf numFmtId="166" fontId="2" fillId="2" borderId="0" xfId="1" applyNumberFormat="1" applyFont="1" applyFill="1" applyBorder="1"/>
    <xf numFmtId="164" fontId="0" fillId="2" borderId="0" xfId="0" applyNumberFormat="1" applyFill="1"/>
    <xf numFmtId="164" fontId="0" fillId="2" borderId="0" xfId="2" applyFont="1" applyFill="1"/>
    <xf numFmtId="164" fontId="2" fillId="2" borderId="0" xfId="0" applyNumberFormat="1" applyFont="1" applyFill="1"/>
    <xf numFmtId="165" fontId="0" fillId="2" borderId="0" xfId="0" applyNumberFormat="1" applyFill="1"/>
    <xf numFmtId="168" fontId="0" fillId="2" borderId="0" xfId="2" applyNumberFormat="1" applyFont="1" applyFill="1"/>
    <xf numFmtId="165" fontId="0" fillId="2" borderId="0" xfId="1" applyFont="1" applyFill="1" applyBorder="1"/>
    <xf numFmtId="165" fontId="2" fillId="2" borderId="0" xfId="1" applyFont="1" applyFill="1" applyBorder="1"/>
    <xf numFmtId="0" fontId="2" fillId="2" borderId="9" xfId="0" applyFont="1" applyFill="1" applyBorder="1" applyAlignment="1">
      <alignment horizontal="center" wrapText="1"/>
    </xf>
    <xf numFmtId="165" fontId="0" fillId="2" borderId="4" xfId="1" applyFont="1" applyFill="1" applyBorder="1"/>
    <xf numFmtId="166" fontId="2" fillId="2" borderId="6" xfId="1" applyNumberFormat="1" applyFont="1" applyFill="1" applyBorder="1"/>
    <xf numFmtId="165" fontId="2" fillId="2" borderId="0" xfId="0" applyNumberFormat="1" applyFont="1" applyFill="1"/>
    <xf numFmtId="166" fontId="0" fillId="2" borderId="0" xfId="1" applyNumberFormat="1" applyFont="1" applyFill="1"/>
    <xf numFmtId="169" fontId="0" fillId="2" borderId="0" xfId="3" applyNumberFormat="1" applyFont="1" applyFill="1"/>
    <xf numFmtId="0" fontId="2" fillId="2" borderId="15" xfId="0" applyFont="1" applyFill="1" applyBorder="1"/>
    <xf numFmtId="10" fontId="0" fillId="2" borderId="15" xfId="3" applyNumberFormat="1" applyFont="1" applyFill="1" applyBorder="1"/>
    <xf numFmtId="168" fontId="2" fillId="2" borderId="15" xfId="2" applyNumberFormat="1" applyFont="1" applyFill="1" applyBorder="1"/>
    <xf numFmtId="166" fontId="0" fillId="2" borderId="0" xfId="1" applyNumberFormat="1" applyFont="1" applyFill="1" applyBorder="1" applyAlignment="1">
      <alignment horizontal="center"/>
    </xf>
    <xf numFmtId="166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  <xf numFmtId="165" fontId="0" fillId="2" borderId="5" xfId="0" applyNumberFormat="1" applyFill="1" applyBorder="1" applyAlignment="1">
      <alignment horizontal="center"/>
    </xf>
    <xf numFmtId="166" fontId="0" fillId="2" borderId="7" xfId="1" applyNumberFormat="1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6" fontId="0" fillId="2" borderId="7" xfId="0" applyNumberFormat="1" applyFill="1" applyBorder="1" applyAlignment="1">
      <alignment horizontal="center"/>
    </xf>
    <xf numFmtId="167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0" fontId="2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165" fontId="0" fillId="2" borderId="0" xfId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84CD7-D6AE-42A8-A0A1-DDB98ECED94F}">
  <dimension ref="A1:E10"/>
  <sheetViews>
    <sheetView workbookViewId="0">
      <selection activeCell="D8" sqref="D8"/>
    </sheetView>
  </sheetViews>
  <sheetFormatPr defaultColWidth="8.85546875" defaultRowHeight="15"/>
  <cols>
    <col min="1" max="1" width="21.7109375" bestFit="1" customWidth="1"/>
  </cols>
  <sheetData>
    <row r="1" spans="1:5">
      <c r="A1" s="21" t="s">
        <v>0</v>
      </c>
      <c r="B1" s="8"/>
      <c r="C1" s="8"/>
    </row>
    <row r="2" spans="1:5">
      <c r="A2" s="8"/>
      <c r="B2" s="8"/>
      <c r="C2" s="8"/>
    </row>
    <row r="3" spans="1:5">
      <c r="A3" s="8"/>
      <c r="B3" s="21" t="s">
        <v>1</v>
      </c>
      <c r="C3" s="21" t="s">
        <v>2</v>
      </c>
      <c r="E3" t="s">
        <v>3</v>
      </c>
    </row>
    <row r="4" spans="1:5">
      <c r="A4" s="8" t="s">
        <v>4</v>
      </c>
      <c r="B4" s="8" t="s">
        <v>5</v>
      </c>
      <c r="C4" s="8">
        <v>1.4066666699999999</v>
      </c>
    </row>
    <row r="5" spans="1:5">
      <c r="A5" s="8" t="s">
        <v>6</v>
      </c>
      <c r="B5" s="8" t="s">
        <v>7</v>
      </c>
      <c r="C5" s="8">
        <v>1.6903333300000001</v>
      </c>
    </row>
    <row r="6" spans="1:5">
      <c r="A6" s="8" t="s">
        <v>8</v>
      </c>
      <c r="B6" s="8"/>
      <c r="C6" s="21">
        <f>C5/C4</f>
        <v>1.2016587625553112</v>
      </c>
    </row>
    <row r="7" spans="1:5">
      <c r="A7" s="21"/>
      <c r="B7" s="8"/>
      <c r="C7" s="8"/>
    </row>
    <row r="8" spans="1:5">
      <c r="A8" s="8"/>
      <c r="B8" s="21" t="s">
        <v>9</v>
      </c>
      <c r="C8" s="21" t="s">
        <v>10</v>
      </c>
    </row>
    <row r="9" spans="1:5">
      <c r="A9" s="8" t="s">
        <v>11</v>
      </c>
      <c r="B9" s="24">
        <v>17.5</v>
      </c>
      <c r="C9" s="24">
        <v>36.130000000000003</v>
      </c>
    </row>
    <row r="10" spans="1:5">
      <c r="A10" s="8" t="s">
        <v>12</v>
      </c>
      <c r="B10" s="23">
        <f>ROUND(B9*$C$6,2)</f>
        <v>21.03</v>
      </c>
      <c r="C10" s="23">
        <f>ROUND(C9*$C$6,2)</f>
        <v>43.42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40C6F-DF80-4062-9B4D-9A402FCC182D}">
  <dimension ref="A1:J22"/>
  <sheetViews>
    <sheetView workbookViewId="0">
      <selection activeCell="C20" sqref="C20"/>
    </sheetView>
  </sheetViews>
  <sheetFormatPr defaultColWidth="9.140625" defaultRowHeight="15"/>
  <cols>
    <col min="1" max="1" width="19.140625" style="8" customWidth="1"/>
    <col min="2" max="2" width="13" style="8" customWidth="1"/>
    <col min="3" max="3" width="14.7109375" style="8" customWidth="1"/>
    <col min="4" max="4" width="10.140625" style="8" customWidth="1"/>
    <col min="5" max="5" width="11.42578125" style="8" bestFit="1" customWidth="1"/>
    <col min="6" max="6" width="16.28515625" style="8" customWidth="1"/>
    <col min="7" max="7" width="16.42578125" style="8" bestFit="1" customWidth="1"/>
    <col min="8" max="9" width="9.140625" style="8"/>
    <col min="10" max="10" width="43.85546875" style="8" customWidth="1"/>
    <col min="11" max="16384" width="9.140625" style="8"/>
  </cols>
  <sheetData>
    <row r="1" spans="1:10">
      <c r="A1" s="21" t="s">
        <v>13</v>
      </c>
    </row>
    <row r="3" spans="1:10">
      <c r="A3" s="8" t="s">
        <v>14</v>
      </c>
      <c r="D3" s="8">
        <v>49</v>
      </c>
      <c r="E3" s="8" t="s">
        <v>15</v>
      </c>
    </row>
    <row r="4" spans="1:10">
      <c r="A4" s="8" t="s">
        <v>16</v>
      </c>
      <c r="D4" s="8">
        <v>46</v>
      </c>
    </row>
    <row r="5" spans="1:10">
      <c r="A5" s="8" t="s">
        <v>17</v>
      </c>
      <c r="D5" s="8">
        <v>5</v>
      </c>
    </row>
    <row r="6" spans="1:10">
      <c r="A6" s="21" t="s">
        <v>18</v>
      </c>
      <c r="B6" s="21"/>
      <c r="C6" s="21"/>
      <c r="D6" s="21">
        <v>41</v>
      </c>
    </row>
    <row r="7" spans="1:10">
      <c r="A7" s="21" t="s">
        <v>19</v>
      </c>
      <c r="B7" s="21"/>
      <c r="C7" s="21"/>
      <c r="D7" s="21">
        <f>D3-D6</f>
        <v>8</v>
      </c>
    </row>
    <row r="10" spans="1:10">
      <c r="A10" s="1" t="s">
        <v>20</v>
      </c>
      <c r="B10" s="49" t="s">
        <v>21</v>
      </c>
      <c r="C10" s="49" t="s">
        <v>22</v>
      </c>
      <c r="D10" s="49" t="s">
        <v>23</v>
      </c>
      <c r="E10" s="49" t="s">
        <v>24</v>
      </c>
      <c r="F10" s="50" t="s">
        <v>25</v>
      </c>
    </row>
    <row r="11" spans="1:10">
      <c r="A11" s="2" t="s">
        <v>26</v>
      </c>
      <c r="B11" s="3" t="s">
        <v>27</v>
      </c>
      <c r="C11" s="3" t="s">
        <v>28</v>
      </c>
      <c r="D11" s="3" t="s">
        <v>29</v>
      </c>
      <c r="E11" s="3" t="s">
        <v>30</v>
      </c>
      <c r="F11" s="4" t="s">
        <v>31</v>
      </c>
    </row>
    <row r="12" spans="1:10" ht="30">
      <c r="A12" s="5" t="s">
        <v>32</v>
      </c>
      <c r="B12" s="48" t="s">
        <v>33</v>
      </c>
      <c r="C12" s="48" t="s">
        <v>34</v>
      </c>
      <c r="D12" s="48" t="s">
        <v>35</v>
      </c>
      <c r="E12" s="48" t="s">
        <v>36</v>
      </c>
      <c r="F12" s="51" t="s">
        <v>37</v>
      </c>
    </row>
    <row r="13" spans="1:10" ht="18.95" customHeight="1">
      <c r="A13" s="7" t="s">
        <v>38</v>
      </c>
      <c r="B13" s="39">
        <v>192549.88935714285</v>
      </c>
      <c r="C13" s="3">
        <v>56</v>
      </c>
      <c r="D13" s="40">
        <f>B13/C13</f>
        <v>3438.3908813775511</v>
      </c>
      <c r="E13" s="41">
        <f>D13/2</f>
        <v>1719.1954406887755</v>
      </c>
      <c r="F13" s="42">
        <f>E13/2080</f>
        <v>0.82653626956191129</v>
      </c>
      <c r="G13" s="54" t="s">
        <v>39</v>
      </c>
      <c r="H13" s="54"/>
      <c r="I13" s="54"/>
      <c r="J13" s="54"/>
    </row>
    <row r="14" spans="1:10">
      <c r="A14" s="9" t="s">
        <v>40</v>
      </c>
      <c r="B14" s="43">
        <v>258491.11881402408</v>
      </c>
      <c r="C14" s="44">
        <v>46</v>
      </c>
      <c r="D14" s="45">
        <f>B14/C14</f>
        <v>5619.3721481309585</v>
      </c>
      <c r="E14" s="46">
        <f>D14/2</f>
        <v>2809.6860740654793</v>
      </c>
      <c r="F14" s="47">
        <f>E14/2080</f>
        <v>1.3508106125314805</v>
      </c>
      <c r="G14" s="54"/>
      <c r="H14" s="54"/>
      <c r="I14" s="54"/>
      <c r="J14" s="54"/>
    </row>
    <row r="15" spans="1:10" ht="31.5" customHeight="1">
      <c r="G15" s="54"/>
      <c r="H15" s="54"/>
      <c r="I15" s="54"/>
      <c r="J15" s="54"/>
    </row>
    <row r="17" spans="1:7">
      <c r="C17" s="53" t="s">
        <v>41</v>
      </c>
      <c r="D17" s="53"/>
      <c r="F17" s="53" t="s">
        <v>42</v>
      </c>
      <c r="G17" s="53"/>
    </row>
    <row r="18" spans="1:7" ht="36" customHeight="1">
      <c r="A18" s="20" t="s">
        <v>32</v>
      </c>
      <c r="B18" s="12" t="s">
        <v>43</v>
      </c>
      <c r="C18" s="13" t="s">
        <v>44</v>
      </c>
      <c r="D18" s="14" t="s">
        <v>45</v>
      </c>
      <c r="F18" s="30" t="s">
        <v>46</v>
      </c>
      <c r="G18" s="14" t="s">
        <v>45</v>
      </c>
    </row>
    <row r="19" spans="1:7">
      <c r="A19" s="7" t="s">
        <v>38</v>
      </c>
      <c r="B19" s="15">
        <f>D7</f>
        <v>8</v>
      </c>
      <c r="C19" s="52">
        <f>E13</f>
        <v>1719.1954406887755</v>
      </c>
      <c r="D19" s="16">
        <f>C19*B19</f>
        <v>13753.563525510204</v>
      </c>
      <c r="F19" s="31">
        <v>1719</v>
      </c>
      <c r="G19" s="16">
        <f>F19*B19</f>
        <v>13752</v>
      </c>
    </row>
    <row r="20" spans="1:7">
      <c r="A20" s="7" t="s">
        <v>47</v>
      </c>
      <c r="B20" s="15">
        <f>D6</f>
        <v>41</v>
      </c>
      <c r="C20" s="28">
        <f>E14</f>
        <v>2809.6860740654793</v>
      </c>
      <c r="D20" s="16">
        <f>C20*B20</f>
        <v>115197.12903668465</v>
      </c>
      <c r="F20" s="31">
        <v>2810</v>
      </c>
      <c r="G20" s="16">
        <f>F20*B20</f>
        <v>115210</v>
      </c>
    </row>
    <row r="21" spans="1:7">
      <c r="A21" s="5" t="s">
        <v>48</v>
      </c>
      <c r="B21" s="17">
        <f>SUM(B19:B20)</f>
        <v>49</v>
      </c>
      <c r="C21" s="18"/>
      <c r="D21" s="19">
        <f>SUM(D19:D20)</f>
        <v>128950.69256219486</v>
      </c>
      <c r="E21" s="26"/>
      <c r="F21" s="32"/>
      <c r="G21" s="19">
        <f>G20+G19</f>
        <v>128962</v>
      </c>
    </row>
    <row r="22" spans="1:7">
      <c r="A22" s="21" t="s">
        <v>49</v>
      </c>
      <c r="B22" s="21"/>
      <c r="C22" s="29">
        <f>D21/B21</f>
        <v>2631.6467869835687</v>
      </c>
      <c r="D22" s="22"/>
      <c r="E22" s="26"/>
      <c r="F22" s="33">
        <f>G21/B21</f>
        <v>2631.8775510204082</v>
      </c>
    </row>
  </sheetData>
  <mergeCells count="3">
    <mergeCell ref="F17:G17"/>
    <mergeCell ref="C17:D17"/>
    <mergeCell ref="G13:J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3CBB-A17F-483F-B4D0-C324C246A32E}">
  <dimension ref="A1:M15"/>
  <sheetViews>
    <sheetView tabSelected="1" workbookViewId="0">
      <selection activeCell="A16" sqref="A16"/>
    </sheetView>
  </sheetViews>
  <sheetFormatPr defaultColWidth="8.85546875" defaultRowHeight="15"/>
  <cols>
    <col min="1" max="1" width="23.42578125" style="8" customWidth="1"/>
    <col min="2" max="2" width="12.42578125" style="8" customWidth="1"/>
    <col min="3" max="3" width="14.28515625" style="8" bestFit="1" customWidth="1"/>
    <col min="4" max="10" width="9.140625" style="8"/>
    <col min="11" max="11" width="11.42578125" style="8" bestFit="1" customWidth="1"/>
    <col min="12" max="13" width="9.140625" style="8"/>
  </cols>
  <sheetData>
    <row r="1" spans="1:11">
      <c r="A1" s="21" t="s">
        <v>50</v>
      </c>
      <c r="B1" s="21"/>
    </row>
    <row r="3" spans="1:11">
      <c r="A3" s="8" t="s">
        <v>51</v>
      </c>
      <c r="C3" s="23">
        <f>'g. '!C10</f>
        <v>43.42</v>
      </c>
    </row>
    <row r="4" spans="1:11">
      <c r="A4" s="8" t="s">
        <v>52</v>
      </c>
      <c r="C4" s="24">
        <v>27.16</v>
      </c>
    </row>
    <row r="5" spans="1:11">
      <c r="A5" s="21" t="s">
        <v>53</v>
      </c>
      <c r="B5" s="21"/>
      <c r="C5" s="25">
        <f>C3-C4</f>
        <v>16.260000000000002</v>
      </c>
    </row>
    <row r="6" spans="1:11">
      <c r="K6" s="23"/>
    </row>
    <row r="7" spans="1:11">
      <c r="K7" s="27"/>
    </row>
    <row r="8" spans="1:11" ht="30">
      <c r="A8" s="10"/>
      <c r="B8" s="11" t="s">
        <v>54</v>
      </c>
      <c r="C8" s="6" t="s">
        <v>55</v>
      </c>
    </row>
    <row r="9" spans="1:11">
      <c r="A9" s="21" t="s">
        <v>45</v>
      </c>
      <c r="B9" s="21"/>
      <c r="C9" s="34">
        <f>h.!G21</f>
        <v>128962</v>
      </c>
    </row>
    <row r="10" spans="1:11">
      <c r="A10" s="21" t="s">
        <v>56</v>
      </c>
      <c r="B10" s="21"/>
      <c r="C10" s="27">
        <f>C9*$C$5</f>
        <v>2096922.12</v>
      </c>
    </row>
    <row r="11" spans="1:11">
      <c r="A11" s="8" t="s">
        <v>57</v>
      </c>
      <c r="B11" s="35">
        <v>1.0371631376861328</v>
      </c>
      <c r="C11" s="34">
        <f>C10*$B11</f>
        <v>2174850.3254626575</v>
      </c>
    </row>
    <row r="12" spans="1:11">
      <c r="A12" s="8" t="s">
        <v>58</v>
      </c>
      <c r="B12" s="35">
        <v>1.0312727529187378</v>
      </c>
      <c r="C12" s="34">
        <f>C11*$B12</f>
        <v>2242863.8823260874</v>
      </c>
    </row>
    <row r="13" spans="1:11" ht="15.75" thickBot="1">
      <c r="A13" s="36" t="s">
        <v>59</v>
      </c>
      <c r="B13" s="37">
        <v>5.9299999999999999E-2</v>
      </c>
      <c r="C13" s="38">
        <f>C12/(1-$B13)</f>
        <v>2384249.9014840941</v>
      </c>
    </row>
    <row r="15" spans="1:11">
      <c r="A15" s="8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A122E-BE65-4BD2-A167-E09D329536DC}"/>
</file>

<file path=customXml/itemProps2.xml><?xml version="1.0" encoding="utf-8"?>
<ds:datastoreItem xmlns:ds="http://schemas.openxmlformats.org/officeDocument/2006/customXml" ds:itemID="{85E56224-0FB7-4C5D-BE46-FE9DC117FC2F}"/>
</file>

<file path=customXml/itemProps3.xml><?xml version="1.0" encoding="utf-8"?>
<ds:datastoreItem xmlns:ds="http://schemas.openxmlformats.org/officeDocument/2006/customXml" ds:itemID="{793C6EF2-C8A6-4B41-816A-AB13273AC5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McPhail</dc:creator>
  <cp:keywords/>
  <dc:description/>
  <cp:lastModifiedBy>Brent Campbell</cp:lastModifiedBy>
  <cp:revision/>
  <dcterms:created xsi:type="dcterms:W3CDTF">2026-02-13T19:00:50Z</dcterms:created>
  <dcterms:modified xsi:type="dcterms:W3CDTF">2026-03-02T15:36:59Z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  <property fmtid="{D5CDD505-2E9C-101B-9397-08002B2CF9AE}" pid="3" name="MediaServiceImageTags">
    <vt:lpwstr/>
  </property>
</Properties>
</file>