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ustomProperty1.bin" ContentType="application/vnd.openxmlformats-officedocument.spreadsheetml.customProperty"/>
  <Override PartName="/xl/comments2.xml" ContentType="application/vnd.openxmlformats-officedocument.spreadsheetml.comment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BDA 2025-26\IR Responses to manus\"/>
    </mc:Choice>
  </mc:AlternateContent>
  <xr:revisionPtr revIDLastSave="0" documentId="8_{A627969E-01C1-48F0-91A3-ED983B063509}" xr6:coauthVersionLast="47" xr6:coauthVersionMax="47" xr10:uidLastSave="{00000000-0000-0000-0000-000000000000}"/>
  <bookViews>
    <workbookView xWindow="5520" yWindow="1830" windowWidth="29235" windowHeight="13170" xr2:uid="{72D5C507-31B8-450C-BFD5-D296ADE59F14}"/>
  </bookViews>
  <sheets>
    <sheet name="3 months forecast" sheetId="53" r:id="rId1"/>
    <sheet name="8 month forecasts" sheetId="51" r:id="rId2"/>
    <sheet name="Recommendation Comparisons" sheetId="40" r:id="rId3"/>
    <sheet name="Sales" sheetId="1" r:id="rId4"/>
    <sheet name="DS_INTERNAL_SNIP_STORAGE" sheetId="4" state="veryHidden" r:id="rId5"/>
    <sheet name="DS_INTERNAL_SETTINGS_STORAGE" sheetId="5" state="veryHidden" r:id="rId6"/>
    <sheet name="DS_INTERNAL_DOCGROUP_STORAGE" sheetId="6" state="veryHidden" r:id="rId7"/>
    <sheet name="DS_INTERNAL_DOCUMENT_STORAGE" sheetId="7" state="veryHidden" r:id="rId8"/>
    <sheet name="Returns" sheetId="3" r:id="rId9"/>
    <sheet name="Aluminum" sheetId="9" r:id="rId10"/>
    <sheet name="Bag in a box" sheetId="32" r:id="rId11"/>
    <sheet name="Bimetal 0-1L" sheetId="33" r:id="rId12"/>
    <sheet name="Bimetal over 1L" sheetId="34" r:id="rId13"/>
    <sheet name="Drink Pouches" sheetId="35" r:id="rId14"/>
    <sheet name="Gable 0-1L" sheetId="36" r:id="rId15"/>
    <sheet name="Gable over 1L" sheetId="37" r:id="rId16"/>
    <sheet name="Glass 0-1L" sheetId="38" r:id="rId17"/>
    <sheet name="Glass over 1L" sheetId="39" r:id="rId18"/>
    <sheet name="HDPE" sheetId="41" r:id="rId19"/>
    <sheet name="ISB" sheetId="42" r:id="rId20"/>
    <sheet name="Liquor and Wine" sheetId="43" r:id="rId21"/>
    <sheet name="Other Pl 0-1L" sheetId="44" r:id="rId22"/>
    <sheet name="Other Pl Over 1L" sheetId="45" r:id="rId23"/>
    <sheet name="PET 0-1L" sheetId="46" r:id="rId24"/>
    <sheet name="PET over 1L" sheetId="47" r:id="rId25"/>
    <sheet name="Plastic Oneway Keg" sheetId="48" r:id="rId26"/>
    <sheet name="Tetra 0-1L" sheetId="49" r:id="rId27"/>
    <sheet name="Tetra Over 1L" sheetId="50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9" i="40" l="1"/>
  <c r="O28" i="40"/>
  <c r="O27" i="40"/>
  <c r="O26" i="40"/>
  <c r="O25" i="40"/>
  <c r="O24" i="40"/>
  <c r="O23" i="40"/>
  <c r="O22" i="40"/>
  <c r="O21" i="40"/>
  <c r="O20" i="40"/>
  <c r="O19" i="40"/>
  <c r="O18" i="40"/>
  <c r="O17" i="40"/>
  <c r="O16" i="40"/>
  <c r="O15" i="40"/>
  <c r="O14" i="40"/>
  <c r="O13" i="40"/>
  <c r="O12" i="40"/>
  <c r="O11" i="40"/>
  <c r="N19" i="40"/>
  <c r="N28" i="40"/>
  <c r="N29" i="40"/>
  <c r="N27" i="40"/>
  <c r="N26" i="40"/>
  <c r="N25" i="40"/>
  <c r="N24" i="40"/>
  <c r="N23" i="40"/>
  <c r="N22" i="40"/>
  <c r="N21" i="40"/>
  <c r="N20" i="40"/>
  <c r="N18" i="40"/>
  <c r="N17" i="40"/>
  <c r="N16" i="40"/>
  <c r="N15" i="40"/>
  <c r="N14" i="40"/>
  <c r="N13" i="40"/>
  <c r="N12" i="40"/>
  <c r="N11" i="40"/>
  <c r="V12" i="40"/>
  <c r="V13" i="40"/>
  <c r="V14" i="40"/>
  <c r="V15" i="40"/>
  <c r="V16" i="40"/>
  <c r="V17" i="40"/>
  <c r="V18" i="40"/>
  <c r="V19" i="40"/>
  <c r="V20" i="40"/>
  <c r="V21" i="40"/>
  <c r="V22" i="40"/>
  <c r="V23" i="40"/>
  <c r="V24" i="40"/>
  <c r="V25" i="40"/>
  <c r="V26" i="40"/>
  <c r="V27" i="40"/>
  <c r="V28" i="40"/>
  <c r="V29" i="40"/>
  <c r="V11" i="40"/>
  <c r="U12" i="40"/>
  <c r="U13" i="40"/>
  <c r="U14" i="40"/>
  <c r="U15" i="40"/>
  <c r="U16" i="40"/>
  <c r="U17" i="40"/>
  <c r="U18" i="40"/>
  <c r="U19" i="40"/>
  <c r="U20" i="40"/>
  <c r="U21" i="40"/>
  <c r="U22" i="40"/>
  <c r="U23" i="40"/>
  <c r="U24" i="40"/>
  <c r="U25" i="40"/>
  <c r="U26" i="40"/>
  <c r="U27" i="40"/>
  <c r="U28" i="40"/>
  <c r="U29" i="40"/>
  <c r="U11" i="40"/>
  <c r="T11" i="40"/>
  <c r="T13" i="40"/>
  <c r="T14" i="40"/>
  <c r="T15" i="40"/>
  <c r="T16" i="40"/>
  <c r="T17" i="40"/>
  <c r="T18" i="40"/>
  <c r="T19" i="40"/>
  <c r="T20" i="40"/>
  <c r="T21" i="40"/>
  <c r="T22" i="40"/>
  <c r="T23" i="40"/>
  <c r="T24" i="40"/>
  <c r="T25" i="40"/>
  <c r="T26" i="40"/>
  <c r="T27" i="40"/>
  <c r="T28" i="40"/>
  <c r="T29" i="40"/>
  <c r="T12" i="40"/>
  <c r="AD251" i="9"/>
  <c r="AA275" i="32"/>
  <c r="AA275" i="33"/>
  <c r="AA275" i="34"/>
  <c r="AA275" i="35"/>
  <c r="AA275" i="36"/>
  <c r="AA275" i="37"/>
  <c r="AA275" i="38"/>
  <c r="AA275" i="39"/>
  <c r="AA275" i="41"/>
  <c r="AA275" i="42"/>
  <c r="AA275" i="43"/>
  <c r="AA275" i="44"/>
  <c r="AA275" i="45"/>
  <c r="AA275" i="46"/>
  <c r="AA275" i="47"/>
  <c r="AA275" i="48"/>
  <c r="AA275" i="49"/>
  <c r="AA275" i="50"/>
  <c r="AA275" i="9"/>
  <c r="AA263" i="32"/>
  <c r="AA263" i="33"/>
  <c r="AA263" i="34"/>
  <c r="AA263" i="35"/>
  <c r="AA263" i="36"/>
  <c r="AA263" i="37"/>
  <c r="AA263" i="38"/>
  <c r="AA263" i="39"/>
  <c r="AA263" i="41"/>
  <c r="AA263" i="42"/>
  <c r="AA263" i="43"/>
  <c r="AA263" i="44"/>
  <c r="AA263" i="45"/>
  <c r="AA263" i="46"/>
  <c r="AA263" i="47"/>
  <c r="AA263" i="48"/>
  <c r="AA263" i="49"/>
  <c r="AA263" i="50"/>
  <c r="AA263" i="9"/>
  <c r="AA251" i="32"/>
  <c r="AA251" i="33"/>
  <c r="AA251" i="34"/>
  <c r="AA251" i="35"/>
  <c r="AA251" i="36"/>
  <c r="AA251" i="37"/>
  <c r="AA251" i="38"/>
  <c r="AA251" i="39"/>
  <c r="AA251" i="41"/>
  <c r="AA251" i="42"/>
  <c r="AA251" i="43"/>
  <c r="AA251" i="44"/>
  <c r="AA251" i="45"/>
  <c r="AA251" i="46"/>
  <c r="AA251" i="47"/>
  <c r="AA251" i="48"/>
  <c r="AA251" i="49"/>
  <c r="AA251" i="50"/>
  <c r="AA251" i="9"/>
  <c r="AA249" i="32"/>
  <c r="AA249" i="33"/>
  <c r="AA249" i="34"/>
  <c r="AA249" i="35"/>
  <c r="AA249" i="36"/>
  <c r="AA249" i="37"/>
  <c r="AA249" i="38"/>
  <c r="AA249" i="39"/>
  <c r="AA249" i="41"/>
  <c r="AA249" i="42"/>
  <c r="AA249" i="43"/>
  <c r="AA249" i="44"/>
  <c r="AA249" i="45"/>
  <c r="AA249" i="46"/>
  <c r="AA249" i="47"/>
  <c r="AA249" i="48"/>
  <c r="AA249" i="49"/>
  <c r="AA249" i="50"/>
  <c r="AA249" i="9"/>
  <c r="T275" i="32"/>
  <c r="T275" i="33"/>
  <c r="T275" i="34"/>
  <c r="T275" i="35"/>
  <c r="T275" i="36"/>
  <c r="T275" i="37"/>
  <c r="T275" i="38"/>
  <c r="T275" i="39"/>
  <c r="T275" i="41"/>
  <c r="T275" i="42"/>
  <c r="T275" i="43"/>
  <c r="T275" i="44"/>
  <c r="T275" i="45"/>
  <c r="T275" i="46"/>
  <c r="T275" i="47"/>
  <c r="T275" i="48"/>
  <c r="T275" i="49"/>
  <c r="T275" i="50"/>
  <c r="T275" i="9"/>
  <c r="S275" i="32"/>
  <c r="S275" i="33"/>
  <c r="S275" i="34"/>
  <c r="S275" i="35"/>
  <c r="S275" i="36"/>
  <c r="S275" i="37"/>
  <c r="S275" i="38"/>
  <c r="S275" i="39"/>
  <c r="S275" i="41"/>
  <c r="S275" i="42"/>
  <c r="S275" i="43"/>
  <c r="S275" i="44"/>
  <c r="S275" i="45"/>
  <c r="S275" i="46"/>
  <c r="S275" i="47"/>
  <c r="S275" i="48"/>
  <c r="S275" i="49"/>
  <c r="S275" i="50"/>
  <c r="S275" i="9"/>
  <c r="T263" i="32"/>
  <c r="T263" i="33"/>
  <c r="T263" i="34"/>
  <c r="T263" i="35"/>
  <c r="T263" i="36"/>
  <c r="T263" i="37"/>
  <c r="T263" i="38"/>
  <c r="T263" i="39"/>
  <c r="T263" i="41"/>
  <c r="T263" i="42"/>
  <c r="T263" i="43"/>
  <c r="T263" i="44"/>
  <c r="T263" i="45"/>
  <c r="T263" i="46"/>
  <c r="T263" i="47"/>
  <c r="T263" i="48"/>
  <c r="T263" i="49"/>
  <c r="T263" i="50"/>
  <c r="T263" i="9"/>
  <c r="S263" i="32"/>
  <c r="S263" i="33"/>
  <c r="S263" i="34"/>
  <c r="S263" i="35"/>
  <c r="S263" i="36"/>
  <c r="S263" i="37"/>
  <c r="S263" i="38"/>
  <c r="S263" i="39"/>
  <c r="S263" i="41"/>
  <c r="S263" i="42"/>
  <c r="S263" i="43"/>
  <c r="S263" i="44"/>
  <c r="S263" i="45"/>
  <c r="S263" i="46"/>
  <c r="S263" i="47"/>
  <c r="S263" i="48"/>
  <c r="S263" i="49"/>
  <c r="S263" i="50"/>
  <c r="S263" i="9"/>
  <c r="T251" i="32"/>
  <c r="T251" i="33"/>
  <c r="T251" i="34"/>
  <c r="T251" i="35"/>
  <c r="T251" i="36"/>
  <c r="T251" i="37"/>
  <c r="T251" i="38"/>
  <c r="T251" i="39"/>
  <c r="T251" i="41"/>
  <c r="T251" i="42"/>
  <c r="T251" i="43"/>
  <c r="T251" i="44"/>
  <c r="T251" i="45"/>
  <c r="T251" i="46"/>
  <c r="T251" i="47"/>
  <c r="T251" i="48"/>
  <c r="T251" i="49"/>
  <c r="T251" i="50"/>
  <c r="T251" i="9"/>
  <c r="S251" i="32"/>
  <c r="S251" i="33"/>
  <c r="S251" i="34"/>
  <c r="S251" i="35"/>
  <c r="S251" i="36"/>
  <c r="S251" i="37"/>
  <c r="S251" i="38"/>
  <c r="S251" i="39"/>
  <c r="S251" i="41"/>
  <c r="S251" i="42"/>
  <c r="S251" i="43"/>
  <c r="S251" i="44"/>
  <c r="S251" i="45"/>
  <c r="S251" i="46"/>
  <c r="S251" i="47"/>
  <c r="S251" i="48"/>
  <c r="S251" i="49"/>
  <c r="S251" i="50"/>
  <c r="S251" i="9"/>
  <c r="Y24" i="53"/>
  <c r="Y23" i="53"/>
  <c r="Y22" i="53"/>
  <c r="Y21" i="53"/>
  <c r="Y20" i="53"/>
  <c r="Y19" i="53"/>
  <c r="Y18" i="53"/>
  <c r="Y17" i="53"/>
  <c r="Y16" i="53"/>
  <c r="Y15" i="53"/>
  <c r="Y14" i="53"/>
  <c r="Y13" i="53"/>
  <c r="Y12" i="53"/>
  <c r="Y11" i="53"/>
  <c r="Y10" i="53"/>
  <c r="Y9" i="53"/>
  <c r="Y8" i="53"/>
  <c r="Y7" i="53"/>
  <c r="Y6" i="53"/>
  <c r="K27" i="53"/>
  <c r="J27" i="53"/>
  <c r="I27" i="53"/>
  <c r="K26" i="53"/>
  <c r="J26" i="53"/>
  <c r="I26" i="53"/>
  <c r="K25" i="53"/>
  <c r="J25" i="53"/>
  <c r="I25" i="53"/>
  <c r="K27" i="51"/>
  <c r="J27" i="51"/>
  <c r="I27" i="51"/>
  <c r="K26" i="51"/>
  <c r="J26" i="51"/>
  <c r="I26" i="51"/>
  <c r="K25" i="51"/>
  <c r="J25" i="51"/>
  <c r="I25" i="51"/>
  <c r="C338" i="32"/>
  <c r="C337" i="32"/>
  <c r="C338" i="33"/>
  <c r="C337" i="33"/>
  <c r="C338" i="34"/>
  <c r="C337" i="34"/>
  <c r="C338" i="35"/>
  <c r="C337" i="35"/>
  <c r="C338" i="36"/>
  <c r="C337" i="36"/>
  <c r="C338" i="37"/>
  <c r="C337" i="37"/>
  <c r="C338" i="38"/>
  <c r="C337" i="38"/>
  <c r="C338" i="39"/>
  <c r="C337" i="39"/>
  <c r="C338" i="41"/>
  <c r="C337" i="41"/>
  <c r="C338" i="42"/>
  <c r="C337" i="42"/>
  <c r="C338" i="43"/>
  <c r="C337" i="43"/>
  <c r="C338" i="44"/>
  <c r="C337" i="44"/>
  <c r="C338" i="45"/>
  <c r="C337" i="45"/>
  <c r="C338" i="46"/>
  <c r="C337" i="46"/>
  <c r="C338" i="47"/>
  <c r="C337" i="47"/>
  <c r="C338" i="48"/>
  <c r="C337" i="48"/>
  <c r="C338" i="49"/>
  <c r="C337" i="49"/>
  <c r="C338" i="50"/>
  <c r="C337" i="50"/>
  <c r="C338" i="9"/>
  <c r="C337" i="9"/>
  <c r="C336" i="32"/>
  <c r="C336" i="33"/>
  <c r="C336" i="34"/>
  <c r="C336" i="35"/>
  <c r="C336" i="36"/>
  <c r="C336" i="37"/>
  <c r="C336" i="38"/>
  <c r="C336" i="39"/>
  <c r="C336" i="41"/>
  <c r="C336" i="42"/>
  <c r="C336" i="43"/>
  <c r="C336" i="44"/>
  <c r="C336" i="45"/>
  <c r="C336" i="46"/>
  <c r="C336" i="47"/>
  <c r="C336" i="48"/>
  <c r="C336" i="49"/>
  <c r="C336" i="50"/>
  <c r="C336" i="9"/>
  <c r="AA25" i="53"/>
  <c r="AA26" i="53"/>
  <c r="AA27" i="53"/>
  <c r="Z25" i="53"/>
  <c r="Z26" i="53"/>
  <c r="Z27" i="53"/>
  <c r="B89" i="53"/>
  <c r="B62" i="53"/>
  <c r="B90" i="53"/>
  <c r="B63" i="53"/>
  <c r="B91" i="53"/>
  <c r="B64" i="53"/>
  <c r="B92" i="53"/>
  <c r="B65" i="53"/>
  <c r="B93" i="53"/>
  <c r="B66" i="53"/>
  <c r="B94" i="53"/>
  <c r="B67" i="53"/>
  <c r="B95" i="53"/>
  <c r="B68" i="53"/>
  <c r="B96" i="53"/>
  <c r="B69" i="53"/>
  <c r="B97" i="53"/>
  <c r="B70" i="53"/>
  <c r="B98" i="53"/>
  <c r="B71" i="53"/>
  <c r="B99" i="53"/>
  <c r="B72" i="53"/>
  <c r="B100" i="53"/>
  <c r="B73" i="53"/>
  <c r="B101" i="53"/>
  <c r="B74" i="53"/>
  <c r="B102" i="53"/>
  <c r="B75" i="53"/>
  <c r="B103" i="53"/>
  <c r="B76" i="53"/>
  <c r="B104" i="53"/>
  <c r="B77" i="53"/>
  <c r="B105" i="53"/>
  <c r="B78" i="53"/>
  <c r="B106" i="53"/>
  <c r="B79" i="53"/>
  <c r="B88" i="53"/>
  <c r="B110" i="53" s="1"/>
  <c r="B61" i="53"/>
  <c r="B83" i="53" s="1"/>
  <c r="B35" i="53"/>
  <c r="B7" i="53" s="1"/>
  <c r="B36" i="53"/>
  <c r="B8" i="53" s="1"/>
  <c r="B37" i="53"/>
  <c r="B9" i="53" s="1"/>
  <c r="B38" i="53"/>
  <c r="B10" i="53" s="1"/>
  <c r="B39" i="53"/>
  <c r="B11" i="53" s="1"/>
  <c r="B40" i="53"/>
  <c r="B12" i="53" s="1"/>
  <c r="B41" i="53"/>
  <c r="B13" i="53" s="1"/>
  <c r="B42" i="53"/>
  <c r="B14" i="53" s="1"/>
  <c r="B43" i="53"/>
  <c r="B15" i="53" s="1"/>
  <c r="B44" i="53"/>
  <c r="B16" i="53" s="1"/>
  <c r="B45" i="53"/>
  <c r="B17" i="53" s="1"/>
  <c r="B46" i="53"/>
  <c r="B18" i="53" s="1"/>
  <c r="B47" i="53"/>
  <c r="B19" i="53" s="1"/>
  <c r="B48" i="53"/>
  <c r="B20" i="53" s="1"/>
  <c r="B49" i="53"/>
  <c r="B21" i="53" s="1"/>
  <c r="B50" i="53"/>
  <c r="B22" i="53" s="1"/>
  <c r="B51" i="53"/>
  <c r="B23" i="53" s="1"/>
  <c r="B52" i="53"/>
  <c r="B24" i="53" s="1"/>
  <c r="B34" i="53"/>
  <c r="C339" i="32"/>
  <c r="C339" i="33"/>
  <c r="C339" i="35"/>
  <c r="C339" i="36"/>
  <c r="C339" i="37"/>
  <c r="C339" i="38"/>
  <c r="C339" i="39"/>
  <c r="C339" i="41"/>
  <c r="C339" i="42"/>
  <c r="C339" i="43"/>
  <c r="C339" i="44"/>
  <c r="C339" i="45"/>
  <c r="C339" i="46"/>
  <c r="C339" i="47"/>
  <c r="C339" i="48"/>
  <c r="C339" i="49"/>
  <c r="C339" i="50"/>
  <c r="C339" i="9"/>
  <c r="E260" i="1"/>
  <c r="C5" i="40"/>
  <c r="C4" i="40"/>
  <c r="F251" i="9"/>
  <c r="F253" i="9"/>
  <c r="F249" i="9"/>
  <c r="F294" i="9"/>
  <c r="F293" i="9"/>
  <c r="F292" i="9"/>
  <c r="H316" i="9"/>
  <c r="J270" i="50"/>
  <c r="J269" i="50"/>
  <c r="J267" i="50"/>
  <c r="J266" i="50"/>
  <c r="J265" i="50"/>
  <c r="I255" i="50"/>
  <c r="I254" i="50"/>
  <c r="I253" i="50"/>
  <c r="H323" i="32"/>
  <c r="H322" i="32"/>
  <c r="H321" i="32"/>
  <c r="H320" i="32"/>
  <c r="H319" i="32"/>
  <c r="H318" i="32"/>
  <c r="H317" i="32"/>
  <c r="H323" i="33"/>
  <c r="H322" i="33"/>
  <c r="H321" i="33"/>
  <c r="H320" i="33"/>
  <c r="H319" i="33"/>
  <c r="H318" i="33"/>
  <c r="H317" i="33"/>
  <c r="H323" i="34"/>
  <c r="H322" i="34"/>
  <c r="H321" i="34"/>
  <c r="H320" i="34"/>
  <c r="H319" i="34"/>
  <c r="H318" i="34"/>
  <c r="H317" i="34"/>
  <c r="H323" i="35"/>
  <c r="H322" i="35"/>
  <c r="H321" i="35"/>
  <c r="H320" i="35"/>
  <c r="H319" i="35"/>
  <c r="H318" i="35"/>
  <c r="H317" i="35"/>
  <c r="H323" i="36"/>
  <c r="H322" i="36"/>
  <c r="H321" i="36"/>
  <c r="H320" i="36"/>
  <c r="H319" i="36"/>
  <c r="H318" i="36"/>
  <c r="H317" i="36"/>
  <c r="H323" i="37"/>
  <c r="H322" i="37"/>
  <c r="H321" i="37"/>
  <c r="H320" i="37"/>
  <c r="H319" i="37"/>
  <c r="H318" i="37"/>
  <c r="H317" i="37"/>
  <c r="H323" i="38"/>
  <c r="H322" i="38"/>
  <c r="H321" i="38"/>
  <c r="H320" i="38"/>
  <c r="H319" i="38"/>
  <c r="H318" i="38"/>
  <c r="H317" i="38"/>
  <c r="H323" i="39"/>
  <c r="H322" i="39"/>
  <c r="H321" i="39"/>
  <c r="H320" i="39"/>
  <c r="H319" i="39"/>
  <c r="H318" i="39"/>
  <c r="H317" i="39"/>
  <c r="H323" i="41"/>
  <c r="H322" i="41"/>
  <c r="H321" i="41"/>
  <c r="H320" i="41"/>
  <c r="H319" i="41"/>
  <c r="H318" i="41"/>
  <c r="H317" i="41"/>
  <c r="H323" i="42"/>
  <c r="H322" i="42"/>
  <c r="H321" i="42"/>
  <c r="H320" i="42"/>
  <c r="H319" i="42"/>
  <c r="H318" i="42"/>
  <c r="H317" i="42"/>
  <c r="H323" i="43"/>
  <c r="H322" i="43"/>
  <c r="H321" i="43"/>
  <c r="H320" i="43"/>
  <c r="H319" i="43"/>
  <c r="H318" i="43"/>
  <c r="H317" i="43"/>
  <c r="H323" i="44"/>
  <c r="H322" i="44"/>
  <c r="H321" i="44"/>
  <c r="H320" i="44"/>
  <c r="H319" i="44"/>
  <c r="H318" i="44"/>
  <c r="H317" i="44"/>
  <c r="H323" i="45"/>
  <c r="H322" i="45"/>
  <c r="H321" i="45"/>
  <c r="H320" i="45"/>
  <c r="H319" i="45"/>
  <c r="H318" i="45"/>
  <c r="H317" i="45"/>
  <c r="H323" i="46"/>
  <c r="H322" i="46"/>
  <c r="H321" i="46"/>
  <c r="H320" i="46"/>
  <c r="H319" i="46"/>
  <c r="H318" i="46"/>
  <c r="H317" i="46"/>
  <c r="H323" i="47"/>
  <c r="H322" i="47"/>
  <c r="H321" i="47"/>
  <c r="H320" i="47"/>
  <c r="H319" i="47"/>
  <c r="H318" i="47"/>
  <c r="H317" i="47"/>
  <c r="H323" i="48"/>
  <c r="H322" i="48"/>
  <c r="H321" i="48"/>
  <c r="H320" i="48"/>
  <c r="H319" i="48"/>
  <c r="H318" i="48"/>
  <c r="H317" i="48"/>
  <c r="H323" i="49"/>
  <c r="H322" i="49"/>
  <c r="H321" i="49"/>
  <c r="H320" i="49"/>
  <c r="H319" i="49"/>
  <c r="H318" i="49"/>
  <c r="H317" i="49"/>
  <c r="H323" i="50"/>
  <c r="H322" i="50"/>
  <c r="H321" i="50"/>
  <c r="H320" i="50"/>
  <c r="H319" i="50"/>
  <c r="H318" i="50"/>
  <c r="H317" i="50"/>
  <c r="H323" i="9"/>
  <c r="H322" i="9"/>
  <c r="H321" i="9"/>
  <c r="H320" i="9"/>
  <c r="H319" i="9"/>
  <c r="H318" i="9"/>
  <c r="H317" i="9"/>
  <c r="H316" i="32"/>
  <c r="H316" i="33"/>
  <c r="H316" i="34"/>
  <c r="H316" i="35"/>
  <c r="H316" i="36"/>
  <c r="H316" i="37"/>
  <c r="H316" i="38"/>
  <c r="H316" i="39"/>
  <c r="H316" i="41"/>
  <c r="H316" i="42"/>
  <c r="H316" i="43"/>
  <c r="H316" i="44"/>
  <c r="H316" i="45"/>
  <c r="H316" i="46"/>
  <c r="H316" i="47"/>
  <c r="H316" i="48"/>
  <c r="H316" i="49"/>
  <c r="H316" i="50"/>
  <c r="G311" i="32"/>
  <c r="G310" i="32"/>
  <c r="G309" i="32"/>
  <c r="G308" i="32"/>
  <c r="G307" i="32"/>
  <c r="G306" i="32"/>
  <c r="G305" i="32"/>
  <c r="G311" i="33"/>
  <c r="G310" i="33"/>
  <c r="G309" i="33"/>
  <c r="G308" i="33"/>
  <c r="G307" i="33"/>
  <c r="G306" i="33"/>
  <c r="G305" i="33"/>
  <c r="G311" i="34"/>
  <c r="G310" i="34"/>
  <c r="G309" i="34"/>
  <c r="G308" i="34"/>
  <c r="G307" i="34"/>
  <c r="G306" i="34"/>
  <c r="G305" i="34"/>
  <c r="G311" i="35"/>
  <c r="G310" i="35"/>
  <c r="G309" i="35"/>
  <c r="G308" i="35"/>
  <c r="G307" i="35"/>
  <c r="G306" i="35"/>
  <c r="G305" i="35"/>
  <c r="G311" i="36"/>
  <c r="G310" i="36"/>
  <c r="G309" i="36"/>
  <c r="G308" i="36"/>
  <c r="G307" i="36"/>
  <c r="G306" i="36"/>
  <c r="G305" i="36"/>
  <c r="G311" i="37"/>
  <c r="G310" i="37"/>
  <c r="G309" i="37"/>
  <c r="G308" i="37"/>
  <c r="G307" i="37"/>
  <c r="G306" i="37"/>
  <c r="G305" i="37"/>
  <c r="G311" i="38"/>
  <c r="G310" i="38"/>
  <c r="G309" i="38"/>
  <c r="G308" i="38"/>
  <c r="G307" i="38"/>
  <c r="G306" i="38"/>
  <c r="G305" i="38"/>
  <c r="G311" i="39"/>
  <c r="G310" i="39"/>
  <c r="G309" i="39"/>
  <c r="G308" i="39"/>
  <c r="G307" i="39"/>
  <c r="G306" i="39"/>
  <c r="G305" i="39"/>
  <c r="G311" i="41"/>
  <c r="G310" i="41"/>
  <c r="G309" i="41"/>
  <c r="G308" i="41"/>
  <c r="G307" i="41"/>
  <c r="G306" i="41"/>
  <c r="G305" i="41"/>
  <c r="G311" i="42"/>
  <c r="G310" i="42"/>
  <c r="G309" i="42"/>
  <c r="G308" i="42"/>
  <c r="G307" i="42"/>
  <c r="G306" i="42"/>
  <c r="G305" i="42"/>
  <c r="G311" i="43"/>
  <c r="G310" i="43"/>
  <c r="G309" i="43"/>
  <c r="G308" i="43"/>
  <c r="G307" i="43"/>
  <c r="G306" i="43"/>
  <c r="G305" i="43"/>
  <c r="G311" i="44"/>
  <c r="G310" i="44"/>
  <c r="G309" i="44"/>
  <c r="G308" i="44"/>
  <c r="G307" i="44"/>
  <c r="G306" i="44"/>
  <c r="G305" i="44"/>
  <c r="G311" i="45"/>
  <c r="G310" i="45"/>
  <c r="G309" i="45"/>
  <c r="G308" i="45"/>
  <c r="G307" i="45"/>
  <c r="G306" i="45"/>
  <c r="G305" i="45"/>
  <c r="G311" i="46"/>
  <c r="G310" i="46"/>
  <c r="G309" i="46"/>
  <c r="G308" i="46"/>
  <c r="G307" i="46"/>
  <c r="G306" i="46"/>
  <c r="G305" i="46"/>
  <c r="G311" i="47"/>
  <c r="G310" i="47"/>
  <c r="G309" i="47"/>
  <c r="G308" i="47"/>
  <c r="G307" i="47"/>
  <c r="G306" i="47"/>
  <c r="G305" i="47"/>
  <c r="G311" i="48"/>
  <c r="G310" i="48"/>
  <c r="G309" i="48"/>
  <c r="G308" i="48"/>
  <c r="G307" i="48"/>
  <c r="G306" i="48"/>
  <c r="G305" i="48"/>
  <c r="G311" i="49"/>
  <c r="G310" i="49"/>
  <c r="G309" i="49"/>
  <c r="G308" i="49"/>
  <c r="G307" i="49"/>
  <c r="G306" i="49"/>
  <c r="G305" i="49"/>
  <c r="G311" i="50"/>
  <c r="G310" i="50"/>
  <c r="G309" i="50"/>
  <c r="G308" i="50"/>
  <c r="G307" i="50"/>
  <c r="G306" i="50"/>
  <c r="G305" i="50"/>
  <c r="G311" i="9"/>
  <c r="G310" i="9"/>
  <c r="G309" i="9"/>
  <c r="G308" i="9"/>
  <c r="G307" i="9"/>
  <c r="G306" i="9"/>
  <c r="G305" i="9"/>
  <c r="G304" i="32"/>
  <c r="G304" i="33"/>
  <c r="G304" i="34"/>
  <c r="G304" i="35"/>
  <c r="G304" i="36"/>
  <c r="G304" i="37"/>
  <c r="G304" i="38"/>
  <c r="G304" i="39"/>
  <c r="G304" i="41"/>
  <c r="G304" i="42"/>
  <c r="G304" i="43"/>
  <c r="G304" i="44"/>
  <c r="G304" i="45"/>
  <c r="G304" i="46"/>
  <c r="G304" i="47"/>
  <c r="G304" i="48"/>
  <c r="G304" i="49"/>
  <c r="G304" i="50"/>
  <c r="G304" i="9"/>
  <c r="F299" i="32"/>
  <c r="F298" i="32"/>
  <c r="F297" i="32"/>
  <c r="F296" i="32"/>
  <c r="F295" i="32"/>
  <c r="F294" i="32"/>
  <c r="F293" i="32"/>
  <c r="F299" i="33"/>
  <c r="F298" i="33"/>
  <c r="F297" i="33"/>
  <c r="F296" i="33"/>
  <c r="F295" i="33"/>
  <c r="F294" i="33"/>
  <c r="F293" i="33"/>
  <c r="F299" i="34"/>
  <c r="F298" i="34"/>
  <c r="F297" i="34"/>
  <c r="F296" i="34"/>
  <c r="F295" i="34"/>
  <c r="F294" i="34"/>
  <c r="F293" i="34"/>
  <c r="F299" i="35"/>
  <c r="F298" i="35"/>
  <c r="F297" i="35"/>
  <c r="F296" i="35"/>
  <c r="F295" i="35"/>
  <c r="F294" i="35"/>
  <c r="F293" i="35"/>
  <c r="F299" i="36"/>
  <c r="F298" i="36"/>
  <c r="F297" i="36"/>
  <c r="F296" i="36"/>
  <c r="F295" i="36"/>
  <c r="F294" i="36"/>
  <c r="F293" i="36"/>
  <c r="F299" i="37"/>
  <c r="F298" i="37"/>
  <c r="F297" i="37"/>
  <c r="F296" i="37"/>
  <c r="F295" i="37"/>
  <c r="F294" i="37"/>
  <c r="F293" i="37"/>
  <c r="F299" i="38"/>
  <c r="F298" i="38"/>
  <c r="F297" i="38"/>
  <c r="F296" i="38"/>
  <c r="F295" i="38"/>
  <c r="F294" i="38"/>
  <c r="F293" i="38"/>
  <c r="F299" i="39"/>
  <c r="F298" i="39"/>
  <c r="F297" i="39"/>
  <c r="F296" i="39"/>
  <c r="F295" i="39"/>
  <c r="F294" i="39"/>
  <c r="F293" i="39"/>
  <c r="F299" i="41"/>
  <c r="F298" i="41"/>
  <c r="F297" i="41"/>
  <c r="F296" i="41"/>
  <c r="F295" i="41"/>
  <c r="F294" i="41"/>
  <c r="F293" i="41"/>
  <c r="F299" i="42"/>
  <c r="F298" i="42"/>
  <c r="F297" i="42"/>
  <c r="F296" i="42"/>
  <c r="F295" i="42"/>
  <c r="F294" i="42"/>
  <c r="F293" i="42"/>
  <c r="F299" i="43"/>
  <c r="F298" i="43"/>
  <c r="F297" i="43"/>
  <c r="F296" i="43"/>
  <c r="F295" i="43"/>
  <c r="F294" i="43"/>
  <c r="F293" i="43"/>
  <c r="F299" i="44"/>
  <c r="F298" i="44"/>
  <c r="F297" i="44"/>
  <c r="F296" i="44"/>
  <c r="F295" i="44"/>
  <c r="F294" i="44"/>
  <c r="F293" i="44"/>
  <c r="F299" i="45"/>
  <c r="F298" i="45"/>
  <c r="F297" i="45"/>
  <c r="F296" i="45"/>
  <c r="F295" i="45"/>
  <c r="F294" i="45"/>
  <c r="F293" i="45"/>
  <c r="F299" i="46"/>
  <c r="F298" i="46"/>
  <c r="F297" i="46"/>
  <c r="F296" i="46"/>
  <c r="F295" i="46"/>
  <c r="F294" i="46"/>
  <c r="F293" i="46"/>
  <c r="F299" i="47"/>
  <c r="F298" i="47"/>
  <c r="F297" i="47"/>
  <c r="F296" i="47"/>
  <c r="F295" i="47"/>
  <c r="F294" i="47"/>
  <c r="F293" i="47"/>
  <c r="F299" i="48"/>
  <c r="F298" i="48"/>
  <c r="F297" i="48"/>
  <c r="F296" i="48"/>
  <c r="F295" i="48"/>
  <c r="F294" i="48"/>
  <c r="F293" i="48"/>
  <c r="F299" i="49"/>
  <c r="F298" i="49"/>
  <c r="F297" i="49"/>
  <c r="F296" i="49"/>
  <c r="F295" i="49"/>
  <c r="F294" i="49"/>
  <c r="F293" i="49"/>
  <c r="F299" i="50"/>
  <c r="F298" i="50"/>
  <c r="F297" i="50"/>
  <c r="F296" i="50"/>
  <c r="F295" i="50"/>
  <c r="F294" i="50"/>
  <c r="F293" i="50"/>
  <c r="F299" i="9"/>
  <c r="F298" i="9"/>
  <c r="F297" i="9"/>
  <c r="F296" i="9"/>
  <c r="F295" i="9"/>
  <c r="F292" i="32"/>
  <c r="F292" i="33"/>
  <c r="F292" i="34"/>
  <c r="F292" i="35"/>
  <c r="F292" i="36"/>
  <c r="F292" i="37"/>
  <c r="F292" i="38"/>
  <c r="F292" i="39"/>
  <c r="F292" i="41"/>
  <c r="F292" i="42"/>
  <c r="F292" i="43"/>
  <c r="F292" i="44"/>
  <c r="F292" i="45"/>
  <c r="F292" i="46"/>
  <c r="F292" i="47"/>
  <c r="F292" i="48"/>
  <c r="F292" i="49"/>
  <c r="F292" i="50"/>
  <c r="K284" i="32"/>
  <c r="K283" i="32"/>
  <c r="K282" i="32"/>
  <c r="K281" i="32"/>
  <c r="K280" i="32"/>
  <c r="K279" i="32"/>
  <c r="K278" i="32"/>
  <c r="K284" i="33"/>
  <c r="K283" i="33"/>
  <c r="K282" i="33"/>
  <c r="K281" i="33"/>
  <c r="K280" i="33"/>
  <c r="K279" i="33"/>
  <c r="K278" i="33"/>
  <c r="K284" i="34"/>
  <c r="K283" i="34"/>
  <c r="K282" i="34"/>
  <c r="K281" i="34"/>
  <c r="K280" i="34"/>
  <c r="K279" i="34"/>
  <c r="K278" i="34"/>
  <c r="K284" i="35"/>
  <c r="K283" i="35"/>
  <c r="K282" i="35"/>
  <c r="K281" i="35"/>
  <c r="K280" i="35"/>
  <c r="K279" i="35"/>
  <c r="K278" i="35"/>
  <c r="K284" i="36"/>
  <c r="K283" i="36"/>
  <c r="K282" i="36"/>
  <c r="K281" i="36"/>
  <c r="K280" i="36"/>
  <c r="K279" i="36"/>
  <c r="K278" i="36"/>
  <c r="K284" i="37"/>
  <c r="K283" i="37"/>
  <c r="K282" i="37"/>
  <c r="K281" i="37"/>
  <c r="K280" i="37"/>
  <c r="K279" i="37"/>
  <c r="K278" i="37"/>
  <c r="K284" i="38"/>
  <c r="K283" i="38"/>
  <c r="K282" i="38"/>
  <c r="K281" i="38"/>
  <c r="K280" i="38"/>
  <c r="K279" i="38"/>
  <c r="K278" i="38"/>
  <c r="K284" i="39"/>
  <c r="K283" i="39"/>
  <c r="K282" i="39"/>
  <c r="K281" i="39"/>
  <c r="K280" i="39"/>
  <c r="K279" i="39"/>
  <c r="K278" i="39"/>
  <c r="K284" i="41"/>
  <c r="K283" i="41"/>
  <c r="K282" i="41"/>
  <c r="K281" i="41"/>
  <c r="K280" i="41"/>
  <c r="K279" i="41"/>
  <c r="K278" i="41"/>
  <c r="K284" i="42"/>
  <c r="K283" i="42"/>
  <c r="K282" i="42"/>
  <c r="K281" i="42"/>
  <c r="K280" i="42"/>
  <c r="K279" i="42"/>
  <c r="K278" i="42"/>
  <c r="K284" i="43"/>
  <c r="K283" i="43"/>
  <c r="K282" i="43"/>
  <c r="K281" i="43"/>
  <c r="K280" i="43"/>
  <c r="K279" i="43"/>
  <c r="K278" i="43"/>
  <c r="K284" i="44"/>
  <c r="K283" i="44"/>
  <c r="K282" i="44"/>
  <c r="K281" i="44"/>
  <c r="K280" i="44"/>
  <c r="K279" i="44"/>
  <c r="K278" i="44"/>
  <c r="K284" i="45"/>
  <c r="K283" i="45"/>
  <c r="K282" i="45"/>
  <c r="K281" i="45"/>
  <c r="K280" i="45"/>
  <c r="K279" i="45"/>
  <c r="K278" i="45"/>
  <c r="K284" i="46"/>
  <c r="K283" i="46"/>
  <c r="K282" i="46"/>
  <c r="K281" i="46"/>
  <c r="K280" i="46"/>
  <c r="K279" i="46"/>
  <c r="K278" i="46"/>
  <c r="K284" i="47"/>
  <c r="K283" i="47"/>
  <c r="K282" i="47"/>
  <c r="K281" i="47"/>
  <c r="K280" i="47"/>
  <c r="K279" i="47"/>
  <c r="K278" i="47"/>
  <c r="K284" i="48"/>
  <c r="K283" i="48"/>
  <c r="K282" i="48"/>
  <c r="K281" i="48"/>
  <c r="K280" i="48"/>
  <c r="K279" i="48"/>
  <c r="K278" i="48"/>
  <c r="K284" i="49"/>
  <c r="K283" i="49"/>
  <c r="K282" i="49"/>
  <c r="K281" i="49"/>
  <c r="K280" i="49"/>
  <c r="K279" i="49"/>
  <c r="K278" i="49"/>
  <c r="K284" i="50"/>
  <c r="K283" i="50"/>
  <c r="K282" i="50"/>
  <c r="K281" i="50"/>
  <c r="K280" i="50"/>
  <c r="K279" i="50"/>
  <c r="K278" i="50"/>
  <c r="K284" i="9"/>
  <c r="K283" i="9"/>
  <c r="K282" i="9"/>
  <c r="K281" i="9"/>
  <c r="K280" i="9"/>
  <c r="K279" i="9"/>
  <c r="K278" i="9"/>
  <c r="K277" i="32"/>
  <c r="K277" i="33"/>
  <c r="K277" i="34"/>
  <c r="K277" i="35"/>
  <c r="K277" i="36"/>
  <c r="K277" i="37"/>
  <c r="K277" i="38"/>
  <c r="K277" i="39"/>
  <c r="K277" i="41"/>
  <c r="K277" i="42"/>
  <c r="K277" i="43"/>
  <c r="K277" i="44"/>
  <c r="K277" i="45"/>
  <c r="K277" i="46"/>
  <c r="K277" i="47"/>
  <c r="K277" i="48"/>
  <c r="K277" i="49"/>
  <c r="K277" i="50"/>
  <c r="K277" i="9"/>
  <c r="J272" i="32"/>
  <c r="J271" i="32"/>
  <c r="J270" i="32"/>
  <c r="J269" i="32"/>
  <c r="J268" i="32"/>
  <c r="J267" i="32"/>
  <c r="J266" i="32"/>
  <c r="J272" i="33"/>
  <c r="J271" i="33"/>
  <c r="J270" i="33"/>
  <c r="J269" i="33"/>
  <c r="J268" i="33"/>
  <c r="J267" i="33"/>
  <c r="J266" i="33"/>
  <c r="J272" i="34"/>
  <c r="J271" i="34"/>
  <c r="J270" i="34"/>
  <c r="J269" i="34"/>
  <c r="J268" i="34"/>
  <c r="J267" i="34"/>
  <c r="J266" i="34"/>
  <c r="J272" i="35"/>
  <c r="J271" i="35"/>
  <c r="J270" i="35"/>
  <c r="J269" i="35"/>
  <c r="J268" i="35"/>
  <c r="J267" i="35"/>
  <c r="J266" i="35"/>
  <c r="J272" i="36"/>
  <c r="J271" i="36"/>
  <c r="J270" i="36"/>
  <c r="J269" i="36"/>
  <c r="J268" i="36"/>
  <c r="J267" i="36"/>
  <c r="J266" i="36"/>
  <c r="J272" i="37"/>
  <c r="J271" i="37"/>
  <c r="J270" i="37"/>
  <c r="J269" i="37"/>
  <c r="J268" i="37"/>
  <c r="J267" i="37"/>
  <c r="J266" i="37"/>
  <c r="J272" i="38"/>
  <c r="J271" i="38"/>
  <c r="J270" i="38"/>
  <c r="J269" i="38"/>
  <c r="J268" i="38"/>
  <c r="J267" i="38"/>
  <c r="J266" i="38"/>
  <c r="J272" i="39"/>
  <c r="J271" i="39"/>
  <c r="J270" i="39"/>
  <c r="J269" i="39"/>
  <c r="J268" i="39"/>
  <c r="J267" i="39"/>
  <c r="J266" i="39"/>
  <c r="J272" i="41"/>
  <c r="J271" i="41"/>
  <c r="J270" i="41"/>
  <c r="J269" i="41"/>
  <c r="J268" i="41"/>
  <c r="J267" i="41"/>
  <c r="J266" i="41"/>
  <c r="J272" i="42"/>
  <c r="J271" i="42"/>
  <c r="J270" i="42"/>
  <c r="J269" i="42"/>
  <c r="J268" i="42"/>
  <c r="J267" i="42"/>
  <c r="J266" i="42"/>
  <c r="J272" i="43"/>
  <c r="J271" i="43"/>
  <c r="J270" i="43"/>
  <c r="J269" i="43"/>
  <c r="J268" i="43"/>
  <c r="J267" i="43"/>
  <c r="J266" i="43"/>
  <c r="J272" i="44"/>
  <c r="J271" i="44"/>
  <c r="J270" i="44"/>
  <c r="J269" i="44"/>
  <c r="J268" i="44"/>
  <c r="J267" i="44"/>
  <c r="J266" i="44"/>
  <c r="J272" i="45"/>
  <c r="J271" i="45"/>
  <c r="J270" i="45"/>
  <c r="J269" i="45"/>
  <c r="J268" i="45"/>
  <c r="J267" i="45"/>
  <c r="J266" i="45"/>
  <c r="J272" i="46"/>
  <c r="J271" i="46"/>
  <c r="J270" i="46"/>
  <c r="J269" i="46"/>
  <c r="J268" i="46"/>
  <c r="J267" i="46"/>
  <c r="J266" i="46"/>
  <c r="J272" i="47"/>
  <c r="J271" i="47"/>
  <c r="J270" i="47"/>
  <c r="J269" i="47"/>
  <c r="J268" i="47"/>
  <c r="J267" i="47"/>
  <c r="J266" i="47"/>
  <c r="J272" i="48"/>
  <c r="J271" i="48"/>
  <c r="J270" i="48"/>
  <c r="J269" i="48"/>
  <c r="J268" i="48"/>
  <c r="J267" i="48"/>
  <c r="J266" i="48"/>
  <c r="J272" i="49"/>
  <c r="J271" i="49"/>
  <c r="J270" i="49"/>
  <c r="J269" i="49"/>
  <c r="J268" i="49"/>
  <c r="J267" i="49"/>
  <c r="J266" i="49"/>
  <c r="J272" i="50"/>
  <c r="J271" i="50"/>
  <c r="J268" i="50"/>
  <c r="J272" i="9"/>
  <c r="J271" i="9"/>
  <c r="J270" i="9"/>
  <c r="J269" i="9"/>
  <c r="J268" i="9"/>
  <c r="J267" i="9"/>
  <c r="J266" i="9"/>
  <c r="J265" i="32"/>
  <c r="J265" i="33"/>
  <c r="J265" i="34"/>
  <c r="J265" i="35"/>
  <c r="J265" i="36"/>
  <c r="J265" i="37"/>
  <c r="J265" i="38"/>
  <c r="J265" i="39"/>
  <c r="J265" i="41"/>
  <c r="J265" i="42"/>
  <c r="J265" i="43"/>
  <c r="J265" i="44"/>
  <c r="J265" i="45"/>
  <c r="J265" i="46"/>
  <c r="J265" i="47"/>
  <c r="J265" i="48"/>
  <c r="J265" i="49"/>
  <c r="J265" i="9"/>
  <c r="I254" i="32"/>
  <c r="I254" i="33"/>
  <c r="I254" i="34"/>
  <c r="I254" i="35"/>
  <c r="I254" i="36"/>
  <c r="I254" i="37"/>
  <c r="I254" i="38"/>
  <c r="I254" i="39"/>
  <c r="I254" i="41"/>
  <c r="I254" i="42"/>
  <c r="I254" i="43"/>
  <c r="I254" i="44"/>
  <c r="I254" i="45"/>
  <c r="I254" i="46"/>
  <c r="I254" i="47"/>
  <c r="I254" i="48"/>
  <c r="I254" i="49"/>
  <c r="I254" i="9"/>
  <c r="I260" i="32"/>
  <c r="I259" i="32"/>
  <c r="I258" i="32"/>
  <c r="I257" i="32"/>
  <c r="I256" i="32"/>
  <c r="I255" i="32"/>
  <c r="I260" i="33"/>
  <c r="I259" i="33"/>
  <c r="I258" i="33"/>
  <c r="I257" i="33"/>
  <c r="I256" i="33"/>
  <c r="I255" i="33"/>
  <c r="I260" i="34"/>
  <c r="I259" i="34"/>
  <c r="I258" i="34"/>
  <c r="I257" i="34"/>
  <c r="I256" i="34"/>
  <c r="I255" i="34"/>
  <c r="I260" i="35"/>
  <c r="I259" i="35"/>
  <c r="I258" i="35"/>
  <c r="I257" i="35"/>
  <c r="I256" i="35"/>
  <c r="I255" i="35"/>
  <c r="I260" i="36"/>
  <c r="I259" i="36"/>
  <c r="I258" i="36"/>
  <c r="I257" i="36"/>
  <c r="I256" i="36"/>
  <c r="I255" i="36"/>
  <c r="I260" i="37"/>
  <c r="I259" i="37"/>
  <c r="I258" i="37"/>
  <c r="I257" i="37"/>
  <c r="I256" i="37"/>
  <c r="I255" i="37"/>
  <c r="I260" i="38"/>
  <c r="I259" i="38"/>
  <c r="I258" i="38"/>
  <c r="I257" i="38"/>
  <c r="I256" i="38"/>
  <c r="I255" i="38"/>
  <c r="I260" i="39"/>
  <c r="I259" i="39"/>
  <c r="I258" i="39"/>
  <c r="I257" i="39"/>
  <c r="I256" i="39"/>
  <c r="I255" i="39"/>
  <c r="I260" i="41"/>
  <c r="I259" i="41"/>
  <c r="I258" i="41"/>
  <c r="I257" i="41"/>
  <c r="I256" i="41"/>
  <c r="I255" i="41"/>
  <c r="I260" i="42"/>
  <c r="I259" i="42"/>
  <c r="I258" i="42"/>
  <c r="I257" i="42"/>
  <c r="I256" i="42"/>
  <c r="I255" i="42"/>
  <c r="I260" i="43"/>
  <c r="I259" i="43"/>
  <c r="I258" i="43"/>
  <c r="I257" i="43"/>
  <c r="I256" i="43"/>
  <c r="I255" i="43"/>
  <c r="I260" i="44"/>
  <c r="I259" i="44"/>
  <c r="I258" i="44"/>
  <c r="I257" i="44"/>
  <c r="I256" i="44"/>
  <c r="I255" i="44"/>
  <c r="I260" i="45"/>
  <c r="I259" i="45"/>
  <c r="I258" i="45"/>
  <c r="I257" i="45"/>
  <c r="I256" i="45"/>
  <c r="I255" i="45"/>
  <c r="I260" i="46"/>
  <c r="I259" i="46"/>
  <c r="I258" i="46"/>
  <c r="I257" i="46"/>
  <c r="I256" i="46"/>
  <c r="I255" i="46"/>
  <c r="I260" i="47"/>
  <c r="I259" i="47"/>
  <c r="I258" i="47"/>
  <c r="I257" i="47"/>
  <c r="I256" i="47"/>
  <c r="I255" i="47"/>
  <c r="I260" i="48"/>
  <c r="I259" i="48"/>
  <c r="I258" i="48"/>
  <c r="I257" i="48"/>
  <c r="I256" i="48"/>
  <c r="I255" i="48"/>
  <c r="I260" i="49"/>
  <c r="I259" i="49"/>
  <c r="I258" i="49"/>
  <c r="I257" i="49"/>
  <c r="I256" i="49"/>
  <c r="I255" i="49"/>
  <c r="I260" i="50"/>
  <c r="I259" i="50"/>
  <c r="I258" i="50"/>
  <c r="I257" i="50"/>
  <c r="I256" i="50"/>
  <c r="I260" i="9"/>
  <c r="I259" i="9"/>
  <c r="I258" i="9"/>
  <c r="I257" i="9"/>
  <c r="I256" i="9"/>
  <c r="I255" i="9"/>
  <c r="I253" i="32"/>
  <c r="I253" i="33"/>
  <c r="I253" i="34"/>
  <c r="I253" i="35"/>
  <c r="I253" i="36"/>
  <c r="I253" i="37"/>
  <c r="I253" i="38"/>
  <c r="I253" i="39"/>
  <c r="I253" i="41"/>
  <c r="I253" i="42"/>
  <c r="I253" i="43"/>
  <c r="I253" i="44"/>
  <c r="I253" i="45"/>
  <c r="I253" i="46"/>
  <c r="I253" i="47"/>
  <c r="I253" i="48"/>
  <c r="I253" i="49"/>
  <c r="I253" i="9"/>
  <c r="H284" i="32"/>
  <c r="H283" i="32"/>
  <c r="H282" i="32"/>
  <c r="H281" i="32"/>
  <c r="H280" i="32"/>
  <c r="H279" i="32"/>
  <c r="H278" i="32"/>
  <c r="H284" i="33"/>
  <c r="H283" i="33"/>
  <c r="H282" i="33"/>
  <c r="H281" i="33"/>
  <c r="H280" i="33"/>
  <c r="H279" i="33"/>
  <c r="H278" i="33"/>
  <c r="H284" i="34"/>
  <c r="H283" i="34"/>
  <c r="H282" i="34"/>
  <c r="H281" i="34"/>
  <c r="H280" i="34"/>
  <c r="H279" i="34"/>
  <c r="H278" i="34"/>
  <c r="H284" i="35"/>
  <c r="H283" i="35"/>
  <c r="H282" i="35"/>
  <c r="H281" i="35"/>
  <c r="H280" i="35"/>
  <c r="H279" i="35"/>
  <c r="H278" i="35"/>
  <c r="H284" i="36"/>
  <c r="H283" i="36"/>
  <c r="H282" i="36"/>
  <c r="H281" i="36"/>
  <c r="H280" i="36"/>
  <c r="H279" i="36"/>
  <c r="H278" i="36"/>
  <c r="H284" i="37"/>
  <c r="H283" i="37"/>
  <c r="H282" i="37"/>
  <c r="H281" i="37"/>
  <c r="H280" i="37"/>
  <c r="H279" i="37"/>
  <c r="H278" i="37"/>
  <c r="H284" i="38"/>
  <c r="H283" i="38"/>
  <c r="H282" i="38"/>
  <c r="H281" i="38"/>
  <c r="H280" i="38"/>
  <c r="H279" i="38"/>
  <c r="H278" i="38"/>
  <c r="H284" i="39"/>
  <c r="H283" i="39"/>
  <c r="H282" i="39"/>
  <c r="H281" i="39"/>
  <c r="H280" i="39"/>
  <c r="H279" i="39"/>
  <c r="H278" i="39"/>
  <c r="H284" i="41"/>
  <c r="H283" i="41"/>
  <c r="H282" i="41"/>
  <c r="H281" i="41"/>
  <c r="H280" i="41"/>
  <c r="H279" i="41"/>
  <c r="H278" i="41"/>
  <c r="H284" i="42"/>
  <c r="H283" i="42"/>
  <c r="H282" i="42"/>
  <c r="H281" i="42"/>
  <c r="H280" i="42"/>
  <c r="H279" i="42"/>
  <c r="H278" i="42"/>
  <c r="H284" i="43"/>
  <c r="H283" i="43"/>
  <c r="H282" i="43"/>
  <c r="H281" i="43"/>
  <c r="H280" i="43"/>
  <c r="H279" i="43"/>
  <c r="H278" i="43"/>
  <c r="H284" i="44"/>
  <c r="H283" i="44"/>
  <c r="H282" i="44"/>
  <c r="H281" i="44"/>
  <c r="H280" i="44"/>
  <c r="H279" i="44"/>
  <c r="H278" i="44"/>
  <c r="H284" i="45"/>
  <c r="H283" i="45"/>
  <c r="H282" i="45"/>
  <c r="H281" i="45"/>
  <c r="H280" i="45"/>
  <c r="H279" i="45"/>
  <c r="H278" i="45"/>
  <c r="H284" i="46"/>
  <c r="H283" i="46"/>
  <c r="H282" i="46"/>
  <c r="H281" i="46"/>
  <c r="H280" i="46"/>
  <c r="H279" i="46"/>
  <c r="H278" i="46"/>
  <c r="H284" i="47"/>
  <c r="H283" i="47"/>
  <c r="H282" i="47"/>
  <c r="H281" i="47"/>
  <c r="H280" i="47"/>
  <c r="H279" i="47"/>
  <c r="H278" i="47"/>
  <c r="H284" i="48"/>
  <c r="H283" i="48"/>
  <c r="H282" i="48"/>
  <c r="H281" i="48"/>
  <c r="H280" i="48"/>
  <c r="H279" i="48"/>
  <c r="H278" i="48"/>
  <c r="H284" i="49"/>
  <c r="H283" i="49"/>
  <c r="H282" i="49"/>
  <c r="H281" i="49"/>
  <c r="H280" i="49"/>
  <c r="H279" i="49"/>
  <c r="H278" i="49"/>
  <c r="H284" i="50"/>
  <c r="H283" i="50"/>
  <c r="H282" i="50"/>
  <c r="H281" i="50"/>
  <c r="H280" i="50"/>
  <c r="H279" i="50"/>
  <c r="H278" i="50"/>
  <c r="H284" i="9"/>
  <c r="H283" i="9"/>
  <c r="H282" i="9"/>
  <c r="H281" i="9"/>
  <c r="H280" i="9"/>
  <c r="H279" i="9"/>
  <c r="H278" i="9"/>
  <c r="H277" i="32"/>
  <c r="H277" i="33"/>
  <c r="H277" i="34"/>
  <c r="H277" i="35"/>
  <c r="H277" i="36"/>
  <c r="H277" i="37"/>
  <c r="H277" i="38"/>
  <c r="H277" i="39"/>
  <c r="H277" i="41"/>
  <c r="H277" i="42"/>
  <c r="H277" i="43"/>
  <c r="H277" i="44"/>
  <c r="H277" i="45"/>
  <c r="H277" i="46"/>
  <c r="H277" i="47"/>
  <c r="H277" i="48"/>
  <c r="H277" i="49"/>
  <c r="H277" i="50"/>
  <c r="H277" i="9"/>
  <c r="G272" i="32"/>
  <c r="G271" i="32"/>
  <c r="G270" i="32"/>
  <c r="G269" i="32"/>
  <c r="G268" i="32"/>
  <c r="G267" i="32"/>
  <c r="G266" i="32"/>
  <c r="G272" i="33"/>
  <c r="G271" i="33"/>
  <c r="G270" i="33"/>
  <c r="G269" i="33"/>
  <c r="G268" i="33"/>
  <c r="G267" i="33"/>
  <c r="G266" i="33"/>
  <c r="G272" i="34"/>
  <c r="G271" i="34"/>
  <c r="G270" i="34"/>
  <c r="G269" i="34"/>
  <c r="G268" i="34"/>
  <c r="G267" i="34"/>
  <c r="G266" i="34"/>
  <c r="G272" i="35"/>
  <c r="G271" i="35"/>
  <c r="G270" i="35"/>
  <c r="G269" i="35"/>
  <c r="G268" i="35"/>
  <c r="G267" i="35"/>
  <c r="G266" i="35"/>
  <c r="G272" i="36"/>
  <c r="G271" i="36"/>
  <c r="G270" i="36"/>
  <c r="G269" i="36"/>
  <c r="G268" i="36"/>
  <c r="G267" i="36"/>
  <c r="G266" i="36"/>
  <c r="G272" i="37"/>
  <c r="G271" i="37"/>
  <c r="G270" i="37"/>
  <c r="G269" i="37"/>
  <c r="G268" i="37"/>
  <c r="G267" i="37"/>
  <c r="G266" i="37"/>
  <c r="G272" i="38"/>
  <c r="G271" i="38"/>
  <c r="G270" i="38"/>
  <c r="G269" i="38"/>
  <c r="G268" i="38"/>
  <c r="G267" i="38"/>
  <c r="G266" i="38"/>
  <c r="G272" i="39"/>
  <c r="G271" i="39"/>
  <c r="G270" i="39"/>
  <c r="G269" i="39"/>
  <c r="G268" i="39"/>
  <c r="G267" i="39"/>
  <c r="G266" i="39"/>
  <c r="G272" i="41"/>
  <c r="G271" i="41"/>
  <c r="G270" i="41"/>
  <c r="G269" i="41"/>
  <c r="G268" i="41"/>
  <c r="G267" i="41"/>
  <c r="G266" i="41"/>
  <c r="G272" i="42"/>
  <c r="G271" i="42"/>
  <c r="G270" i="42"/>
  <c r="G269" i="42"/>
  <c r="G268" i="42"/>
  <c r="G267" i="42"/>
  <c r="G266" i="42"/>
  <c r="G272" i="43"/>
  <c r="G271" i="43"/>
  <c r="G270" i="43"/>
  <c r="G269" i="43"/>
  <c r="G268" i="43"/>
  <c r="G267" i="43"/>
  <c r="G266" i="43"/>
  <c r="G272" i="44"/>
  <c r="G271" i="44"/>
  <c r="G270" i="44"/>
  <c r="G269" i="44"/>
  <c r="G268" i="44"/>
  <c r="G267" i="44"/>
  <c r="G266" i="44"/>
  <c r="G272" i="45"/>
  <c r="G271" i="45"/>
  <c r="G270" i="45"/>
  <c r="G269" i="45"/>
  <c r="G268" i="45"/>
  <c r="G267" i="45"/>
  <c r="G266" i="45"/>
  <c r="G272" i="46"/>
  <c r="G271" i="46"/>
  <c r="G270" i="46"/>
  <c r="G269" i="46"/>
  <c r="G268" i="46"/>
  <c r="G267" i="46"/>
  <c r="G266" i="46"/>
  <c r="G272" i="47"/>
  <c r="G271" i="47"/>
  <c r="G270" i="47"/>
  <c r="G269" i="47"/>
  <c r="G268" i="47"/>
  <c r="G267" i="47"/>
  <c r="G266" i="47"/>
  <c r="G272" i="48"/>
  <c r="G271" i="48"/>
  <c r="G270" i="48"/>
  <c r="G269" i="48"/>
  <c r="G268" i="48"/>
  <c r="G267" i="48"/>
  <c r="G266" i="48"/>
  <c r="G272" i="49"/>
  <c r="G271" i="49"/>
  <c r="G270" i="49"/>
  <c r="G269" i="49"/>
  <c r="G268" i="49"/>
  <c r="G267" i="49"/>
  <c r="G266" i="49"/>
  <c r="G272" i="50"/>
  <c r="G271" i="50"/>
  <c r="G270" i="50"/>
  <c r="G269" i="50"/>
  <c r="G268" i="50"/>
  <c r="G267" i="50"/>
  <c r="G266" i="50"/>
  <c r="G272" i="9"/>
  <c r="G271" i="9"/>
  <c r="G270" i="9"/>
  <c r="G269" i="9"/>
  <c r="G268" i="9"/>
  <c r="G267" i="9"/>
  <c r="G266" i="9"/>
  <c r="G265" i="32"/>
  <c r="G265" i="33"/>
  <c r="G265" i="34"/>
  <c r="G265" i="35"/>
  <c r="G265" i="36"/>
  <c r="G265" i="37"/>
  <c r="G265" i="38"/>
  <c r="G265" i="39"/>
  <c r="G265" i="41"/>
  <c r="G265" i="42"/>
  <c r="G265" i="43"/>
  <c r="G265" i="44"/>
  <c r="G265" i="45"/>
  <c r="G265" i="46"/>
  <c r="G265" i="47"/>
  <c r="G265" i="48"/>
  <c r="G265" i="49"/>
  <c r="G265" i="50"/>
  <c r="G265" i="9"/>
  <c r="F260" i="32"/>
  <c r="F259" i="32"/>
  <c r="F258" i="32"/>
  <c r="F257" i="32"/>
  <c r="F256" i="32"/>
  <c r="F255" i="32"/>
  <c r="F254" i="32"/>
  <c r="F260" i="33"/>
  <c r="F259" i="33"/>
  <c r="F258" i="33"/>
  <c r="F257" i="33"/>
  <c r="F256" i="33"/>
  <c r="F255" i="33"/>
  <c r="F254" i="33"/>
  <c r="F260" i="34"/>
  <c r="F259" i="34"/>
  <c r="F258" i="34"/>
  <c r="F257" i="34"/>
  <c r="F256" i="34"/>
  <c r="F255" i="34"/>
  <c r="F254" i="34"/>
  <c r="F260" i="35"/>
  <c r="F259" i="35"/>
  <c r="F258" i="35"/>
  <c r="F257" i="35"/>
  <c r="F256" i="35"/>
  <c r="F255" i="35"/>
  <c r="F254" i="35"/>
  <c r="F260" i="36"/>
  <c r="F259" i="36"/>
  <c r="F258" i="36"/>
  <c r="F257" i="36"/>
  <c r="F256" i="36"/>
  <c r="F255" i="36"/>
  <c r="F254" i="36"/>
  <c r="F260" i="37"/>
  <c r="F259" i="37"/>
  <c r="F258" i="37"/>
  <c r="F257" i="37"/>
  <c r="F256" i="37"/>
  <c r="F255" i="37"/>
  <c r="F254" i="37"/>
  <c r="F260" i="38"/>
  <c r="F259" i="38"/>
  <c r="F258" i="38"/>
  <c r="F257" i="38"/>
  <c r="F256" i="38"/>
  <c r="F255" i="38"/>
  <c r="F254" i="38"/>
  <c r="F260" i="39"/>
  <c r="F259" i="39"/>
  <c r="F258" i="39"/>
  <c r="F257" i="39"/>
  <c r="F256" i="39"/>
  <c r="F255" i="39"/>
  <c r="F254" i="39"/>
  <c r="F260" i="41"/>
  <c r="F259" i="41"/>
  <c r="F258" i="41"/>
  <c r="F257" i="41"/>
  <c r="F256" i="41"/>
  <c r="F255" i="41"/>
  <c r="F254" i="41"/>
  <c r="F260" i="42"/>
  <c r="F259" i="42"/>
  <c r="F258" i="42"/>
  <c r="F257" i="42"/>
  <c r="F256" i="42"/>
  <c r="F255" i="42"/>
  <c r="F254" i="42"/>
  <c r="F260" i="43"/>
  <c r="F259" i="43"/>
  <c r="F258" i="43"/>
  <c r="F257" i="43"/>
  <c r="F256" i="43"/>
  <c r="F255" i="43"/>
  <c r="F254" i="43"/>
  <c r="F260" i="44"/>
  <c r="F259" i="44"/>
  <c r="F258" i="44"/>
  <c r="F257" i="44"/>
  <c r="F256" i="44"/>
  <c r="F255" i="44"/>
  <c r="F254" i="44"/>
  <c r="F260" i="45"/>
  <c r="F259" i="45"/>
  <c r="F258" i="45"/>
  <c r="F257" i="45"/>
  <c r="F256" i="45"/>
  <c r="F255" i="45"/>
  <c r="F254" i="45"/>
  <c r="F260" i="46"/>
  <c r="F259" i="46"/>
  <c r="F258" i="46"/>
  <c r="F257" i="46"/>
  <c r="F256" i="46"/>
  <c r="F255" i="46"/>
  <c r="F254" i="46"/>
  <c r="F260" i="47"/>
  <c r="F259" i="47"/>
  <c r="F258" i="47"/>
  <c r="F257" i="47"/>
  <c r="F256" i="47"/>
  <c r="F255" i="47"/>
  <c r="F254" i="47"/>
  <c r="F260" i="48"/>
  <c r="F259" i="48"/>
  <c r="F258" i="48"/>
  <c r="F257" i="48"/>
  <c r="F256" i="48"/>
  <c r="F255" i="48"/>
  <c r="F254" i="48"/>
  <c r="F260" i="49"/>
  <c r="F259" i="49"/>
  <c r="F258" i="49"/>
  <c r="F257" i="49"/>
  <c r="F256" i="49"/>
  <c r="F255" i="49"/>
  <c r="F254" i="49"/>
  <c r="F260" i="50"/>
  <c r="F259" i="50"/>
  <c r="F258" i="50"/>
  <c r="F257" i="50"/>
  <c r="F256" i="50"/>
  <c r="F255" i="50"/>
  <c r="F254" i="50"/>
  <c r="F260" i="9"/>
  <c r="F259" i="9"/>
  <c r="F258" i="9"/>
  <c r="F257" i="9"/>
  <c r="F256" i="9"/>
  <c r="F255" i="9"/>
  <c r="F254" i="9"/>
  <c r="F253" i="32"/>
  <c r="F253" i="33"/>
  <c r="F253" i="34"/>
  <c r="F253" i="35"/>
  <c r="F253" i="36"/>
  <c r="F253" i="37"/>
  <c r="F253" i="38"/>
  <c r="F253" i="39"/>
  <c r="F253" i="41"/>
  <c r="F253" i="42"/>
  <c r="F253" i="43"/>
  <c r="F253" i="44"/>
  <c r="F253" i="45"/>
  <c r="F253" i="46"/>
  <c r="F253" i="47"/>
  <c r="F253" i="48"/>
  <c r="F253" i="49"/>
  <c r="F253" i="50"/>
  <c r="H315" i="9"/>
  <c r="I252" i="42"/>
  <c r="I251" i="42"/>
  <c r="I250" i="42"/>
  <c r="I249" i="42"/>
  <c r="C262" i="45"/>
  <c r="C261" i="45"/>
  <c r="D265" i="45"/>
  <c r="D264" i="45"/>
  <c r="D272" i="45"/>
  <c r="D271" i="45"/>
  <c r="I252" i="43"/>
  <c r="I251" i="43"/>
  <c r="I250" i="43"/>
  <c r="I249" i="43"/>
  <c r="G264" i="43"/>
  <c r="G263" i="43"/>
  <c r="G262" i="43"/>
  <c r="G261" i="43"/>
  <c r="F252" i="43"/>
  <c r="F251" i="43"/>
  <c r="F250" i="43"/>
  <c r="F249" i="43"/>
  <c r="F249" i="46"/>
  <c r="D249" i="46"/>
  <c r="K276" i="47"/>
  <c r="K275" i="47"/>
  <c r="K274" i="47"/>
  <c r="K273" i="47"/>
  <c r="H315" i="47"/>
  <c r="H314" i="47"/>
  <c r="H313" i="47"/>
  <c r="H312" i="47"/>
  <c r="G303" i="47"/>
  <c r="G302" i="47"/>
  <c r="G301" i="47"/>
  <c r="G300" i="47"/>
  <c r="F290" i="47"/>
  <c r="F291" i="47"/>
  <c r="F289" i="47"/>
  <c r="F288" i="47"/>
  <c r="H276" i="47"/>
  <c r="H275" i="47"/>
  <c r="H274" i="47"/>
  <c r="H273" i="47"/>
  <c r="J263" i="47"/>
  <c r="J264" i="47"/>
  <c r="J262" i="47"/>
  <c r="J261" i="47"/>
  <c r="G264" i="47"/>
  <c r="G263" i="47"/>
  <c r="G261" i="47"/>
  <c r="G262" i="47"/>
  <c r="K276" i="50"/>
  <c r="K275" i="50"/>
  <c r="K274" i="50"/>
  <c r="K273" i="50"/>
  <c r="J264" i="50"/>
  <c r="J263" i="50"/>
  <c r="J262" i="50"/>
  <c r="J261" i="50"/>
  <c r="H276" i="50"/>
  <c r="H275" i="50"/>
  <c r="H274" i="50"/>
  <c r="H273" i="50"/>
  <c r="G264" i="50"/>
  <c r="G263" i="50"/>
  <c r="G262" i="50"/>
  <c r="G261" i="50"/>
  <c r="H315" i="50"/>
  <c r="H314" i="50"/>
  <c r="H313" i="50"/>
  <c r="H312" i="50"/>
  <c r="G303" i="50"/>
  <c r="G302" i="50"/>
  <c r="G301" i="50"/>
  <c r="G300" i="50"/>
  <c r="F291" i="50"/>
  <c r="F290" i="50"/>
  <c r="F289" i="50"/>
  <c r="F288" i="50"/>
  <c r="F252" i="32"/>
  <c r="F251" i="32"/>
  <c r="F250" i="32"/>
  <c r="F249" i="32"/>
  <c r="F288" i="9"/>
  <c r="C150" i="50"/>
  <c r="C151" i="50"/>
  <c r="C152" i="50"/>
  <c r="C153" i="50"/>
  <c r="C154" i="50"/>
  <c r="C155" i="50"/>
  <c r="C156" i="50"/>
  <c r="C157" i="50"/>
  <c r="C158" i="50"/>
  <c r="C159" i="50"/>
  <c r="C160" i="50"/>
  <c r="C161" i="50"/>
  <c r="C162" i="50"/>
  <c r="C163" i="50"/>
  <c r="C164" i="50"/>
  <c r="C165" i="50"/>
  <c r="C166" i="50"/>
  <c r="C167" i="50"/>
  <c r="C168" i="50"/>
  <c r="C169" i="50"/>
  <c r="C170" i="50"/>
  <c r="C171" i="50"/>
  <c r="C172" i="50"/>
  <c r="C173" i="50"/>
  <c r="C174" i="50"/>
  <c r="C175" i="50"/>
  <c r="C176" i="50"/>
  <c r="C177" i="50"/>
  <c r="C178" i="50"/>
  <c r="C179" i="50"/>
  <c r="C180" i="50"/>
  <c r="C181" i="50"/>
  <c r="C182" i="50"/>
  <c r="C183" i="50"/>
  <c r="C184" i="50"/>
  <c r="C185" i="50"/>
  <c r="C186" i="50"/>
  <c r="C187" i="50"/>
  <c r="C188" i="50"/>
  <c r="C189" i="50"/>
  <c r="C190" i="50"/>
  <c r="C191" i="50"/>
  <c r="C192" i="50"/>
  <c r="C193" i="50"/>
  <c r="C194" i="50"/>
  <c r="C195" i="50"/>
  <c r="C196" i="50"/>
  <c r="C197" i="50"/>
  <c r="C198" i="50"/>
  <c r="C199" i="50"/>
  <c r="C200" i="50"/>
  <c r="C201" i="50"/>
  <c r="C202" i="50"/>
  <c r="C203" i="50"/>
  <c r="C204" i="50"/>
  <c r="C205" i="50"/>
  <c r="C206" i="50"/>
  <c r="C207" i="50"/>
  <c r="C208" i="50"/>
  <c r="C209" i="50"/>
  <c r="C210" i="50"/>
  <c r="C211" i="50"/>
  <c r="C212" i="50"/>
  <c r="C213" i="50"/>
  <c r="C214" i="50"/>
  <c r="C215" i="50"/>
  <c r="C216" i="50"/>
  <c r="C217" i="50"/>
  <c r="C218" i="50"/>
  <c r="C219" i="50"/>
  <c r="C220" i="50"/>
  <c r="C221" i="50"/>
  <c r="C222" i="50"/>
  <c r="C223" i="50"/>
  <c r="C224" i="50"/>
  <c r="C225" i="50"/>
  <c r="C226" i="50"/>
  <c r="C227" i="50"/>
  <c r="C228" i="50"/>
  <c r="C229" i="50"/>
  <c r="C230" i="50"/>
  <c r="C231" i="50"/>
  <c r="C232" i="50"/>
  <c r="C233" i="50"/>
  <c r="C234" i="50"/>
  <c r="C235" i="50"/>
  <c r="C236" i="50"/>
  <c r="C237" i="50"/>
  <c r="C238" i="50"/>
  <c r="C239" i="50"/>
  <c r="C240" i="50"/>
  <c r="C241" i="50"/>
  <c r="C242" i="50"/>
  <c r="C243" i="50"/>
  <c r="C244" i="50"/>
  <c r="C245" i="50"/>
  <c r="C246" i="50"/>
  <c r="C247" i="50"/>
  <c r="C248" i="50"/>
  <c r="C249" i="50"/>
  <c r="C250" i="50"/>
  <c r="C251" i="50"/>
  <c r="C252" i="50"/>
  <c r="C253" i="50"/>
  <c r="C254" i="50"/>
  <c r="C255" i="50"/>
  <c r="C256" i="50"/>
  <c r="C257" i="50"/>
  <c r="C258" i="50"/>
  <c r="C259" i="50"/>
  <c r="C260" i="50"/>
  <c r="C261" i="50"/>
  <c r="C262" i="50"/>
  <c r="C263" i="50"/>
  <c r="C264" i="50"/>
  <c r="C265" i="50"/>
  <c r="C266" i="50"/>
  <c r="C267" i="50"/>
  <c r="C268" i="50"/>
  <c r="C269" i="50"/>
  <c r="C270" i="50"/>
  <c r="C271" i="50"/>
  <c r="C272" i="50"/>
  <c r="C273" i="50"/>
  <c r="C274" i="50"/>
  <c r="C275" i="50"/>
  <c r="C276" i="50"/>
  <c r="C277" i="50"/>
  <c r="C278" i="50"/>
  <c r="C279" i="50"/>
  <c r="C280" i="50"/>
  <c r="C281" i="50"/>
  <c r="C282" i="50"/>
  <c r="C283" i="50"/>
  <c r="C284" i="50"/>
  <c r="C149" i="50"/>
  <c r="D6" i="50"/>
  <c r="D7" i="50"/>
  <c r="D8" i="50"/>
  <c r="D9" i="50"/>
  <c r="D10" i="50"/>
  <c r="D11" i="50"/>
  <c r="D12" i="50"/>
  <c r="D13" i="50"/>
  <c r="D14" i="50"/>
  <c r="D15" i="50"/>
  <c r="D16" i="50"/>
  <c r="D17" i="50"/>
  <c r="D18" i="50"/>
  <c r="D19" i="50"/>
  <c r="D20" i="50"/>
  <c r="D21" i="50"/>
  <c r="D22" i="50"/>
  <c r="D23" i="50"/>
  <c r="D24" i="50"/>
  <c r="D25" i="50"/>
  <c r="D26" i="50"/>
  <c r="D27" i="50"/>
  <c r="D28" i="50"/>
  <c r="D29" i="50"/>
  <c r="D30" i="50"/>
  <c r="D31" i="50"/>
  <c r="D32" i="50"/>
  <c r="D33" i="50"/>
  <c r="D34" i="50"/>
  <c r="D35" i="50"/>
  <c r="D36" i="50"/>
  <c r="D37" i="50"/>
  <c r="D38" i="50"/>
  <c r="D39" i="50"/>
  <c r="D40" i="50"/>
  <c r="D41" i="50"/>
  <c r="D42" i="50"/>
  <c r="D43" i="50"/>
  <c r="D44" i="50"/>
  <c r="D45" i="50"/>
  <c r="D46" i="50"/>
  <c r="D47" i="50"/>
  <c r="D48" i="50"/>
  <c r="D49" i="50"/>
  <c r="D50" i="50"/>
  <c r="D51" i="50"/>
  <c r="D52" i="50"/>
  <c r="D53" i="50"/>
  <c r="D54" i="50"/>
  <c r="D55" i="50"/>
  <c r="D56" i="50"/>
  <c r="D57" i="50"/>
  <c r="D58" i="50"/>
  <c r="D59" i="50"/>
  <c r="D60" i="50"/>
  <c r="D61" i="50"/>
  <c r="D62" i="50"/>
  <c r="D63" i="50"/>
  <c r="D64" i="50"/>
  <c r="D65" i="50"/>
  <c r="D66" i="50"/>
  <c r="D67" i="50"/>
  <c r="D68" i="50"/>
  <c r="D69" i="50"/>
  <c r="D70" i="50"/>
  <c r="D71" i="50"/>
  <c r="D72" i="50"/>
  <c r="D73" i="50"/>
  <c r="D74" i="50"/>
  <c r="D75" i="50"/>
  <c r="D76" i="50"/>
  <c r="D77" i="50"/>
  <c r="D78" i="50"/>
  <c r="D79" i="50"/>
  <c r="D80" i="50"/>
  <c r="D81" i="50"/>
  <c r="D82" i="50"/>
  <c r="D83" i="50"/>
  <c r="D84" i="50"/>
  <c r="D85" i="50"/>
  <c r="D86" i="50"/>
  <c r="D87" i="50"/>
  <c r="D88" i="50"/>
  <c r="D89" i="50"/>
  <c r="D90" i="50"/>
  <c r="D91" i="50"/>
  <c r="D92" i="50"/>
  <c r="D93" i="50"/>
  <c r="D94" i="50"/>
  <c r="D95" i="50"/>
  <c r="D96" i="50"/>
  <c r="D97" i="50"/>
  <c r="D98" i="50"/>
  <c r="D99" i="50"/>
  <c r="D100" i="50"/>
  <c r="D101" i="50"/>
  <c r="D102" i="50"/>
  <c r="D103" i="50"/>
  <c r="D104" i="50"/>
  <c r="D105" i="50"/>
  <c r="D106" i="50"/>
  <c r="D107" i="50"/>
  <c r="D108" i="50"/>
  <c r="D109" i="50"/>
  <c r="D110" i="50"/>
  <c r="D111" i="50"/>
  <c r="D112" i="50"/>
  <c r="D113" i="50"/>
  <c r="D114" i="50"/>
  <c r="D115" i="50"/>
  <c r="D116" i="50"/>
  <c r="D117" i="50"/>
  <c r="D118" i="50"/>
  <c r="D119" i="50"/>
  <c r="D120" i="50"/>
  <c r="D121" i="50"/>
  <c r="D122" i="50"/>
  <c r="D123" i="50"/>
  <c r="D124" i="50"/>
  <c r="D125" i="50"/>
  <c r="D126" i="50"/>
  <c r="D127" i="50"/>
  <c r="D128" i="50"/>
  <c r="D129" i="50"/>
  <c r="D130" i="50"/>
  <c r="D131" i="50"/>
  <c r="D132" i="50"/>
  <c r="D133" i="50"/>
  <c r="D134" i="50"/>
  <c r="D135" i="50"/>
  <c r="D136" i="50"/>
  <c r="D137" i="50"/>
  <c r="D138" i="50"/>
  <c r="D139" i="50"/>
  <c r="D140" i="50"/>
  <c r="D141" i="50"/>
  <c r="D142" i="50"/>
  <c r="D143" i="50"/>
  <c r="D144" i="50"/>
  <c r="D145" i="50"/>
  <c r="D146" i="50"/>
  <c r="D147" i="50"/>
  <c r="D148" i="50"/>
  <c r="D149" i="50"/>
  <c r="E149" i="50" s="1"/>
  <c r="D150" i="50"/>
  <c r="E150" i="50" s="1"/>
  <c r="D151" i="50"/>
  <c r="E151" i="50" s="1"/>
  <c r="D152" i="50"/>
  <c r="E152" i="50" s="1"/>
  <c r="D153" i="50"/>
  <c r="E153" i="50" s="1"/>
  <c r="D154" i="50"/>
  <c r="E154" i="50" s="1"/>
  <c r="D155" i="50"/>
  <c r="E155" i="50" s="1"/>
  <c r="D156" i="50"/>
  <c r="D157" i="50"/>
  <c r="D158" i="50"/>
  <c r="E158" i="50" s="1"/>
  <c r="D159" i="50"/>
  <c r="E159" i="50" s="1"/>
  <c r="D160" i="50"/>
  <c r="E160" i="50" s="1"/>
  <c r="D161" i="50"/>
  <c r="E161" i="50" s="1"/>
  <c r="D162" i="50"/>
  <c r="E162" i="50" s="1"/>
  <c r="D163" i="50"/>
  <c r="E163" i="50" s="1"/>
  <c r="D164" i="50"/>
  <c r="D165" i="50"/>
  <c r="D166" i="50"/>
  <c r="E166" i="50" s="1"/>
  <c r="D167" i="50"/>
  <c r="E167" i="50" s="1"/>
  <c r="D168" i="50"/>
  <c r="E168" i="50" s="1"/>
  <c r="D169" i="50"/>
  <c r="E169" i="50" s="1"/>
  <c r="D170" i="50"/>
  <c r="E170" i="50" s="1"/>
  <c r="D171" i="50"/>
  <c r="E171" i="50" s="1"/>
  <c r="D172" i="50"/>
  <c r="D173" i="50"/>
  <c r="D174" i="50"/>
  <c r="E174" i="50" s="1"/>
  <c r="D175" i="50"/>
  <c r="E175" i="50" s="1"/>
  <c r="D176" i="50"/>
  <c r="E176" i="50" s="1"/>
  <c r="D177" i="50"/>
  <c r="E177" i="50" s="1"/>
  <c r="D178" i="50"/>
  <c r="E178" i="50" s="1"/>
  <c r="D179" i="50"/>
  <c r="E179" i="50" s="1"/>
  <c r="D180" i="50"/>
  <c r="D181" i="50"/>
  <c r="D182" i="50"/>
  <c r="E182" i="50" s="1"/>
  <c r="D183" i="50"/>
  <c r="E183" i="50" s="1"/>
  <c r="D184" i="50"/>
  <c r="E184" i="50" s="1"/>
  <c r="D185" i="50"/>
  <c r="E185" i="50" s="1"/>
  <c r="D186" i="50"/>
  <c r="E186" i="50" s="1"/>
  <c r="D187" i="50"/>
  <c r="E187" i="50" s="1"/>
  <c r="D188" i="50"/>
  <c r="D189" i="50"/>
  <c r="D190" i="50"/>
  <c r="E190" i="50" s="1"/>
  <c r="D191" i="50"/>
  <c r="E191" i="50" s="1"/>
  <c r="D192" i="50"/>
  <c r="E192" i="50" s="1"/>
  <c r="D193" i="50"/>
  <c r="E193" i="50" s="1"/>
  <c r="D194" i="50"/>
  <c r="E194" i="50" s="1"/>
  <c r="D195" i="50"/>
  <c r="E195" i="50" s="1"/>
  <c r="D196" i="50"/>
  <c r="D197" i="50"/>
  <c r="D198" i="50"/>
  <c r="E198" i="50" s="1"/>
  <c r="D199" i="50"/>
  <c r="E199" i="50" s="1"/>
  <c r="D200" i="50"/>
  <c r="E200" i="50" s="1"/>
  <c r="D201" i="50"/>
  <c r="E201" i="50" s="1"/>
  <c r="D202" i="50"/>
  <c r="E202" i="50" s="1"/>
  <c r="D203" i="50"/>
  <c r="E203" i="50" s="1"/>
  <c r="D204" i="50"/>
  <c r="D205" i="50"/>
  <c r="D206" i="50"/>
  <c r="E206" i="50" s="1"/>
  <c r="D207" i="50"/>
  <c r="E207" i="50" s="1"/>
  <c r="D208" i="50"/>
  <c r="E208" i="50" s="1"/>
  <c r="D209" i="50"/>
  <c r="E209" i="50" s="1"/>
  <c r="D210" i="50"/>
  <c r="E210" i="50" s="1"/>
  <c r="D211" i="50"/>
  <c r="E211" i="50" s="1"/>
  <c r="D212" i="50"/>
  <c r="D213" i="50"/>
  <c r="D214" i="50"/>
  <c r="E214" i="50" s="1"/>
  <c r="D215" i="50"/>
  <c r="E215" i="50" s="1"/>
  <c r="D216" i="50"/>
  <c r="E216" i="50" s="1"/>
  <c r="D217" i="50"/>
  <c r="E217" i="50" s="1"/>
  <c r="D218" i="50"/>
  <c r="E218" i="50" s="1"/>
  <c r="D219" i="50"/>
  <c r="E219" i="50" s="1"/>
  <c r="D220" i="50"/>
  <c r="D221" i="50"/>
  <c r="D222" i="50"/>
  <c r="E222" i="50" s="1"/>
  <c r="D223" i="50"/>
  <c r="E223" i="50" s="1"/>
  <c r="D224" i="50"/>
  <c r="E224" i="50" s="1"/>
  <c r="D225" i="50"/>
  <c r="E225" i="50" s="1"/>
  <c r="D226" i="50"/>
  <c r="E226" i="50" s="1"/>
  <c r="D227" i="50"/>
  <c r="E227" i="50" s="1"/>
  <c r="D228" i="50"/>
  <c r="D229" i="50"/>
  <c r="E229" i="50" s="1"/>
  <c r="D230" i="50"/>
  <c r="E230" i="50" s="1"/>
  <c r="D231" i="50"/>
  <c r="E231" i="50" s="1"/>
  <c r="D232" i="50"/>
  <c r="E232" i="50" s="1"/>
  <c r="D233" i="50"/>
  <c r="E233" i="50" s="1"/>
  <c r="D234" i="50"/>
  <c r="E234" i="50" s="1"/>
  <c r="D235" i="50"/>
  <c r="E235" i="50" s="1"/>
  <c r="D236" i="50"/>
  <c r="E236" i="50" s="1"/>
  <c r="D237" i="50"/>
  <c r="E237" i="50" s="1"/>
  <c r="D238" i="50"/>
  <c r="E238" i="50" s="1"/>
  <c r="D239" i="50"/>
  <c r="E239" i="50" s="1"/>
  <c r="D240" i="50"/>
  <c r="E240" i="50" s="1"/>
  <c r="D241" i="50"/>
  <c r="E241" i="50" s="1"/>
  <c r="D242" i="50"/>
  <c r="E242" i="50" s="1"/>
  <c r="D243" i="50"/>
  <c r="E243" i="50" s="1"/>
  <c r="D244" i="50"/>
  <c r="D245" i="50"/>
  <c r="E245" i="50" s="1"/>
  <c r="D246" i="50"/>
  <c r="D247" i="50"/>
  <c r="E247" i="50" s="1"/>
  <c r="D248" i="50"/>
  <c r="E248" i="50" s="1"/>
  <c r="D249" i="50"/>
  <c r="D250" i="50"/>
  <c r="E250" i="50" s="1"/>
  <c r="D251" i="50"/>
  <c r="E251" i="50" s="1"/>
  <c r="D252" i="50"/>
  <c r="D253" i="50"/>
  <c r="E253" i="50" s="1"/>
  <c r="D254" i="50"/>
  <c r="D255" i="50"/>
  <c r="D256" i="50"/>
  <c r="D257" i="50"/>
  <c r="D258" i="50"/>
  <c r="D259" i="50"/>
  <c r="D260" i="50"/>
  <c r="D261" i="50"/>
  <c r="D262" i="50"/>
  <c r="D263" i="50"/>
  <c r="D264" i="50"/>
  <c r="D265" i="50"/>
  <c r="D266" i="50"/>
  <c r="D267" i="50"/>
  <c r="D268" i="50"/>
  <c r="D269" i="50"/>
  <c r="D270" i="50"/>
  <c r="D271" i="50"/>
  <c r="D272" i="50"/>
  <c r="D273" i="50"/>
  <c r="D274" i="50"/>
  <c r="D275" i="50"/>
  <c r="D276" i="50"/>
  <c r="D277" i="50"/>
  <c r="D278" i="50"/>
  <c r="D279" i="50"/>
  <c r="D280" i="50"/>
  <c r="D281" i="50"/>
  <c r="D282" i="50"/>
  <c r="D283" i="50"/>
  <c r="D284" i="50"/>
  <c r="D5" i="50"/>
  <c r="C150" i="49"/>
  <c r="C151" i="49"/>
  <c r="C152" i="49"/>
  <c r="C153" i="49"/>
  <c r="C154" i="49"/>
  <c r="C155" i="49"/>
  <c r="C156" i="49"/>
  <c r="C157" i="49"/>
  <c r="C158" i="49"/>
  <c r="C159" i="49"/>
  <c r="C160" i="49"/>
  <c r="C161" i="49"/>
  <c r="C162" i="49"/>
  <c r="C163" i="49"/>
  <c r="C164" i="49"/>
  <c r="C165" i="49"/>
  <c r="C166" i="49"/>
  <c r="C167" i="49"/>
  <c r="C168" i="49"/>
  <c r="C169" i="49"/>
  <c r="C170" i="49"/>
  <c r="C171" i="49"/>
  <c r="C172" i="49"/>
  <c r="C173" i="49"/>
  <c r="C174" i="49"/>
  <c r="C175" i="49"/>
  <c r="C176" i="49"/>
  <c r="C177" i="49"/>
  <c r="C178" i="49"/>
  <c r="C179" i="49"/>
  <c r="C180" i="49"/>
  <c r="C181" i="49"/>
  <c r="C182" i="49"/>
  <c r="C183" i="49"/>
  <c r="C184" i="49"/>
  <c r="C185" i="49"/>
  <c r="C186" i="49"/>
  <c r="C187" i="49"/>
  <c r="C188" i="49"/>
  <c r="C189" i="49"/>
  <c r="C190" i="49"/>
  <c r="C191" i="49"/>
  <c r="C192" i="49"/>
  <c r="C193" i="49"/>
  <c r="C194" i="49"/>
  <c r="C195" i="49"/>
  <c r="C196" i="49"/>
  <c r="C197" i="49"/>
  <c r="C198" i="49"/>
  <c r="C199" i="49"/>
  <c r="C200" i="49"/>
  <c r="C201" i="49"/>
  <c r="C202" i="49"/>
  <c r="C203" i="49"/>
  <c r="C204" i="49"/>
  <c r="C205" i="49"/>
  <c r="C206" i="49"/>
  <c r="C207" i="49"/>
  <c r="C208" i="49"/>
  <c r="C209" i="49"/>
  <c r="C210" i="49"/>
  <c r="C211" i="49"/>
  <c r="C212" i="49"/>
  <c r="C213" i="49"/>
  <c r="C214" i="49"/>
  <c r="C215" i="49"/>
  <c r="C216" i="49"/>
  <c r="C217" i="49"/>
  <c r="C218" i="49"/>
  <c r="C219" i="49"/>
  <c r="C220" i="49"/>
  <c r="C221" i="49"/>
  <c r="C222" i="49"/>
  <c r="C223" i="49"/>
  <c r="C224" i="49"/>
  <c r="C225" i="49"/>
  <c r="C226" i="49"/>
  <c r="C227" i="49"/>
  <c r="C228" i="49"/>
  <c r="C229" i="49"/>
  <c r="C230" i="49"/>
  <c r="C231" i="49"/>
  <c r="C232" i="49"/>
  <c r="C233" i="49"/>
  <c r="C234" i="49"/>
  <c r="C235" i="49"/>
  <c r="C236" i="49"/>
  <c r="C237" i="49"/>
  <c r="C238" i="49"/>
  <c r="C239" i="49"/>
  <c r="C240" i="49"/>
  <c r="C241" i="49"/>
  <c r="C242" i="49"/>
  <c r="C243" i="49"/>
  <c r="C244" i="49"/>
  <c r="C245" i="49"/>
  <c r="C246" i="49"/>
  <c r="C247" i="49"/>
  <c r="C248" i="49"/>
  <c r="C249" i="49"/>
  <c r="C250" i="49"/>
  <c r="C251" i="49"/>
  <c r="C252" i="49"/>
  <c r="C253" i="49"/>
  <c r="C254" i="49"/>
  <c r="C255" i="49"/>
  <c r="C256" i="49"/>
  <c r="C257" i="49"/>
  <c r="C258" i="49"/>
  <c r="C259" i="49"/>
  <c r="C260" i="49"/>
  <c r="C261" i="49"/>
  <c r="C262" i="49"/>
  <c r="C263" i="49"/>
  <c r="C264" i="49"/>
  <c r="C265" i="49"/>
  <c r="C266" i="49"/>
  <c r="C267" i="49"/>
  <c r="C268" i="49"/>
  <c r="C269" i="49"/>
  <c r="C270" i="49"/>
  <c r="C271" i="49"/>
  <c r="C272" i="49"/>
  <c r="C273" i="49"/>
  <c r="C274" i="49"/>
  <c r="C275" i="49"/>
  <c r="C276" i="49"/>
  <c r="C277" i="49"/>
  <c r="C278" i="49"/>
  <c r="C279" i="49"/>
  <c r="C280" i="49"/>
  <c r="C281" i="49"/>
  <c r="C282" i="49"/>
  <c r="C283" i="49"/>
  <c r="C284" i="49"/>
  <c r="C149" i="49"/>
  <c r="D6" i="49"/>
  <c r="D7" i="49"/>
  <c r="D8" i="49"/>
  <c r="D9" i="49"/>
  <c r="D10" i="49"/>
  <c r="D11" i="49"/>
  <c r="D12" i="49"/>
  <c r="D13" i="49"/>
  <c r="D14" i="49"/>
  <c r="D15" i="49"/>
  <c r="D16" i="49"/>
  <c r="D17" i="49"/>
  <c r="D18" i="49"/>
  <c r="D19" i="49"/>
  <c r="D20" i="49"/>
  <c r="D21" i="49"/>
  <c r="D22" i="49"/>
  <c r="D23" i="49"/>
  <c r="D24" i="49"/>
  <c r="D25" i="49"/>
  <c r="D26" i="49"/>
  <c r="D27" i="49"/>
  <c r="D28" i="49"/>
  <c r="D29" i="49"/>
  <c r="D30" i="49"/>
  <c r="D31" i="49"/>
  <c r="D32" i="49"/>
  <c r="D33" i="49"/>
  <c r="D34" i="49"/>
  <c r="D35" i="49"/>
  <c r="D36" i="49"/>
  <c r="D37" i="49"/>
  <c r="D38" i="49"/>
  <c r="D39" i="49"/>
  <c r="D40" i="49"/>
  <c r="D41" i="49"/>
  <c r="D42" i="49"/>
  <c r="D43" i="49"/>
  <c r="D44" i="49"/>
  <c r="D45" i="49"/>
  <c r="D46" i="49"/>
  <c r="D47" i="49"/>
  <c r="D48" i="49"/>
  <c r="D49" i="49"/>
  <c r="D50" i="49"/>
  <c r="D51" i="49"/>
  <c r="D52" i="49"/>
  <c r="D53" i="49"/>
  <c r="D54" i="49"/>
  <c r="D55" i="49"/>
  <c r="D56" i="49"/>
  <c r="D57" i="49"/>
  <c r="D58" i="49"/>
  <c r="D59" i="49"/>
  <c r="D60" i="49"/>
  <c r="D61" i="49"/>
  <c r="D62" i="49"/>
  <c r="D63" i="49"/>
  <c r="D64" i="49"/>
  <c r="D65" i="49"/>
  <c r="D66" i="49"/>
  <c r="D67" i="49"/>
  <c r="D68" i="49"/>
  <c r="D69" i="49"/>
  <c r="D70" i="49"/>
  <c r="D71" i="49"/>
  <c r="D72" i="49"/>
  <c r="D73" i="49"/>
  <c r="D74" i="49"/>
  <c r="D75" i="49"/>
  <c r="D76" i="49"/>
  <c r="D77" i="49"/>
  <c r="D78" i="49"/>
  <c r="D79" i="49"/>
  <c r="D80" i="49"/>
  <c r="D81" i="49"/>
  <c r="D82" i="49"/>
  <c r="D83" i="49"/>
  <c r="D84" i="49"/>
  <c r="D85" i="49"/>
  <c r="D86" i="49"/>
  <c r="D87" i="49"/>
  <c r="D88" i="49"/>
  <c r="D89" i="49"/>
  <c r="D90" i="49"/>
  <c r="D91" i="49"/>
  <c r="D92" i="49"/>
  <c r="D93" i="49"/>
  <c r="D94" i="49"/>
  <c r="D95" i="49"/>
  <c r="D96" i="49"/>
  <c r="D97" i="49"/>
  <c r="D98" i="49"/>
  <c r="D99" i="49"/>
  <c r="D100" i="49"/>
  <c r="D101" i="49"/>
  <c r="D102" i="49"/>
  <c r="D103" i="49"/>
  <c r="D104" i="49"/>
  <c r="D105" i="49"/>
  <c r="D106" i="49"/>
  <c r="D107" i="49"/>
  <c r="D108" i="49"/>
  <c r="D109" i="49"/>
  <c r="D110" i="49"/>
  <c r="D111" i="49"/>
  <c r="D112" i="49"/>
  <c r="D113" i="49"/>
  <c r="D114" i="49"/>
  <c r="D115" i="49"/>
  <c r="D116" i="49"/>
  <c r="D117" i="49"/>
  <c r="D118" i="49"/>
  <c r="D119" i="49"/>
  <c r="D120" i="49"/>
  <c r="D121" i="49"/>
  <c r="D122" i="49"/>
  <c r="D123" i="49"/>
  <c r="D124" i="49"/>
  <c r="D125" i="49"/>
  <c r="D126" i="49"/>
  <c r="D127" i="49"/>
  <c r="D128" i="49"/>
  <c r="D129" i="49"/>
  <c r="D130" i="49"/>
  <c r="D131" i="49"/>
  <c r="D132" i="49"/>
  <c r="D133" i="49"/>
  <c r="D134" i="49"/>
  <c r="D135" i="49"/>
  <c r="D136" i="49"/>
  <c r="D137" i="49"/>
  <c r="D138" i="49"/>
  <c r="D139" i="49"/>
  <c r="D140" i="49"/>
  <c r="D141" i="49"/>
  <c r="D142" i="49"/>
  <c r="D143" i="49"/>
  <c r="D144" i="49"/>
  <c r="D145" i="49"/>
  <c r="D146" i="49"/>
  <c r="D147" i="49"/>
  <c r="D148" i="49"/>
  <c r="D149" i="49"/>
  <c r="E149" i="49" s="1"/>
  <c r="D150" i="49"/>
  <c r="E150" i="49" s="1"/>
  <c r="D151" i="49"/>
  <c r="E151" i="49" s="1"/>
  <c r="D152" i="49"/>
  <c r="E152" i="49" s="1"/>
  <c r="D153" i="49"/>
  <c r="E153" i="49" s="1"/>
  <c r="D154" i="49"/>
  <c r="E154" i="49" s="1"/>
  <c r="D155" i="49"/>
  <c r="E155" i="49" s="1"/>
  <c r="D156" i="49"/>
  <c r="E156" i="49" s="1"/>
  <c r="D157" i="49"/>
  <c r="E157" i="49" s="1"/>
  <c r="D158" i="49"/>
  <c r="E158" i="49" s="1"/>
  <c r="D159" i="49"/>
  <c r="E159" i="49" s="1"/>
  <c r="D160" i="49"/>
  <c r="E160" i="49" s="1"/>
  <c r="D161" i="49"/>
  <c r="E161" i="49" s="1"/>
  <c r="D162" i="49"/>
  <c r="E162" i="49" s="1"/>
  <c r="D163" i="49"/>
  <c r="E163" i="49" s="1"/>
  <c r="D164" i="49"/>
  <c r="E164" i="49" s="1"/>
  <c r="D165" i="49"/>
  <c r="E165" i="49" s="1"/>
  <c r="D166" i="49"/>
  <c r="E166" i="49" s="1"/>
  <c r="D167" i="49"/>
  <c r="E167" i="49" s="1"/>
  <c r="D168" i="49"/>
  <c r="E168" i="49" s="1"/>
  <c r="D169" i="49"/>
  <c r="E169" i="49" s="1"/>
  <c r="D170" i="49"/>
  <c r="E170" i="49" s="1"/>
  <c r="D171" i="49"/>
  <c r="E171" i="49" s="1"/>
  <c r="D172" i="49"/>
  <c r="E172" i="49" s="1"/>
  <c r="D173" i="49"/>
  <c r="E173" i="49" s="1"/>
  <c r="D174" i="49"/>
  <c r="E174" i="49" s="1"/>
  <c r="D175" i="49"/>
  <c r="E175" i="49" s="1"/>
  <c r="D176" i="49"/>
  <c r="E176" i="49" s="1"/>
  <c r="D177" i="49"/>
  <c r="E177" i="49" s="1"/>
  <c r="D178" i="49"/>
  <c r="E178" i="49" s="1"/>
  <c r="D179" i="49"/>
  <c r="E179" i="49" s="1"/>
  <c r="D180" i="49"/>
  <c r="E180" i="49" s="1"/>
  <c r="D181" i="49"/>
  <c r="E181" i="49" s="1"/>
  <c r="D182" i="49"/>
  <c r="E182" i="49" s="1"/>
  <c r="D183" i="49"/>
  <c r="E183" i="49" s="1"/>
  <c r="D184" i="49"/>
  <c r="E184" i="49" s="1"/>
  <c r="D185" i="49"/>
  <c r="E185" i="49" s="1"/>
  <c r="D186" i="49"/>
  <c r="E186" i="49" s="1"/>
  <c r="D187" i="49"/>
  <c r="E187" i="49" s="1"/>
  <c r="D188" i="49"/>
  <c r="E188" i="49" s="1"/>
  <c r="D189" i="49"/>
  <c r="E189" i="49" s="1"/>
  <c r="D190" i="49"/>
  <c r="E190" i="49" s="1"/>
  <c r="D191" i="49"/>
  <c r="E191" i="49" s="1"/>
  <c r="D192" i="49"/>
  <c r="E192" i="49" s="1"/>
  <c r="D193" i="49"/>
  <c r="E193" i="49" s="1"/>
  <c r="D194" i="49"/>
  <c r="E194" i="49" s="1"/>
  <c r="D195" i="49"/>
  <c r="D196" i="49"/>
  <c r="E196" i="49" s="1"/>
  <c r="D197" i="49"/>
  <c r="E197" i="49" s="1"/>
  <c r="D198" i="49"/>
  <c r="E198" i="49" s="1"/>
  <c r="D199" i="49"/>
  <c r="E199" i="49" s="1"/>
  <c r="D200" i="49"/>
  <c r="E200" i="49" s="1"/>
  <c r="D201" i="49"/>
  <c r="E201" i="49" s="1"/>
  <c r="D202" i="49"/>
  <c r="E202" i="49" s="1"/>
  <c r="D203" i="49"/>
  <c r="D204" i="49"/>
  <c r="D205" i="49"/>
  <c r="E205" i="49" s="1"/>
  <c r="D206" i="49"/>
  <c r="E206" i="49" s="1"/>
  <c r="D207" i="49"/>
  <c r="E207" i="49" s="1"/>
  <c r="D208" i="49"/>
  <c r="E208" i="49" s="1"/>
  <c r="D209" i="49"/>
  <c r="E209" i="49" s="1"/>
  <c r="D210" i="49"/>
  <c r="E210" i="49" s="1"/>
  <c r="D211" i="49"/>
  <c r="D212" i="49"/>
  <c r="E212" i="49" s="1"/>
  <c r="D213" i="49"/>
  <c r="E213" i="49" s="1"/>
  <c r="D214" i="49"/>
  <c r="E214" i="49" s="1"/>
  <c r="D215" i="49"/>
  <c r="E215" i="49" s="1"/>
  <c r="D216" i="49"/>
  <c r="E216" i="49" s="1"/>
  <c r="D217" i="49"/>
  <c r="E217" i="49" s="1"/>
  <c r="D218" i="49"/>
  <c r="E218" i="49" s="1"/>
  <c r="D219" i="49"/>
  <c r="E219" i="49" s="1"/>
  <c r="D220" i="49"/>
  <c r="E220" i="49" s="1"/>
  <c r="D221" i="49"/>
  <c r="E221" i="49" s="1"/>
  <c r="D222" i="49"/>
  <c r="D223" i="49"/>
  <c r="E223" i="49" s="1"/>
  <c r="D224" i="49"/>
  <c r="D225" i="49"/>
  <c r="D226" i="49"/>
  <c r="D227" i="49"/>
  <c r="D228" i="49"/>
  <c r="E228" i="49" s="1"/>
  <c r="D229" i="49"/>
  <c r="D230" i="49"/>
  <c r="D231" i="49"/>
  <c r="E231" i="49" s="1"/>
  <c r="D232" i="49"/>
  <c r="D233" i="49"/>
  <c r="E233" i="49" s="1"/>
  <c r="D234" i="49"/>
  <c r="D235" i="49"/>
  <c r="D236" i="49"/>
  <c r="E236" i="49" s="1"/>
  <c r="D237" i="49"/>
  <c r="D238" i="49"/>
  <c r="E238" i="49" s="1"/>
  <c r="D239" i="49"/>
  <c r="D240" i="49"/>
  <c r="D241" i="49"/>
  <c r="D242" i="49"/>
  <c r="D243" i="49"/>
  <c r="D244" i="49"/>
  <c r="E244" i="49" s="1"/>
  <c r="D245" i="49"/>
  <c r="D246" i="49"/>
  <c r="E246" i="49" s="1"/>
  <c r="D247" i="49"/>
  <c r="D248" i="49"/>
  <c r="D249" i="49"/>
  <c r="D250" i="49"/>
  <c r="D251" i="49"/>
  <c r="D252" i="49"/>
  <c r="E252" i="49" s="1"/>
  <c r="D253" i="49"/>
  <c r="D254" i="49"/>
  <c r="D255" i="49"/>
  <c r="D256" i="49"/>
  <c r="D257" i="49"/>
  <c r="E257" i="49" s="1"/>
  <c r="D258" i="49"/>
  <c r="D259" i="49"/>
  <c r="D260" i="49"/>
  <c r="E260" i="49" s="1"/>
  <c r="D261" i="49"/>
  <c r="D262" i="49"/>
  <c r="E262" i="49" s="1"/>
  <c r="D263" i="49"/>
  <c r="D264" i="49"/>
  <c r="D265" i="49"/>
  <c r="E265" i="49" s="1"/>
  <c r="D266" i="49"/>
  <c r="D267" i="49"/>
  <c r="D268" i="49"/>
  <c r="D269" i="49"/>
  <c r="D270" i="49"/>
  <c r="E270" i="49" s="1"/>
  <c r="D271" i="49"/>
  <c r="D272" i="49"/>
  <c r="D273" i="49"/>
  <c r="D274" i="49"/>
  <c r="D275" i="49"/>
  <c r="D276" i="49"/>
  <c r="E276" i="49" s="1"/>
  <c r="D277" i="49"/>
  <c r="D278" i="49"/>
  <c r="D279" i="49"/>
  <c r="E279" i="49" s="1"/>
  <c r="D280" i="49"/>
  <c r="E280" i="49" s="1"/>
  <c r="D281" i="49"/>
  <c r="D282" i="49"/>
  <c r="D283" i="49"/>
  <c r="D284" i="49"/>
  <c r="E284" i="49" s="1"/>
  <c r="D5" i="49"/>
  <c r="E224" i="49"/>
  <c r="E229" i="49"/>
  <c r="E237" i="49"/>
  <c r="E239" i="49"/>
  <c r="E240" i="49"/>
  <c r="E245" i="49"/>
  <c r="E248" i="49"/>
  <c r="E249" i="49"/>
  <c r="E253" i="49"/>
  <c r="E261" i="49"/>
  <c r="E263" i="49"/>
  <c r="E264" i="49"/>
  <c r="E269" i="49"/>
  <c r="E273" i="49"/>
  <c r="E277" i="49"/>
  <c r="E230" i="49"/>
  <c r="E243" i="49"/>
  <c r="E251" i="49"/>
  <c r="E254" i="49"/>
  <c r="E259" i="49"/>
  <c r="E267" i="49"/>
  <c r="E275" i="49"/>
  <c r="E278" i="49"/>
  <c r="E283" i="49"/>
  <c r="E282" i="49"/>
  <c r="E281" i="49"/>
  <c r="E274" i="49"/>
  <c r="E272" i="49"/>
  <c r="E271" i="49"/>
  <c r="E266" i="49"/>
  <c r="E258" i="49"/>
  <c r="E256" i="49"/>
  <c r="E255" i="49"/>
  <c r="E250" i="49"/>
  <c r="E247" i="49"/>
  <c r="E242" i="49"/>
  <c r="E234" i="49"/>
  <c r="E232" i="49"/>
  <c r="E227" i="49"/>
  <c r="E226" i="49"/>
  <c r="E222" i="49"/>
  <c r="C150" i="48"/>
  <c r="C151" i="48"/>
  <c r="C152" i="48"/>
  <c r="C153" i="48"/>
  <c r="C154" i="48"/>
  <c r="C155" i="48"/>
  <c r="C156" i="48"/>
  <c r="C157" i="48"/>
  <c r="C158" i="48"/>
  <c r="C159" i="48"/>
  <c r="C160" i="48"/>
  <c r="C161" i="48"/>
  <c r="C162" i="48"/>
  <c r="C163" i="48"/>
  <c r="C164" i="48"/>
  <c r="C165" i="48"/>
  <c r="C166" i="48"/>
  <c r="C167" i="48"/>
  <c r="C168" i="48"/>
  <c r="C169" i="48"/>
  <c r="C170" i="48"/>
  <c r="C171" i="48"/>
  <c r="C172" i="48"/>
  <c r="C173" i="48"/>
  <c r="C174" i="48"/>
  <c r="C175" i="48"/>
  <c r="C176" i="48"/>
  <c r="C177" i="48"/>
  <c r="C178" i="48"/>
  <c r="C179" i="48"/>
  <c r="C180" i="48"/>
  <c r="C181" i="48"/>
  <c r="C182" i="48"/>
  <c r="C183" i="48"/>
  <c r="C184" i="48"/>
  <c r="C185" i="48"/>
  <c r="C186" i="48"/>
  <c r="C187" i="48"/>
  <c r="C188" i="48"/>
  <c r="C189" i="48"/>
  <c r="C190" i="48"/>
  <c r="C191" i="48"/>
  <c r="C192" i="48"/>
  <c r="C193" i="48"/>
  <c r="C194" i="48"/>
  <c r="C195" i="48"/>
  <c r="C196" i="48"/>
  <c r="C197" i="48"/>
  <c r="C198" i="48"/>
  <c r="C199" i="48"/>
  <c r="C200" i="48"/>
  <c r="C201" i="48"/>
  <c r="C202" i="48"/>
  <c r="C203" i="48"/>
  <c r="C204" i="48"/>
  <c r="C205" i="48"/>
  <c r="C206" i="48"/>
  <c r="C207" i="48"/>
  <c r="C208" i="48"/>
  <c r="C209" i="48"/>
  <c r="C210" i="48"/>
  <c r="C211" i="48"/>
  <c r="C212" i="48"/>
  <c r="C213" i="48"/>
  <c r="C214" i="48"/>
  <c r="C215" i="48"/>
  <c r="C216" i="48"/>
  <c r="C217" i="48"/>
  <c r="C218" i="48"/>
  <c r="C219" i="48"/>
  <c r="C220" i="48"/>
  <c r="C221" i="48"/>
  <c r="C222" i="48"/>
  <c r="C223" i="48"/>
  <c r="C224" i="48"/>
  <c r="C225" i="48"/>
  <c r="C226" i="48"/>
  <c r="C227" i="48"/>
  <c r="C228" i="48"/>
  <c r="C229" i="48"/>
  <c r="C230" i="48"/>
  <c r="C231" i="48"/>
  <c r="C232" i="48"/>
  <c r="C233" i="48"/>
  <c r="C234" i="48"/>
  <c r="C235" i="48"/>
  <c r="C236" i="48"/>
  <c r="C237" i="48"/>
  <c r="C238" i="48"/>
  <c r="C239" i="48"/>
  <c r="C240" i="48"/>
  <c r="C241" i="48"/>
  <c r="C242" i="48"/>
  <c r="C243" i="48"/>
  <c r="C244" i="48"/>
  <c r="C245" i="48"/>
  <c r="C246" i="48"/>
  <c r="C247" i="48"/>
  <c r="C248" i="48"/>
  <c r="C249" i="48"/>
  <c r="C250" i="48"/>
  <c r="C251" i="48"/>
  <c r="C252" i="48"/>
  <c r="C253" i="48"/>
  <c r="C254" i="48"/>
  <c r="C255" i="48"/>
  <c r="C256" i="48"/>
  <c r="C257" i="48"/>
  <c r="C258" i="48"/>
  <c r="C259" i="48"/>
  <c r="C260" i="48"/>
  <c r="C261" i="48"/>
  <c r="C262" i="48"/>
  <c r="C263" i="48"/>
  <c r="C264" i="48"/>
  <c r="C265" i="48"/>
  <c r="C266" i="48"/>
  <c r="C267" i="48"/>
  <c r="C268" i="48"/>
  <c r="C269" i="48"/>
  <c r="C270" i="48"/>
  <c r="C271" i="48"/>
  <c r="C272" i="48"/>
  <c r="C273" i="48"/>
  <c r="C274" i="48"/>
  <c r="C275" i="48"/>
  <c r="C276" i="48"/>
  <c r="C277" i="48"/>
  <c r="C278" i="48"/>
  <c r="C279" i="48"/>
  <c r="C280" i="48"/>
  <c r="C281" i="48"/>
  <c r="C282" i="48"/>
  <c r="C283" i="48"/>
  <c r="C284" i="48"/>
  <c r="C149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118" i="48"/>
  <c r="D119" i="48"/>
  <c r="D120" i="48"/>
  <c r="D121" i="48"/>
  <c r="D122" i="48"/>
  <c r="D123" i="48"/>
  <c r="D124" i="48"/>
  <c r="D125" i="48"/>
  <c r="D126" i="48"/>
  <c r="D127" i="48"/>
  <c r="D128" i="48"/>
  <c r="D129" i="48"/>
  <c r="D130" i="48"/>
  <c r="D131" i="48"/>
  <c r="D132" i="48"/>
  <c r="D133" i="48"/>
  <c r="D134" i="48"/>
  <c r="D135" i="48"/>
  <c r="D136" i="48"/>
  <c r="D137" i="48"/>
  <c r="D138" i="48"/>
  <c r="D139" i="48"/>
  <c r="D140" i="48"/>
  <c r="D141" i="48"/>
  <c r="D142" i="48"/>
  <c r="D143" i="48"/>
  <c r="D144" i="48"/>
  <c r="D145" i="48"/>
  <c r="D146" i="48"/>
  <c r="D147" i="48"/>
  <c r="D148" i="48"/>
  <c r="D149" i="48"/>
  <c r="E149" i="48" s="1"/>
  <c r="D150" i="48"/>
  <c r="D151" i="48"/>
  <c r="D152" i="48"/>
  <c r="D153" i="48"/>
  <c r="D154" i="48"/>
  <c r="D155" i="48"/>
  <c r="D156" i="48"/>
  <c r="D157" i="48"/>
  <c r="D158" i="48"/>
  <c r="D159" i="48"/>
  <c r="D160" i="48"/>
  <c r="D161" i="48"/>
  <c r="D162" i="48"/>
  <c r="D163" i="48"/>
  <c r="D164" i="48"/>
  <c r="D165" i="48"/>
  <c r="D166" i="48"/>
  <c r="D167" i="48"/>
  <c r="D168" i="48"/>
  <c r="D169" i="48"/>
  <c r="D170" i="48"/>
  <c r="D171" i="48"/>
  <c r="D172" i="48"/>
  <c r="D173" i="48"/>
  <c r="D174" i="48"/>
  <c r="D175" i="48"/>
  <c r="D176" i="48"/>
  <c r="D177" i="48"/>
  <c r="D178" i="48"/>
  <c r="D179" i="48"/>
  <c r="D180" i="48"/>
  <c r="D181" i="48"/>
  <c r="D182" i="48"/>
  <c r="D183" i="48"/>
  <c r="D184" i="48"/>
  <c r="D185" i="48"/>
  <c r="D186" i="48"/>
  <c r="D187" i="48"/>
  <c r="D188" i="48"/>
  <c r="D189" i="48"/>
  <c r="D190" i="48"/>
  <c r="D191" i="48"/>
  <c r="D192" i="48"/>
  <c r="D193" i="48"/>
  <c r="D194" i="48"/>
  <c r="D195" i="48"/>
  <c r="D196" i="48"/>
  <c r="D197" i="48"/>
  <c r="D198" i="48"/>
  <c r="D199" i="48"/>
  <c r="D200" i="48"/>
  <c r="D201" i="48"/>
  <c r="D202" i="48"/>
  <c r="D203" i="48"/>
  <c r="D204" i="48"/>
  <c r="D205" i="48"/>
  <c r="D206" i="48"/>
  <c r="D207" i="48"/>
  <c r="D208" i="48"/>
  <c r="D209" i="48"/>
  <c r="D210" i="48"/>
  <c r="D211" i="48"/>
  <c r="D212" i="48"/>
  <c r="D213" i="48"/>
  <c r="D214" i="48"/>
  <c r="D215" i="48"/>
  <c r="D216" i="48"/>
  <c r="D217" i="48"/>
  <c r="D218" i="48"/>
  <c r="D219" i="48"/>
  <c r="D220" i="48"/>
  <c r="D221" i="48"/>
  <c r="D222" i="48"/>
  <c r="D223" i="48"/>
  <c r="D224" i="48"/>
  <c r="D225" i="48"/>
  <c r="D226" i="48"/>
  <c r="D227" i="48"/>
  <c r="D228" i="48"/>
  <c r="D229" i="48"/>
  <c r="D230" i="48"/>
  <c r="D231" i="48"/>
  <c r="D232" i="48"/>
  <c r="D233" i="48"/>
  <c r="D234" i="48"/>
  <c r="D235" i="48"/>
  <c r="D236" i="48"/>
  <c r="D237" i="48"/>
  <c r="D238" i="48"/>
  <c r="D239" i="48"/>
  <c r="D240" i="48"/>
  <c r="D241" i="48"/>
  <c r="D242" i="48"/>
  <c r="D243" i="48"/>
  <c r="D244" i="48"/>
  <c r="D245" i="48"/>
  <c r="D246" i="48"/>
  <c r="D247" i="48"/>
  <c r="D248" i="48"/>
  <c r="D249" i="48"/>
  <c r="D250" i="48"/>
  <c r="D251" i="48"/>
  <c r="D252" i="48"/>
  <c r="D253" i="48"/>
  <c r="D254" i="48"/>
  <c r="D255" i="48"/>
  <c r="D256" i="48"/>
  <c r="D257" i="48"/>
  <c r="D258" i="48"/>
  <c r="D259" i="48"/>
  <c r="D260" i="48"/>
  <c r="D261" i="48"/>
  <c r="D262" i="48"/>
  <c r="D263" i="48"/>
  <c r="D264" i="48"/>
  <c r="D265" i="48"/>
  <c r="D266" i="48"/>
  <c r="D267" i="48"/>
  <c r="D268" i="48"/>
  <c r="D269" i="48"/>
  <c r="E269" i="48" s="1"/>
  <c r="D270" i="48"/>
  <c r="D271" i="48"/>
  <c r="D272" i="48"/>
  <c r="D273" i="48"/>
  <c r="D274" i="48"/>
  <c r="D275" i="48"/>
  <c r="D276" i="48"/>
  <c r="D277" i="48"/>
  <c r="E277" i="48" s="1"/>
  <c r="D278" i="48"/>
  <c r="D279" i="48"/>
  <c r="D280" i="48"/>
  <c r="D281" i="48"/>
  <c r="D282" i="48"/>
  <c r="D283" i="48"/>
  <c r="D284" i="48"/>
  <c r="E284" i="48" s="1"/>
  <c r="D5" i="48"/>
  <c r="E283" i="48"/>
  <c r="E282" i="48"/>
  <c r="E280" i="48"/>
  <c r="E275" i="48"/>
  <c r="E274" i="48"/>
  <c r="E272" i="48"/>
  <c r="E270" i="48"/>
  <c r="E268" i="48"/>
  <c r="E267" i="48"/>
  <c r="E266" i="48"/>
  <c r="E265" i="48"/>
  <c r="E264" i="48"/>
  <c r="E263" i="48"/>
  <c r="E262" i="48"/>
  <c r="E260" i="48"/>
  <c r="E259" i="48"/>
  <c r="E258" i="48"/>
  <c r="C150" i="47"/>
  <c r="C151" i="47"/>
  <c r="C152" i="47"/>
  <c r="C153" i="47"/>
  <c r="C154" i="47"/>
  <c r="C155" i="47"/>
  <c r="C156" i="47"/>
  <c r="C157" i="47"/>
  <c r="C158" i="47"/>
  <c r="C159" i="47"/>
  <c r="C160" i="47"/>
  <c r="C161" i="47"/>
  <c r="C162" i="47"/>
  <c r="C163" i="47"/>
  <c r="C164" i="47"/>
  <c r="C165" i="47"/>
  <c r="C166" i="47"/>
  <c r="C167" i="47"/>
  <c r="C168" i="47"/>
  <c r="C169" i="47"/>
  <c r="C170" i="47"/>
  <c r="C171" i="47"/>
  <c r="C172" i="47"/>
  <c r="C173" i="47"/>
  <c r="C174" i="47"/>
  <c r="C175" i="47"/>
  <c r="C176" i="47"/>
  <c r="C177" i="47"/>
  <c r="C178" i="47"/>
  <c r="C179" i="47"/>
  <c r="C180" i="47"/>
  <c r="C181" i="47"/>
  <c r="C182" i="47"/>
  <c r="C183" i="47"/>
  <c r="C184" i="47"/>
  <c r="C185" i="47"/>
  <c r="C186" i="47"/>
  <c r="C187" i="47"/>
  <c r="C188" i="47"/>
  <c r="C189" i="47"/>
  <c r="C190" i="47"/>
  <c r="C191" i="47"/>
  <c r="C192" i="47"/>
  <c r="C193" i="47"/>
  <c r="C194" i="47"/>
  <c r="C195" i="47"/>
  <c r="C196" i="47"/>
  <c r="C197" i="47"/>
  <c r="C198" i="47"/>
  <c r="C199" i="47"/>
  <c r="C200" i="47"/>
  <c r="C201" i="47"/>
  <c r="C202" i="47"/>
  <c r="C203" i="47"/>
  <c r="C204" i="47"/>
  <c r="C205" i="47"/>
  <c r="C206" i="47"/>
  <c r="C207" i="47"/>
  <c r="C208" i="47"/>
  <c r="C209" i="47"/>
  <c r="C210" i="47"/>
  <c r="C211" i="47"/>
  <c r="C212" i="47"/>
  <c r="C213" i="47"/>
  <c r="C214" i="47"/>
  <c r="C215" i="47"/>
  <c r="C216" i="47"/>
  <c r="C217" i="47"/>
  <c r="C218" i="47"/>
  <c r="C219" i="47"/>
  <c r="C220" i="47"/>
  <c r="C221" i="47"/>
  <c r="C222" i="47"/>
  <c r="C223" i="47"/>
  <c r="C224" i="47"/>
  <c r="C225" i="47"/>
  <c r="C226" i="47"/>
  <c r="C227" i="47"/>
  <c r="C228" i="47"/>
  <c r="C229" i="47"/>
  <c r="C230" i="47"/>
  <c r="C231" i="47"/>
  <c r="C232" i="47"/>
  <c r="C233" i="47"/>
  <c r="C234" i="47"/>
  <c r="C235" i="47"/>
  <c r="C236" i="47"/>
  <c r="C237" i="47"/>
  <c r="C238" i="47"/>
  <c r="C239" i="47"/>
  <c r="C240" i="47"/>
  <c r="C241" i="47"/>
  <c r="C242" i="47"/>
  <c r="C243" i="47"/>
  <c r="C244" i="47"/>
  <c r="C245" i="47"/>
  <c r="C246" i="47"/>
  <c r="C247" i="47"/>
  <c r="C248" i="47"/>
  <c r="C249" i="47"/>
  <c r="C250" i="47"/>
  <c r="C251" i="47"/>
  <c r="C252" i="47"/>
  <c r="C253" i="47"/>
  <c r="C254" i="47"/>
  <c r="C255" i="47"/>
  <c r="C256" i="47"/>
  <c r="C257" i="47"/>
  <c r="C258" i="47"/>
  <c r="C259" i="47"/>
  <c r="C260" i="47"/>
  <c r="C261" i="47"/>
  <c r="C262" i="47"/>
  <c r="C263" i="47"/>
  <c r="C264" i="47"/>
  <c r="C265" i="47"/>
  <c r="C266" i="47"/>
  <c r="C267" i="47"/>
  <c r="C268" i="47"/>
  <c r="C269" i="47"/>
  <c r="C270" i="47"/>
  <c r="C271" i="47"/>
  <c r="C272" i="47"/>
  <c r="C273" i="47"/>
  <c r="C274" i="47"/>
  <c r="C275" i="47"/>
  <c r="C276" i="47"/>
  <c r="C277" i="47"/>
  <c r="C278" i="47"/>
  <c r="C279" i="47"/>
  <c r="C280" i="47"/>
  <c r="C281" i="47"/>
  <c r="C282" i="47"/>
  <c r="C283" i="47"/>
  <c r="C284" i="47"/>
  <c r="C149" i="47"/>
  <c r="D6" i="47"/>
  <c r="D7" i="47"/>
  <c r="D8" i="47"/>
  <c r="D9" i="47"/>
  <c r="D10" i="47"/>
  <c r="D11" i="47"/>
  <c r="D12" i="47"/>
  <c r="D13" i="47"/>
  <c r="D14" i="47"/>
  <c r="D15" i="47"/>
  <c r="D16" i="47"/>
  <c r="D17" i="47"/>
  <c r="D18" i="47"/>
  <c r="D19" i="47"/>
  <c r="D20" i="47"/>
  <c r="D21" i="47"/>
  <c r="D22" i="47"/>
  <c r="D23" i="47"/>
  <c r="D24" i="47"/>
  <c r="D25" i="47"/>
  <c r="D26" i="47"/>
  <c r="D27" i="47"/>
  <c r="D28" i="47"/>
  <c r="D29" i="47"/>
  <c r="D30" i="47"/>
  <c r="D31" i="47"/>
  <c r="D32" i="47"/>
  <c r="D33" i="47"/>
  <c r="D34" i="47"/>
  <c r="D35" i="47"/>
  <c r="D36" i="47"/>
  <c r="D37" i="47"/>
  <c r="D38" i="47"/>
  <c r="D39" i="47"/>
  <c r="D40" i="47"/>
  <c r="D41" i="47"/>
  <c r="D42" i="47"/>
  <c r="D43" i="47"/>
  <c r="D44" i="47"/>
  <c r="D45" i="47"/>
  <c r="D46" i="47"/>
  <c r="D47" i="47"/>
  <c r="D48" i="47"/>
  <c r="D49" i="47"/>
  <c r="D50" i="47"/>
  <c r="D51" i="47"/>
  <c r="D52" i="47"/>
  <c r="D53" i="47"/>
  <c r="D54" i="47"/>
  <c r="D55" i="47"/>
  <c r="D56" i="47"/>
  <c r="D57" i="47"/>
  <c r="D58" i="47"/>
  <c r="D59" i="47"/>
  <c r="D60" i="47"/>
  <c r="D61" i="47"/>
  <c r="D62" i="47"/>
  <c r="D63" i="47"/>
  <c r="D64" i="47"/>
  <c r="D65" i="47"/>
  <c r="D66" i="47"/>
  <c r="D67" i="47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D95" i="47"/>
  <c r="D96" i="47"/>
  <c r="D97" i="47"/>
  <c r="D98" i="47"/>
  <c r="D99" i="47"/>
  <c r="D100" i="47"/>
  <c r="D101" i="47"/>
  <c r="D102" i="47"/>
  <c r="D103" i="47"/>
  <c r="D104" i="47"/>
  <c r="D105" i="47"/>
  <c r="D106" i="47"/>
  <c r="D107" i="47"/>
  <c r="D108" i="47"/>
  <c r="D109" i="47"/>
  <c r="D110" i="47"/>
  <c r="D111" i="47"/>
  <c r="D112" i="47"/>
  <c r="D113" i="47"/>
  <c r="D114" i="47"/>
  <c r="D115" i="47"/>
  <c r="D116" i="47"/>
  <c r="D117" i="47"/>
  <c r="D118" i="47"/>
  <c r="D119" i="47"/>
  <c r="D120" i="47"/>
  <c r="D121" i="47"/>
  <c r="D122" i="47"/>
  <c r="D123" i="47"/>
  <c r="D124" i="47"/>
  <c r="D125" i="47"/>
  <c r="D126" i="47"/>
  <c r="D127" i="47"/>
  <c r="D128" i="47"/>
  <c r="D129" i="47"/>
  <c r="D130" i="47"/>
  <c r="D131" i="47"/>
  <c r="D132" i="47"/>
  <c r="D133" i="47"/>
  <c r="D134" i="47"/>
  <c r="D135" i="47"/>
  <c r="D136" i="47"/>
  <c r="D137" i="47"/>
  <c r="D138" i="47"/>
  <c r="D139" i="47"/>
  <c r="D140" i="47"/>
  <c r="D141" i="47"/>
  <c r="D142" i="47"/>
  <c r="D143" i="47"/>
  <c r="D144" i="47"/>
  <c r="D145" i="47"/>
  <c r="D146" i="47"/>
  <c r="D147" i="47"/>
  <c r="D148" i="47"/>
  <c r="D149" i="47"/>
  <c r="E149" i="47" s="1"/>
  <c r="D150" i="47"/>
  <c r="E150" i="47" s="1"/>
  <c r="D151" i="47"/>
  <c r="E151" i="47" s="1"/>
  <c r="D152" i="47"/>
  <c r="E152" i="47" s="1"/>
  <c r="D153" i="47"/>
  <c r="E153" i="47" s="1"/>
  <c r="D154" i="47"/>
  <c r="E154" i="47" s="1"/>
  <c r="D155" i="47"/>
  <c r="D156" i="47"/>
  <c r="D157" i="47"/>
  <c r="E157" i="47" s="1"/>
  <c r="D158" i="47"/>
  <c r="E158" i="47" s="1"/>
  <c r="D159" i="47"/>
  <c r="E159" i="47" s="1"/>
  <c r="D160" i="47"/>
  <c r="E160" i="47" s="1"/>
  <c r="D161" i="47"/>
  <c r="E161" i="47" s="1"/>
  <c r="D162" i="47"/>
  <c r="E162" i="47" s="1"/>
  <c r="D163" i="47"/>
  <c r="D164" i="47"/>
  <c r="D165" i="47"/>
  <c r="E165" i="47" s="1"/>
  <c r="D166" i="47"/>
  <c r="E166" i="47" s="1"/>
  <c r="D167" i="47"/>
  <c r="E167" i="47" s="1"/>
  <c r="D168" i="47"/>
  <c r="E168" i="47" s="1"/>
  <c r="D169" i="47"/>
  <c r="E169" i="47" s="1"/>
  <c r="D170" i="47"/>
  <c r="E170" i="47" s="1"/>
  <c r="D171" i="47"/>
  <c r="D172" i="47"/>
  <c r="D173" i="47"/>
  <c r="E173" i="47" s="1"/>
  <c r="D174" i="47"/>
  <c r="E174" i="47" s="1"/>
  <c r="D175" i="47"/>
  <c r="E175" i="47" s="1"/>
  <c r="D176" i="47"/>
  <c r="E176" i="47" s="1"/>
  <c r="D177" i="47"/>
  <c r="E177" i="47" s="1"/>
  <c r="D178" i="47"/>
  <c r="E178" i="47" s="1"/>
  <c r="D179" i="47"/>
  <c r="E179" i="47" s="1"/>
  <c r="D180" i="47"/>
  <c r="D181" i="47"/>
  <c r="E181" i="47" s="1"/>
  <c r="D182" i="47"/>
  <c r="E182" i="47" s="1"/>
  <c r="D183" i="47"/>
  <c r="E183" i="47" s="1"/>
  <c r="D184" i="47"/>
  <c r="E184" i="47" s="1"/>
  <c r="D185" i="47"/>
  <c r="E185" i="47" s="1"/>
  <c r="D186" i="47"/>
  <c r="E186" i="47" s="1"/>
  <c r="D187" i="47"/>
  <c r="D188" i="47"/>
  <c r="D189" i="47"/>
  <c r="E189" i="47" s="1"/>
  <c r="D190" i="47"/>
  <c r="E190" i="47" s="1"/>
  <c r="D191" i="47"/>
  <c r="E191" i="47" s="1"/>
  <c r="D192" i="47"/>
  <c r="E192" i="47" s="1"/>
  <c r="D193" i="47"/>
  <c r="E193" i="47" s="1"/>
  <c r="D194" i="47"/>
  <c r="E194" i="47" s="1"/>
  <c r="D195" i="47"/>
  <c r="D196" i="47"/>
  <c r="D197" i="47"/>
  <c r="E197" i="47" s="1"/>
  <c r="D198" i="47"/>
  <c r="E198" i="47" s="1"/>
  <c r="D199" i="47"/>
  <c r="E199" i="47" s="1"/>
  <c r="D200" i="47"/>
  <c r="E200" i="47" s="1"/>
  <c r="D201" i="47"/>
  <c r="D202" i="47"/>
  <c r="D203" i="47"/>
  <c r="D204" i="47"/>
  <c r="D205" i="47"/>
  <c r="D206" i="47"/>
  <c r="D207" i="47"/>
  <c r="D208" i="47"/>
  <c r="D209" i="47"/>
  <c r="D210" i="47"/>
  <c r="D211" i="47"/>
  <c r="D212" i="47"/>
  <c r="D213" i="47"/>
  <c r="D214" i="47"/>
  <c r="D215" i="47"/>
  <c r="D216" i="47"/>
  <c r="D217" i="47"/>
  <c r="D218" i="47"/>
  <c r="D219" i="47"/>
  <c r="D220" i="47"/>
  <c r="D221" i="47"/>
  <c r="D222" i="47"/>
  <c r="D223" i="47"/>
  <c r="D224" i="47"/>
  <c r="D225" i="47"/>
  <c r="D226" i="47"/>
  <c r="D227" i="47"/>
  <c r="D228" i="47"/>
  <c r="D229" i="47"/>
  <c r="D230" i="47"/>
  <c r="D231" i="47"/>
  <c r="D232" i="47"/>
  <c r="D233" i="47"/>
  <c r="D234" i="47"/>
  <c r="D235" i="47"/>
  <c r="D236" i="47"/>
  <c r="D237" i="47"/>
  <c r="D238" i="47"/>
  <c r="D239" i="47"/>
  <c r="D240" i="47"/>
  <c r="D241" i="47"/>
  <c r="D242" i="47"/>
  <c r="D243" i="47"/>
  <c r="D244" i="47"/>
  <c r="D245" i="47"/>
  <c r="D246" i="47"/>
  <c r="D247" i="47"/>
  <c r="D248" i="47"/>
  <c r="D249" i="47"/>
  <c r="D250" i="47"/>
  <c r="D251" i="47"/>
  <c r="D252" i="47"/>
  <c r="D253" i="47"/>
  <c r="D254" i="47"/>
  <c r="D255" i="47"/>
  <c r="D256" i="47"/>
  <c r="D257" i="47"/>
  <c r="D258" i="47"/>
  <c r="D259" i="47"/>
  <c r="D260" i="47"/>
  <c r="D261" i="47"/>
  <c r="D262" i="47"/>
  <c r="D263" i="47"/>
  <c r="D264" i="47"/>
  <c r="D265" i="47"/>
  <c r="D266" i="47"/>
  <c r="D267" i="47"/>
  <c r="D268" i="47"/>
  <c r="D269" i="47"/>
  <c r="D270" i="47"/>
  <c r="D271" i="47"/>
  <c r="D272" i="47"/>
  <c r="D273" i="47"/>
  <c r="D274" i="47"/>
  <c r="D275" i="47"/>
  <c r="D276" i="47"/>
  <c r="D277" i="47"/>
  <c r="D278" i="47"/>
  <c r="D279" i="47"/>
  <c r="D280" i="47"/>
  <c r="D281" i="47"/>
  <c r="D282" i="47"/>
  <c r="D283" i="47"/>
  <c r="D284" i="47"/>
  <c r="D5" i="47"/>
  <c r="C150" i="46"/>
  <c r="C151" i="46"/>
  <c r="C152" i="46"/>
  <c r="C153" i="46"/>
  <c r="C154" i="46"/>
  <c r="C155" i="46"/>
  <c r="C156" i="46"/>
  <c r="C157" i="46"/>
  <c r="C158" i="46"/>
  <c r="C159" i="46"/>
  <c r="C160" i="46"/>
  <c r="C161" i="46"/>
  <c r="C162" i="46"/>
  <c r="C163" i="46"/>
  <c r="C164" i="46"/>
  <c r="C165" i="46"/>
  <c r="C166" i="46"/>
  <c r="C167" i="46"/>
  <c r="C168" i="46"/>
  <c r="C169" i="46"/>
  <c r="C170" i="46"/>
  <c r="C171" i="46"/>
  <c r="C172" i="46"/>
  <c r="C173" i="46"/>
  <c r="C174" i="46"/>
  <c r="C175" i="46"/>
  <c r="C176" i="46"/>
  <c r="C177" i="46"/>
  <c r="C178" i="46"/>
  <c r="C179" i="46"/>
  <c r="C180" i="46"/>
  <c r="C181" i="46"/>
  <c r="C182" i="46"/>
  <c r="C183" i="46"/>
  <c r="C184" i="46"/>
  <c r="C185" i="46"/>
  <c r="C186" i="46"/>
  <c r="C187" i="46"/>
  <c r="C188" i="46"/>
  <c r="C189" i="46"/>
  <c r="C190" i="46"/>
  <c r="C191" i="46"/>
  <c r="C192" i="46"/>
  <c r="C193" i="46"/>
  <c r="C194" i="46"/>
  <c r="C195" i="46"/>
  <c r="C196" i="46"/>
  <c r="C197" i="46"/>
  <c r="C198" i="46"/>
  <c r="C199" i="46"/>
  <c r="C200" i="46"/>
  <c r="C201" i="46"/>
  <c r="C202" i="46"/>
  <c r="C203" i="46"/>
  <c r="C204" i="46"/>
  <c r="C205" i="46"/>
  <c r="C206" i="46"/>
  <c r="C207" i="46"/>
  <c r="C208" i="46"/>
  <c r="C209" i="46"/>
  <c r="C210" i="46"/>
  <c r="C211" i="46"/>
  <c r="C212" i="46"/>
  <c r="C213" i="46"/>
  <c r="C214" i="46"/>
  <c r="C215" i="46"/>
  <c r="C216" i="46"/>
  <c r="C217" i="46"/>
  <c r="C218" i="46"/>
  <c r="C219" i="46"/>
  <c r="C220" i="46"/>
  <c r="C221" i="46"/>
  <c r="C222" i="46"/>
  <c r="C223" i="46"/>
  <c r="C224" i="46"/>
  <c r="C225" i="46"/>
  <c r="C226" i="46"/>
  <c r="C227" i="46"/>
  <c r="C228" i="46"/>
  <c r="C229" i="46"/>
  <c r="C230" i="46"/>
  <c r="C231" i="46"/>
  <c r="C232" i="46"/>
  <c r="C233" i="46"/>
  <c r="C234" i="46"/>
  <c r="C235" i="46"/>
  <c r="C236" i="46"/>
  <c r="C237" i="46"/>
  <c r="C238" i="46"/>
  <c r="C239" i="46"/>
  <c r="C240" i="46"/>
  <c r="C241" i="46"/>
  <c r="C242" i="46"/>
  <c r="C243" i="46"/>
  <c r="C244" i="46"/>
  <c r="C245" i="46"/>
  <c r="C246" i="46"/>
  <c r="C247" i="46"/>
  <c r="C248" i="46"/>
  <c r="C249" i="46"/>
  <c r="C250" i="46"/>
  <c r="C251" i="46"/>
  <c r="C252" i="46"/>
  <c r="C253" i="46"/>
  <c r="C254" i="46"/>
  <c r="C255" i="46"/>
  <c r="C256" i="46"/>
  <c r="C257" i="46"/>
  <c r="C258" i="46"/>
  <c r="C259" i="46"/>
  <c r="C260" i="46"/>
  <c r="C261" i="46"/>
  <c r="C262" i="46"/>
  <c r="C263" i="46"/>
  <c r="C264" i="46"/>
  <c r="C265" i="46"/>
  <c r="C266" i="46"/>
  <c r="C267" i="46"/>
  <c r="C268" i="46"/>
  <c r="C269" i="46"/>
  <c r="C270" i="46"/>
  <c r="C271" i="46"/>
  <c r="C272" i="46"/>
  <c r="C273" i="46"/>
  <c r="C274" i="46"/>
  <c r="C275" i="46"/>
  <c r="C276" i="46"/>
  <c r="C277" i="46"/>
  <c r="C278" i="46"/>
  <c r="C279" i="46"/>
  <c r="C280" i="46"/>
  <c r="C281" i="46"/>
  <c r="C282" i="46"/>
  <c r="C283" i="46"/>
  <c r="C284" i="46"/>
  <c r="C149" i="46"/>
  <c r="D6" i="46"/>
  <c r="D7" i="46"/>
  <c r="D8" i="46"/>
  <c r="D9" i="46"/>
  <c r="D10" i="46"/>
  <c r="D11" i="46"/>
  <c r="D12" i="46"/>
  <c r="D13" i="46"/>
  <c r="D14" i="46"/>
  <c r="D15" i="46"/>
  <c r="D16" i="46"/>
  <c r="D17" i="46"/>
  <c r="D18" i="46"/>
  <c r="D19" i="46"/>
  <c r="D20" i="46"/>
  <c r="D21" i="46"/>
  <c r="D22" i="46"/>
  <c r="D23" i="46"/>
  <c r="D24" i="46"/>
  <c r="D25" i="46"/>
  <c r="D26" i="46"/>
  <c r="D27" i="46"/>
  <c r="D28" i="46"/>
  <c r="D29" i="46"/>
  <c r="D30" i="46"/>
  <c r="D31" i="46"/>
  <c r="D32" i="46"/>
  <c r="D33" i="46"/>
  <c r="D34" i="46"/>
  <c r="D35" i="46"/>
  <c r="D36" i="46"/>
  <c r="D37" i="46"/>
  <c r="D38" i="46"/>
  <c r="D39" i="46"/>
  <c r="D40" i="46"/>
  <c r="D41" i="46"/>
  <c r="D42" i="46"/>
  <c r="D43" i="46"/>
  <c r="D44" i="46"/>
  <c r="D45" i="46"/>
  <c r="D46" i="46"/>
  <c r="D47" i="46"/>
  <c r="D48" i="46"/>
  <c r="D49" i="46"/>
  <c r="D50" i="46"/>
  <c r="D51" i="46"/>
  <c r="D52" i="46"/>
  <c r="D53" i="46"/>
  <c r="D54" i="46"/>
  <c r="D55" i="46"/>
  <c r="D56" i="46"/>
  <c r="D57" i="46"/>
  <c r="D58" i="46"/>
  <c r="D59" i="46"/>
  <c r="D60" i="46"/>
  <c r="D61" i="46"/>
  <c r="D62" i="46"/>
  <c r="D63" i="46"/>
  <c r="D64" i="46"/>
  <c r="D65" i="46"/>
  <c r="D66" i="46"/>
  <c r="D67" i="46"/>
  <c r="D68" i="46"/>
  <c r="D69" i="46"/>
  <c r="D70" i="46"/>
  <c r="D71" i="46"/>
  <c r="D72" i="46"/>
  <c r="D73" i="46"/>
  <c r="D74" i="46"/>
  <c r="D75" i="46"/>
  <c r="D76" i="46"/>
  <c r="D77" i="46"/>
  <c r="D78" i="46"/>
  <c r="D79" i="46"/>
  <c r="D80" i="46"/>
  <c r="D81" i="46"/>
  <c r="D82" i="46"/>
  <c r="D83" i="46"/>
  <c r="D84" i="46"/>
  <c r="D85" i="46"/>
  <c r="D86" i="46"/>
  <c r="D87" i="46"/>
  <c r="D88" i="46"/>
  <c r="D89" i="46"/>
  <c r="D90" i="46"/>
  <c r="D91" i="46"/>
  <c r="D92" i="46"/>
  <c r="D93" i="46"/>
  <c r="D94" i="46"/>
  <c r="D95" i="46"/>
  <c r="D96" i="46"/>
  <c r="D97" i="46"/>
  <c r="D98" i="46"/>
  <c r="D99" i="46"/>
  <c r="D100" i="46"/>
  <c r="D101" i="46"/>
  <c r="D102" i="46"/>
  <c r="D103" i="46"/>
  <c r="D104" i="46"/>
  <c r="D105" i="46"/>
  <c r="D106" i="46"/>
  <c r="D107" i="46"/>
  <c r="D108" i="46"/>
  <c r="D109" i="46"/>
  <c r="D110" i="46"/>
  <c r="D111" i="46"/>
  <c r="D112" i="46"/>
  <c r="D113" i="46"/>
  <c r="D114" i="46"/>
  <c r="D115" i="46"/>
  <c r="D116" i="46"/>
  <c r="D117" i="46"/>
  <c r="D118" i="46"/>
  <c r="D119" i="46"/>
  <c r="D120" i="46"/>
  <c r="D121" i="46"/>
  <c r="D122" i="46"/>
  <c r="D123" i="46"/>
  <c r="D124" i="46"/>
  <c r="D125" i="46"/>
  <c r="D126" i="46"/>
  <c r="D127" i="46"/>
  <c r="D128" i="46"/>
  <c r="D129" i="46"/>
  <c r="D130" i="46"/>
  <c r="D131" i="46"/>
  <c r="D132" i="46"/>
  <c r="D133" i="46"/>
  <c r="D134" i="46"/>
  <c r="D135" i="46"/>
  <c r="D136" i="46"/>
  <c r="D137" i="46"/>
  <c r="D138" i="46"/>
  <c r="D139" i="46"/>
  <c r="D140" i="46"/>
  <c r="D141" i="46"/>
  <c r="D142" i="46"/>
  <c r="D143" i="46"/>
  <c r="D144" i="46"/>
  <c r="D145" i="46"/>
  <c r="D146" i="46"/>
  <c r="D147" i="46"/>
  <c r="D148" i="46"/>
  <c r="D149" i="46"/>
  <c r="E149" i="46" s="1"/>
  <c r="D150" i="46"/>
  <c r="D151" i="46"/>
  <c r="D152" i="46"/>
  <c r="D153" i="46"/>
  <c r="D154" i="46"/>
  <c r="D155" i="46"/>
  <c r="D156" i="46"/>
  <c r="E156" i="46" s="1"/>
  <c r="D157" i="46"/>
  <c r="D158" i="46"/>
  <c r="D159" i="46"/>
  <c r="D160" i="46"/>
  <c r="E160" i="46" s="1"/>
  <c r="D161" i="46"/>
  <c r="D162" i="46"/>
  <c r="D163" i="46"/>
  <c r="D164" i="46"/>
  <c r="D165" i="46"/>
  <c r="E165" i="46" s="1"/>
  <c r="D166" i="46"/>
  <c r="D167" i="46"/>
  <c r="D168" i="46"/>
  <c r="E168" i="46" s="1"/>
  <c r="D169" i="46"/>
  <c r="D170" i="46"/>
  <c r="D171" i="46"/>
  <c r="D172" i="46"/>
  <c r="E172" i="46" s="1"/>
  <c r="D173" i="46"/>
  <c r="E173" i="46" s="1"/>
  <c r="D174" i="46"/>
  <c r="D175" i="46"/>
  <c r="D176" i="46"/>
  <c r="E176" i="46" s="1"/>
  <c r="D177" i="46"/>
  <c r="D178" i="46"/>
  <c r="D179" i="46"/>
  <c r="D180" i="46"/>
  <c r="E180" i="46" s="1"/>
  <c r="D181" i="46"/>
  <c r="E181" i="46" s="1"/>
  <c r="D182" i="46"/>
  <c r="D183" i="46"/>
  <c r="D184" i="46"/>
  <c r="E184" i="46" s="1"/>
  <c r="D185" i="46"/>
  <c r="D186" i="46"/>
  <c r="D187" i="46"/>
  <c r="D188" i="46"/>
  <c r="E188" i="46" s="1"/>
  <c r="D189" i="46"/>
  <c r="E189" i="46" s="1"/>
  <c r="D190" i="46"/>
  <c r="D191" i="46"/>
  <c r="D192" i="46"/>
  <c r="E192" i="46" s="1"/>
  <c r="D193" i="46"/>
  <c r="D194" i="46"/>
  <c r="D195" i="46"/>
  <c r="D196" i="46"/>
  <c r="E196" i="46" s="1"/>
  <c r="D197" i="46"/>
  <c r="E197" i="46" s="1"/>
  <c r="D198" i="46"/>
  <c r="D199" i="46"/>
  <c r="D200" i="46"/>
  <c r="E200" i="46" s="1"/>
  <c r="D201" i="46"/>
  <c r="D202" i="46"/>
  <c r="D203" i="46"/>
  <c r="D204" i="46"/>
  <c r="E204" i="46" s="1"/>
  <c r="D205" i="46"/>
  <c r="E205" i="46" s="1"/>
  <c r="D206" i="46"/>
  <c r="E206" i="46" s="1"/>
  <c r="D207" i="46"/>
  <c r="D208" i="46"/>
  <c r="E208" i="46" s="1"/>
  <c r="D209" i="46"/>
  <c r="D210" i="46"/>
  <c r="D211" i="46"/>
  <c r="D212" i="46"/>
  <c r="E212" i="46" s="1"/>
  <c r="D213" i="46"/>
  <c r="E213" i="46" s="1"/>
  <c r="D214" i="46"/>
  <c r="E214" i="46" s="1"/>
  <c r="D215" i="46"/>
  <c r="D216" i="46"/>
  <c r="E216" i="46" s="1"/>
  <c r="D217" i="46"/>
  <c r="D218" i="46"/>
  <c r="D219" i="46"/>
  <c r="D220" i="46"/>
  <c r="E220" i="46" s="1"/>
  <c r="D221" i="46"/>
  <c r="E221" i="46" s="1"/>
  <c r="D222" i="46"/>
  <c r="E222" i="46" s="1"/>
  <c r="D223" i="46"/>
  <c r="D224" i="46"/>
  <c r="E224" i="46" s="1"/>
  <c r="D225" i="46"/>
  <c r="D226" i="46"/>
  <c r="D227" i="46"/>
  <c r="D228" i="46"/>
  <c r="E228" i="46" s="1"/>
  <c r="D229" i="46"/>
  <c r="E229" i="46" s="1"/>
  <c r="D230" i="46"/>
  <c r="E230" i="46" s="1"/>
  <c r="D231" i="46"/>
  <c r="D232" i="46"/>
  <c r="E232" i="46" s="1"/>
  <c r="D233" i="46"/>
  <c r="D234" i="46"/>
  <c r="D235" i="46"/>
  <c r="D236" i="46"/>
  <c r="D237" i="46"/>
  <c r="E237" i="46" s="1"/>
  <c r="D238" i="46"/>
  <c r="D239" i="46"/>
  <c r="D240" i="46"/>
  <c r="D241" i="46"/>
  <c r="D242" i="46"/>
  <c r="D243" i="46"/>
  <c r="D244" i="46"/>
  <c r="D245" i="46"/>
  <c r="E245" i="46" s="1"/>
  <c r="D246" i="46"/>
  <c r="D247" i="46"/>
  <c r="D248" i="46"/>
  <c r="D250" i="46"/>
  <c r="D251" i="46"/>
  <c r="D252" i="46"/>
  <c r="D253" i="46"/>
  <c r="E253" i="46" s="1"/>
  <c r="D254" i="46"/>
  <c r="D255" i="46"/>
  <c r="D256" i="46"/>
  <c r="D257" i="46"/>
  <c r="D258" i="46"/>
  <c r="D259" i="46"/>
  <c r="D260" i="46"/>
  <c r="D261" i="46"/>
  <c r="D262" i="46"/>
  <c r="E262" i="46" s="1"/>
  <c r="D263" i="46"/>
  <c r="D264" i="46"/>
  <c r="D265" i="46"/>
  <c r="D266" i="46"/>
  <c r="D267" i="46"/>
  <c r="D268" i="46"/>
  <c r="E268" i="46" s="1"/>
  <c r="D269" i="46"/>
  <c r="E269" i="46" s="1"/>
  <c r="D270" i="46"/>
  <c r="E270" i="46" s="1"/>
  <c r="D271" i="46"/>
  <c r="D272" i="46"/>
  <c r="D273" i="46"/>
  <c r="D274" i="46"/>
  <c r="D275" i="46"/>
  <c r="D276" i="46"/>
  <c r="E276" i="46" s="1"/>
  <c r="D277" i="46"/>
  <c r="E277" i="46" s="1"/>
  <c r="D278" i="46"/>
  <c r="E278" i="46" s="1"/>
  <c r="D279" i="46"/>
  <c r="D280" i="46"/>
  <c r="D281" i="46"/>
  <c r="D282" i="46"/>
  <c r="D283" i="46"/>
  <c r="D284" i="46"/>
  <c r="E284" i="46" s="1"/>
  <c r="D5" i="46"/>
  <c r="E283" i="46"/>
  <c r="E282" i="46"/>
  <c r="E281" i="46"/>
  <c r="E280" i="46"/>
  <c r="E275" i="46"/>
  <c r="E274" i="46"/>
  <c r="E272" i="46"/>
  <c r="E271" i="46"/>
  <c r="E267" i="46"/>
  <c r="E266" i="46"/>
  <c r="E263" i="46"/>
  <c r="E259" i="46"/>
  <c r="E258" i="46"/>
  <c r="E257" i="46"/>
  <c r="E256" i="46"/>
  <c r="E254" i="46"/>
  <c r="E252" i="46"/>
  <c r="E251" i="46"/>
  <c r="E250" i="46"/>
  <c r="E249" i="46"/>
  <c r="E248" i="46"/>
  <c r="E247" i="46"/>
  <c r="E246" i="46"/>
  <c r="E243" i="46"/>
  <c r="E242" i="46"/>
  <c r="E241" i="46"/>
  <c r="E240" i="46"/>
  <c r="E239" i="46"/>
  <c r="E238" i="46"/>
  <c r="E235" i="46"/>
  <c r="E234" i="46"/>
  <c r="E233" i="46"/>
  <c r="E231" i="46"/>
  <c r="E227" i="46"/>
  <c r="E226" i="46"/>
  <c r="E225" i="46"/>
  <c r="E219" i="46"/>
  <c r="E218" i="46"/>
  <c r="E217" i="46"/>
  <c r="E215" i="46"/>
  <c r="E211" i="46"/>
  <c r="E210" i="46"/>
  <c r="E209" i="46"/>
  <c r="E203" i="46"/>
  <c r="E202" i="46"/>
  <c r="E201" i="46"/>
  <c r="E199" i="46"/>
  <c r="E198" i="46"/>
  <c r="E195" i="46"/>
  <c r="E194" i="46"/>
  <c r="E193" i="46"/>
  <c r="E191" i="46"/>
  <c r="E190" i="46"/>
  <c r="E187" i="46"/>
  <c r="E186" i="46"/>
  <c r="E185" i="46"/>
  <c r="E183" i="46"/>
  <c r="E182" i="46"/>
  <c r="E179" i="46"/>
  <c r="E178" i="46"/>
  <c r="E177" i="46"/>
  <c r="E175" i="46"/>
  <c r="E174" i="46"/>
  <c r="E171" i="46"/>
  <c r="E170" i="46"/>
  <c r="E169" i="46"/>
  <c r="E167" i="46"/>
  <c r="E166" i="46"/>
  <c r="E163" i="46"/>
  <c r="E162" i="46"/>
  <c r="E161" i="46"/>
  <c r="E159" i="46"/>
  <c r="E158" i="46"/>
  <c r="E155" i="46"/>
  <c r="E154" i="46"/>
  <c r="E153" i="46"/>
  <c r="E152" i="46"/>
  <c r="E151" i="46"/>
  <c r="E150" i="46"/>
  <c r="C150" i="45"/>
  <c r="C151" i="45"/>
  <c r="C152" i="45"/>
  <c r="C153" i="45"/>
  <c r="C154" i="45"/>
  <c r="C155" i="45"/>
  <c r="C156" i="45"/>
  <c r="C157" i="45"/>
  <c r="C158" i="45"/>
  <c r="C159" i="45"/>
  <c r="C160" i="45"/>
  <c r="C161" i="45"/>
  <c r="C162" i="45"/>
  <c r="C163" i="45"/>
  <c r="C164" i="45"/>
  <c r="C165" i="45"/>
  <c r="C166" i="45"/>
  <c r="C167" i="45"/>
  <c r="C168" i="45"/>
  <c r="C169" i="45"/>
  <c r="C170" i="45"/>
  <c r="C171" i="45"/>
  <c r="C172" i="45"/>
  <c r="C173" i="45"/>
  <c r="C174" i="45"/>
  <c r="C175" i="45"/>
  <c r="C176" i="45"/>
  <c r="C177" i="45"/>
  <c r="C178" i="45"/>
  <c r="C179" i="45"/>
  <c r="C180" i="45"/>
  <c r="C181" i="45"/>
  <c r="C182" i="45"/>
  <c r="C183" i="45"/>
  <c r="C184" i="45"/>
  <c r="C185" i="45"/>
  <c r="C186" i="45"/>
  <c r="C187" i="45"/>
  <c r="C188" i="45"/>
  <c r="C189" i="45"/>
  <c r="C190" i="45"/>
  <c r="C191" i="45"/>
  <c r="C192" i="45"/>
  <c r="C193" i="45"/>
  <c r="C194" i="45"/>
  <c r="C195" i="45"/>
  <c r="C196" i="45"/>
  <c r="C197" i="45"/>
  <c r="C198" i="45"/>
  <c r="C199" i="45"/>
  <c r="C200" i="45"/>
  <c r="C201" i="45"/>
  <c r="C202" i="45"/>
  <c r="C203" i="45"/>
  <c r="C204" i="45"/>
  <c r="C205" i="45"/>
  <c r="C206" i="45"/>
  <c r="C207" i="45"/>
  <c r="C208" i="45"/>
  <c r="C209" i="45"/>
  <c r="C210" i="45"/>
  <c r="C211" i="45"/>
  <c r="C212" i="45"/>
  <c r="C213" i="45"/>
  <c r="C214" i="45"/>
  <c r="C215" i="45"/>
  <c r="C216" i="45"/>
  <c r="C217" i="45"/>
  <c r="C218" i="45"/>
  <c r="C219" i="45"/>
  <c r="C220" i="45"/>
  <c r="C221" i="45"/>
  <c r="C222" i="45"/>
  <c r="C223" i="45"/>
  <c r="C224" i="45"/>
  <c r="C225" i="45"/>
  <c r="C226" i="45"/>
  <c r="C227" i="45"/>
  <c r="C228" i="45"/>
  <c r="C229" i="45"/>
  <c r="C230" i="45"/>
  <c r="C231" i="45"/>
  <c r="C232" i="45"/>
  <c r="C233" i="45"/>
  <c r="C234" i="45"/>
  <c r="C235" i="45"/>
  <c r="C236" i="45"/>
  <c r="C237" i="45"/>
  <c r="C238" i="45"/>
  <c r="C239" i="45"/>
  <c r="C240" i="45"/>
  <c r="C241" i="45"/>
  <c r="C242" i="45"/>
  <c r="C243" i="45"/>
  <c r="C244" i="45"/>
  <c r="C245" i="45"/>
  <c r="C246" i="45"/>
  <c r="C247" i="45"/>
  <c r="C248" i="45"/>
  <c r="C249" i="45"/>
  <c r="C250" i="45"/>
  <c r="C251" i="45"/>
  <c r="C252" i="45"/>
  <c r="C253" i="45"/>
  <c r="C254" i="45"/>
  <c r="C255" i="45"/>
  <c r="C256" i="45"/>
  <c r="C257" i="45"/>
  <c r="C258" i="45"/>
  <c r="C259" i="45"/>
  <c r="C260" i="45"/>
  <c r="C263" i="45"/>
  <c r="C264" i="45"/>
  <c r="C265" i="45"/>
  <c r="C266" i="45"/>
  <c r="C267" i="45"/>
  <c r="C268" i="45"/>
  <c r="C269" i="45"/>
  <c r="C270" i="45"/>
  <c r="C271" i="45"/>
  <c r="C272" i="45"/>
  <c r="C273" i="45"/>
  <c r="C274" i="45"/>
  <c r="C275" i="45"/>
  <c r="C276" i="45"/>
  <c r="C277" i="45"/>
  <c r="C278" i="45"/>
  <c r="C279" i="45"/>
  <c r="C280" i="45"/>
  <c r="C281" i="45"/>
  <c r="C282" i="45"/>
  <c r="C283" i="45"/>
  <c r="C284" i="45"/>
  <c r="D6" i="45"/>
  <c r="D7" i="45"/>
  <c r="D8" i="45"/>
  <c r="D9" i="45"/>
  <c r="D10" i="45"/>
  <c r="D11" i="45"/>
  <c r="D12" i="45"/>
  <c r="D13" i="45"/>
  <c r="D14" i="45"/>
  <c r="D15" i="45"/>
  <c r="D16" i="45"/>
  <c r="D17" i="45"/>
  <c r="D18" i="45"/>
  <c r="D19" i="45"/>
  <c r="D20" i="45"/>
  <c r="D21" i="45"/>
  <c r="D22" i="45"/>
  <c r="D23" i="45"/>
  <c r="D24" i="45"/>
  <c r="D25" i="45"/>
  <c r="D26" i="45"/>
  <c r="D27" i="45"/>
  <c r="D28" i="45"/>
  <c r="D29" i="45"/>
  <c r="D30" i="45"/>
  <c r="D31" i="45"/>
  <c r="D32" i="45"/>
  <c r="D33" i="45"/>
  <c r="D34" i="45"/>
  <c r="D35" i="45"/>
  <c r="D36" i="45"/>
  <c r="D37" i="45"/>
  <c r="D38" i="45"/>
  <c r="D39" i="45"/>
  <c r="D40" i="45"/>
  <c r="D41" i="45"/>
  <c r="D42" i="45"/>
  <c r="D43" i="45"/>
  <c r="D44" i="45"/>
  <c r="D45" i="45"/>
  <c r="D46" i="45"/>
  <c r="D47" i="45"/>
  <c r="D48" i="45"/>
  <c r="D49" i="45"/>
  <c r="D50" i="45"/>
  <c r="D51" i="45"/>
  <c r="D52" i="45"/>
  <c r="D53" i="45"/>
  <c r="D54" i="45"/>
  <c r="D55" i="45"/>
  <c r="D56" i="45"/>
  <c r="D57" i="45"/>
  <c r="D58" i="45"/>
  <c r="D59" i="45"/>
  <c r="D60" i="45"/>
  <c r="D61" i="45"/>
  <c r="D62" i="45"/>
  <c r="D63" i="45"/>
  <c r="D64" i="45"/>
  <c r="D65" i="45"/>
  <c r="D66" i="45"/>
  <c r="D67" i="45"/>
  <c r="D68" i="45"/>
  <c r="D69" i="45"/>
  <c r="D70" i="45"/>
  <c r="D71" i="45"/>
  <c r="D72" i="45"/>
  <c r="D73" i="45"/>
  <c r="D74" i="45"/>
  <c r="D75" i="45"/>
  <c r="D76" i="45"/>
  <c r="D77" i="45"/>
  <c r="D78" i="45"/>
  <c r="D79" i="45"/>
  <c r="D80" i="45"/>
  <c r="D81" i="45"/>
  <c r="D82" i="45"/>
  <c r="D83" i="45"/>
  <c r="D84" i="45"/>
  <c r="D85" i="45"/>
  <c r="D86" i="45"/>
  <c r="D87" i="45"/>
  <c r="D88" i="45"/>
  <c r="D89" i="45"/>
  <c r="D90" i="45"/>
  <c r="D91" i="45"/>
  <c r="D92" i="45"/>
  <c r="D93" i="45"/>
  <c r="D94" i="45"/>
  <c r="D95" i="45"/>
  <c r="D96" i="45"/>
  <c r="D97" i="45"/>
  <c r="D98" i="45"/>
  <c r="D99" i="45"/>
  <c r="D100" i="45"/>
  <c r="D101" i="45"/>
  <c r="D102" i="45"/>
  <c r="D103" i="45"/>
  <c r="D104" i="45"/>
  <c r="D105" i="45"/>
  <c r="D106" i="45"/>
  <c r="D107" i="45"/>
  <c r="D108" i="45"/>
  <c r="D109" i="45"/>
  <c r="D110" i="45"/>
  <c r="D111" i="45"/>
  <c r="D112" i="45"/>
  <c r="D113" i="45"/>
  <c r="D114" i="45"/>
  <c r="D115" i="45"/>
  <c r="D116" i="45"/>
  <c r="D117" i="45"/>
  <c r="D118" i="45"/>
  <c r="D119" i="45"/>
  <c r="D120" i="45"/>
  <c r="D121" i="45"/>
  <c r="D122" i="45"/>
  <c r="D123" i="45"/>
  <c r="D124" i="45"/>
  <c r="D125" i="45"/>
  <c r="D126" i="45"/>
  <c r="D127" i="45"/>
  <c r="D128" i="45"/>
  <c r="D129" i="45"/>
  <c r="D130" i="45"/>
  <c r="D131" i="45"/>
  <c r="D132" i="45"/>
  <c r="D133" i="45"/>
  <c r="D134" i="45"/>
  <c r="D135" i="45"/>
  <c r="D136" i="45"/>
  <c r="D137" i="45"/>
  <c r="D138" i="45"/>
  <c r="D139" i="45"/>
  <c r="D140" i="45"/>
  <c r="D141" i="45"/>
  <c r="D142" i="45"/>
  <c r="D143" i="45"/>
  <c r="D144" i="45"/>
  <c r="D145" i="45"/>
  <c r="D146" i="45"/>
  <c r="D147" i="45"/>
  <c r="D148" i="45"/>
  <c r="D149" i="45"/>
  <c r="D150" i="45"/>
  <c r="D151" i="45"/>
  <c r="D152" i="45"/>
  <c r="D153" i="45"/>
  <c r="D154" i="45"/>
  <c r="D155" i="45"/>
  <c r="D156" i="45"/>
  <c r="D157" i="45"/>
  <c r="D158" i="45"/>
  <c r="D159" i="45"/>
  <c r="D160" i="45"/>
  <c r="D161" i="45"/>
  <c r="D162" i="45"/>
  <c r="D163" i="45"/>
  <c r="D164" i="45"/>
  <c r="D165" i="45"/>
  <c r="D166" i="45"/>
  <c r="D167" i="45"/>
  <c r="D168" i="45"/>
  <c r="D169" i="45"/>
  <c r="D170" i="45"/>
  <c r="D171" i="45"/>
  <c r="D172" i="45"/>
  <c r="D173" i="45"/>
  <c r="D174" i="45"/>
  <c r="D175" i="45"/>
  <c r="D176" i="45"/>
  <c r="D177" i="45"/>
  <c r="D178" i="45"/>
  <c r="D179" i="45"/>
  <c r="D180" i="45"/>
  <c r="D181" i="45"/>
  <c r="D182" i="45"/>
  <c r="D183" i="45"/>
  <c r="D184" i="45"/>
  <c r="D185" i="45"/>
  <c r="D186" i="45"/>
  <c r="D187" i="45"/>
  <c r="D188" i="45"/>
  <c r="D189" i="45"/>
  <c r="D190" i="45"/>
  <c r="D191" i="45"/>
  <c r="D192" i="45"/>
  <c r="D193" i="45"/>
  <c r="D194" i="45"/>
  <c r="D195" i="45"/>
  <c r="D196" i="45"/>
  <c r="D197" i="45"/>
  <c r="D198" i="45"/>
  <c r="D199" i="45"/>
  <c r="D200" i="45"/>
  <c r="D201" i="45"/>
  <c r="D202" i="45"/>
  <c r="D203" i="45"/>
  <c r="D204" i="45"/>
  <c r="D205" i="45"/>
  <c r="D206" i="45"/>
  <c r="D207" i="45"/>
  <c r="D208" i="45"/>
  <c r="D209" i="45"/>
  <c r="D210" i="45"/>
  <c r="D211" i="45"/>
  <c r="D212" i="45"/>
  <c r="D213" i="45"/>
  <c r="E213" i="45" s="1"/>
  <c r="D214" i="45"/>
  <c r="D215" i="45"/>
  <c r="D216" i="45"/>
  <c r="D217" i="45"/>
  <c r="D218" i="45"/>
  <c r="D219" i="45"/>
  <c r="D220" i="45"/>
  <c r="D221" i="45"/>
  <c r="E221" i="45" s="1"/>
  <c r="D222" i="45"/>
  <c r="D223" i="45"/>
  <c r="D224" i="45"/>
  <c r="D225" i="45"/>
  <c r="D226" i="45"/>
  <c r="D227" i="45"/>
  <c r="D228" i="45"/>
  <c r="D229" i="45"/>
  <c r="D230" i="45"/>
  <c r="D231" i="45"/>
  <c r="D232" i="45"/>
  <c r="D233" i="45"/>
  <c r="D234" i="45"/>
  <c r="D235" i="45"/>
  <c r="D236" i="45"/>
  <c r="D237" i="45"/>
  <c r="E237" i="45" s="1"/>
  <c r="D238" i="45"/>
  <c r="D239" i="45"/>
  <c r="D240" i="45"/>
  <c r="D241" i="45"/>
  <c r="D242" i="45"/>
  <c r="D243" i="45"/>
  <c r="D244" i="45"/>
  <c r="D245" i="45"/>
  <c r="E245" i="45" s="1"/>
  <c r="D246" i="45"/>
  <c r="D247" i="45"/>
  <c r="D248" i="45"/>
  <c r="D249" i="45"/>
  <c r="D250" i="45"/>
  <c r="D251" i="45"/>
  <c r="D252" i="45"/>
  <c r="D253" i="45"/>
  <c r="E253" i="45" s="1"/>
  <c r="D254" i="45"/>
  <c r="D255" i="45"/>
  <c r="D256" i="45"/>
  <c r="D257" i="45"/>
  <c r="D258" i="45"/>
  <c r="D259" i="45"/>
  <c r="D260" i="45"/>
  <c r="D261" i="45"/>
  <c r="D262" i="45"/>
  <c r="D263" i="45"/>
  <c r="D266" i="45"/>
  <c r="D267" i="45"/>
  <c r="D268" i="45"/>
  <c r="D269" i="45"/>
  <c r="E269" i="45" s="1"/>
  <c r="D270" i="45"/>
  <c r="D273" i="45"/>
  <c r="D274" i="45"/>
  <c r="D275" i="45"/>
  <c r="D276" i="45"/>
  <c r="D277" i="45"/>
  <c r="E277" i="45" s="1"/>
  <c r="D278" i="45"/>
  <c r="D279" i="45"/>
  <c r="D280" i="45"/>
  <c r="D281" i="45"/>
  <c r="E281" i="45" s="1"/>
  <c r="D282" i="45"/>
  <c r="D283" i="45"/>
  <c r="D284" i="45"/>
  <c r="C149" i="45"/>
  <c r="D5" i="45"/>
  <c r="E283" i="45"/>
  <c r="E282" i="45"/>
  <c r="E280" i="45"/>
  <c r="E279" i="45"/>
  <c r="E275" i="45"/>
  <c r="E274" i="45"/>
  <c r="E271" i="45"/>
  <c r="E270" i="45"/>
  <c r="E266" i="45"/>
  <c r="E265" i="45"/>
  <c r="E264" i="45"/>
  <c r="E263" i="45"/>
  <c r="E262" i="45"/>
  <c r="E259" i="45"/>
  <c r="E258" i="45"/>
  <c r="E257" i="45"/>
  <c r="E256" i="45"/>
  <c r="E255" i="45"/>
  <c r="E254" i="45"/>
  <c r="E251" i="45"/>
  <c r="E250" i="45"/>
  <c r="E249" i="45"/>
  <c r="E248" i="45"/>
  <c r="E247" i="45"/>
  <c r="E246" i="45"/>
  <c r="E244" i="45"/>
  <c r="E243" i="45"/>
  <c r="E242" i="45"/>
  <c r="E241" i="45"/>
  <c r="E240" i="45"/>
  <c r="E239" i="45"/>
  <c r="E238" i="45"/>
  <c r="E235" i="45"/>
  <c r="E234" i="45"/>
  <c r="E233" i="45"/>
  <c r="E232" i="45"/>
  <c r="E231" i="45"/>
  <c r="E230" i="45"/>
  <c r="E229" i="45"/>
  <c r="E226" i="45"/>
  <c r="E225" i="45"/>
  <c r="E224" i="45"/>
  <c r="E223" i="45"/>
  <c r="E222" i="45"/>
  <c r="E219" i="45"/>
  <c r="E218" i="45"/>
  <c r="E217" i="45"/>
  <c r="E216" i="45"/>
  <c r="E215" i="45"/>
  <c r="E214" i="45"/>
  <c r="C150" i="44"/>
  <c r="C151" i="44"/>
  <c r="C152" i="44"/>
  <c r="C153" i="44"/>
  <c r="C154" i="44"/>
  <c r="C155" i="44"/>
  <c r="C156" i="44"/>
  <c r="C157" i="44"/>
  <c r="C158" i="44"/>
  <c r="C159" i="44"/>
  <c r="C160" i="44"/>
  <c r="C161" i="44"/>
  <c r="C162" i="44"/>
  <c r="C163" i="44"/>
  <c r="C164" i="44"/>
  <c r="C165" i="44"/>
  <c r="C166" i="44"/>
  <c r="C167" i="44"/>
  <c r="C168" i="44"/>
  <c r="C169" i="44"/>
  <c r="C170" i="44"/>
  <c r="C171" i="44"/>
  <c r="C172" i="44"/>
  <c r="C173" i="44"/>
  <c r="C174" i="44"/>
  <c r="C175" i="44"/>
  <c r="C176" i="44"/>
  <c r="C177" i="44"/>
  <c r="C178" i="44"/>
  <c r="C179" i="44"/>
  <c r="C180" i="44"/>
  <c r="C181" i="44"/>
  <c r="C182" i="44"/>
  <c r="C183" i="44"/>
  <c r="C184" i="44"/>
  <c r="C185" i="44"/>
  <c r="C186" i="44"/>
  <c r="C187" i="44"/>
  <c r="C188" i="44"/>
  <c r="C189" i="44"/>
  <c r="C190" i="44"/>
  <c r="C191" i="44"/>
  <c r="C192" i="44"/>
  <c r="C193" i="44"/>
  <c r="C194" i="44"/>
  <c r="C195" i="44"/>
  <c r="C196" i="44"/>
  <c r="C197" i="44"/>
  <c r="C198" i="44"/>
  <c r="C199" i="44"/>
  <c r="C200" i="44"/>
  <c r="C201" i="44"/>
  <c r="C202" i="44"/>
  <c r="C203" i="44"/>
  <c r="C204" i="44"/>
  <c r="C205" i="44"/>
  <c r="C206" i="44"/>
  <c r="C207" i="44"/>
  <c r="C208" i="44"/>
  <c r="C209" i="44"/>
  <c r="C210" i="44"/>
  <c r="C211" i="44"/>
  <c r="C212" i="44"/>
  <c r="C213" i="44"/>
  <c r="C214" i="44"/>
  <c r="C215" i="44"/>
  <c r="C216" i="44"/>
  <c r="C217" i="44"/>
  <c r="C218" i="44"/>
  <c r="C219" i="44"/>
  <c r="C220" i="44"/>
  <c r="C221" i="44"/>
  <c r="C222" i="44"/>
  <c r="C223" i="44"/>
  <c r="C224" i="44"/>
  <c r="C225" i="44"/>
  <c r="C226" i="44"/>
  <c r="C227" i="44"/>
  <c r="C228" i="44"/>
  <c r="C229" i="44"/>
  <c r="C230" i="44"/>
  <c r="C231" i="44"/>
  <c r="C232" i="44"/>
  <c r="C233" i="44"/>
  <c r="C234" i="44"/>
  <c r="C235" i="44"/>
  <c r="C236" i="44"/>
  <c r="C237" i="44"/>
  <c r="C238" i="44"/>
  <c r="C239" i="44"/>
  <c r="C240" i="44"/>
  <c r="C241" i="44"/>
  <c r="C242" i="44"/>
  <c r="C243" i="44"/>
  <c r="C244" i="44"/>
  <c r="C245" i="44"/>
  <c r="C246" i="44"/>
  <c r="C247" i="44"/>
  <c r="C248" i="44"/>
  <c r="C249" i="44"/>
  <c r="C250" i="44"/>
  <c r="C251" i="44"/>
  <c r="C252" i="44"/>
  <c r="C253" i="44"/>
  <c r="C254" i="44"/>
  <c r="C255" i="44"/>
  <c r="C256" i="44"/>
  <c r="C257" i="44"/>
  <c r="C258" i="44"/>
  <c r="C259" i="44"/>
  <c r="C260" i="44"/>
  <c r="C261" i="44"/>
  <c r="C262" i="44"/>
  <c r="C263" i="44"/>
  <c r="C264" i="44"/>
  <c r="C265" i="44"/>
  <c r="C266" i="44"/>
  <c r="C267" i="44"/>
  <c r="C268" i="44"/>
  <c r="C269" i="44"/>
  <c r="C270" i="44"/>
  <c r="C271" i="44"/>
  <c r="C272" i="44"/>
  <c r="C273" i="44"/>
  <c r="C274" i="44"/>
  <c r="C275" i="44"/>
  <c r="C276" i="44"/>
  <c r="C277" i="44"/>
  <c r="C278" i="44"/>
  <c r="C279" i="44"/>
  <c r="C280" i="44"/>
  <c r="C281" i="44"/>
  <c r="C282" i="44"/>
  <c r="C283" i="44"/>
  <c r="C284" i="44"/>
  <c r="C149" i="44"/>
  <c r="D6" i="44"/>
  <c r="D7" i="44"/>
  <c r="D8" i="44"/>
  <c r="D9" i="44"/>
  <c r="D10" i="44"/>
  <c r="D11" i="44"/>
  <c r="D12" i="44"/>
  <c r="D13" i="44"/>
  <c r="D14" i="44"/>
  <c r="D15" i="44"/>
  <c r="D16" i="44"/>
  <c r="D17" i="44"/>
  <c r="D18" i="44"/>
  <c r="D19" i="44"/>
  <c r="D20" i="44"/>
  <c r="D21" i="44"/>
  <c r="D22" i="44"/>
  <c r="D23" i="44"/>
  <c r="D24" i="44"/>
  <c r="D25" i="44"/>
  <c r="D26" i="44"/>
  <c r="D27" i="44"/>
  <c r="D28" i="44"/>
  <c r="D29" i="44"/>
  <c r="D30" i="44"/>
  <c r="D31" i="44"/>
  <c r="D32" i="44"/>
  <c r="D33" i="44"/>
  <c r="D34" i="44"/>
  <c r="D35" i="44"/>
  <c r="D36" i="44"/>
  <c r="D37" i="44"/>
  <c r="D38" i="44"/>
  <c r="D39" i="44"/>
  <c r="D40" i="44"/>
  <c r="D41" i="44"/>
  <c r="D42" i="44"/>
  <c r="D43" i="44"/>
  <c r="D44" i="44"/>
  <c r="D45" i="44"/>
  <c r="D46" i="44"/>
  <c r="D47" i="44"/>
  <c r="D48" i="44"/>
  <c r="D49" i="44"/>
  <c r="D50" i="44"/>
  <c r="D51" i="44"/>
  <c r="D52" i="44"/>
  <c r="D53" i="44"/>
  <c r="D54" i="44"/>
  <c r="D55" i="44"/>
  <c r="D56" i="44"/>
  <c r="D57" i="44"/>
  <c r="D58" i="44"/>
  <c r="D59" i="44"/>
  <c r="D60" i="44"/>
  <c r="D61" i="44"/>
  <c r="D62" i="44"/>
  <c r="D63" i="44"/>
  <c r="D64" i="44"/>
  <c r="D65" i="44"/>
  <c r="D66" i="44"/>
  <c r="D67" i="44"/>
  <c r="D68" i="44"/>
  <c r="D69" i="44"/>
  <c r="D70" i="44"/>
  <c r="D71" i="44"/>
  <c r="D72" i="44"/>
  <c r="D73" i="44"/>
  <c r="D74" i="44"/>
  <c r="D75" i="44"/>
  <c r="D76" i="44"/>
  <c r="D77" i="44"/>
  <c r="D78" i="44"/>
  <c r="D79" i="44"/>
  <c r="D80" i="44"/>
  <c r="D81" i="44"/>
  <c r="D82" i="44"/>
  <c r="D83" i="44"/>
  <c r="D84" i="44"/>
  <c r="D85" i="44"/>
  <c r="D86" i="44"/>
  <c r="D87" i="44"/>
  <c r="D88" i="44"/>
  <c r="D89" i="44"/>
  <c r="D90" i="44"/>
  <c r="D91" i="44"/>
  <c r="D92" i="44"/>
  <c r="D93" i="44"/>
  <c r="D94" i="44"/>
  <c r="D95" i="44"/>
  <c r="D96" i="44"/>
  <c r="D97" i="44"/>
  <c r="D98" i="44"/>
  <c r="D99" i="44"/>
  <c r="D100" i="44"/>
  <c r="D101" i="44"/>
  <c r="D102" i="44"/>
  <c r="D103" i="44"/>
  <c r="D104" i="44"/>
  <c r="D105" i="44"/>
  <c r="D106" i="44"/>
  <c r="D107" i="44"/>
  <c r="D108" i="44"/>
  <c r="D109" i="44"/>
  <c r="D110" i="44"/>
  <c r="D111" i="44"/>
  <c r="D112" i="44"/>
  <c r="D113" i="44"/>
  <c r="D114" i="44"/>
  <c r="D115" i="44"/>
  <c r="D116" i="44"/>
  <c r="D117" i="44"/>
  <c r="D118" i="44"/>
  <c r="D119" i="44"/>
  <c r="D120" i="44"/>
  <c r="D121" i="44"/>
  <c r="D122" i="44"/>
  <c r="D123" i="44"/>
  <c r="D124" i="44"/>
  <c r="D125" i="44"/>
  <c r="D126" i="44"/>
  <c r="D127" i="44"/>
  <c r="D128" i="44"/>
  <c r="D129" i="44"/>
  <c r="D130" i="44"/>
  <c r="D131" i="44"/>
  <c r="D132" i="44"/>
  <c r="D133" i="44"/>
  <c r="D134" i="44"/>
  <c r="D135" i="44"/>
  <c r="D136" i="44"/>
  <c r="D137" i="44"/>
  <c r="D138" i="44"/>
  <c r="D139" i="44"/>
  <c r="D140" i="44"/>
  <c r="D141" i="44"/>
  <c r="D142" i="44"/>
  <c r="D143" i="44"/>
  <c r="D144" i="44"/>
  <c r="D145" i="44"/>
  <c r="D146" i="44"/>
  <c r="D147" i="44"/>
  <c r="D148" i="44"/>
  <c r="D149" i="44"/>
  <c r="D150" i="44"/>
  <c r="D151" i="44"/>
  <c r="D152" i="44"/>
  <c r="D153" i="44"/>
  <c r="D154" i="44"/>
  <c r="D155" i="44"/>
  <c r="E155" i="44" s="1"/>
  <c r="D156" i="44"/>
  <c r="D157" i="44"/>
  <c r="D158" i="44"/>
  <c r="D159" i="44"/>
  <c r="D160" i="44"/>
  <c r="D161" i="44"/>
  <c r="D162" i="44"/>
  <c r="D163" i="44"/>
  <c r="E163" i="44" s="1"/>
  <c r="D164" i="44"/>
  <c r="D165" i="44"/>
  <c r="D166" i="44"/>
  <c r="D167" i="44"/>
  <c r="D168" i="44"/>
  <c r="D169" i="44"/>
  <c r="D170" i="44"/>
  <c r="D171" i="44"/>
  <c r="E171" i="44" s="1"/>
  <c r="D172" i="44"/>
  <c r="D173" i="44"/>
  <c r="D174" i="44"/>
  <c r="D175" i="44"/>
  <c r="D176" i="44"/>
  <c r="D177" i="44"/>
  <c r="D178" i="44"/>
  <c r="D179" i="44"/>
  <c r="E179" i="44" s="1"/>
  <c r="D180" i="44"/>
  <c r="D181" i="44"/>
  <c r="D182" i="44"/>
  <c r="D183" i="44"/>
  <c r="D184" i="44"/>
  <c r="D185" i="44"/>
  <c r="D186" i="44"/>
  <c r="D187" i="44"/>
  <c r="D188" i="44"/>
  <c r="D189" i="44"/>
  <c r="D190" i="44"/>
  <c r="D191" i="44"/>
  <c r="D192" i="44"/>
  <c r="D193" i="44"/>
  <c r="D194" i="44"/>
  <c r="D195" i="44"/>
  <c r="D196" i="44"/>
  <c r="D197" i="44"/>
  <c r="D198" i="44"/>
  <c r="D199" i="44"/>
  <c r="D200" i="44"/>
  <c r="D201" i="44"/>
  <c r="D202" i="44"/>
  <c r="D203" i="44"/>
  <c r="D204" i="44"/>
  <c r="D205" i="44"/>
  <c r="D206" i="44"/>
  <c r="D207" i="44"/>
  <c r="D208" i="44"/>
  <c r="D209" i="44"/>
  <c r="D210" i="44"/>
  <c r="D211" i="44"/>
  <c r="D212" i="44"/>
  <c r="D213" i="44"/>
  <c r="D214" i="44"/>
  <c r="D215" i="44"/>
  <c r="D216" i="44"/>
  <c r="D217" i="44"/>
  <c r="D218" i="44"/>
  <c r="D219" i="44"/>
  <c r="E219" i="44" s="1"/>
  <c r="D220" i="44"/>
  <c r="D221" i="44"/>
  <c r="D222" i="44"/>
  <c r="D223" i="44"/>
  <c r="D224" i="44"/>
  <c r="D225" i="44"/>
  <c r="D226" i="44"/>
  <c r="D227" i="44"/>
  <c r="E227" i="44" s="1"/>
  <c r="D228" i="44"/>
  <c r="D229" i="44"/>
  <c r="D230" i="44"/>
  <c r="D231" i="44"/>
  <c r="D232" i="44"/>
  <c r="D233" i="44"/>
  <c r="D234" i="44"/>
  <c r="D235" i="44"/>
  <c r="E235" i="44" s="1"/>
  <c r="D236" i="44"/>
  <c r="D237" i="44"/>
  <c r="D238" i="44"/>
  <c r="D239" i="44"/>
  <c r="D240" i="44"/>
  <c r="D241" i="44"/>
  <c r="D242" i="44"/>
  <c r="D243" i="44"/>
  <c r="E243" i="44" s="1"/>
  <c r="D244" i="44"/>
  <c r="D245" i="44"/>
  <c r="D246" i="44"/>
  <c r="D247" i="44"/>
  <c r="D248" i="44"/>
  <c r="D249" i="44"/>
  <c r="D250" i="44"/>
  <c r="D251" i="44"/>
  <c r="E251" i="44" s="1"/>
  <c r="D252" i="44"/>
  <c r="D253" i="44"/>
  <c r="D254" i="44"/>
  <c r="D255" i="44"/>
  <c r="D256" i="44"/>
  <c r="D257" i="44"/>
  <c r="D258" i="44"/>
  <c r="D259" i="44"/>
  <c r="D260" i="44"/>
  <c r="D261" i="44"/>
  <c r="D262" i="44"/>
  <c r="D263" i="44"/>
  <c r="D264" i="44"/>
  <c r="D265" i="44"/>
  <c r="D266" i="44"/>
  <c r="D267" i="44"/>
  <c r="E267" i="44" s="1"/>
  <c r="D268" i="44"/>
  <c r="E268" i="44" s="1"/>
  <c r="D269" i="44"/>
  <c r="D270" i="44"/>
  <c r="D271" i="44"/>
  <c r="D272" i="44"/>
  <c r="D273" i="44"/>
  <c r="D274" i="44"/>
  <c r="D275" i="44"/>
  <c r="E275" i="44" s="1"/>
  <c r="D276" i="44"/>
  <c r="D277" i="44"/>
  <c r="D278" i="44"/>
  <c r="E278" i="44" s="1"/>
  <c r="D279" i="44"/>
  <c r="D280" i="44"/>
  <c r="E280" i="44" s="1"/>
  <c r="D281" i="44"/>
  <c r="D282" i="44"/>
  <c r="D283" i="44"/>
  <c r="E283" i="44" s="1"/>
  <c r="D284" i="44"/>
  <c r="D5" i="44"/>
  <c r="E282" i="44"/>
  <c r="E281" i="44"/>
  <c r="E279" i="44"/>
  <c r="E277" i="44"/>
  <c r="E274" i="44"/>
  <c r="E273" i="44"/>
  <c r="E272" i="44"/>
  <c r="E271" i="44"/>
  <c r="E270" i="44"/>
  <c r="E269" i="44"/>
  <c r="E266" i="44"/>
  <c r="E265" i="44"/>
  <c r="E264" i="44"/>
  <c r="E263" i="44"/>
  <c r="E262" i="44"/>
  <c r="E261" i="44"/>
  <c r="E258" i="44"/>
  <c r="E257" i="44"/>
  <c r="E256" i="44"/>
  <c r="E255" i="44"/>
  <c r="E254" i="44"/>
  <c r="E253" i="44"/>
  <c r="E250" i="44"/>
  <c r="E249" i="44"/>
  <c r="E248" i="44"/>
  <c r="E247" i="44"/>
  <c r="E246" i="44"/>
  <c r="E245" i="44"/>
  <c r="E242" i="44"/>
  <c r="E241" i="44"/>
  <c r="E240" i="44"/>
  <c r="E239" i="44"/>
  <c r="E238" i="44"/>
  <c r="E237" i="44"/>
  <c r="E234" i="44"/>
  <c r="E233" i="44"/>
  <c r="E232" i="44"/>
  <c r="E231" i="44"/>
  <c r="E230" i="44"/>
  <c r="E229" i="44"/>
  <c r="E226" i="44"/>
  <c r="E225" i="44"/>
  <c r="E224" i="44"/>
  <c r="E223" i="44"/>
  <c r="E222" i="44"/>
  <c r="E221" i="44"/>
  <c r="E218" i="44"/>
  <c r="E217" i="44"/>
  <c r="E216" i="44"/>
  <c r="E215" i="44"/>
  <c r="E214" i="44"/>
  <c r="E213" i="44"/>
  <c r="E210" i="44"/>
  <c r="E209" i="44"/>
  <c r="E208" i="44"/>
  <c r="E207" i="44"/>
  <c r="E206" i="44"/>
  <c r="E205" i="44"/>
  <c r="E202" i="44"/>
  <c r="E201" i="44"/>
  <c r="E200" i="44"/>
  <c r="E199" i="44"/>
  <c r="E198" i="44"/>
  <c r="E197" i="44"/>
  <c r="E194" i="44"/>
  <c r="E193" i="44"/>
  <c r="E192" i="44"/>
  <c r="E191" i="44"/>
  <c r="E190" i="44"/>
  <c r="E189" i="44"/>
  <c r="E186" i="44"/>
  <c r="E185" i="44"/>
  <c r="E184" i="44"/>
  <c r="E183" i="44"/>
  <c r="E182" i="44"/>
  <c r="E181" i="44"/>
  <c r="E178" i="44"/>
  <c r="E177" i="44"/>
  <c r="E176" i="44"/>
  <c r="E175" i="44"/>
  <c r="E174" i="44"/>
  <c r="E173" i="44"/>
  <c r="E170" i="44"/>
  <c r="E169" i="44"/>
  <c r="E168" i="44"/>
  <c r="E167" i="44"/>
  <c r="E166" i="44"/>
  <c r="E165" i="44"/>
  <c r="E162" i="44"/>
  <c r="E161" i="44"/>
  <c r="E160" i="44"/>
  <c r="E159" i="44"/>
  <c r="E158" i="44"/>
  <c r="E157" i="44"/>
  <c r="E154" i="44"/>
  <c r="E153" i="44"/>
  <c r="E152" i="44"/>
  <c r="E151" i="44"/>
  <c r="E150" i="44"/>
  <c r="E149" i="44"/>
  <c r="C150" i="43"/>
  <c r="C151" i="43"/>
  <c r="C152" i="43"/>
  <c r="C153" i="43"/>
  <c r="C154" i="43"/>
  <c r="C155" i="43"/>
  <c r="C156" i="43"/>
  <c r="C157" i="43"/>
  <c r="C158" i="43"/>
  <c r="C159" i="43"/>
  <c r="C160" i="43"/>
  <c r="C161" i="43"/>
  <c r="C162" i="43"/>
  <c r="C163" i="43"/>
  <c r="C164" i="43"/>
  <c r="C165" i="43"/>
  <c r="C166" i="43"/>
  <c r="C167" i="43"/>
  <c r="C168" i="43"/>
  <c r="C169" i="43"/>
  <c r="C170" i="43"/>
  <c r="C171" i="43"/>
  <c r="C172" i="43"/>
  <c r="C173" i="43"/>
  <c r="C174" i="43"/>
  <c r="C175" i="43"/>
  <c r="C176" i="43"/>
  <c r="C177" i="43"/>
  <c r="C178" i="43"/>
  <c r="C179" i="43"/>
  <c r="C180" i="43"/>
  <c r="C181" i="43"/>
  <c r="C182" i="43"/>
  <c r="C183" i="43"/>
  <c r="C184" i="43"/>
  <c r="C185" i="43"/>
  <c r="C186" i="43"/>
  <c r="C187" i="43"/>
  <c r="C188" i="43"/>
  <c r="C189" i="43"/>
  <c r="C190" i="43"/>
  <c r="C191" i="43"/>
  <c r="C192" i="43"/>
  <c r="C193" i="43"/>
  <c r="C194" i="43"/>
  <c r="C195" i="43"/>
  <c r="C196" i="43"/>
  <c r="C197" i="43"/>
  <c r="C198" i="43"/>
  <c r="C199" i="43"/>
  <c r="C200" i="43"/>
  <c r="C201" i="43"/>
  <c r="C202" i="43"/>
  <c r="C203" i="43"/>
  <c r="C204" i="43"/>
  <c r="C205" i="43"/>
  <c r="C206" i="43"/>
  <c r="C207" i="43"/>
  <c r="C208" i="43"/>
  <c r="C209" i="43"/>
  <c r="C210" i="43"/>
  <c r="C211" i="43"/>
  <c r="C212" i="43"/>
  <c r="C213" i="43"/>
  <c r="C214" i="43"/>
  <c r="C215" i="43"/>
  <c r="C216" i="43"/>
  <c r="C217" i="43"/>
  <c r="C218" i="43"/>
  <c r="C219" i="43"/>
  <c r="C220" i="43"/>
  <c r="C221" i="43"/>
  <c r="C222" i="43"/>
  <c r="C223" i="43"/>
  <c r="C224" i="43"/>
  <c r="C225" i="43"/>
  <c r="C226" i="43"/>
  <c r="C227" i="43"/>
  <c r="C228" i="43"/>
  <c r="C229" i="43"/>
  <c r="C230" i="43"/>
  <c r="C231" i="43"/>
  <c r="C232" i="43"/>
  <c r="C233" i="43"/>
  <c r="C234" i="43"/>
  <c r="C235" i="43"/>
  <c r="C236" i="43"/>
  <c r="C237" i="43"/>
  <c r="C238" i="43"/>
  <c r="C239" i="43"/>
  <c r="C240" i="43"/>
  <c r="C241" i="43"/>
  <c r="C242" i="43"/>
  <c r="C243" i="43"/>
  <c r="C244" i="43"/>
  <c r="C245" i="43"/>
  <c r="C246" i="43"/>
  <c r="C247" i="43"/>
  <c r="C248" i="43"/>
  <c r="C249" i="43"/>
  <c r="C250" i="43"/>
  <c r="C251" i="43"/>
  <c r="C252" i="43"/>
  <c r="C253" i="43"/>
  <c r="C254" i="43"/>
  <c r="C255" i="43"/>
  <c r="C256" i="43"/>
  <c r="C257" i="43"/>
  <c r="C258" i="43"/>
  <c r="C259" i="43"/>
  <c r="C260" i="43"/>
  <c r="C261" i="43"/>
  <c r="C262" i="43"/>
  <c r="C263" i="43"/>
  <c r="C264" i="43"/>
  <c r="C265" i="43"/>
  <c r="C266" i="43"/>
  <c r="C267" i="43"/>
  <c r="C268" i="43"/>
  <c r="C269" i="43"/>
  <c r="C270" i="43"/>
  <c r="C271" i="43"/>
  <c r="C272" i="43"/>
  <c r="C273" i="43"/>
  <c r="C274" i="43"/>
  <c r="C275" i="43"/>
  <c r="C276" i="43"/>
  <c r="C277" i="43"/>
  <c r="C278" i="43"/>
  <c r="C279" i="43"/>
  <c r="C280" i="43"/>
  <c r="C281" i="43"/>
  <c r="C282" i="43"/>
  <c r="C283" i="43"/>
  <c r="C284" i="43"/>
  <c r="C149" i="43"/>
  <c r="D6" i="43"/>
  <c r="D7" i="43"/>
  <c r="D8" i="43"/>
  <c r="D9" i="43"/>
  <c r="D10" i="43"/>
  <c r="D11" i="43"/>
  <c r="D12" i="43"/>
  <c r="D13" i="43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3" i="43"/>
  <c r="D34" i="43"/>
  <c r="D35" i="43"/>
  <c r="D36" i="43"/>
  <c r="D37" i="43"/>
  <c r="D38" i="43"/>
  <c r="D39" i="43"/>
  <c r="D40" i="43"/>
  <c r="D41" i="43"/>
  <c r="D42" i="43"/>
  <c r="D43" i="43"/>
  <c r="D44" i="43"/>
  <c r="D45" i="43"/>
  <c r="D46" i="43"/>
  <c r="D47" i="43"/>
  <c r="D48" i="43"/>
  <c r="D49" i="43"/>
  <c r="D50" i="43"/>
  <c r="D51" i="43"/>
  <c r="D52" i="43"/>
  <c r="D53" i="43"/>
  <c r="D54" i="43"/>
  <c r="D55" i="43"/>
  <c r="D56" i="43"/>
  <c r="D57" i="43"/>
  <c r="D58" i="43"/>
  <c r="D59" i="43"/>
  <c r="D60" i="43"/>
  <c r="D61" i="43"/>
  <c r="D62" i="43"/>
  <c r="D63" i="43"/>
  <c r="D64" i="43"/>
  <c r="D65" i="43"/>
  <c r="D66" i="43"/>
  <c r="D67" i="43"/>
  <c r="D68" i="43"/>
  <c r="D69" i="43"/>
  <c r="D70" i="43"/>
  <c r="D71" i="43"/>
  <c r="D72" i="43"/>
  <c r="D73" i="43"/>
  <c r="D74" i="43"/>
  <c r="D75" i="43"/>
  <c r="D76" i="43"/>
  <c r="D77" i="43"/>
  <c r="D78" i="43"/>
  <c r="D79" i="43"/>
  <c r="D80" i="43"/>
  <c r="D81" i="43"/>
  <c r="D82" i="43"/>
  <c r="D83" i="43"/>
  <c r="D84" i="43"/>
  <c r="D85" i="43"/>
  <c r="D86" i="43"/>
  <c r="D87" i="43"/>
  <c r="D88" i="43"/>
  <c r="D89" i="43"/>
  <c r="D90" i="43"/>
  <c r="D91" i="43"/>
  <c r="D92" i="43"/>
  <c r="D93" i="43"/>
  <c r="D94" i="43"/>
  <c r="D95" i="43"/>
  <c r="D96" i="43"/>
  <c r="D97" i="43"/>
  <c r="D98" i="43"/>
  <c r="D99" i="43"/>
  <c r="D100" i="43"/>
  <c r="D101" i="43"/>
  <c r="D102" i="43"/>
  <c r="D103" i="43"/>
  <c r="D104" i="43"/>
  <c r="D105" i="43"/>
  <c r="D106" i="43"/>
  <c r="D107" i="43"/>
  <c r="D108" i="43"/>
  <c r="D109" i="43"/>
  <c r="D110" i="43"/>
  <c r="D111" i="43"/>
  <c r="D112" i="43"/>
  <c r="D113" i="43"/>
  <c r="D114" i="43"/>
  <c r="D115" i="43"/>
  <c r="D116" i="43"/>
  <c r="D117" i="43"/>
  <c r="D118" i="43"/>
  <c r="D119" i="43"/>
  <c r="D120" i="43"/>
  <c r="D121" i="43"/>
  <c r="D122" i="43"/>
  <c r="D123" i="43"/>
  <c r="D124" i="43"/>
  <c r="D125" i="43"/>
  <c r="D126" i="43"/>
  <c r="D127" i="43"/>
  <c r="D128" i="43"/>
  <c r="D129" i="43"/>
  <c r="D130" i="43"/>
  <c r="D131" i="43"/>
  <c r="D132" i="43"/>
  <c r="D133" i="43"/>
  <c r="D134" i="43"/>
  <c r="D135" i="43"/>
  <c r="D136" i="43"/>
  <c r="D137" i="43"/>
  <c r="D138" i="43"/>
  <c r="D139" i="43"/>
  <c r="D140" i="43"/>
  <c r="D141" i="43"/>
  <c r="D142" i="43"/>
  <c r="D143" i="43"/>
  <c r="D144" i="43"/>
  <c r="D145" i="43"/>
  <c r="D146" i="43"/>
  <c r="D147" i="43"/>
  <c r="D148" i="43"/>
  <c r="D149" i="43"/>
  <c r="E149" i="43" s="1"/>
  <c r="D150" i="43"/>
  <c r="D151" i="43"/>
  <c r="D152" i="43"/>
  <c r="D153" i="43"/>
  <c r="D154" i="43"/>
  <c r="D155" i="43"/>
  <c r="D156" i="43"/>
  <c r="D157" i="43"/>
  <c r="E157" i="43" s="1"/>
  <c r="D158" i="43"/>
  <c r="D159" i="43"/>
  <c r="D160" i="43"/>
  <c r="D161" i="43"/>
  <c r="E161" i="43" s="1"/>
  <c r="D162" i="43"/>
  <c r="D163" i="43"/>
  <c r="D164" i="43"/>
  <c r="D165" i="43"/>
  <c r="D166" i="43"/>
  <c r="D167" i="43"/>
  <c r="E167" i="43" s="1"/>
  <c r="D168" i="43"/>
  <c r="D169" i="43"/>
  <c r="E169" i="43" s="1"/>
  <c r="D170" i="43"/>
  <c r="D171" i="43"/>
  <c r="D172" i="43"/>
  <c r="D173" i="43"/>
  <c r="D174" i="43"/>
  <c r="D175" i="43"/>
  <c r="E175" i="43" s="1"/>
  <c r="D176" i="43"/>
  <c r="D177" i="43"/>
  <c r="E177" i="43" s="1"/>
  <c r="D178" i="43"/>
  <c r="D179" i="43"/>
  <c r="D180" i="43"/>
  <c r="D181" i="43"/>
  <c r="D182" i="43"/>
  <c r="D183" i="43"/>
  <c r="E183" i="43" s="1"/>
  <c r="D184" i="43"/>
  <c r="D185" i="43"/>
  <c r="E185" i="43" s="1"/>
  <c r="D186" i="43"/>
  <c r="D187" i="43"/>
  <c r="D188" i="43"/>
  <c r="D189" i="43"/>
  <c r="E189" i="43" s="1"/>
  <c r="D190" i="43"/>
  <c r="D191" i="43"/>
  <c r="E191" i="43" s="1"/>
  <c r="D192" i="43"/>
  <c r="D193" i="43"/>
  <c r="E193" i="43" s="1"/>
  <c r="D194" i="43"/>
  <c r="D195" i="43"/>
  <c r="D196" i="43"/>
  <c r="D197" i="43"/>
  <c r="D198" i="43"/>
  <c r="D199" i="43"/>
  <c r="E199" i="43" s="1"/>
  <c r="D200" i="43"/>
  <c r="D201" i="43"/>
  <c r="E201" i="43" s="1"/>
  <c r="D202" i="43"/>
  <c r="D203" i="43"/>
  <c r="D204" i="43"/>
  <c r="D205" i="43"/>
  <c r="D206" i="43"/>
  <c r="D207" i="43"/>
  <c r="E207" i="43" s="1"/>
  <c r="D208" i="43"/>
  <c r="D209" i="43"/>
  <c r="E209" i="43" s="1"/>
  <c r="D210" i="43"/>
  <c r="D211" i="43"/>
  <c r="D212" i="43"/>
  <c r="D213" i="43"/>
  <c r="E213" i="43" s="1"/>
  <c r="D214" i="43"/>
  <c r="D215" i="43"/>
  <c r="E215" i="43" s="1"/>
  <c r="D216" i="43"/>
  <c r="D217" i="43"/>
  <c r="E217" i="43" s="1"/>
  <c r="D218" i="43"/>
  <c r="D219" i="43"/>
  <c r="D220" i="43"/>
  <c r="D221" i="43"/>
  <c r="E221" i="43" s="1"/>
  <c r="D222" i="43"/>
  <c r="D223" i="43"/>
  <c r="D224" i="43"/>
  <c r="D225" i="43"/>
  <c r="E225" i="43" s="1"/>
  <c r="D226" i="43"/>
  <c r="D227" i="43"/>
  <c r="D228" i="43"/>
  <c r="D229" i="43"/>
  <c r="E229" i="43" s="1"/>
  <c r="D230" i="43"/>
  <c r="D231" i="43"/>
  <c r="D232" i="43"/>
  <c r="D233" i="43"/>
  <c r="D234" i="43"/>
  <c r="D235" i="43"/>
  <c r="D236" i="43"/>
  <c r="D237" i="43"/>
  <c r="E237" i="43" s="1"/>
  <c r="D238" i="43"/>
  <c r="D239" i="43"/>
  <c r="E239" i="43" s="1"/>
  <c r="D240" i="43"/>
  <c r="D241" i="43"/>
  <c r="D242" i="43"/>
  <c r="D243" i="43"/>
  <c r="D244" i="43"/>
  <c r="D245" i="43"/>
  <c r="E245" i="43" s="1"/>
  <c r="D246" i="43"/>
  <c r="D247" i="43"/>
  <c r="D248" i="43"/>
  <c r="E248" i="43" s="1"/>
  <c r="D249" i="43"/>
  <c r="D250" i="43"/>
  <c r="D251" i="43"/>
  <c r="D252" i="43"/>
  <c r="D253" i="43"/>
  <c r="E253" i="43" s="1"/>
  <c r="D254" i="43"/>
  <c r="D255" i="43"/>
  <c r="E255" i="43" s="1"/>
  <c r="D256" i="43"/>
  <c r="E256" i="43" s="1"/>
  <c r="D257" i="43"/>
  <c r="E257" i="43" s="1"/>
  <c r="D258" i="43"/>
  <c r="D259" i="43"/>
  <c r="D260" i="43"/>
  <c r="D261" i="43"/>
  <c r="D262" i="43"/>
  <c r="D263" i="43"/>
  <c r="E263" i="43" s="1"/>
  <c r="D264" i="43"/>
  <c r="E264" i="43" s="1"/>
  <c r="D265" i="43"/>
  <c r="E265" i="43" s="1"/>
  <c r="D266" i="43"/>
  <c r="D267" i="43"/>
  <c r="D268" i="43"/>
  <c r="D269" i="43"/>
  <c r="E269" i="43" s="1"/>
  <c r="D270" i="43"/>
  <c r="D271" i="43"/>
  <c r="D272" i="43"/>
  <c r="D273" i="43"/>
  <c r="D274" i="43"/>
  <c r="D275" i="43"/>
  <c r="D276" i="43"/>
  <c r="D277" i="43"/>
  <c r="E277" i="43" s="1"/>
  <c r="D278" i="43"/>
  <c r="D279" i="43"/>
  <c r="E279" i="43" s="1"/>
  <c r="D280" i="43"/>
  <c r="D281" i="43"/>
  <c r="E281" i="43" s="1"/>
  <c r="D282" i="43"/>
  <c r="D283" i="43"/>
  <c r="D284" i="43"/>
  <c r="D5" i="43"/>
  <c r="E283" i="43"/>
  <c r="E282" i="43"/>
  <c r="E280" i="43"/>
  <c r="E275" i="43"/>
  <c r="E274" i="43"/>
  <c r="E272" i="43"/>
  <c r="E271" i="43"/>
  <c r="E270" i="43"/>
  <c r="E267" i="43"/>
  <c r="E266" i="43"/>
  <c r="E262" i="43"/>
  <c r="E260" i="43"/>
  <c r="E259" i="43"/>
  <c r="E258" i="43"/>
  <c r="E254" i="43"/>
  <c r="E251" i="43"/>
  <c r="E250" i="43"/>
  <c r="E249" i="43"/>
  <c r="E247" i="43"/>
  <c r="E246" i="43"/>
  <c r="E242" i="43"/>
  <c r="E241" i="43"/>
  <c r="E240" i="43"/>
  <c r="E238" i="43"/>
  <c r="E234" i="43"/>
  <c r="E233" i="43"/>
  <c r="E232" i="43"/>
  <c r="E231" i="43"/>
  <c r="E230" i="43"/>
  <c r="E226" i="43"/>
  <c r="E224" i="43"/>
  <c r="E223" i="43"/>
  <c r="E222" i="43"/>
  <c r="E219" i="43"/>
  <c r="E218" i="43"/>
  <c r="E216" i="43"/>
  <c r="E214" i="43"/>
  <c r="E210" i="43"/>
  <c r="E208" i="43"/>
  <c r="E206" i="43"/>
  <c r="E202" i="43"/>
  <c r="E200" i="43"/>
  <c r="E198" i="43"/>
  <c r="E194" i="43"/>
  <c r="E192" i="43"/>
  <c r="E190" i="43"/>
  <c r="E186" i="43"/>
  <c r="E184" i="43"/>
  <c r="E182" i="43"/>
  <c r="E180" i="43"/>
  <c r="E178" i="43"/>
  <c r="E176" i="43"/>
  <c r="E174" i="43"/>
  <c r="E170" i="43"/>
  <c r="E168" i="43"/>
  <c r="E166" i="43"/>
  <c r="E164" i="43"/>
  <c r="E162" i="43"/>
  <c r="E160" i="43"/>
  <c r="E159" i="43"/>
  <c r="E158" i="43"/>
  <c r="E154" i="43"/>
  <c r="E153" i="43"/>
  <c r="E152" i="43"/>
  <c r="E151" i="43"/>
  <c r="E150" i="43"/>
  <c r="C150" i="42"/>
  <c r="C151" i="42"/>
  <c r="C152" i="42"/>
  <c r="C153" i="42"/>
  <c r="C154" i="42"/>
  <c r="C155" i="42"/>
  <c r="C156" i="42"/>
  <c r="C157" i="42"/>
  <c r="C158" i="42"/>
  <c r="C159" i="42"/>
  <c r="C160" i="42"/>
  <c r="C161" i="42"/>
  <c r="C162" i="42"/>
  <c r="C163" i="42"/>
  <c r="C164" i="42"/>
  <c r="C165" i="42"/>
  <c r="C166" i="42"/>
  <c r="C167" i="42"/>
  <c r="C168" i="42"/>
  <c r="C169" i="42"/>
  <c r="C170" i="42"/>
  <c r="C171" i="42"/>
  <c r="C172" i="42"/>
  <c r="C173" i="42"/>
  <c r="C174" i="42"/>
  <c r="C175" i="42"/>
  <c r="C176" i="42"/>
  <c r="C177" i="42"/>
  <c r="C178" i="42"/>
  <c r="C179" i="42"/>
  <c r="C180" i="42"/>
  <c r="C181" i="42"/>
  <c r="C182" i="42"/>
  <c r="C183" i="42"/>
  <c r="C184" i="42"/>
  <c r="C185" i="42"/>
  <c r="C186" i="42"/>
  <c r="C187" i="42"/>
  <c r="C188" i="42"/>
  <c r="C189" i="42"/>
  <c r="C190" i="42"/>
  <c r="C191" i="42"/>
  <c r="C192" i="42"/>
  <c r="C193" i="42"/>
  <c r="C194" i="42"/>
  <c r="C195" i="42"/>
  <c r="C196" i="42"/>
  <c r="C197" i="42"/>
  <c r="C198" i="42"/>
  <c r="C199" i="42"/>
  <c r="C200" i="42"/>
  <c r="C201" i="42"/>
  <c r="C202" i="42"/>
  <c r="C203" i="42"/>
  <c r="C204" i="42"/>
  <c r="C205" i="42"/>
  <c r="C206" i="42"/>
  <c r="C207" i="42"/>
  <c r="C208" i="42"/>
  <c r="C209" i="42"/>
  <c r="C210" i="42"/>
  <c r="C211" i="42"/>
  <c r="C212" i="42"/>
  <c r="C213" i="42"/>
  <c r="C214" i="42"/>
  <c r="C215" i="42"/>
  <c r="C216" i="42"/>
  <c r="C217" i="42"/>
  <c r="C218" i="42"/>
  <c r="C219" i="42"/>
  <c r="C220" i="42"/>
  <c r="C221" i="42"/>
  <c r="C222" i="42"/>
  <c r="C223" i="42"/>
  <c r="C224" i="42"/>
  <c r="C225" i="42"/>
  <c r="C226" i="42"/>
  <c r="C227" i="42"/>
  <c r="C228" i="42"/>
  <c r="C229" i="42"/>
  <c r="C230" i="42"/>
  <c r="C231" i="42"/>
  <c r="C232" i="42"/>
  <c r="C233" i="42"/>
  <c r="C234" i="42"/>
  <c r="C235" i="42"/>
  <c r="C236" i="42"/>
  <c r="C237" i="42"/>
  <c r="C238" i="42"/>
  <c r="C239" i="42"/>
  <c r="C240" i="42"/>
  <c r="C241" i="42"/>
  <c r="C242" i="42"/>
  <c r="C243" i="42"/>
  <c r="C244" i="42"/>
  <c r="C245" i="42"/>
  <c r="C246" i="42"/>
  <c r="C247" i="42"/>
  <c r="C248" i="42"/>
  <c r="C249" i="42"/>
  <c r="C250" i="42"/>
  <c r="C251" i="42"/>
  <c r="C252" i="42"/>
  <c r="C253" i="42"/>
  <c r="C254" i="42"/>
  <c r="C255" i="42"/>
  <c r="C256" i="42"/>
  <c r="C257" i="42"/>
  <c r="C258" i="42"/>
  <c r="C259" i="42"/>
  <c r="C260" i="42"/>
  <c r="C261" i="42"/>
  <c r="C262" i="42"/>
  <c r="C263" i="42"/>
  <c r="C264" i="42"/>
  <c r="C265" i="42"/>
  <c r="C266" i="42"/>
  <c r="C267" i="42"/>
  <c r="C268" i="42"/>
  <c r="C269" i="42"/>
  <c r="C270" i="42"/>
  <c r="C271" i="42"/>
  <c r="C272" i="42"/>
  <c r="C273" i="42"/>
  <c r="C274" i="42"/>
  <c r="C275" i="42"/>
  <c r="C276" i="42"/>
  <c r="C277" i="42"/>
  <c r="C278" i="42"/>
  <c r="C279" i="42"/>
  <c r="C280" i="42"/>
  <c r="C281" i="42"/>
  <c r="C282" i="42"/>
  <c r="C283" i="42"/>
  <c r="C284" i="42"/>
  <c r="C149" i="42"/>
  <c r="D6" i="42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0" i="42"/>
  <c r="D31" i="42"/>
  <c r="D32" i="42"/>
  <c r="D33" i="42"/>
  <c r="D34" i="42"/>
  <c r="D35" i="42"/>
  <c r="D36" i="42"/>
  <c r="D37" i="42"/>
  <c r="D38" i="42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D52" i="42"/>
  <c r="D53" i="42"/>
  <c r="D54" i="42"/>
  <c r="D55" i="42"/>
  <c r="D56" i="42"/>
  <c r="D57" i="42"/>
  <c r="D58" i="42"/>
  <c r="D59" i="42"/>
  <c r="D60" i="42"/>
  <c r="D61" i="42"/>
  <c r="D62" i="42"/>
  <c r="D63" i="42"/>
  <c r="D64" i="42"/>
  <c r="D65" i="42"/>
  <c r="D66" i="42"/>
  <c r="D67" i="42"/>
  <c r="D68" i="42"/>
  <c r="D69" i="42"/>
  <c r="D70" i="42"/>
  <c r="D71" i="42"/>
  <c r="D72" i="42"/>
  <c r="D73" i="42"/>
  <c r="D74" i="42"/>
  <c r="D75" i="42"/>
  <c r="D76" i="42"/>
  <c r="D77" i="42"/>
  <c r="D78" i="42"/>
  <c r="D79" i="42"/>
  <c r="D80" i="42"/>
  <c r="D81" i="42"/>
  <c r="D82" i="42"/>
  <c r="D83" i="42"/>
  <c r="D84" i="42"/>
  <c r="D85" i="42"/>
  <c r="D86" i="42"/>
  <c r="D87" i="42"/>
  <c r="D88" i="42"/>
  <c r="D89" i="42"/>
  <c r="D90" i="42"/>
  <c r="D91" i="42"/>
  <c r="D92" i="42"/>
  <c r="D93" i="42"/>
  <c r="D94" i="42"/>
  <c r="D95" i="42"/>
  <c r="D96" i="42"/>
  <c r="D97" i="42"/>
  <c r="D98" i="42"/>
  <c r="D99" i="42"/>
  <c r="D100" i="42"/>
  <c r="D101" i="42"/>
  <c r="D102" i="42"/>
  <c r="D103" i="42"/>
  <c r="D104" i="42"/>
  <c r="D105" i="42"/>
  <c r="D106" i="42"/>
  <c r="D107" i="42"/>
  <c r="D108" i="42"/>
  <c r="D109" i="42"/>
  <c r="D110" i="42"/>
  <c r="D111" i="42"/>
  <c r="D112" i="42"/>
  <c r="D113" i="42"/>
  <c r="D114" i="42"/>
  <c r="D115" i="42"/>
  <c r="D116" i="42"/>
  <c r="D117" i="42"/>
  <c r="D118" i="42"/>
  <c r="D119" i="42"/>
  <c r="D120" i="42"/>
  <c r="D121" i="42"/>
  <c r="D122" i="42"/>
  <c r="D123" i="42"/>
  <c r="D124" i="42"/>
  <c r="D125" i="42"/>
  <c r="D126" i="42"/>
  <c r="D127" i="42"/>
  <c r="D128" i="42"/>
  <c r="D129" i="42"/>
  <c r="D130" i="42"/>
  <c r="D131" i="42"/>
  <c r="D132" i="42"/>
  <c r="D133" i="42"/>
  <c r="D134" i="42"/>
  <c r="D135" i="42"/>
  <c r="D136" i="42"/>
  <c r="D137" i="42"/>
  <c r="D138" i="42"/>
  <c r="D139" i="42"/>
  <c r="D140" i="42"/>
  <c r="D141" i="42"/>
  <c r="D142" i="42"/>
  <c r="D143" i="42"/>
  <c r="D144" i="42"/>
  <c r="D145" i="42"/>
  <c r="D146" i="42"/>
  <c r="D147" i="42"/>
  <c r="D148" i="42"/>
  <c r="D149" i="42"/>
  <c r="D150" i="42"/>
  <c r="D151" i="42"/>
  <c r="D152" i="42"/>
  <c r="D153" i="42"/>
  <c r="D154" i="42"/>
  <c r="D155" i="42"/>
  <c r="D156" i="42"/>
  <c r="D157" i="42"/>
  <c r="D158" i="42"/>
  <c r="D159" i="42"/>
  <c r="D160" i="42"/>
  <c r="D161" i="42"/>
  <c r="D162" i="42"/>
  <c r="D163" i="42"/>
  <c r="D164" i="42"/>
  <c r="D165" i="42"/>
  <c r="D166" i="42"/>
  <c r="D167" i="42"/>
  <c r="D168" i="42"/>
  <c r="D169" i="42"/>
  <c r="D170" i="42"/>
  <c r="D171" i="42"/>
  <c r="D172" i="42"/>
  <c r="D173" i="42"/>
  <c r="D174" i="42"/>
  <c r="D175" i="42"/>
  <c r="D176" i="42"/>
  <c r="D177" i="42"/>
  <c r="D178" i="42"/>
  <c r="D179" i="42"/>
  <c r="D180" i="42"/>
  <c r="D181" i="42"/>
  <c r="D182" i="42"/>
  <c r="D183" i="42"/>
  <c r="D184" i="42"/>
  <c r="D185" i="42"/>
  <c r="D186" i="42"/>
  <c r="D187" i="42"/>
  <c r="D188" i="42"/>
  <c r="D189" i="42"/>
  <c r="D190" i="42"/>
  <c r="D191" i="42"/>
  <c r="D192" i="42"/>
  <c r="D193" i="42"/>
  <c r="D194" i="42"/>
  <c r="D195" i="42"/>
  <c r="D196" i="42"/>
  <c r="D197" i="42"/>
  <c r="D198" i="42"/>
  <c r="D199" i="42"/>
  <c r="D200" i="42"/>
  <c r="D201" i="42"/>
  <c r="D202" i="42"/>
  <c r="D203" i="42"/>
  <c r="E203" i="42" s="1"/>
  <c r="D204" i="42"/>
  <c r="D205" i="42"/>
  <c r="D206" i="42"/>
  <c r="D207" i="42"/>
  <c r="D208" i="42"/>
  <c r="D209" i="42"/>
  <c r="D210" i="42"/>
  <c r="D211" i="42"/>
  <c r="E211" i="42" s="1"/>
  <c r="D212" i="42"/>
  <c r="D213" i="42"/>
  <c r="D214" i="42"/>
  <c r="D215" i="42"/>
  <c r="D216" i="42"/>
  <c r="D217" i="42"/>
  <c r="D218" i="42"/>
  <c r="D219" i="42"/>
  <c r="E219" i="42" s="1"/>
  <c r="D220" i="42"/>
  <c r="D221" i="42"/>
  <c r="D222" i="42"/>
  <c r="D223" i="42"/>
  <c r="D224" i="42"/>
  <c r="D225" i="42"/>
  <c r="D226" i="42"/>
  <c r="D227" i="42"/>
  <c r="E227" i="42" s="1"/>
  <c r="D228" i="42"/>
  <c r="D229" i="42"/>
  <c r="D230" i="42"/>
  <c r="D231" i="42"/>
  <c r="D232" i="42"/>
  <c r="D233" i="42"/>
  <c r="D234" i="42"/>
  <c r="D235" i="42"/>
  <c r="E235" i="42" s="1"/>
  <c r="D236" i="42"/>
  <c r="D237" i="42"/>
  <c r="D238" i="42"/>
  <c r="D239" i="42"/>
  <c r="D240" i="42"/>
  <c r="D241" i="42"/>
  <c r="D242" i="42"/>
  <c r="D243" i="42"/>
  <c r="E243" i="42" s="1"/>
  <c r="D244" i="42"/>
  <c r="D245" i="42"/>
  <c r="D246" i="42"/>
  <c r="D247" i="42"/>
  <c r="D248" i="42"/>
  <c r="D249" i="42"/>
  <c r="D250" i="42"/>
  <c r="D251" i="42"/>
  <c r="E251" i="42" s="1"/>
  <c r="D252" i="42"/>
  <c r="D253" i="42"/>
  <c r="D254" i="42"/>
  <c r="D255" i="42"/>
  <c r="D256" i="42"/>
  <c r="D257" i="42"/>
  <c r="D258" i="42"/>
  <c r="D259" i="42"/>
  <c r="E259" i="42" s="1"/>
  <c r="D260" i="42"/>
  <c r="D261" i="42"/>
  <c r="D262" i="42"/>
  <c r="D263" i="42"/>
  <c r="D264" i="42"/>
  <c r="D265" i="42"/>
  <c r="D266" i="42"/>
  <c r="D267" i="42"/>
  <c r="E267" i="42" s="1"/>
  <c r="D268" i="42"/>
  <c r="E268" i="42" s="1"/>
  <c r="D269" i="42"/>
  <c r="D270" i="42"/>
  <c r="D271" i="42"/>
  <c r="D272" i="42"/>
  <c r="D273" i="42"/>
  <c r="D274" i="42"/>
  <c r="D275" i="42"/>
  <c r="E275" i="42" s="1"/>
  <c r="D276" i="42"/>
  <c r="E276" i="42" s="1"/>
  <c r="D277" i="42"/>
  <c r="D278" i="42"/>
  <c r="D279" i="42"/>
  <c r="D280" i="42"/>
  <c r="D281" i="42"/>
  <c r="D282" i="42"/>
  <c r="D283" i="42"/>
  <c r="E283" i="42" s="1"/>
  <c r="D284" i="42"/>
  <c r="E284" i="42" s="1"/>
  <c r="D5" i="42"/>
  <c r="E282" i="42"/>
  <c r="E281" i="42"/>
  <c r="E280" i="42"/>
  <c r="E279" i="42"/>
  <c r="E277" i="42"/>
  <c r="E274" i="42"/>
  <c r="E273" i="42"/>
  <c r="E272" i="42"/>
  <c r="E271" i="42"/>
  <c r="E270" i="42"/>
  <c r="E269" i="42"/>
  <c r="E266" i="42"/>
  <c r="E265" i="42"/>
  <c r="E264" i="42"/>
  <c r="E263" i="42"/>
  <c r="E262" i="42"/>
  <c r="E261" i="42"/>
  <c r="E258" i="42"/>
  <c r="E257" i="42"/>
  <c r="E256" i="42"/>
  <c r="E255" i="42"/>
  <c r="E254" i="42"/>
  <c r="E253" i="42"/>
  <c r="E250" i="42"/>
  <c r="E249" i="42"/>
  <c r="E248" i="42"/>
  <c r="E247" i="42"/>
  <c r="E246" i="42"/>
  <c r="E245" i="42"/>
  <c r="E242" i="42"/>
  <c r="E241" i="42"/>
  <c r="E240" i="42"/>
  <c r="E239" i="42"/>
  <c r="E238" i="42"/>
  <c r="E237" i="42"/>
  <c r="E234" i="42"/>
  <c r="E233" i="42"/>
  <c r="E232" i="42"/>
  <c r="E231" i="42"/>
  <c r="E230" i="42"/>
  <c r="E229" i="42"/>
  <c r="E228" i="42"/>
  <c r="E226" i="42"/>
  <c r="E225" i="42"/>
  <c r="E224" i="42"/>
  <c r="E223" i="42"/>
  <c r="E222" i="42"/>
  <c r="E221" i="42"/>
  <c r="E218" i="42"/>
  <c r="E217" i="42"/>
  <c r="E216" i="42"/>
  <c r="E215" i="42"/>
  <c r="E214" i="42"/>
  <c r="E213" i="42"/>
  <c r="E210" i="42"/>
  <c r="E209" i="42"/>
  <c r="E208" i="42"/>
  <c r="E207" i="42"/>
  <c r="E206" i="42"/>
  <c r="E205" i="42"/>
  <c r="E202" i="42"/>
  <c r="E201" i="42"/>
  <c r="E200" i="42"/>
  <c r="E199" i="42"/>
  <c r="E198" i="42"/>
  <c r="E197" i="42"/>
  <c r="E194" i="42"/>
  <c r="E193" i="42"/>
  <c r="E192" i="42"/>
  <c r="E149" i="42"/>
  <c r="C150" i="41"/>
  <c r="C151" i="41"/>
  <c r="C152" i="41"/>
  <c r="C153" i="41"/>
  <c r="C154" i="41"/>
  <c r="C155" i="41"/>
  <c r="C156" i="41"/>
  <c r="C157" i="41"/>
  <c r="C158" i="41"/>
  <c r="C159" i="41"/>
  <c r="C160" i="41"/>
  <c r="C161" i="41"/>
  <c r="C162" i="41"/>
  <c r="C163" i="41"/>
  <c r="C164" i="41"/>
  <c r="C165" i="41"/>
  <c r="C166" i="41"/>
  <c r="C167" i="41"/>
  <c r="C168" i="41"/>
  <c r="C169" i="41"/>
  <c r="C170" i="41"/>
  <c r="C171" i="41"/>
  <c r="C172" i="41"/>
  <c r="C173" i="41"/>
  <c r="C174" i="41"/>
  <c r="C175" i="41"/>
  <c r="C176" i="41"/>
  <c r="C177" i="41"/>
  <c r="C178" i="41"/>
  <c r="C179" i="41"/>
  <c r="C180" i="41"/>
  <c r="C181" i="41"/>
  <c r="C182" i="41"/>
  <c r="C183" i="41"/>
  <c r="C184" i="41"/>
  <c r="C185" i="41"/>
  <c r="C186" i="41"/>
  <c r="C187" i="41"/>
  <c r="C188" i="41"/>
  <c r="C189" i="41"/>
  <c r="C190" i="41"/>
  <c r="C191" i="41"/>
  <c r="C192" i="41"/>
  <c r="C193" i="41"/>
  <c r="C194" i="41"/>
  <c r="C195" i="41"/>
  <c r="C196" i="41"/>
  <c r="C197" i="41"/>
  <c r="C198" i="41"/>
  <c r="C199" i="41"/>
  <c r="C200" i="41"/>
  <c r="C201" i="41"/>
  <c r="C202" i="41"/>
  <c r="C203" i="41"/>
  <c r="C204" i="41"/>
  <c r="C205" i="41"/>
  <c r="C206" i="41"/>
  <c r="C207" i="41"/>
  <c r="C208" i="41"/>
  <c r="C209" i="41"/>
  <c r="C210" i="41"/>
  <c r="C211" i="41"/>
  <c r="C212" i="41"/>
  <c r="C213" i="41"/>
  <c r="C214" i="41"/>
  <c r="C215" i="41"/>
  <c r="C216" i="41"/>
  <c r="C217" i="41"/>
  <c r="C218" i="41"/>
  <c r="C219" i="41"/>
  <c r="C220" i="41"/>
  <c r="C221" i="41"/>
  <c r="C222" i="41"/>
  <c r="C223" i="41"/>
  <c r="C224" i="41"/>
  <c r="C225" i="41"/>
  <c r="C226" i="41"/>
  <c r="C227" i="41"/>
  <c r="C228" i="41"/>
  <c r="C229" i="41"/>
  <c r="C230" i="41"/>
  <c r="C231" i="41"/>
  <c r="C232" i="41"/>
  <c r="C233" i="41"/>
  <c r="C234" i="41"/>
  <c r="C235" i="41"/>
  <c r="C236" i="41"/>
  <c r="C237" i="41"/>
  <c r="C238" i="41"/>
  <c r="C239" i="41"/>
  <c r="C240" i="41"/>
  <c r="C241" i="41"/>
  <c r="C242" i="41"/>
  <c r="C243" i="41"/>
  <c r="C244" i="41"/>
  <c r="C245" i="41"/>
  <c r="C246" i="41"/>
  <c r="C247" i="41"/>
  <c r="C248" i="41"/>
  <c r="C249" i="41"/>
  <c r="C250" i="41"/>
  <c r="C251" i="41"/>
  <c r="C252" i="41"/>
  <c r="C253" i="41"/>
  <c r="C254" i="41"/>
  <c r="C255" i="41"/>
  <c r="C256" i="41"/>
  <c r="C257" i="41"/>
  <c r="C258" i="41"/>
  <c r="E258" i="41" s="1"/>
  <c r="C259" i="41"/>
  <c r="C260" i="41"/>
  <c r="C261" i="41"/>
  <c r="C262" i="41"/>
  <c r="E262" i="41" s="1"/>
  <c r="C263" i="41"/>
  <c r="E263" i="41" s="1"/>
  <c r="C264" i="41"/>
  <c r="C265" i="41"/>
  <c r="E265" i="41" s="1"/>
  <c r="C266" i="41"/>
  <c r="E266" i="41" s="1"/>
  <c r="C267" i="41"/>
  <c r="C268" i="41"/>
  <c r="C269" i="41"/>
  <c r="C270" i="41"/>
  <c r="C271" i="41"/>
  <c r="E271" i="41" s="1"/>
  <c r="C272" i="41"/>
  <c r="E272" i="41" s="1"/>
  <c r="C273" i="41"/>
  <c r="E273" i="41" s="1"/>
  <c r="C274" i="41"/>
  <c r="E274" i="41" s="1"/>
  <c r="C275" i="41"/>
  <c r="C276" i="41"/>
  <c r="C277" i="41"/>
  <c r="C278" i="41"/>
  <c r="C279" i="41"/>
  <c r="E279" i="41" s="1"/>
  <c r="C280" i="41"/>
  <c r="C281" i="41"/>
  <c r="C282" i="41"/>
  <c r="E282" i="41" s="1"/>
  <c r="C283" i="41"/>
  <c r="C284" i="41"/>
  <c r="C149" i="41"/>
  <c r="D6" i="41"/>
  <c r="D7" i="41"/>
  <c r="D8" i="41"/>
  <c r="D9" i="41"/>
  <c r="D10" i="41"/>
  <c r="D11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7" i="41"/>
  <c r="D38" i="41"/>
  <c r="D39" i="41"/>
  <c r="D40" i="41"/>
  <c r="D41" i="41"/>
  <c r="D42" i="41"/>
  <c r="D43" i="41"/>
  <c r="D44" i="41"/>
  <c r="D45" i="41"/>
  <c r="D46" i="41"/>
  <c r="D47" i="41"/>
  <c r="D48" i="41"/>
  <c r="D49" i="41"/>
  <c r="D50" i="41"/>
  <c r="D51" i="41"/>
  <c r="D52" i="41"/>
  <c r="D53" i="41"/>
  <c r="D54" i="41"/>
  <c r="D55" i="41"/>
  <c r="D56" i="41"/>
  <c r="D57" i="41"/>
  <c r="D58" i="41"/>
  <c r="D59" i="41"/>
  <c r="D60" i="41"/>
  <c r="D61" i="41"/>
  <c r="D62" i="41"/>
  <c r="D63" i="41"/>
  <c r="D64" i="41"/>
  <c r="D65" i="41"/>
  <c r="D66" i="41"/>
  <c r="D67" i="41"/>
  <c r="D68" i="41"/>
  <c r="D69" i="41"/>
  <c r="D70" i="41"/>
  <c r="D71" i="41"/>
  <c r="D72" i="41"/>
  <c r="D73" i="41"/>
  <c r="D74" i="41"/>
  <c r="D75" i="41"/>
  <c r="D76" i="41"/>
  <c r="D77" i="41"/>
  <c r="D78" i="41"/>
  <c r="D79" i="41"/>
  <c r="D80" i="41"/>
  <c r="D81" i="41"/>
  <c r="D82" i="41"/>
  <c r="D83" i="41"/>
  <c r="D84" i="41"/>
  <c r="D85" i="41"/>
  <c r="D86" i="41"/>
  <c r="D87" i="41"/>
  <c r="D88" i="41"/>
  <c r="D89" i="41"/>
  <c r="D90" i="41"/>
  <c r="D91" i="41"/>
  <c r="D92" i="41"/>
  <c r="D93" i="41"/>
  <c r="D94" i="41"/>
  <c r="D95" i="41"/>
  <c r="D96" i="41"/>
  <c r="D97" i="41"/>
  <c r="D98" i="41"/>
  <c r="D99" i="41"/>
  <c r="D100" i="41"/>
  <c r="D101" i="41"/>
  <c r="D102" i="41"/>
  <c r="D103" i="41"/>
  <c r="D104" i="41"/>
  <c r="D105" i="41"/>
  <c r="D106" i="41"/>
  <c r="D107" i="41"/>
  <c r="D108" i="41"/>
  <c r="D109" i="41"/>
  <c r="D110" i="41"/>
  <c r="D111" i="41"/>
  <c r="D112" i="41"/>
  <c r="D113" i="41"/>
  <c r="D114" i="41"/>
  <c r="D115" i="41"/>
  <c r="D116" i="41"/>
  <c r="D117" i="41"/>
  <c r="D118" i="41"/>
  <c r="D119" i="41"/>
  <c r="D120" i="41"/>
  <c r="D121" i="41"/>
  <c r="D122" i="41"/>
  <c r="D123" i="41"/>
  <c r="D124" i="41"/>
  <c r="D125" i="41"/>
  <c r="D126" i="41"/>
  <c r="D127" i="41"/>
  <c r="D128" i="41"/>
  <c r="D129" i="41"/>
  <c r="D130" i="41"/>
  <c r="D131" i="41"/>
  <c r="D132" i="41"/>
  <c r="D133" i="41"/>
  <c r="D134" i="41"/>
  <c r="D135" i="41"/>
  <c r="D136" i="41"/>
  <c r="D137" i="41"/>
  <c r="D138" i="41"/>
  <c r="D139" i="41"/>
  <c r="D140" i="41"/>
  <c r="D141" i="41"/>
  <c r="D142" i="41"/>
  <c r="D143" i="41"/>
  <c r="D144" i="41"/>
  <c r="D145" i="41"/>
  <c r="D146" i="41"/>
  <c r="D147" i="41"/>
  <c r="D148" i="41"/>
  <c r="D149" i="41"/>
  <c r="E149" i="41" s="1"/>
  <c r="D150" i="41"/>
  <c r="E150" i="41" s="1"/>
  <c r="D151" i="41"/>
  <c r="E151" i="41" s="1"/>
  <c r="D152" i="41"/>
  <c r="D153" i="41"/>
  <c r="E153" i="41" s="1"/>
  <c r="D154" i="41"/>
  <c r="E154" i="41" s="1"/>
  <c r="D155" i="41"/>
  <c r="D156" i="41"/>
  <c r="E156" i="41" s="1"/>
  <c r="D157" i="41"/>
  <c r="E157" i="41" s="1"/>
  <c r="D158" i="41"/>
  <c r="E158" i="41" s="1"/>
  <c r="D159" i="41"/>
  <c r="E159" i="41" s="1"/>
  <c r="D160" i="41"/>
  <c r="D161" i="41"/>
  <c r="E161" i="41" s="1"/>
  <c r="D162" i="41"/>
  <c r="E162" i="41" s="1"/>
  <c r="D163" i="41"/>
  <c r="D164" i="41"/>
  <c r="E164" i="41" s="1"/>
  <c r="D165" i="41"/>
  <c r="E165" i="41" s="1"/>
  <c r="D166" i="41"/>
  <c r="E166" i="41" s="1"/>
  <c r="D167" i="41"/>
  <c r="E167" i="41" s="1"/>
  <c r="D168" i="41"/>
  <c r="D169" i="41"/>
  <c r="E169" i="41" s="1"/>
  <c r="D170" i="41"/>
  <c r="E170" i="41" s="1"/>
  <c r="D171" i="41"/>
  <c r="D172" i="41"/>
  <c r="E172" i="41" s="1"/>
  <c r="D173" i="41"/>
  <c r="E173" i="41" s="1"/>
  <c r="D174" i="41"/>
  <c r="E174" i="41" s="1"/>
  <c r="D175" i="41"/>
  <c r="E175" i="41" s="1"/>
  <c r="D176" i="41"/>
  <c r="E176" i="41" s="1"/>
  <c r="D177" i="41"/>
  <c r="E177" i="41" s="1"/>
  <c r="D178" i="41"/>
  <c r="E178" i="41" s="1"/>
  <c r="D179" i="41"/>
  <c r="E179" i="41" s="1"/>
  <c r="D180" i="41"/>
  <c r="D181" i="41"/>
  <c r="E181" i="41" s="1"/>
  <c r="D182" i="41"/>
  <c r="E182" i="41" s="1"/>
  <c r="D183" i="41"/>
  <c r="E183" i="41" s="1"/>
  <c r="D184" i="41"/>
  <c r="E184" i="41" s="1"/>
  <c r="D185" i="41"/>
  <c r="E185" i="41" s="1"/>
  <c r="D186" i="41"/>
  <c r="E186" i="41" s="1"/>
  <c r="D187" i="41"/>
  <c r="D188" i="41"/>
  <c r="D189" i="41"/>
  <c r="E189" i="41" s="1"/>
  <c r="D190" i="41"/>
  <c r="E190" i="41" s="1"/>
  <c r="D191" i="41"/>
  <c r="E191" i="41" s="1"/>
  <c r="D192" i="41"/>
  <c r="D193" i="41"/>
  <c r="E193" i="41" s="1"/>
  <c r="D194" i="41"/>
  <c r="E194" i="41" s="1"/>
  <c r="D195" i="41"/>
  <c r="D196" i="41"/>
  <c r="D197" i="41"/>
  <c r="E197" i="41" s="1"/>
  <c r="D198" i="41"/>
  <c r="E198" i="41" s="1"/>
  <c r="D199" i="41"/>
  <c r="E199" i="41" s="1"/>
  <c r="D200" i="41"/>
  <c r="D201" i="41"/>
  <c r="E201" i="41" s="1"/>
  <c r="D202" i="41"/>
  <c r="E202" i="41" s="1"/>
  <c r="D203" i="41"/>
  <c r="E203" i="41" s="1"/>
  <c r="D204" i="41"/>
  <c r="E204" i="41" s="1"/>
  <c r="D205" i="41"/>
  <c r="E205" i="41" s="1"/>
  <c r="D206" i="41"/>
  <c r="E206" i="41" s="1"/>
  <c r="D207" i="41"/>
  <c r="E207" i="41" s="1"/>
  <c r="D208" i="41"/>
  <c r="D209" i="41"/>
  <c r="E209" i="41" s="1"/>
  <c r="D210" i="41"/>
  <c r="E210" i="41" s="1"/>
  <c r="D211" i="41"/>
  <c r="D212" i="41"/>
  <c r="E212" i="41" s="1"/>
  <c r="D213" i="41"/>
  <c r="E213" i="41" s="1"/>
  <c r="D214" i="41"/>
  <c r="E214" i="41" s="1"/>
  <c r="D215" i="41"/>
  <c r="E215" i="41" s="1"/>
  <c r="D216" i="41"/>
  <c r="D217" i="41"/>
  <c r="E217" i="41" s="1"/>
  <c r="D218" i="41"/>
  <c r="E218" i="41" s="1"/>
  <c r="D219" i="41"/>
  <c r="D220" i="41"/>
  <c r="E220" i="41" s="1"/>
  <c r="D221" i="41"/>
  <c r="E221" i="41" s="1"/>
  <c r="D222" i="41"/>
  <c r="E222" i="41" s="1"/>
  <c r="D223" i="41"/>
  <c r="E223" i="41" s="1"/>
  <c r="D224" i="41"/>
  <c r="E224" i="41" s="1"/>
  <c r="D225" i="41"/>
  <c r="E225" i="41" s="1"/>
  <c r="D226" i="41"/>
  <c r="E226" i="41" s="1"/>
  <c r="D227" i="41"/>
  <c r="E227" i="41" s="1"/>
  <c r="D228" i="41"/>
  <c r="D229" i="41"/>
  <c r="E229" i="41" s="1"/>
  <c r="D230" i="41"/>
  <c r="E230" i="41" s="1"/>
  <c r="D231" i="41"/>
  <c r="E231" i="41" s="1"/>
  <c r="D232" i="41"/>
  <c r="E232" i="41" s="1"/>
  <c r="D233" i="41"/>
  <c r="E233" i="41" s="1"/>
  <c r="D234" i="41"/>
  <c r="E234" i="41" s="1"/>
  <c r="D235" i="41"/>
  <c r="E235" i="41" s="1"/>
  <c r="D236" i="41"/>
  <c r="D237" i="41"/>
  <c r="E237" i="41" s="1"/>
  <c r="D238" i="41"/>
  <c r="E238" i="41" s="1"/>
  <c r="D239" i="41"/>
  <c r="E239" i="41" s="1"/>
  <c r="D240" i="41"/>
  <c r="D241" i="41"/>
  <c r="E241" i="41" s="1"/>
  <c r="D242" i="41"/>
  <c r="E242" i="41" s="1"/>
  <c r="D243" i="41"/>
  <c r="D244" i="41"/>
  <c r="E244" i="41" s="1"/>
  <c r="D245" i="41"/>
  <c r="E245" i="41" s="1"/>
  <c r="D246" i="41"/>
  <c r="E246" i="41" s="1"/>
  <c r="D247" i="41"/>
  <c r="E247" i="41" s="1"/>
  <c r="D248" i="41"/>
  <c r="D249" i="41"/>
  <c r="D250" i="41"/>
  <c r="E250" i="41" s="1"/>
  <c r="D251" i="41"/>
  <c r="E251" i="41" s="1"/>
  <c r="D252" i="41"/>
  <c r="E252" i="41" s="1"/>
  <c r="D253" i="41"/>
  <c r="E253" i="41" s="1"/>
  <c r="D254" i="41"/>
  <c r="E254" i="41" s="1"/>
  <c r="D255" i="41"/>
  <c r="E255" i="41" s="1"/>
  <c r="D256" i="41"/>
  <c r="E256" i="41" s="1"/>
  <c r="D257" i="41"/>
  <c r="D258" i="41"/>
  <c r="D259" i="41"/>
  <c r="D260" i="41"/>
  <c r="D261" i="41"/>
  <c r="D262" i="41"/>
  <c r="D263" i="41"/>
  <c r="D264" i="41"/>
  <c r="D265" i="41"/>
  <c r="D266" i="41"/>
  <c r="D267" i="41"/>
  <c r="D268" i="41"/>
  <c r="D269" i="41"/>
  <c r="D270" i="41"/>
  <c r="D271" i="41"/>
  <c r="D272" i="41"/>
  <c r="D273" i="41"/>
  <c r="D274" i="41"/>
  <c r="D275" i="41"/>
  <c r="D276" i="41"/>
  <c r="D277" i="41"/>
  <c r="D278" i="41"/>
  <c r="D279" i="41"/>
  <c r="D280" i="41"/>
  <c r="D281" i="41"/>
  <c r="D282" i="41"/>
  <c r="D283" i="41"/>
  <c r="D284" i="41"/>
  <c r="D5" i="41"/>
  <c r="C150" i="39"/>
  <c r="C151" i="39"/>
  <c r="C152" i="39"/>
  <c r="C153" i="39"/>
  <c r="C154" i="39"/>
  <c r="C155" i="39"/>
  <c r="C156" i="39"/>
  <c r="C157" i="39"/>
  <c r="C158" i="39"/>
  <c r="C159" i="39"/>
  <c r="C160" i="39"/>
  <c r="C161" i="39"/>
  <c r="C162" i="39"/>
  <c r="C163" i="39"/>
  <c r="C164" i="39"/>
  <c r="C165" i="39"/>
  <c r="C166" i="39"/>
  <c r="C167" i="39"/>
  <c r="C168" i="39"/>
  <c r="C169" i="39"/>
  <c r="C170" i="39"/>
  <c r="C171" i="39"/>
  <c r="C172" i="39"/>
  <c r="C173" i="39"/>
  <c r="C174" i="39"/>
  <c r="C175" i="39"/>
  <c r="C176" i="39"/>
  <c r="C177" i="39"/>
  <c r="C178" i="39"/>
  <c r="C179" i="39"/>
  <c r="C180" i="39"/>
  <c r="C181" i="39"/>
  <c r="C182" i="39"/>
  <c r="C183" i="39"/>
  <c r="C184" i="39"/>
  <c r="C185" i="39"/>
  <c r="C186" i="39"/>
  <c r="C187" i="39"/>
  <c r="C188" i="39"/>
  <c r="C189" i="39"/>
  <c r="C190" i="39"/>
  <c r="C191" i="39"/>
  <c r="C192" i="39"/>
  <c r="C193" i="39"/>
  <c r="C194" i="39"/>
  <c r="C195" i="39"/>
  <c r="C196" i="39"/>
  <c r="C197" i="39"/>
  <c r="C198" i="39"/>
  <c r="C199" i="39"/>
  <c r="C200" i="39"/>
  <c r="C201" i="39"/>
  <c r="C202" i="39"/>
  <c r="C203" i="39"/>
  <c r="C204" i="39"/>
  <c r="C205" i="39"/>
  <c r="C206" i="39"/>
  <c r="C207" i="39"/>
  <c r="C208" i="39"/>
  <c r="C209" i="39"/>
  <c r="C210" i="39"/>
  <c r="C211" i="39"/>
  <c r="C212" i="39"/>
  <c r="C213" i="39"/>
  <c r="C214" i="39"/>
  <c r="C215" i="39"/>
  <c r="C216" i="39"/>
  <c r="C217" i="39"/>
  <c r="C218" i="39"/>
  <c r="C219" i="39"/>
  <c r="C220" i="39"/>
  <c r="C221" i="39"/>
  <c r="C222" i="39"/>
  <c r="C223" i="39"/>
  <c r="C224" i="39"/>
  <c r="C225" i="39"/>
  <c r="C226" i="39"/>
  <c r="C227" i="39"/>
  <c r="C228" i="39"/>
  <c r="C229" i="39"/>
  <c r="C230" i="39"/>
  <c r="C231" i="39"/>
  <c r="C232" i="39"/>
  <c r="C233" i="39"/>
  <c r="C234" i="39"/>
  <c r="C235" i="39"/>
  <c r="C236" i="39"/>
  <c r="C237" i="39"/>
  <c r="C238" i="39"/>
  <c r="C239" i="39"/>
  <c r="C240" i="39"/>
  <c r="C241" i="39"/>
  <c r="C242" i="39"/>
  <c r="C243" i="39"/>
  <c r="C244" i="39"/>
  <c r="C245" i="39"/>
  <c r="C246" i="39"/>
  <c r="C247" i="39"/>
  <c r="C248" i="39"/>
  <c r="C249" i="39"/>
  <c r="C250" i="39"/>
  <c r="C251" i="39"/>
  <c r="C252" i="39"/>
  <c r="C253" i="39"/>
  <c r="C254" i="39"/>
  <c r="C255" i="39"/>
  <c r="C256" i="39"/>
  <c r="C257" i="39"/>
  <c r="C258" i="39"/>
  <c r="C259" i="39"/>
  <c r="C260" i="39"/>
  <c r="C261" i="39"/>
  <c r="C262" i="39"/>
  <c r="C263" i="39"/>
  <c r="C264" i="39"/>
  <c r="C265" i="39"/>
  <c r="C266" i="39"/>
  <c r="C267" i="39"/>
  <c r="C268" i="39"/>
  <c r="C269" i="39"/>
  <c r="C270" i="39"/>
  <c r="C271" i="39"/>
  <c r="C272" i="39"/>
  <c r="C273" i="39"/>
  <c r="C274" i="39"/>
  <c r="C275" i="39"/>
  <c r="C276" i="39"/>
  <c r="C277" i="39"/>
  <c r="C278" i="39"/>
  <c r="C279" i="39"/>
  <c r="C280" i="39"/>
  <c r="C281" i="39"/>
  <c r="C282" i="39"/>
  <c r="C283" i="39"/>
  <c r="C284" i="39"/>
  <c r="C149" i="39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D78" i="39"/>
  <c r="D79" i="39"/>
  <c r="D80" i="39"/>
  <c r="D81" i="39"/>
  <c r="D82" i="39"/>
  <c r="D83" i="39"/>
  <c r="D84" i="39"/>
  <c r="D85" i="39"/>
  <c r="D86" i="39"/>
  <c r="D87" i="39"/>
  <c r="D88" i="39"/>
  <c r="D89" i="39"/>
  <c r="D90" i="39"/>
  <c r="D91" i="39"/>
  <c r="D92" i="39"/>
  <c r="D93" i="39"/>
  <c r="D94" i="39"/>
  <c r="D95" i="39"/>
  <c r="D96" i="39"/>
  <c r="D97" i="39"/>
  <c r="D98" i="39"/>
  <c r="D99" i="39"/>
  <c r="D100" i="39"/>
  <c r="D101" i="39"/>
  <c r="D102" i="39"/>
  <c r="D103" i="39"/>
  <c r="D104" i="39"/>
  <c r="D105" i="39"/>
  <c r="D106" i="39"/>
  <c r="D107" i="39"/>
  <c r="D108" i="39"/>
  <c r="D109" i="39"/>
  <c r="D110" i="39"/>
  <c r="D111" i="39"/>
  <c r="D112" i="39"/>
  <c r="D113" i="39"/>
  <c r="D114" i="39"/>
  <c r="D115" i="39"/>
  <c r="D116" i="39"/>
  <c r="D117" i="39"/>
  <c r="D118" i="39"/>
  <c r="D119" i="39"/>
  <c r="D120" i="39"/>
  <c r="D121" i="39"/>
  <c r="D122" i="39"/>
  <c r="D123" i="39"/>
  <c r="D124" i="39"/>
  <c r="D125" i="39"/>
  <c r="D126" i="39"/>
  <c r="D127" i="39"/>
  <c r="D128" i="39"/>
  <c r="D129" i="39"/>
  <c r="D130" i="39"/>
  <c r="D131" i="39"/>
  <c r="D132" i="39"/>
  <c r="D133" i="39"/>
  <c r="D134" i="39"/>
  <c r="D135" i="39"/>
  <c r="D136" i="39"/>
  <c r="D137" i="39"/>
  <c r="D138" i="39"/>
  <c r="D139" i="39"/>
  <c r="D140" i="39"/>
  <c r="D141" i="39"/>
  <c r="D142" i="39"/>
  <c r="D143" i="39"/>
  <c r="D144" i="39"/>
  <c r="D145" i="39"/>
  <c r="D146" i="39"/>
  <c r="D147" i="39"/>
  <c r="D148" i="39"/>
  <c r="D149" i="39"/>
  <c r="E149" i="39" s="1"/>
  <c r="D150" i="39"/>
  <c r="E150" i="39" s="1"/>
  <c r="D151" i="39"/>
  <c r="E151" i="39" s="1"/>
  <c r="D152" i="39"/>
  <c r="E152" i="39" s="1"/>
  <c r="D153" i="39"/>
  <c r="E153" i="39" s="1"/>
  <c r="D154" i="39"/>
  <c r="E154" i="39" s="1"/>
  <c r="D155" i="39"/>
  <c r="D156" i="39"/>
  <c r="E156" i="39" s="1"/>
  <c r="D157" i="39"/>
  <c r="E157" i="39" s="1"/>
  <c r="D158" i="39"/>
  <c r="E158" i="39" s="1"/>
  <c r="D159" i="39"/>
  <c r="E159" i="39" s="1"/>
  <c r="D160" i="39"/>
  <c r="E160" i="39" s="1"/>
  <c r="D161" i="39"/>
  <c r="E161" i="39" s="1"/>
  <c r="D162" i="39"/>
  <c r="E162" i="39" s="1"/>
  <c r="D163" i="39"/>
  <c r="E163" i="39" s="1"/>
  <c r="D164" i="39"/>
  <c r="E164" i="39" s="1"/>
  <c r="D165" i="39"/>
  <c r="E165" i="39" s="1"/>
  <c r="D166" i="39"/>
  <c r="E166" i="39" s="1"/>
  <c r="D167" i="39"/>
  <c r="E167" i="39" s="1"/>
  <c r="D168" i="39"/>
  <c r="E168" i="39" s="1"/>
  <c r="D169" i="39"/>
  <c r="E169" i="39" s="1"/>
  <c r="D170" i="39"/>
  <c r="E170" i="39" s="1"/>
  <c r="D171" i="39"/>
  <c r="E171" i="39" s="1"/>
  <c r="D172" i="39"/>
  <c r="E172" i="39" s="1"/>
  <c r="D173" i="39"/>
  <c r="E173" i="39" s="1"/>
  <c r="D174" i="39"/>
  <c r="E174" i="39" s="1"/>
  <c r="D175" i="39"/>
  <c r="E175" i="39" s="1"/>
  <c r="D176" i="39"/>
  <c r="E176" i="39" s="1"/>
  <c r="D177" i="39"/>
  <c r="E177" i="39" s="1"/>
  <c r="D178" i="39"/>
  <c r="E178" i="39" s="1"/>
  <c r="D179" i="39"/>
  <c r="D180" i="39"/>
  <c r="E180" i="39" s="1"/>
  <c r="D181" i="39"/>
  <c r="E181" i="39" s="1"/>
  <c r="D182" i="39"/>
  <c r="E182" i="39" s="1"/>
  <c r="D183" i="39"/>
  <c r="E183" i="39" s="1"/>
  <c r="D184" i="39"/>
  <c r="E184" i="39" s="1"/>
  <c r="D185" i="39"/>
  <c r="E185" i="39" s="1"/>
  <c r="D186" i="39"/>
  <c r="E186" i="39" s="1"/>
  <c r="D187" i="39"/>
  <c r="D188" i="39"/>
  <c r="D189" i="39"/>
  <c r="E189" i="39" s="1"/>
  <c r="D190" i="39"/>
  <c r="E190" i="39" s="1"/>
  <c r="D191" i="39"/>
  <c r="E191" i="39" s="1"/>
  <c r="D192" i="39"/>
  <c r="E192" i="39" s="1"/>
  <c r="D193" i="39"/>
  <c r="E193" i="39" s="1"/>
  <c r="D194" i="39"/>
  <c r="E194" i="39" s="1"/>
  <c r="D195" i="39"/>
  <c r="D196" i="39"/>
  <c r="D197" i="39"/>
  <c r="E197" i="39" s="1"/>
  <c r="D198" i="39"/>
  <c r="E198" i="39" s="1"/>
  <c r="D199" i="39"/>
  <c r="E199" i="39" s="1"/>
  <c r="D200" i="39"/>
  <c r="E200" i="39" s="1"/>
  <c r="D201" i="39"/>
  <c r="E201" i="39" s="1"/>
  <c r="D202" i="39"/>
  <c r="E202" i="39" s="1"/>
  <c r="D203" i="39"/>
  <c r="D204" i="39"/>
  <c r="D205" i="39"/>
  <c r="E205" i="39" s="1"/>
  <c r="D206" i="39"/>
  <c r="E206" i="39" s="1"/>
  <c r="D207" i="39"/>
  <c r="E207" i="39" s="1"/>
  <c r="D208" i="39"/>
  <c r="E208" i="39" s="1"/>
  <c r="D209" i="39"/>
  <c r="E209" i="39" s="1"/>
  <c r="D210" i="39"/>
  <c r="E210" i="39" s="1"/>
  <c r="D211" i="39"/>
  <c r="D212" i="39"/>
  <c r="D213" i="39"/>
  <c r="E213" i="39" s="1"/>
  <c r="D214" i="39"/>
  <c r="E214" i="39" s="1"/>
  <c r="D215" i="39"/>
  <c r="E215" i="39" s="1"/>
  <c r="D216" i="39"/>
  <c r="E216" i="39" s="1"/>
  <c r="D217" i="39"/>
  <c r="E217" i="39" s="1"/>
  <c r="D218" i="39"/>
  <c r="E218" i="39" s="1"/>
  <c r="D219" i="39"/>
  <c r="D220" i="39"/>
  <c r="D221" i="39"/>
  <c r="E221" i="39" s="1"/>
  <c r="D222" i="39"/>
  <c r="D223" i="39"/>
  <c r="D224" i="39"/>
  <c r="D225" i="39"/>
  <c r="D226" i="39"/>
  <c r="D227" i="39"/>
  <c r="D228" i="39"/>
  <c r="E228" i="39" s="1"/>
  <c r="D229" i="39"/>
  <c r="D230" i="39"/>
  <c r="D231" i="39"/>
  <c r="D232" i="39"/>
  <c r="D233" i="39"/>
  <c r="D234" i="39"/>
  <c r="D235" i="39"/>
  <c r="D236" i="39"/>
  <c r="E236" i="39" s="1"/>
  <c r="D237" i="39"/>
  <c r="D238" i="39"/>
  <c r="D239" i="39"/>
  <c r="D240" i="39"/>
  <c r="D241" i="39"/>
  <c r="D242" i="39"/>
  <c r="D243" i="39"/>
  <c r="D244" i="39"/>
  <c r="E244" i="39" s="1"/>
  <c r="D245" i="39"/>
  <c r="D246" i="39"/>
  <c r="D247" i="39"/>
  <c r="D248" i="39"/>
  <c r="D249" i="39"/>
  <c r="D250" i="39"/>
  <c r="D251" i="39"/>
  <c r="D252" i="39"/>
  <c r="E252" i="39" s="1"/>
  <c r="D253" i="39"/>
  <c r="D254" i="39"/>
  <c r="D255" i="39"/>
  <c r="D256" i="39"/>
  <c r="D257" i="39"/>
  <c r="D258" i="39"/>
  <c r="D259" i="39"/>
  <c r="D260" i="39"/>
  <c r="E260" i="39" s="1"/>
  <c r="D261" i="39"/>
  <c r="D262" i="39"/>
  <c r="D263" i="39"/>
  <c r="D264" i="39"/>
  <c r="D265" i="39"/>
  <c r="D266" i="39"/>
  <c r="D267" i="39"/>
  <c r="D268" i="39"/>
  <c r="E268" i="39" s="1"/>
  <c r="D269" i="39"/>
  <c r="D270" i="39"/>
  <c r="D271" i="39"/>
  <c r="D272" i="39"/>
  <c r="D273" i="39"/>
  <c r="D274" i="39"/>
  <c r="D275" i="39"/>
  <c r="D276" i="39"/>
  <c r="E276" i="39" s="1"/>
  <c r="D277" i="39"/>
  <c r="D278" i="39"/>
  <c r="D279" i="39"/>
  <c r="D280" i="39"/>
  <c r="D281" i="39"/>
  <c r="D282" i="39"/>
  <c r="D283" i="39"/>
  <c r="D284" i="39"/>
  <c r="E284" i="39" s="1"/>
  <c r="D5" i="39"/>
  <c r="E282" i="39"/>
  <c r="E281" i="39"/>
  <c r="E280" i="39"/>
  <c r="E279" i="39"/>
  <c r="E278" i="39"/>
  <c r="E277" i="39"/>
  <c r="E274" i="39"/>
  <c r="E273" i="39"/>
  <c r="E272" i="39"/>
  <c r="E271" i="39"/>
  <c r="E269" i="39"/>
  <c r="E267" i="39"/>
  <c r="E266" i="39"/>
  <c r="E265" i="39"/>
  <c r="E264" i="39"/>
  <c r="E263" i="39"/>
  <c r="E262" i="39"/>
  <c r="E259" i="39"/>
  <c r="E258" i="39"/>
  <c r="E257" i="39"/>
  <c r="E256" i="39"/>
  <c r="E255" i="39"/>
  <c r="E254" i="39"/>
  <c r="E250" i="39"/>
  <c r="E249" i="39"/>
  <c r="E248" i="39"/>
  <c r="E247" i="39"/>
  <c r="E246" i="39"/>
  <c r="E242" i="39"/>
  <c r="E241" i="39"/>
  <c r="E240" i="39"/>
  <c r="E239" i="39"/>
  <c r="E238" i="39"/>
  <c r="E234" i="39"/>
  <c r="E233" i="39"/>
  <c r="E232" i="39"/>
  <c r="E231" i="39"/>
  <c r="E230" i="39"/>
  <c r="E226" i="39"/>
  <c r="E225" i="39"/>
  <c r="E224" i="39"/>
  <c r="E223" i="39"/>
  <c r="E222" i="39"/>
  <c r="C150" i="38"/>
  <c r="C151" i="38"/>
  <c r="C152" i="38"/>
  <c r="C153" i="38"/>
  <c r="C154" i="38"/>
  <c r="C155" i="38"/>
  <c r="C156" i="38"/>
  <c r="C157" i="38"/>
  <c r="C158" i="38"/>
  <c r="C159" i="38"/>
  <c r="C160" i="38"/>
  <c r="C161" i="38"/>
  <c r="C162" i="38"/>
  <c r="C163" i="38"/>
  <c r="C164" i="38"/>
  <c r="C165" i="38"/>
  <c r="C166" i="38"/>
  <c r="C167" i="38"/>
  <c r="C168" i="38"/>
  <c r="C169" i="38"/>
  <c r="C170" i="38"/>
  <c r="C171" i="38"/>
  <c r="C172" i="38"/>
  <c r="C173" i="38"/>
  <c r="C174" i="38"/>
  <c r="C175" i="38"/>
  <c r="C176" i="38"/>
  <c r="C177" i="38"/>
  <c r="C178" i="38"/>
  <c r="C179" i="38"/>
  <c r="C180" i="38"/>
  <c r="C181" i="38"/>
  <c r="C182" i="38"/>
  <c r="C183" i="38"/>
  <c r="C184" i="38"/>
  <c r="C185" i="38"/>
  <c r="C186" i="38"/>
  <c r="C187" i="38"/>
  <c r="C188" i="38"/>
  <c r="C189" i="38"/>
  <c r="C190" i="38"/>
  <c r="C191" i="38"/>
  <c r="C192" i="38"/>
  <c r="C193" i="38"/>
  <c r="C194" i="38"/>
  <c r="C195" i="38"/>
  <c r="C196" i="38"/>
  <c r="C197" i="38"/>
  <c r="C198" i="38"/>
  <c r="C199" i="38"/>
  <c r="C200" i="38"/>
  <c r="C201" i="38"/>
  <c r="C202" i="38"/>
  <c r="C203" i="38"/>
  <c r="C204" i="38"/>
  <c r="C205" i="38"/>
  <c r="C206" i="38"/>
  <c r="C207" i="38"/>
  <c r="C208" i="38"/>
  <c r="C209" i="38"/>
  <c r="C210" i="38"/>
  <c r="C211" i="38"/>
  <c r="C212" i="38"/>
  <c r="C213" i="38"/>
  <c r="C214" i="38"/>
  <c r="C215" i="38"/>
  <c r="C216" i="38"/>
  <c r="C217" i="38"/>
  <c r="C218" i="38"/>
  <c r="C219" i="38"/>
  <c r="C220" i="38"/>
  <c r="C221" i="38"/>
  <c r="C222" i="38"/>
  <c r="C223" i="38"/>
  <c r="C224" i="38"/>
  <c r="C225" i="38"/>
  <c r="C226" i="38"/>
  <c r="C227" i="38"/>
  <c r="C228" i="38"/>
  <c r="C229" i="38"/>
  <c r="C230" i="38"/>
  <c r="C231" i="38"/>
  <c r="C232" i="38"/>
  <c r="C233" i="38"/>
  <c r="C234" i="38"/>
  <c r="C235" i="38"/>
  <c r="C236" i="38"/>
  <c r="C237" i="38"/>
  <c r="C238" i="38"/>
  <c r="C239" i="38"/>
  <c r="C240" i="38"/>
  <c r="C241" i="38"/>
  <c r="C242" i="38"/>
  <c r="C243" i="38"/>
  <c r="C244" i="38"/>
  <c r="C245" i="38"/>
  <c r="C246" i="38"/>
  <c r="C247" i="38"/>
  <c r="C248" i="38"/>
  <c r="C249" i="38"/>
  <c r="C250" i="38"/>
  <c r="C251" i="38"/>
  <c r="C252" i="38"/>
  <c r="C253" i="38"/>
  <c r="C254" i="38"/>
  <c r="C255" i="38"/>
  <c r="C256" i="38"/>
  <c r="C257" i="38"/>
  <c r="C258" i="38"/>
  <c r="C259" i="38"/>
  <c r="C260" i="38"/>
  <c r="C261" i="38"/>
  <c r="C262" i="38"/>
  <c r="C263" i="38"/>
  <c r="C264" i="38"/>
  <c r="C265" i="38"/>
  <c r="C266" i="38"/>
  <c r="C267" i="38"/>
  <c r="C268" i="38"/>
  <c r="C269" i="38"/>
  <c r="C270" i="38"/>
  <c r="C271" i="38"/>
  <c r="C272" i="38"/>
  <c r="C273" i="38"/>
  <c r="C274" i="38"/>
  <c r="C275" i="38"/>
  <c r="C276" i="38"/>
  <c r="C277" i="38"/>
  <c r="C278" i="38"/>
  <c r="C279" i="38"/>
  <c r="C280" i="38"/>
  <c r="C281" i="38"/>
  <c r="C282" i="38"/>
  <c r="C283" i="38"/>
  <c r="C284" i="38"/>
  <c r="C149" i="38"/>
  <c r="D6" i="38"/>
  <c r="D7" i="38"/>
  <c r="D8" i="38"/>
  <c r="D9" i="38"/>
  <c r="D10" i="38"/>
  <c r="D11" i="38"/>
  <c r="D12" i="38"/>
  <c r="D13" i="38"/>
  <c r="D14" i="38"/>
  <c r="D15" i="38"/>
  <c r="D16" i="38"/>
  <c r="D17" i="38"/>
  <c r="D18" i="38"/>
  <c r="D19" i="38"/>
  <c r="D20" i="38"/>
  <c r="D21" i="38"/>
  <c r="D22" i="38"/>
  <c r="D23" i="38"/>
  <c r="D24" i="38"/>
  <c r="D25" i="38"/>
  <c r="D26" i="38"/>
  <c r="D27" i="38"/>
  <c r="D28" i="38"/>
  <c r="D29" i="38"/>
  <c r="D30" i="38"/>
  <c r="D31" i="38"/>
  <c r="D32" i="38"/>
  <c r="D33" i="38"/>
  <c r="D34" i="38"/>
  <c r="D35" i="38"/>
  <c r="D36" i="38"/>
  <c r="D37" i="38"/>
  <c r="D38" i="38"/>
  <c r="D39" i="38"/>
  <c r="D40" i="38"/>
  <c r="D41" i="38"/>
  <c r="D42" i="38"/>
  <c r="D43" i="38"/>
  <c r="D44" i="38"/>
  <c r="D45" i="38"/>
  <c r="D46" i="38"/>
  <c r="D47" i="38"/>
  <c r="D48" i="38"/>
  <c r="D49" i="38"/>
  <c r="D50" i="38"/>
  <c r="D51" i="38"/>
  <c r="D52" i="38"/>
  <c r="D53" i="38"/>
  <c r="D54" i="38"/>
  <c r="D55" i="38"/>
  <c r="D56" i="38"/>
  <c r="D57" i="38"/>
  <c r="D58" i="38"/>
  <c r="D59" i="38"/>
  <c r="D60" i="38"/>
  <c r="D61" i="38"/>
  <c r="D62" i="38"/>
  <c r="D63" i="38"/>
  <c r="D64" i="38"/>
  <c r="D65" i="38"/>
  <c r="D66" i="38"/>
  <c r="D67" i="38"/>
  <c r="D68" i="38"/>
  <c r="D69" i="38"/>
  <c r="D70" i="38"/>
  <c r="D71" i="38"/>
  <c r="D72" i="38"/>
  <c r="D73" i="38"/>
  <c r="D74" i="38"/>
  <c r="D75" i="38"/>
  <c r="D76" i="38"/>
  <c r="D77" i="38"/>
  <c r="D78" i="38"/>
  <c r="D79" i="38"/>
  <c r="D80" i="38"/>
  <c r="D81" i="38"/>
  <c r="D82" i="38"/>
  <c r="D83" i="38"/>
  <c r="D84" i="38"/>
  <c r="D85" i="38"/>
  <c r="D86" i="38"/>
  <c r="D87" i="38"/>
  <c r="D88" i="38"/>
  <c r="D89" i="38"/>
  <c r="D90" i="38"/>
  <c r="D91" i="38"/>
  <c r="D92" i="38"/>
  <c r="D93" i="38"/>
  <c r="D94" i="38"/>
  <c r="D95" i="38"/>
  <c r="D96" i="38"/>
  <c r="D97" i="38"/>
  <c r="D98" i="38"/>
  <c r="D99" i="38"/>
  <c r="D100" i="38"/>
  <c r="D101" i="38"/>
  <c r="D102" i="38"/>
  <c r="D103" i="38"/>
  <c r="D104" i="38"/>
  <c r="D105" i="38"/>
  <c r="D106" i="38"/>
  <c r="D107" i="38"/>
  <c r="D108" i="38"/>
  <c r="D109" i="38"/>
  <c r="D110" i="38"/>
  <c r="D111" i="38"/>
  <c r="D112" i="38"/>
  <c r="D113" i="38"/>
  <c r="D114" i="38"/>
  <c r="D115" i="38"/>
  <c r="D116" i="38"/>
  <c r="D117" i="38"/>
  <c r="D118" i="38"/>
  <c r="D119" i="38"/>
  <c r="D120" i="38"/>
  <c r="D121" i="38"/>
  <c r="D122" i="38"/>
  <c r="D123" i="38"/>
  <c r="D124" i="38"/>
  <c r="D125" i="38"/>
  <c r="D126" i="38"/>
  <c r="D127" i="38"/>
  <c r="D128" i="38"/>
  <c r="D129" i="38"/>
  <c r="D130" i="38"/>
  <c r="D131" i="38"/>
  <c r="D132" i="38"/>
  <c r="D133" i="38"/>
  <c r="D134" i="38"/>
  <c r="D135" i="38"/>
  <c r="D136" i="38"/>
  <c r="D137" i="38"/>
  <c r="D138" i="38"/>
  <c r="D139" i="38"/>
  <c r="D140" i="38"/>
  <c r="D141" i="38"/>
  <c r="D142" i="38"/>
  <c r="D143" i="38"/>
  <c r="D144" i="38"/>
  <c r="D145" i="38"/>
  <c r="D146" i="38"/>
  <c r="D147" i="38"/>
  <c r="D148" i="38"/>
  <c r="D149" i="38"/>
  <c r="E149" i="38" s="1"/>
  <c r="D150" i="38"/>
  <c r="D151" i="38"/>
  <c r="D152" i="38"/>
  <c r="D153" i="38"/>
  <c r="D154" i="38"/>
  <c r="D155" i="38"/>
  <c r="D156" i="38"/>
  <c r="D157" i="38"/>
  <c r="D158" i="38"/>
  <c r="D159" i="38"/>
  <c r="D160" i="38"/>
  <c r="D161" i="38"/>
  <c r="D162" i="38"/>
  <c r="D163" i="38"/>
  <c r="D164" i="38"/>
  <c r="D165" i="38"/>
  <c r="D166" i="38"/>
  <c r="D167" i="38"/>
  <c r="D168" i="38"/>
  <c r="D169" i="38"/>
  <c r="D170" i="38"/>
  <c r="D171" i="38"/>
  <c r="D172" i="38"/>
  <c r="D173" i="38"/>
  <c r="D174" i="38"/>
  <c r="D175" i="38"/>
  <c r="D176" i="38"/>
  <c r="D177" i="38"/>
  <c r="D178" i="38"/>
  <c r="D179" i="38"/>
  <c r="D180" i="38"/>
  <c r="E180" i="38" s="1"/>
  <c r="D181" i="38"/>
  <c r="D182" i="38"/>
  <c r="D183" i="38"/>
  <c r="D184" i="38"/>
  <c r="D185" i="38"/>
  <c r="D186" i="38"/>
  <c r="D187" i="38"/>
  <c r="D188" i="38"/>
  <c r="D189" i="38"/>
  <c r="D190" i="38"/>
  <c r="D191" i="38"/>
  <c r="D192" i="38"/>
  <c r="D193" i="38"/>
  <c r="D194" i="38"/>
  <c r="D195" i="38"/>
  <c r="D196" i="38"/>
  <c r="D197" i="38"/>
  <c r="E197" i="38" s="1"/>
  <c r="D198" i="38"/>
  <c r="D199" i="38"/>
  <c r="D200" i="38"/>
  <c r="D201" i="38"/>
  <c r="D202" i="38"/>
  <c r="D203" i="38"/>
  <c r="D204" i="38"/>
  <c r="E204" i="38" s="1"/>
  <c r="D205" i="38"/>
  <c r="E205" i="38" s="1"/>
  <c r="D206" i="38"/>
  <c r="D207" i="38"/>
  <c r="D208" i="38"/>
  <c r="D209" i="38"/>
  <c r="D210" i="38"/>
  <c r="D211" i="38"/>
  <c r="D212" i="38"/>
  <c r="E212" i="38" s="1"/>
  <c r="D213" i="38"/>
  <c r="E213" i="38" s="1"/>
  <c r="D214" i="38"/>
  <c r="D215" i="38"/>
  <c r="D216" i="38"/>
  <c r="D217" i="38"/>
  <c r="D218" i="38"/>
  <c r="D219" i="38"/>
  <c r="D220" i="38"/>
  <c r="E220" i="38" s="1"/>
  <c r="D221" i="38"/>
  <c r="E221" i="38" s="1"/>
  <c r="D222" i="38"/>
  <c r="D223" i="38"/>
  <c r="D224" i="38"/>
  <c r="D225" i="38"/>
  <c r="D226" i="38"/>
  <c r="D227" i="38"/>
  <c r="D228" i="38"/>
  <c r="E228" i="38" s="1"/>
  <c r="D229" i="38"/>
  <c r="E229" i="38" s="1"/>
  <c r="D230" i="38"/>
  <c r="D231" i="38"/>
  <c r="D232" i="38"/>
  <c r="D233" i="38"/>
  <c r="D234" i="38"/>
  <c r="D235" i="38"/>
  <c r="D236" i="38"/>
  <c r="E236" i="38" s="1"/>
  <c r="D237" i="38"/>
  <c r="E237" i="38" s="1"/>
  <c r="D238" i="38"/>
  <c r="D239" i="38"/>
  <c r="E239" i="38" s="1"/>
  <c r="D240" i="38"/>
  <c r="D241" i="38"/>
  <c r="D242" i="38"/>
  <c r="D243" i="38"/>
  <c r="D244" i="38"/>
  <c r="D245" i="38"/>
  <c r="E245" i="38" s="1"/>
  <c r="D246" i="38"/>
  <c r="D247" i="38"/>
  <c r="E247" i="38" s="1"/>
  <c r="D248" i="38"/>
  <c r="D249" i="38"/>
  <c r="D250" i="38"/>
  <c r="D251" i="38"/>
  <c r="D252" i="38"/>
  <c r="D253" i="38"/>
  <c r="E253" i="38" s="1"/>
  <c r="D254" i="38"/>
  <c r="D255" i="38"/>
  <c r="D256" i="38"/>
  <c r="D257" i="38"/>
  <c r="D258" i="38"/>
  <c r="D259" i="38"/>
  <c r="D260" i="38"/>
  <c r="E260" i="38" s="1"/>
  <c r="D261" i="38"/>
  <c r="D262" i="38"/>
  <c r="D263" i="38"/>
  <c r="D264" i="38"/>
  <c r="D265" i="38"/>
  <c r="D266" i="38"/>
  <c r="D267" i="38"/>
  <c r="D268" i="38"/>
  <c r="E268" i="38" s="1"/>
  <c r="D269" i="38"/>
  <c r="E269" i="38" s="1"/>
  <c r="D270" i="38"/>
  <c r="D271" i="38"/>
  <c r="D272" i="38"/>
  <c r="D273" i="38"/>
  <c r="D274" i="38"/>
  <c r="D275" i="38"/>
  <c r="D276" i="38"/>
  <c r="D277" i="38"/>
  <c r="E277" i="38" s="1"/>
  <c r="D278" i="38"/>
  <c r="D279" i="38"/>
  <c r="D280" i="38"/>
  <c r="D281" i="38"/>
  <c r="D282" i="38"/>
  <c r="D283" i="38"/>
  <c r="D284" i="38"/>
  <c r="D5" i="38"/>
  <c r="E282" i="38"/>
  <c r="E281" i="38"/>
  <c r="E280" i="38"/>
  <c r="E279" i="38"/>
  <c r="E278" i="38"/>
  <c r="E276" i="38"/>
  <c r="E274" i="38"/>
  <c r="E273" i="38"/>
  <c r="E272" i="38"/>
  <c r="E271" i="38"/>
  <c r="E270" i="38"/>
  <c r="E267" i="38"/>
  <c r="E266" i="38"/>
  <c r="E265" i="38"/>
  <c r="E264" i="38"/>
  <c r="E263" i="38"/>
  <c r="E262" i="38"/>
  <c r="E258" i="38"/>
  <c r="E257" i="38"/>
  <c r="E256" i="38"/>
  <c r="E255" i="38"/>
  <c r="E254" i="38"/>
  <c r="E250" i="38"/>
  <c r="E249" i="38"/>
  <c r="E248" i="38"/>
  <c r="E246" i="38"/>
  <c r="E243" i="38"/>
  <c r="E242" i="38"/>
  <c r="E241" i="38"/>
  <c r="E240" i="38"/>
  <c r="E238" i="38"/>
  <c r="E234" i="38"/>
  <c r="E233" i="38"/>
  <c r="E232" i="38"/>
  <c r="E231" i="38"/>
  <c r="E230" i="38"/>
  <c r="E226" i="38"/>
  <c r="E225" i="38"/>
  <c r="E224" i="38"/>
  <c r="E223" i="38"/>
  <c r="E222" i="38"/>
  <c r="E218" i="38"/>
  <c r="E217" i="38"/>
  <c r="E216" i="38"/>
  <c r="E215" i="38"/>
  <c r="E214" i="38"/>
  <c r="E211" i="38"/>
  <c r="E210" i="38"/>
  <c r="E209" i="38"/>
  <c r="E208" i="38"/>
  <c r="E207" i="38"/>
  <c r="E206" i="38"/>
  <c r="E202" i="38"/>
  <c r="E201" i="38"/>
  <c r="E200" i="38"/>
  <c r="E199" i="38"/>
  <c r="E198" i="38"/>
  <c r="E194" i="38"/>
  <c r="E193" i="38"/>
  <c r="E192" i="38"/>
  <c r="E191" i="38"/>
  <c r="E190" i="38"/>
  <c r="E189" i="38"/>
  <c r="E186" i="38"/>
  <c r="E185" i="38"/>
  <c r="E184" i="38"/>
  <c r="E183" i="38"/>
  <c r="E182" i="38"/>
  <c r="E181" i="38"/>
  <c r="E178" i="38"/>
  <c r="E177" i="38"/>
  <c r="E176" i="38"/>
  <c r="E175" i="38"/>
  <c r="E174" i="38"/>
  <c r="E173" i="38"/>
  <c r="E172" i="38"/>
  <c r="E170" i="38"/>
  <c r="E169" i="38"/>
  <c r="E168" i="38"/>
  <c r="E167" i="38"/>
  <c r="E166" i="38"/>
  <c r="E165" i="38"/>
  <c r="E164" i="38"/>
  <c r="E162" i="38"/>
  <c r="E161" i="38"/>
  <c r="E160" i="38"/>
  <c r="E159" i="38"/>
  <c r="E158" i="38"/>
  <c r="E157" i="38"/>
  <c r="E156" i="38"/>
  <c r="E154" i="38"/>
  <c r="E153" i="38"/>
  <c r="E152" i="38"/>
  <c r="E151" i="38"/>
  <c r="E150" i="38"/>
  <c r="C150" i="37"/>
  <c r="C151" i="37"/>
  <c r="C152" i="37"/>
  <c r="C153" i="37"/>
  <c r="C154" i="37"/>
  <c r="C155" i="37"/>
  <c r="C156" i="37"/>
  <c r="C157" i="37"/>
  <c r="C158" i="37"/>
  <c r="C159" i="37"/>
  <c r="C160" i="37"/>
  <c r="C161" i="37"/>
  <c r="C162" i="37"/>
  <c r="C163" i="37"/>
  <c r="C164" i="37"/>
  <c r="C165" i="37"/>
  <c r="C166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C216" i="37"/>
  <c r="C217" i="37"/>
  <c r="C218" i="37"/>
  <c r="C219" i="37"/>
  <c r="C220" i="37"/>
  <c r="C221" i="37"/>
  <c r="C222" i="37"/>
  <c r="C223" i="37"/>
  <c r="C224" i="37"/>
  <c r="C225" i="37"/>
  <c r="C226" i="37"/>
  <c r="C227" i="37"/>
  <c r="C228" i="37"/>
  <c r="C229" i="37"/>
  <c r="C230" i="37"/>
  <c r="C231" i="37"/>
  <c r="C232" i="37"/>
  <c r="C233" i="37"/>
  <c r="C234" i="37"/>
  <c r="C235" i="37"/>
  <c r="C236" i="37"/>
  <c r="C237" i="37"/>
  <c r="C238" i="37"/>
  <c r="C239" i="37"/>
  <c r="C240" i="37"/>
  <c r="C241" i="37"/>
  <c r="C242" i="37"/>
  <c r="C243" i="37"/>
  <c r="C244" i="37"/>
  <c r="C245" i="37"/>
  <c r="C246" i="37"/>
  <c r="C247" i="37"/>
  <c r="C248" i="37"/>
  <c r="C249" i="37"/>
  <c r="C250" i="37"/>
  <c r="C251" i="37"/>
  <c r="C252" i="37"/>
  <c r="C253" i="37"/>
  <c r="C254" i="37"/>
  <c r="C255" i="37"/>
  <c r="C256" i="37"/>
  <c r="C257" i="37"/>
  <c r="C258" i="37"/>
  <c r="C259" i="37"/>
  <c r="C260" i="37"/>
  <c r="C261" i="37"/>
  <c r="C262" i="37"/>
  <c r="C263" i="37"/>
  <c r="C264" i="37"/>
  <c r="C265" i="37"/>
  <c r="C266" i="37"/>
  <c r="C267" i="37"/>
  <c r="C268" i="37"/>
  <c r="C269" i="37"/>
  <c r="C270" i="37"/>
  <c r="C271" i="37"/>
  <c r="C272" i="37"/>
  <c r="C273" i="37"/>
  <c r="C274" i="37"/>
  <c r="C275" i="37"/>
  <c r="C276" i="37"/>
  <c r="C277" i="37"/>
  <c r="C278" i="37"/>
  <c r="C279" i="37"/>
  <c r="C280" i="37"/>
  <c r="C281" i="37"/>
  <c r="C282" i="37"/>
  <c r="C283" i="37"/>
  <c r="C284" i="37"/>
  <c r="C149" i="37"/>
  <c r="D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6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0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5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0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5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8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1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4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0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8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69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5" i="37"/>
  <c r="C150" i="36"/>
  <c r="C151" i="36"/>
  <c r="C152" i="36"/>
  <c r="C153" i="36"/>
  <c r="C154" i="36"/>
  <c r="C155" i="36"/>
  <c r="C156" i="36"/>
  <c r="C157" i="36"/>
  <c r="C158" i="36"/>
  <c r="C159" i="36"/>
  <c r="C160" i="36"/>
  <c r="C161" i="36"/>
  <c r="C162" i="36"/>
  <c r="C163" i="36"/>
  <c r="C164" i="36"/>
  <c r="C165" i="36"/>
  <c r="C166" i="36"/>
  <c r="C167" i="36"/>
  <c r="C168" i="36"/>
  <c r="C169" i="36"/>
  <c r="C170" i="36"/>
  <c r="C171" i="36"/>
  <c r="C172" i="36"/>
  <c r="C173" i="36"/>
  <c r="C174" i="36"/>
  <c r="C175" i="36"/>
  <c r="C176" i="36"/>
  <c r="C177" i="36"/>
  <c r="C178" i="36"/>
  <c r="C179" i="36"/>
  <c r="C180" i="36"/>
  <c r="C181" i="36"/>
  <c r="C182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202" i="36"/>
  <c r="C203" i="36"/>
  <c r="C204" i="36"/>
  <c r="C205" i="36"/>
  <c r="C206" i="36"/>
  <c r="C207" i="36"/>
  <c r="C208" i="36"/>
  <c r="C209" i="36"/>
  <c r="C210" i="36"/>
  <c r="C211" i="36"/>
  <c r="C212" i="36"/>
  <c r="C213" i="36"/>
  <c r="C214" i="36"/>
  <c r="C215" i="36"/>
  <c r="C216" i="36"/>
  <c r="C217" i="36"/>
  <c r="C218" i="36"/>
  <c r="C219" i="36"/>
  <c r="C220" i="36"/>
  <c r="C221" i="36"/>
  <c r="C222" i="36"/>
  <c r="C223" i="36"/>
  <c r="C224" i="36"/>
  <c r="C225" i="36"/>
  <c r="C226" i="36"/>
  <c r="C227" i="36"/>
  <c r="C228" i="36"/>
  <c r="C229" i="36"/>
  <c r="C230" i="36"/>
  <c r="C231" i="36"/>
  <c r="C232" i="36"/>
  <c r="C233" i="36"/>
  <c r="C234" i="36"/>
  <c r="C235" i="36"/>
  <c r="C236" i="36"/>
  <c r="C237" i="36"/>
  <c r="C238" i="36"/>
  <c r="C239" i="36"/>
  <c r="C240" i="36"/>
  <c r="C241" i="36"/>
  <c r="C242" i="36"/>
  <c r="C243" i="36"/>
  <c r="C244" i="36"/>
  <c r="C245" i="36"/>
  <c r="C246" i="36"/>
  <c r="C247" i="36"/>
  <c r="C248" i="36"/>
  <c r="C249" i="36"/>
  <c r="C250" i="36"/>
  <c r="C251" i="36"/>
  <c r="C252" i="36"/>
  <c r="C253" i="36"/>
  <c r="C254" i="36"/>
  <c r="C255" i="36"/>
  <c r="C256" i="36"/>
  <c r="C257" i="36"/>
  <c r="C258" i="36"/>
  <c r="C259" i="36"/>
  <c r="C260" i="36"/>
  <c r="C261" i="36"/>
  <c r="C262" i="36"/>
  <c r="C263" i="36"/>
  <c r="C264" i="36"/>
  <c r="C265" i="36"/>
  <c r="C266" i="36"/>
  <c r="C267" i="36"/>
  <c r="C268" i="36"/>
  <c r="C269" i="36"/>
  <c r="C270" i="36"/>
  <c r="C271" i="36"/>
  <c r="C272" i="36"/>
  <c r="C273" i="36"/>
  <c r="C274" i="36"/>
  <c r="C275" i="36"/>
  <c r="C276" i="36"/>
  <c r="C277" i="36"/>
  <c r="C278" i="36"/>
  <c r="C279" i="36"/>
  <c r="C280" i="36"/>
  <c r="C281" i="36"/>
  <c r="C282" i="36"/>
  <c r="C283" i="36"/>
  <c r="C284" i="36"/>
  <c r="C149" i="36"/>
  <c r="D6" i="36"/>
  <c r="D7" i="36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E149" i="36" s="1"/>
  <c r="D150" i="36"/>
  <c r="E150" i="36" s="1"/>
  <c r="D151" i="36"/>
  <c r="E151" i="36" s="1"/>
  <c r="D152" i="36"/>
  <c r="E152" i="36" s="1"/>
  <c r="D153" i="36"/>
  <c r="D154" i="36"/>
  <c r="E154" i="36" s="1"/>
  <c r="D155" i="36"/>
  <c r="E155" i="36" s="1"/>
  <c r="D156" i="36"/>
  <c r="E156" i="36" s="1"/>
  <c r="D157" i="36"/>
  <c r="E157" i="36" s="1"/>
  <c r="D158" i="36"/>
  <c r="D159" i="36"/>
  <c r="E159" i="36" s="1"/>
  <c r="D160" i="36"/>
  <c r="D161" i="36"/>
  <c r="E161" i="36" s="1"/>
  <c r="D162" i="36"/>
  <c r="E162" i="36" s="1"/>
  <c r="D163" i="36"/>
  <c r="D164" i="36"/>
  <c r="E164" i="36" s="1"/>
  <c r="D165" i="36"/>
  <c r="E165" i="36" s="1"/>
  <c r="D166" i="36"/>
  <c r="D167" i="36"/>
  <c r="E167" i="36" s="1"/>
  <c r="D168" i="36"/>
  <c r="D169" i="36"/>
  <c r="E169" i="36" s="1"/>
  <c r="D170" i="36"/>
  <c r="E170" i="36" s="1"/>
  <c r="D171" i="36"/>
  <c r="D172" i="36"/>
  <c r="E172" i="36" s="1"/>
  <c r="D173" i="36"/>
  <c r="E173" i="36" s="1"/>
  <c r="D174" i="36"/>
  <c r="E174" i="36" s="1"/>
  <c r="D175" i="36"/>
  <c r="E175" i="36" s="1"/>
  <c r="D176" i="36"/>
  <c r="D177" i="36"/>
  <c r="E177" i="36" s="1"/>
  <c r="D178" i="36"/>
  <c r="E178" i="36" s="1"/>
  <c r="D179" i="36"/>
  <c r="D180" i="36"/>
  <c r="D181" i="36"/>
  <c r="E181" i="36" s="1"/>
  <c r="D182" i="36"/>
  <c r="D183" i="36"/>
  <c r="E183" i="36" s="1"/>
  <c r="D184" i="36"/>
  <c r="E184" i="36" s="1"/>
  <c r="D185" i="36"/>
  <c r="D186" i="36"/>
  <c r="E186" i="36" s="1"/>
  <c r="D187" i="36"/>
  <c r="E187" i="36" s="1"/>
  <c r="D188" i="36"/>
  <c r="D189" i="36"/>
  <c r="E189" i="36" s="1"/>
  <c r="D190" i="36"/>
  <c r="D191" i="36"/>
  <c r="E191" i="36" s="1"/>
  <c r="D192" i="36"/>
  <c r="D193" i="36"/>
  <c r="D194" i="36"/>
  <c r="E194" i="36" s="1"/>
  <c r="D195" i="36"/>
  <c r="D196" i="36"/>
  <c r="D197" i="36"/>
  <c r="E197" i="36" s="1"/>
  <c r="D198" i="36"/>
  <c r="D199" i="36"/>
  <c r="E199" i="36" s="1"/>
  <c r="D200" i="36"/>
  <c r="D201" i="36"/>
  <c r="D202" i="36"/>
  <c r="E202" i="36" s="1"/>
  <c r="D203" i="36"/>
  <c r="D204" i="36"/>
  <c r="E204" i="36" s="1"/>
  <c r="D205" i="36"/>
  <c r="E205" i="36" s="1"/>
  <c r="D206" i="36"/>
  <c r="D207" i="36"/>
  <c r="E207" i="36" s="1"/>
  <c r="D208" i="36"/>
  <c r="D209" i="36"/>
  <c r="E209" i="36" s="1"/>
  <c r="D210" i="36"/>
  <c r="E210" i="36" s="1"/>
  <c r="D211" i="36"/>
  <c r="D212" i="36"/>
  <c r="E212" i="36" s="1"/>
  <c r="D213" i="36"/>
  <c r="E213" i="36" s="1"/>
  <c r="D214" i="36"/>
  <c r="D215" i="36"/>
  <c r="D216" i="36"/>
  <c r="D217" i="36"/>
  <c r="D218" i="36"/>
  <c r="D219" i="36"/>
  <c r="E219" i="36" s="1"/>
  <c r="D220" i="36"/>
  <c r="E220" i="36" s="1"/>
  <c r="D221" i="36"/>
  <c r="D222" i="36"/>
  <c r="D223" i="36"/>
  <c r="D224" i="36"/>
  <c r="D225" i="36"/>
  <c r="D226" i="36"/>
  <c r="D227" i="36"/>
  <c r="D228" i="36"/>
  <c r="E228" i="36" s="1"/>
  <c r="D229" i="36"/>
  <c r="D230" i="36"/>
  <c r="D231" i="36"/>
  <c r="D232" i="36"/>
  <c r="D233" i="36"/>
  <c r="D234" i="36"/>
  <c r="D235" i="36"/>
  <c r="D236" i="36"/>
  <c r="E236" i="36" s="1"/>
  <c r="D237" i="36"/>
  <c r="D238" i="36"/>
  <c r="D239" i="36"/>
  <c r="D240" i="36"/>
  <c r="D241" i="36"/>
  <c r="D242" i="36"/>
  <c r="D243" i="36"/>
  <c r="D244" i="36"/>
  <c r="E244" i="36" s="1"/>
  <c r="D245" i="36"/>
  <c r="D246" i="36"/>
  <c r="D247" i="36"/>
  <c r="D248" i="36"/>
  <c r="D249" i="36"/>
  <c r="D250" i="36"/>
  <c r="D251" i="36"/>
  <c r="D252" i="36"/>
  <c r="E252" i="36" s="1"/>
  <c r="D253" i="36"/>
  <c r="D254" i="36"/>
  <c r="D255" i="36"/>
  <c r="D256" i="36"/>
  <c r="D257" i="36"/>
  <c r="D258" i="36"/>
  <c r="D259" i="36"/>
  <c r="E259" i="36" s="1"/>
  <c r="D260" i="36"/>
  <c r="E260" i="36" s="1"/>
  <c r="D261" i="36"/>
  <c r="D262" i="36"/>
  <c r="D263" i="36"/>
  <c r="D264" i="36"/>
  <c r="D265" i="36"/>
  <c r="D266" i="36"/>
  <c r="D267" i="36"/>
  <c r="E267" i="36" s="1"/>
  <c r="D268" i="36"/>
  <c r="D269" i="36"/>
  <c r="D270" i="36"/>
  <c r="D271" i="36"/>
  <c r="D272" i="36"/>
  <c r="D273" i="36"/>
  <c r="D274" i="36"/>
  <c r="D275" i="36"/>
  <c r="E275" i="36" s="1"/>
  <c r="D276" i="36"/>
  <c r="D277" i="36"/>
  <c r="D278" i="36"/>
  <c r="D279" i="36"/>
  <c r="D280" i="36"/>
  <c r="D281" i="36"/>
  <c r="D282" i="36"/>
  <c r="D283" i="36"/>
  <c r="E283" i="36" s="1"/>
  <c r="D284" i="36"/>
  <c r="E284" i="36" s="1"/>
  <c r="D5" i="36"/>
  <c r="E282" i="36"/>
  <c r="E279" i="36"/>
  <c r="E278" i="36"/>
  <c r="E277" i="36"/>
  <c r="E274" i="36"/>
  <c r="E272" i="36"/>
  <c r="E271" i="36"/>
  <c r="E269" i="36"/>
  <c r="E266" i="36"/>
  <c r="E265" i="36"/>
  <c r="E264" i="36"/>
  <c r="E263" i="36"/>
  <c r="E261" i="36"/>
  <c r="E258" i="36"/>
  <c r="E255" i="36"/>
  <c r="E254" i="36"/>
  <c r="E253" i="36"/>
  <c r="E250" i="36"/>
  <c r="E248" i="36"/>
  <c r="E247" i="36"/>
  <c r="E246" i="36"/>
  <c r="E245" i="36"/>
  <c r="E242" i="36"/>
  <c r="E241" i="36"/>
  <c r="E239" i="36"/>
  <c r="E237" i="36"/>
  <c r="E234" i="36"/>
  <c r="E233" i="36"/>
  <c r="E231" i="36"/>
  <c r="E229" i="36"/>
  <c r="E226" i="36"/>
  <c r="E223" i="36"/>
  <c r="E221" i="36"/>
  <c r="E218" i="36"/>
  <c r="E216" i="36"/>
  <c r="E215" i="36"/>
  <c r="C150" i="35"/>
  <c r="C151" i="35"/>
  <c r="C152" i="35"/>
  <c r="C153" i="35"/>
  <c r="C154" i="35"/>
  <c r="C155" i="35"/>
  <c r="C156" i="35"/>
  <c r="C157" i="35"/>
  <c r="C158" i="35"/>
  <c r="C159" i="35"/>
  <c r="C160" i="35"/>
  <c r="C161" i="35"/>
  <c r="C162" i="35"/>
  <c r="C163" i="35"/>
  <c r="C164" i="35"/>
  <c r="C165" i="35"/>
  <c r="C166" i="35"/>
  <c r="C167" i="35"/>
  <c r="C168" i="35"/>
  <c r="C169" i="35"/>
  <c r="C170" i="35"/>
  <c r="C171" i="35"/>
  <c r="C172" i="35"/>
  <c r="C173" i="35"/>
  <c r="C174" i="35"/>
  <c r="C175" i="35"/>
  <c r="C176" i="35"/>
  <c r="C177" i="35"/>
  <c r="C178" i="35"/>
  <c r="C179" i="35"/>
  <c r="C180" i="35"/>
  <c r="C181" i="35"/>
  <c r="C182" i="35"/>
  <c r="C183" i="35"/>
  <c r="C184" i="35"/>
  <c r="C185" i="35"/>
  <c r="C186" i="35"/>
  <c r="C187" i="35"/>
  <c r="C188" i="35"/>
  <c r="C189" i="35"/>
  <c r="C190" i="35"/>
  <c r="C191" i="35"/>
  <c r="C192" i="35"/>
  <c r="C193" i="35"/>
  <c r="C194" i="35"/>
  <c r="C195" i="35"/>
  <c r="C196" i="35"/>
  <c r="C197" i="35"/>
  <c r="C198" i="35"/>
  <c r="C199" i="35"/>
  <c r="C200" i="35"/>
  <c r="C201" i="35"/>
  <c r="C202" i="35"/>
  <c r="C203" i="35"/>
  <c r="C204" i="35"/>
  <c r="C205" i="35"/>
  <c r="C206" i="35"/>
  <c r="C207" i="35"/>
  <c r="C208" i="35"/>
  <c r="C209" i="35"/>
  <c r="C210" i="35"/>
  <c r="C211" i="35"/>
  <c r="C212" i="35"/>
  <c r="C213" i="35"/>
  <c r="C214" i="35"/>
  <c r="C215" i="35"/>
  <c r="C216" i="35"/>
  <c r="C217" i="35"/>
  <c r="C218" i="35"/>
  <c r="C219" i="35"/>
  <c r="C220" i="35"/>
  <c r="C221" i="35"/>
  <c r="C222" i="35"/>
  <c r="C223" i="35"/>
  <c r="C224" i="35"/>
  <c r="C225" i="35"/>
  <c r="C226" i="35"/>
  <c r="C227" i="35"/>
  <c r="C228" i="35"/>
  <c r="C229" i="35"/>
  <c r="C230" i="35"/>
  <c r="C231" i="35"/>
  <c r="C232" i="35"/>
  <c r="C233" i="35"/>
  <c r="C234" i="35"/>
  <c r="C235" i="35"/>
  <c r="C236" i="35"/>
  <c r="C237" i="35"/>
  <c r="C238" i="35"/>
  <c r="C239" i="35"/>
  <c r="C240" i="35"/>
  <c r="C241" i="35"/>
  <c r="C242" i="35"/>
  <c r="C243" i="35"/>
  <c r="C244" i="35"/>
  <c r="C245" i="35"/>
  <c r="C246" i="35"/>
  <c r="C247" i="35"/>
  <c r="C248" i="35"/>
  <c r="C249" i="35"/>
  <c r="C250" i="35"/>
  <c r="C251" i="35"/>
  <c r="C252" i="35"/>
  <c r="C253" i="35"/>
  <c r="C254" i="35"/>
  <c r="C255" i="35"/>
  <c r="C256" i="35"/>
  <c r="C257" i="35"/>
  <c r="C258" i="35"/>
  <c r="C259" i="35"/>
  <c r="C260" i="35"/>
  <c r="C261" i="35"/>
  <c r="C262" i="35"/>
  <c r="C263" i="35"/>
  <c r="C264" i="35"/>
  <c r="C265" i="35"/>
  <c r="C266" i="35"/>
  <c r="C267" i="35"/>
  <c r="C268" i="35"/>
  <c r="C269" i="35"/>
  <c r="C270" i="35"/>
  <c r="C271" i="35"/>
  <c r="C272" i="35"/>
  <c r="E272" i="35" s="1"/>
  <c r="C273" i="35"/>
  <c r="C274" i="35"/>
  <c r="E274" i="35" s="1"/>
  <c r="C275" i="35"/>
  <c r="E275" i="35" s="1"/>
  <c r="C276" i="35"/>
  <c r="C277" i="35"/>
  <c r="C278" i="35"/>
  <c r="C279" i="35"/>
  <c r="C280" i="35"/>
  <c r="E280" i="35" s="1"/>
  <c r="C281" i="35"/>
  <c r="C282" i="35"/>
  <c r="E282" i="35" s="1"/>
  <c r="C283" i="35"/>
  <c r="E283" i="35" s="1"/>
  <c r="C284" i="35"/>
  <c r="C149" i="35"/>
  <c r="D6" i="35"/>
  <c r="D7" i="35"/>
  <c r="D8" i="35"/>
  <c r="D9" i="35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59" i="35"/>
  <c r="D60" i="35"/>
  <c r="D61" i="35"/>
  <c r="D62" i="35"/>
  <c r="D63" i="35"/>
  <c r="D64" i="35"/>
  <c r="D65" i="35"/>
  <c r="D66" i="35"/>
  <c r="D67" i="35"/>
  <c r="D68" i="35"/>
  <c r="D69" i="35"/>
  <c r="D70" i="35"/>
  <c r="D71" i="35"/>
  <c r="D72" i="35"/>
  <c r="D73" i="35"/>
  <c r="D74" i="35"/>
  <c r="D75" i="35"/>
  <c r="D76" i="35"/>
  <c r="D77" i="35"/>
  <c r="D78" i="35"/>
  <c r="D79" i="35"/>
  <c r="D80" i="35"/>
  <c r="D81" i="35"/>
  <c r="D82" i="35"/>
  <c r="D83" i="35"/>
  <c r="D84" i="35"/>
  <c r="D85" i="35"/>
  <c r="D86" i="35"/>
  <c r="D87" i="35"/>
  <c r="D88" i="35"/>
  <c r="D89" i="35"/>
  <c r="D90" i="35"/>
  <c r="D91" i="35"/>
  <c r="D92" i="35"/>
  <c r="D93" i="35"/>
  <c r="D94" i="35"/>
  <c r="D95" i="35"/>
  <c r="D96" i="35"/>
  <c r="D97" i="35"/>
  <c r="D98" i="35"/>
  <c r="D99" i="35"/>
  <c r="D100" i="35"/>
  <c r="D101" i="35"/>
  <c r="D102" i="35"/>
  <c r="D103" i="35"/>
  <c r="D104" i="35"/>
  <c r="D105" i="35"/>
  <c r="D106" i="35"/>
  <c r="D107" i="35"/>
  <c r="D108" i="35"/>
  <c r="D109" i="35"/>
  <c r="D110" i="35"/>
  <c r="D111" i="35"/>
  <c r="D112" i="35"/>
  <c r="D113" i="35"/>
  <c r="D114" i="35"/>
  <c r="D115" i="35"/>
  <c r="D116" i="35"/>
  <c r="D117" i="35"/>
  <c r="D118" i="35"/>
  <c r="D119" i="35"/>
  <c r="D120" i="35"/>
  <c r="D121" i="35"/>
  <c r="D122" i="35"/>
  <c r="D123" i="35"/>
  <c r="D124" i="35"/>
  <c r="D125" i="35"/>
  <c r="D126" i="35"/>
  <c r="D127" i="35"/>
  <c r="D128" i="35"/>
  <c r="D129" i="35"/>
  <c r="D130" i="35"/>
  <c r="D131" i="35"/>
  <c r="D132" i="35"/>
  <c r="D133" i="35"/>
  <c r="D134" i="35"/>
  <c r="D135" i="35"/>
  <c r="D136" i="35"/>
  <c r="D137" i="35"/>
  <c r="D138" i="35"/>
  <c r="D139" i="35"/>
  <c r="D140" i="35"/>
  <c r="D141" i="35"/>
  <c r="D142" i="35"/>
  <c r="D143" i="35"/>
  <c r="D144" i="35"/>
  <c r="D145" i="35"/>
  <c r="D146" i="35"/>
  <c r="D147" i="35"/>
  <c r="D148" i="35"/>
  <c r="D149" i="35"/>
  <c r="D150" i="35"/>
  <c r="E150" i="35" s="1"/>
  <c r="D151" i="35"/>
  <c r="E151" i="35" s="1"/>
  <c r="D152" i="35"/>
  <c r="E152" i="35" s="1"/>
  <c r="D153" i="35"/>
  <c r="E153" i="35" s="1"/>
  <c r="D154" i="35"/>
  <c r="E154" i="35" s="1"/>
  <c r="D155" i="35"/>
  <c r="E155" i="35" s="1"/>
  <c r="D156" i="35"/>
  <c r="E156" i="35" s="1"/>
  <c r="D157" i="35"/>
  <c r="D158" i="35"/>
  <c r="E158" i="35" s="1"/>
  <c r="D159" i="35"/>
  <c r="E159" i="35" s="1"/>
  <c r="D160" i="35"/>
  <c r="E160" i="35" s="1"/>
  <c r="D161" i="35"/>
  <c r="D162" i="35"/>
  <c r="E162" i="35" s="1"/>
  <c r="D163" i="35"/>
  <c r="E163" i="35" s="1"/>
  <c r="D164" i="35"/>
  <c r="D165" i="35"/>
  <c r="D166" i="35"/>
  <c r="E166" i="35" s="1"/>
  <c r="D167" i="35"/>
  <c r="E167" i="35" s="1"/>
  <c r="D168" i="35"/>
  <c r="E168" i="35" s="1"/>
  <c r="D169" i="35"/>
  <c r="E169" i="35" s="1"/>
  <c r="D170" i="35"/>
  <c r="E170" i="35" s="1"/>
  <c r="D171" i="35"/>
  <c r="E171" i="35" s="1"/>
  <c r="D172" i="35"/>
  <c r="E172" i="35" s="1"/>
  <c r="D173" i="35"/>
  <c r="D174" i="35"/>
  <c r="E174" i="35" s="1"/>
  <c r="D175" i="35"/>
  <c r="E175" i="35" s="1"/>
  <c r="D176" i="35"/>
  <c r="E176" i="35" s="1"/>
  <c r="D177" i="35"/>
  <c r="D178" i="35"/>
  <c r="E178" i="35" s="1"/>
  <c r="D179" i="35"/>
  <c r="E179" i="35" s="1"/>
  <c r="D180" i="35"/>
  <c r="D181" i="35"/>
  <c r="D182" i="35"/>
  <c r="D183" i="35"/>
  <c r="E183" i="35" s="1"/>
  <c r="D184" i="35"/>
  <c r="E184" i="35" s="1"/>
  <c r="D185" i="35"/>
  <c r="D186" i="35"/>
  <c r="E186" i="35" s="1"/>
  <c r="D187" i="35"/>
  <c r="E187" i="35" s="1"/>
  <c r="D188" i="35"/>
  <c r="D189" i="35"/>
  <c r="D190" i="35"/>
  <c r="D191" i="35"/>
  <c r="E191" i="35" s="1"/>
  <c r="D192" i="35"/>
  <c r="E192" i="35" s="1"/>
  <c r="D193" i="35"/>
  <c r="E193" i="35" s="1"/>
  <c r="D194" i="35"/>
  <c r="E194" i="35" s="1"/>
  <c r="D195" i="35"/>
  <c r="E195" i="35" s="1"/>
  <c r="D196" i="35"/>
  <c r="E196" i="35" s="1"/>
  <c r="D197" i="35"/>
  <c r="D198" i="35"/>
  <c r="E198" i="35" s="1"/>
  <c r="D199" i="35"/>
  <c r="E199" i="35" s="1"/>
  <c r="D200" i="35"/>
  <c r="E200" i="35" s="1"/>
  <c r="D201" i="35"/>
  <c r="E201" i="35" s="1"/>
  <c r="D202" i="35"/>
  <c r="E202" i="35" s="1"/>
  <c r="D203" i="35"/>
  <c r="E203" i="35" s="1"/>
  <c r="D204" i="35"/>
  <c r="E204" i="35" s="1"/>
  <c r="D205" i="35"/>
  <c r="D206" i="35"/>
  <c r="D207" i="35"/>
  <c r="E207" i="35" s="1"/>
  <c r="D208" i="35"/>
  <c r="E208" i="35" s="1"/>
  <c r="D209" i="35"/>
  <c r="E209" i="35" s="1"/>
  <c r="D210" i="35"/>
  <c r="E210" i="35" s="1"/>
  <c r="D211" i="35"/>
  <c r="E211" i="35" s="1"/>
  <c r="D212" i="35"/>
  <c r="E212" i="35" s="1"/>
  <c r="D213" i="35"/>
  <c r="D214" i="35"/>
  <c r="D215" i="35"/>
  <c r="E215" i="35" s="1"/>
  <c r="D216" i="35"/>
  <c r="E216" i="35" s="1"/>
  <c r="D217" i="35"/>
  <c r="E217" i="35" s="1"/>
  <c r="D218" i="35"/>
  <c r="E218" i="35" s="1"/>
  <c r="D219" i="35"/>
  <c r="E219" i="35" s="1"/>
  <c r="D220" i="35"/>
  <c r="E220" i="35" s="1"/>
  <c r="D221" i="35"/>
  <c r="D222" i="35"/>
  <c r="D223" i="35"/>
  <c r="E223" i="35" s="1"/>
  <c r="D224" i="35"/>
  <c r="E224" i="35" s="1"/>
  <c r="D225" i="35"/>
  <c r="D226" i="35"/>
  <c r="E226" i="35" s="1"/>
  <c r="D227" i="35"/>
  <c r="E227" i="35" s="1"/>
  <c r="D228" i="35"/>
  <c r="E228" i="35" s="1"/>
  <c r="D229" i="35"/>
  <c r="D230" i="35"/>
  <c r="E230" i="35" s="1"/>
  <c r="D231" i="35"/>
  <c r="E231" i="35" s="1"/>
  <c r="D232" i="35"/>
  <c r="E232" i="35" s="1"/>
  <c r="D233" i="35"/>
  <c r="E233" i="35" s="1"/>
  <c r="D234" i="35"/>
  <c r="E234" i="35" s="1"/>
  <c r="D235" i="35"/>
  <c r="E235" i="35" s="1"/>
  <c r="D236" i="35"/>
  <c r="E236" i="35" s="1"/>
  <c r="D237" i="35"/>
  <c r="D238" i="35"/>
  <c r="D239" i="35"/>
  <c r="E239" i="35" s="1"/>
  <c r="D240" i="35"/>
  <c r="E240" i="35" s="1"/>
  <c r="D241" i="35"/>
  <c r="D242" i="35"/>
  <c r="E242" i="35" s="1"/>
  <c r="D243" i="35"/>
  <c r="E243" i="35" s="1"/>
  <c r="D244" i="35"/>
  <c r="E244" i="35" s="1"/>
  <c r="D245" i="35"/>
  <c r="D246" i="35"/>
  <c r="E246" i="35" s="1"/>
  <c r="D247" i="35"/>
  <c r="E247" i="35" s="1"/>
  <c r="D248" i="35"/>
  <c r="E248" i="35" s="1"/>
  <c r="D249" i="35"/>
  <c r="D250" i="35"/>
  <c r="E250" i="35" s="1"/>
  <c r="D251" i="35"/>
  <c r="E251" i="35" s="1"/>
  <c r="D252" i="35"/>
  <c r="E252" i="35" s="1"/>
  <c r="D253" i="35"/>
  <c r="D254" i="35"/>
  <c r="D255" i="35"/>
  <c r="E255" i="35" s="1"/>
  <c r="D256" i="35"/>
  <c r="E256" i="35" s="1"/>
  <c r="D257" i="35"/>
  <c r="E257" i="35" s="1"/>
  <c r="D258" i="35"/>
  <c r="E258" i="35" s="1"/>
  <c r="D259" i="35"/>
  <c r="E259" i="35" s="1"/>
  <c r="D260" i="35"/>
  <c r="E260" i="35" s="1"/>
  <c r="D261" i="35"/>
  <c r="D262" i="35"/>
  <c r="E262" i="35" s="1"/>
  <c r="D263" i="35"/>
  <c r="E263" i="35" s="1"/>
  <c r="D264" i="35"/>
  <c r="E264" i="35" s="1"/>
  <c r="D265" i="35"/>
  <c r="D266" i="35"/>
  <c r="E266" i="35" s="1"/>
  <c r="D267" i="35"/>
  <c r="E267" i="35" s="1"/>
  <c r="D268" i="35"/>
  <c r="D269" i="35"/>
  <c r="D270" i="35"/>
  <c r="D271" i="35"/>
  <c r="D272" i="35"/>
  <c r="D273" i="35"/>
  <c r="D274" i="35"/>
  <c r="D275" i="35"/>
  <c r="D276" i="35"/>
  <c r="D277" i="35"/>
  <c r="D278" i="35"/>
  <c r="D279" i="35"/>
  <c r="D280" i="35"/>
  <c r="D281" i="35"/>
  <c r="D282" i="35"/>
  <c r="D283" i="35"/>
  <c r="D284" i="35"/>
  <c r="D5" i="35"/>
  <c r="C150" i="34"/>
  <c r="C151" i="34"/>
  <c r="C152" i="34"/>
  <c r="C153" i="34"/>
  <c r="C154" i="34"/>
  <c r="C155" i="34"/>
  <c r="C156" i="34"/>
  <c r="C157" i="34"/>
  <c r="C158" i="34"/>
  <c r="C159" i="34"/>
  <c r="C160" i="34"/>
  <c r="C161" i="34"/>
  <c r="C162" i="34"/>
  <c r="C163" i="34"/>
  <c r="C164" i="34"/>
  <c r="C165" i="34"/>
  <c r="C166" i="34"/>
  <c r="C167" i="34"/>
  <c r="C168" i="34"/>
  <c r="C169" i="34"/>
  <c r="C170" i="34"/>
  <c r="C171" i="34"/>
  <c r="C172" i="34"/>
  <c r="C173" i="34"/>
  <c r="C174" i="34"/>
  <c r="C175" i="34"/>
  <c r="C176" i="34"/>
  <c r="C177" i="34"/>
  <c r="C178" i="34"/>
  <c r="C179" i="34"/>
  <c r="C180" i="34"/>
  <c r="C181" i="34"/>
  <c r="C182" i="34"/>
  <c r="C183" i="34"/>
  <c r="C184" i="34"/>
  <c r="C185" i="34"/>
  <c r="C186" i="34"/>
  <c r="C187" i="34"/>
  <c r="C188" i="34"/>
  <c r="C189" i="34"/>
  <c r="C190" i="34"/>
  <c r="C191" i="34"/>
  <c r="C192" i="34"/>
  <c r="C193" i="34"/>
  <c r="C194" i="34"/>
  <c r="C195" i="34"/>
  <c r="C196" i="34"/>
  <c r="C197" i="34"/>
  <c r="C198" i="34"/>
  <c r="C199" i="34"/>
  <c r="C200" i="34"/>
  <c r="C201" i="34"/>
  <c r="C202" i="34"/>
  <c r="C203" i="34"/>
  <c r="C204" i="34"/>
  <c r="C205" i="34"/>
  <c r="C206" i="34"/>
  <c r="C207" i="34"/>
  <c r="C208" i="34"/>
  <c r="C209" i="34"/>
  <c r="C210" i="34"/>
  <c r="C211" i="34"/>
  <c r="C212" i="34"/>
  <c r="C213" i="34"/>
  <c r="C214" i="34"/>
  <c r="C215" i="34"/>
  <c r="C216" i="34"/>
  <c r="C217" i="34"/>
  <c r="C218" i="34"/>
  <c r="C219" i="34"/>
  <c r="C220" i="34"/>
  <c r="C221" i="34"/>
  <c r="C222" i="34"/>
  <c r="C223" i="34"/>
  <c r="C224" i="34"/>
  <c r="C225" i="34"/>
  <c r="C226" i="34"/>
  <c r="C227" i="34"/>
  <c r="C228" i="34"/>
  <c r="C229" i="34"/>
  <c r="C230" i="34"/>
  <c r="C231" i="34"/>
  <c r="C232" i="34"/>
  <c r="C233" i="34"/>
  <c r="C234" i="34"/>
  <c r="C235" i="34"/>
  <c r="C236" i="34"/>
  <c r="C237" i="34"/>
  <c r="C238" i="34"/>
  <c r="C239" i="34"/>
  <c r="C240" i="34"/>
  <c r="C241" i="34"/>
  <c r="C242" i="34"/>
  <c r="C243" i="34"/>
  <c r="C244" i="34"/>
  <c r="C245" i="34"/>
  <c r="C246" i="34"/>
  <c r="C247" i="34"/>
  <c r="C248" i="34"/>
  <c r="C249" i="34"/>
  <c r="C250" i="34"/>
  <c r="C251" i="34"/>
  <c r="C252" i="34"/>
  <c r="C253" i="34"/>
  <c r="C254" i="34"/>
  <c r="C255" i="34"/>
  <c r="C256" i="34"/>
  <c r="C257" i="34"/>
  <c r="C258" i="34"/>
  <c r="C259" i="34"/>
  <c r="C260" i="34"/>
  <c r="C261" i="34"/>
  <c r="C262" i="34"/>
  <c r="C263" i="34"/>
  <c r="C264" i="34"/>
  <c r="C265" i="34"/>
  <c r="C266" i="34"/>
  <c r="C267" i="34"/>
  <c r="C268" i="34"/>
  <c r="C269" i="34"/>
  <c r="C270" i="34"/>
  <c r="C271" i="34"/>
  <c r="C272" i="34"/>
  <c r="C273" i="34"/>
  <c r="C274" i="34"/>
  <c r="C275" i="34"/>
  <c r="C276" i="34"/>
  <c r="C277" i="34"/>
  <c r="C278" i="34"/>
  <c r="C279" i="34"/>
  <c r="C280" i="34"/>
  <c r="C281" i="34"/>
  <c r="C282" i="34"/>
  <c r="C283" i="34"/>
  <c r="C284" i="34"/>
  <c r="C149" i="34"/>
  <c r="D6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56" i="34"/>
  <c r="D57" i="34"/>
  <c r="D58" i="34"/>
  <c r="D59" i="34"/>
  <c r="D60" i="34"/>
  <c r="D61" i="34"/>
  <c r="D62" i="34"/>
  <c r="D63" i="34"/>
  <c r="D64" i="34"/>
  <c r="D65" i="34"/>
  <c r="D66" i="34"/>
  <c r="D67" i="34"/>
  <c r="D68" i="34"/>
  <c r="D69" i="34"/>
  <c r="D70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115" i="34"/>
  <c r="D116" i="34"/>
  <c r="D117" i="34"/>
  <c r="D118" i="34"/>
  <c r="D119" i="34"/>
  <c r="D120" i="34"/>
  <c r="D121" i="34"/>
  <c r="D122" i="34"/>
  <c r="D123" i="34"/>
  <c r="D124" i="34"/>
  <c r="D125" i="34"/>
  <c r="D126" i="34"/>
  <c r="D127" i="34"/>
  <c r="D128" i="34"/>
  <c r="D129" i="34"/>
  <c r="D130" i="34"/>
  <c r="D131" i="34"/>
  <c r="D132" i="34"/>
  <c r="D133" i="34"/>
  <c r="D134" i="34"/>
  <c r="D135" i="34"/>
  <c r="D136" i="34"/>
  <c r="D137" i="34"/>
  <c r="D138" i="34"/>
  <c r="D139" i="34"/>
  <c r="D140" i="34"/>
  <c r="D141" i="34"/>
  <c r="D142" i="34"/>
  <c r="D143" i="34"/>
  <c r="D144" i="34"/>
  <c r="D145" i="34"/>
  <c r="D146" i="34"/>
  <c r="D147" i="34"/>
  <c r="D148" i="34"/>
  <c r="D149" i="34"/>
  <c r="D150" i="34"/>
  <c r="D151" i="34"/>
  <c r="D152" i="34"/>
  <c r="D153" i="34"/>
  <c r="D154" i="34"/>
  <c r="D155" i="34"/>
  <c r="D156" i="34"/>
  <c r="D157" i="34"/>
  <c r="D158" i="34"/>
  <c r="D159" i="34"/>
  <c r="D160" i="34"/>
  <c r="D161" i="34"/>
  <c r="D162" i="34"/>
  <c r="D163" i="34"/>
  <c r="D164" i="34"/>
  <c r="D165" i="34"/>
  <c r="D166" i="34"/>
  <c r="D167" i="34"/>
  <c r="D168" i="34"/>
  <c r="D169" i="34"/>
  <c r="D170" i="34"/>
  <c r="D171" i="34"/>
  <c r="D172" i="34"/>
  <c r="D173" i="34"/>
  <c r="D174" i="34"/>
  <c r="D175" i="34"/>
  <c r="D176" i="34"/>
  <c r="D177" i="34"/>
  <c r="D178" i="34"/>
  <c r="D179" i="34"/>
  <c r="D180" i="34"/>
  <c r="D181" i="34"/>
  <c r="D182" i="34"/>
  <c r="D183" i="34"/>
  <c r="D184" i="34"/>
  <c r="D185" i="34"/>
  <c r="D186" i="34"/>
  <c r="D187" i="34"/>
  <c r="D188" i="34"/>
  <c r="D189" i="34"/>
  <c r="D190" i="34"/>
  <c r="D191" i="34"/>
  <c r="D192" i="34"/>
  <c r="D193" i="34"/>
  <c r="D194" i="34"/>
  <c r="D195" i="34"/>
  <c r="D196" i="34"/>
  <c r="D197" i="34"/>
  <c r="D198" i="34"/>
  <c r="D199" i="34"/>
  <c r="D200" i="34"/>
  <c r="D201" i="34"/>
  <c r="D202" i="34"/>
  <c r="D203" i="34"/>
  <c r="D204" i="34"/>
  <c r="D205" i="34"/>
  <c r="D206" i="34"/>
  <c r="D207" i="34"/>
  <c r="D208" i="34"/>
  <c r="D209" i="34"/>
  <c r="D210" i="34"/>
  <c r="D211" i="34"/>
  <c r="D212" i="34"/>
  <c r="D213" i="34"/>
  <c r="D214" i="34"/>
  <c r="D215" i="34"/>
  <c r="D216" i="34"/>
  <c r="D217" i="34"/>
  <c r="D218" i="34"/>
  <c r="D219" i="34"/>
  <c r="D220" i="34"/>
  <c r="D221" i="34"/>
  <c r="D222" i="34"/>
  <c r="D223" i="34"/>
  <c r="D224" i="34"/>
  <c r="D225" i="34"/>
  <c r="D226" i="34"/>
  <c r="D227" i="34"/>
  <c r="D228" i="34"/>
  <c r="D229" i="34"/>
  <c r="D230" i="34"/>
  <c r="D231" i="34"/>
  <c r="D232" i="34"/>
  <c r="D233" i="34"/>
  <c r="D234" i="34"/>
  <c r="D235" i="34"/>
  <c r="D236" i="34"/>
  <c r="D237" i="34"/>
  <c r="D238" i="34"/>
  <c r="D239" i="34"/>
  <c r="D240" i="34"/>
  <c r="D241" i="34"/>
  <c r="D242" i="34"/>
  <c r="D243" i="34"/>
  <c r="D244" i="34"/>
  <c r="D245" i="34"/>
  <c r="D246" i="34"/>
  <c r="D247" i="34"/>
  <c r="D248" i="34"/>
  <c r="D249" i="34"/>
  <c r="D250" i="34"/>
  <c r="D251" i="34"/>
  <c r="D252" i="34"/>
  <c r="D253" i="34"/>
  <c r="D254" i="34"/>
  <c r="D255" i="34"/>
  <c r="D256" i="34"/>
  <c r="D257" i="34"/>
  <c r="D258" i="34"/>
  <c r="D259" i="34"/>
  <c r="D260" i="34"/>
  <c r="D261" i="34"/>
  <c r="D262" i="34"/>
  <c r="D263" i="34"/>
  <c r="D264" i="34"/>
  <c r="D265" i="34"/>
  <c r="D266" i="34"/>
  <c r="D267" i="34"/>
  <c r="D268" i="34"/>
  <c r="D269" i="34"/>
  <c r="D270" i="34"/>
  <c r="D271" i="34"/>
  <c r="D272" i="34"/>
  <c r="D273" i="34"/>
  <c r="D274" i="34"/>
  <c r="D275" i="34"/>
  <c r="D276" i="34"/>
  <c r="D277" i="34"/>
  <c r="D278" i="34"/>
  <c r="D279" i="34"/>
  <c r="D280" i="34"/>
  <c r="D281" i="34"/>
  <c r="D282" i="34"/>
  <c r="D283" i="34"/>
  <c r="D284" i="34"/>
  <c r="D5" i="34"/>
  <c r="C150" i="33"/>
  <c r="C151" i="33"/>
  <c r="C152" i="33"/>
  <c r="C153" i="33"/>
  <c r="C154" i="33"/>
  <c r="C155" i="33"/>
  <c r="C156" i="33"/>
  <c r="C157" i="33"/>
  <c r="C158" i="33"/>
  <c r="C159" i="33"/>
  <c r="C160" i="33"/>
  <c r="C161" i="33"/>
  <c r="C162" i="33"/>
  <c r="C163" i="33"/>
  <c r="C164" i="33"/>
  <c r="C165" i="33"/>
  <c r="C166" i="33"/>
  <c r="C167" i="33"/>
  <c r="C168" i="33"/>
  <c r="C169" i="33"/>
  <c r="C170" i="33"/>
  <c r="C171" i="33"/>
  <c r="C172" i="33"/>
  <c r="C173" i="33"/>
  <c r="C174" i="33"/>
  <c r="C175" i="33"/>
  <c r="C176" i="33"/>
  <c r="C177" i="33"/>
  <c r="C178" i="33"/>
  <c r="C179" i="33"/>
  <c r="C180" i="33"/>
  <c r="C181" i="33"/>
  <c r="C182" i="33"/>
  <c r="C183" i="33"/>
  <c r="C184" i="33"/>
  <c r="C185" i="33"/>
  <c r="C186" i="33"/>
  <c r="C187" i="33"/>
  <c r="C188" i="33"/>
  <c r="C189" i="33"/>
  <c r="C190" i="33"/>
  <c r="C191" i="33"/>
  <c r="C192" i="33"/>
  <c r="C193" i="33"/>
  <c r="C194" i="33"/>
  <c r="C195" i="33"/>
  <c r="C196" i="33"/>
  <c r="C197" i="33"/>
  <c r="C198" i="33"/>
  <c r="C199" i="33"/>
  <c r="C200" i="33"/>
  <c r="C201" i="33"/>
  <c r="C202" i="33"/>
  <c r="C203" i="33"/>
  <c r="C204" i="33"/>
  <c r="C205" i="33"/>
  <c r="C206" i="33"/>
  <c r="C207" i="33"/>
  <c r="C208" i="33"/>
  <c r="C209" i="33"/>
  <c r="C210" i="33"/>
  <c r="C211" i="33"/>
  <c r="C212" i="33"/>
  <c r="C213" i="33"/>
  <c r="C214" i="33"/>
  <c r="C215" i="33"/>
  <c r="C216" i="33"/>
  <c r="C217" i="33"/>
  <c r="C218" i="33"/>
  <c r="C219" i="33"/>
  <c r="C220" i="33"/>
  <c r="C221" i="33"/>
  <c r="C222" i="33"/>
  <c r="C223" i="33"/>
  <c r="C224" i="33"/>
  <c r="C225" i="33"/>
  <c r="C226" i="33"/>
  <c r="C227" i="33"/>
  <c r="C228" i="33"/>
  <c r="C229" i="33"/>
  <c r="C230" i="33"/>
  <c r="C231" i="33"/>
  <c r="C232" i="33"/>
  <c r="C233" i="33"/>
  <c r="C234" i="33"/>
  <c r="C235" i="33"/>
  <c r="C236" i="33"/>
  <c r="C237" i="33"/>
  <c r="C238" i="33"/>
  <c r="C239" i="33"/>
  <c r="C240" i="33"/>
  <c r="C241" i="33"/>
  <c r="C242" i="33"/>
  <c r="C243" i="33"/>
  <c r="C244" i="33"/>
  <c r="C245" i="33"/>
  <c r="C246" i="33"/>
  <c r="C247" i="33"/>
  <c r="C248" i="33"/>
  <c r="C249" i="33"/>
  <c r="C250" i="33"/>
  <c r="C251" i="33"/>
  <c r="C252" i="33"/>
  <c r="C253" i="33"/>
  <c r="C254" i="33"/>
  <c r="C255" i="33"/>
  <c r="C256" i="33"/>
  <c r="C257" i="33"/>
  <c r="C258" i="33"/>
  <c r="C259" i="33"/>
  <c r="C260" i="33"/>
  <c r="C261" i="33"/>
  <c r="C262" i="33"/>
  <c r="C263" i="33"/>
  <c r="C264" i="33"/>
  <c r="C265" i="33"/>
  <c r="C266" i="33"/>
  <c r="C267" i="33"/>
  <c r="C268" i="33"/>
  <c r="C269" i="33"/>
  <c r="C270" i="33"/>
  <c r="C271" i="33"/>
  <c r="C272" i="33"/>
  <c r="C273" i="33"/>
  <c r="C274" i="33"/>
  <c r="C275" i="33"/>
  <c r="C276" i="33"/>
  <c r="C277" i="33"/>
  <c r="C278" i="33"/>
  <c r="C279" i="33"/>
  <c r="C280" i="33"/>
  <c r="C281" i="33"/>
  <c r="C282" i="33"/>
  <c r="C283" i="33"/>
  <c r="C284" i="33"/>
  <c r="C149" i="33"/>
  <c r="D6" i="33"/>
  <c r="D7" i="33"/>
  <c r="D8" i="33"/>
  <c r="D9" i="33"/>
  <c r="D10" i="33"/>
  <c r="D11" i="33"/>
  <c r="D12" i="33"/>
  <c r="D13" i="33"/>
  <c r="D14" i="33"/>
  <c r="D15" i="33"/>
  <c r="D16" i="33"/>
  <c r="D17" i="33"/>
  <c r="D18" i="33"/>
  <c r="D19" i="33"/>
  <c r="D20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D36" i="33"/>
  <c r="D37" i="33"/>
  <c r="D38" i="33"/>
  <c r="D39" i="33"/>
  <c r="D40" i="33"/>
  <c r="D41" i="33"/>
  <c r="D42" i="33"/>
  <c r="D43" i="33"/>
  <c r="D44" i="33"/>
  <c r="D45" i="33"/>
  <c r="D46" i="33"/>
  <c r="D47" i="33"/>
  <c r="D48" i="33"/>
  <c r="D49" i="33"/>
  <c r="D50" i="33"/>
  <c r="D51" i="33"/>
  <c r="D52" i="33"/>
  <c r="D53" i="33"/>
  <c r="D54" i="33"/>
  <c r="D55" i="33"/>
  <c r="D56" i="33"/>
  <c r="D57" i="33"/>
  <c r="D58" i="33"/>
  <c r="D59" i="33"/>
  <c r="D60" i="33"/>
  <c r="D61" i="33"/>
  <c r="D62" i="33"/>
  <c r="D63" i="33"/>
  <c r="D64" i="33"/>
  <c r="D65" i="33"/>
  <c r="D66" i="33"/>
  <c r="D67" i="33"/>
  <c r="D68" i="33"/>
  <c r="D69" i="33"/>
  <c r="D70" i="33"/>
  <c r="D71" i="33"/>
  <c r="D72" i="33"/>
  <c r="D73" i="33"/>
  <c r="D74" i="33"/>
  <c r="D75" i="33"/>
  <c r="D76" i="33"/>
  <c r="D77" i="33"/>
  <c r="D78" i="33"/>
  <c r="D79" i="33"/>
  <c r="D80" i="33"/>
  <c r="D81" i="33"/>
  <c r="D82" i="33"/>
  <c r="D83" i="33"/>
  <c r="D84" i="33"/>
  <c r="D85" i="33"/>
  <c r="D86" i="33"/>
  <c r="D87" i="33"/>
  <c r="D88" i="33"/>
  <c r="D89" i="33"/>
  <c r="D90" i="33"/>
  <c r="D91" i="33"/>
  <c r="D92" i="33"/>
  <c r="D93" i="33"/>
  <c r="D94" i="33"/>
  <c r="D95" i="33"/>
  <c r="D96" i="33"/>
  <c r="D97" i="33"/>
  <c r="D98" i="33"/>
  <c r="D99" i="33"/>
  <c r="D100" i="33"/>
  <c r="D101" i="33"/>
  <c r="D102" i="33"/>
  <c r="D103" i="33"/>
  <c r="D104" i="33"/>
  <c r="D105" i="33"/>
  <c r="D106" i="33"/>
  <c r="D107" i="33"/>
  <c r="D108" i="33"/>
  <c r="D109" i="33"/>
  <c r="D110" i="33"/>
  <c r="D111" i="33"/>
  <c r="D112" i="33"/>
  <c r="D113" i="33"/>
  <c r="D114" i="33"/>
  <c r="D115" i="33"/>
  <c r="D116" i="33"/>
  <c r="D117" i="33"/>
  <c r="D118" i="33"/>
  <c r="D119" i="33"/>
  <c r="D120" i="33"/>
  <c r="D121" i="33"/>
  <c r="D122" i="33"/>
  <c r="D123" i="33"/>
  <c r="D124" i="33"/>
  <c r="D125" i="33"/>
  <c r="D126" i="33"/>
  <c r="D127" i="33"/>
  <c r="D128" i="33"/>
  <c r="D129" i="33"/>
  <c r="D130" i="33"/>
  <c r="D131" i="33"/>
  <c r="D132" i="33"/>
  <c r="D133" i="33"/>
  <c r="D134" i="33"/>
  <c r="D135" i="33"/>
  <c r="D136" i="33"/>
  <c r="D137" i="33"/>
  <c r="D138" i="33"/>
  <c r="D139" i="33"/>
  <c r="D140" i="33"/>
  <c r="D141" i="33"/>
  <c r="D142" i="33"/>
  <c r="D143" i="33"/>
  <c r="D144" i="33"/>
  <c r="D145" i="33"/>
  <c r="D146" i="33"/>
  <c r="D147" i="33"/>
  <c r="D148" i="33"/>
  <c r="D149" i="33"/>
  <c r="E149" i="33" s="1"/>
  <c r="D150" i="33"/>
  <c r="E150" i="33" s="1"/>
  <c r="D151" i="33"/>
  <c r="E151" i="33" s="1"/>
  <c r="D152" i="33"/>
  <c r="E152" i="33" s="1"/>
  <c r="D153" i="33"/>
  <c r="E153" i="33" s="1"/>
  <c r="D154" i="33"/>
  <c r="E154" i="33" s="1"/>
  <c r="D155" i="33"/>
  <c r="E155" i="33" s="1"/>
  <c r="D156" i="33"/>
  <c r="E156" i="33" s="1"/>
  <c r="D157" i="33"/>
  <c r="E157" i="33" s="1"/>
  <c r="D158" i="33"/>
  <c r="E158" i="33" s="1"/>
  <c r="D159" i="33"/>
  <c r="E159" i="33" s="1"/>
  <c r="D160" i="33"/>
  <c r="E160" i="33" s="1"/>
  <c r="D161" i="33"/>
  <c r="E161" i="33" s="1"/>
  <c r="D162" i="33"/>
  <c r="E162" i="33" s="1"/>
  <c r="D163" i="33"/>
  <c r="E163" i="33" s="1"/>
  <c r="D164" i="33"/>
  <c r="E164" i="33" s="1"/>
  <c r="D165" i="33"/>
  <c r="E165" i="33" s="1"/>
  <c r="D166" i="33"/>
  <c r="E166" i="33" s="1"/>
  <c r="D167" i="33"/>
  <c r="E167" i="33" s="1"/>
  <c r="D168" i="33"/>
  <c r="E168" i="33" s="1"/>
  <c r="D169" i="33"/>
  <c r="E169" i="33" s="1"/>
  <c r="D170" i="33"/>
  <c r="E170" i="33" s="1"/>
  <c r="D171" i="33"/>
  <c r="E171" i="33" s="1"/>
  <c r="D172" i="33"/>
  <c r="E172" i="33" s="1"/>
  <c r="D173" i="33"/>
  <c r="E173" i="33" s="1"/>
  <c r="D174" i="33"/>
  <c r="E174" i="33" s="1"/>
  <c r="D175" i="33"/>
  <c r="E175" i="33" s="1"/>
  <c r="D176" i="33"/>
  <c r="E176" i="33" s="1"/>
  <c r="D177" i="33"/>
  <c r="E177" i="33" s="1"/>
  <c r="D178" i="33"/>
  <c r="E178" i="33" s="1"/>
  <c r="D179" i="33"/>
  <c r="E179" i="33" s="1"/>
  <c r="D180" i="33"/>
  <c r="E180" i="33" s="1"/>
  <c r="D181" i="33"/>
  <c r="E181" i="33" s="1"/>
  <c r="D182" i="33"/>
  <c r="E182" i="33" s="1"/>
  <c r="D183" i="33"/>
  <c r="E183" i="33" s="1"/>
  <c r="D184" i="33"/>
  <c r="E184" i="33" s="1"/>
  <c r="D185" i="33"/>
  <c r="E185" i="33" s="1"/>
  <c r="D186" i="33"/>
  <c r="E186" i="33" s="1"/>
  <c r="D187" i="33"/>
  <c r="E187" i="33" s="1"/>
  <c r="D188" i="33"/>
  <c r="E188" i="33" s="1"/>
  <c r="D189" i="33"/>
  <c r="E189" i="33" s="1"/>
  <c r="D190" i="33"/>
  <c r="E190" i="33" s="1"/>
  <c r="D191" i="33"/>
  <c r="E191" i="33" s="1"/>
  <c r="D192" i="33"/>
  <c r="E192" i="33" s="1"/>
  <c r="D193" i="33"/>
  <c r="E193" i="33" s="1"/>
  <c r="D194" i="33"/>
  <c r="E194" i="33" s="1"/>
  <c r="D195" i="33"/>
  <c r="E195" i="33" s="1"/>
  <c r="D196" i="33"/>
  <c r="E196" i="33" s="1"/>
  <c r="D197" i="33"/>
  <c r="E197" i="33" s="1"/>
  <c r="D198" i="33"/>
  <c r="E198" i="33" s="1"/>
  <c r="D199" i="33"/>
  <c r="D200" i="33"/>
  <c r="D201" i="33"/>
  <c r="D202" i="33"/>
  <c r="D203" i="33"/>
  <c r="D204" i="33"/>
  <c r="D205" i="33"/>
  <c r="D206" i="33"/>
  <c r="D207" i="33"/>
  <c r="D208" i="33"/>
  <c r="D209" i="33"/>
  <c r="D210" i="33"/>
  <c r="D211" i="33"/>
  <c r="D212" i="33"/>
  <c r="D213" i="33"/>
  <c r="D214" i="33"/>
  <c r="D215" i="33"/>
  <c r="D216" i="33"/>
  <c r="D217" i="33"/>
  <c r="D218" i="33"/>
  <c r="D219" i="33"/>
  <c r="D220" i="33"/>
  <c r="D221" i="33"/>
  <c r="D222" i="33"/>
  <c r="D223" i="33"/>
  <c r="D224" i="33"/>
  <c r="D225" i="33"/>
  <c r="D226" i="33"/>
  <c r="D227" i="33"/>
  <c r="D228" i="33"/>
  <c r="D229" i="33"/>
  <c r="D230" i="33"/>
  <c r="D231" i="33"/>
  <c r="D232" i="33"/>
  <c r="D233" i="33"/>
  <c r="D234" i="33"/>
  <c r="D235" i="33"/>
  <c r="D236" i="33"/>
  <c r="D237" i="33"/>
  <c r="D238" i="33"/>
  <c r="D239" i="33"/>
  <c r="D240" i="33"/>
  <c r="D241" i="33"/>
  <c r="D242" i="33"/>
  <c r="D243" i="33"/>
  <c r="D244" i="33"/>
  <c r="D245" i="33"/>
  <c r="D246" i="33"/>
  <c r="D247" i="33"/>
  <c r="D248" i="33"/>
  <c r="D249" i="33"/>
  <c r="D250" i="33"/>
  <c r="D251" i="33"/>
  <c r="D252" i="33"/>
  <c r="D253" i="33"/>
  <c r="D254" i="33"/>
  <c r="D255" i="33"/>
  <c r="D256" i="33"/>
  <c r="D257" i="33"/>
  <c r="D258" i="33"/>
  <c r="D259" i="33"/>
  <c r="D260" i="33"/>
  <c r="D261" i="33"/>
  <c r="D262" i="33"/>
  <c r="D263" i="33"/>
  <c r="D264" i="33"/>
  <c r="D265" i="33"/>
  <c r="D266" i="33"/>
  <c r="D267" i="33"/>
  <c r="D268" i="33"/>
  <c r="D269" i="33"/>
  <c r="D270" i="33"/>
  <c r="D271" i="33"/>
  <c r="D272" i="33"/>
  <c r="D273" i="33"/>
  <c r="D274" i="33"/>
  <c r="D275" i="33"/>
  <c r="D276" i="33"/>
  <c r="D277" i="33"/>
  <c r="D278" i="33"/>
  <c r="D279" i="33"/>
  <c r="D280" i="33"/>
  <c r="D281" i="33"/>
  <c r="D282" i="33"/>
  <c r="D283" i="33"/>
  <c r="D284" i="33"/>
  <c r="D5" i="33"/>
  <c r="C150" i="32"/>
  <c r="C151" i="32"/>
  <c r="C152" i="32"/>
  <c r="C153" i="32"/>
  <c r="C154" i="32"/>
  <c r="C155" i="32"/>
  <c r="C156" i="32"/>
  <c r="C157" i="32"/>
  <c r="C158" i="32"/>
  <c r="C159" i="32"/>
  <c r="C160" i="32"/>
  <c r="C161" i="32"/>
  <c r="C162" i="32"/>
  <c r="C163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C189" i="32"/>
  <c r="C190" i="32"/>
  <c r="E190" i="32" s="1"/>
  <c r="C191" i="32"/>
  <c r="C192" i="32"/>
  <c r="E192" i="32" s="1"/>
  <c r="C193" i="32"/>
  <c r="E193" i="32" s="1"/>
  <c r="C194" i="32"/>
  <c r="E194" i="32" s="1"/>
  <c r="C195" i="32"/>
  <c r="E195" i="32" s="1"/>
  <c r="C196" i="32"/>
  <c r="C197" i="32"/>
  <c r="C198" i="32"/>
  <c r="E198" i="32" s="1"/>
  <c r="C199" i="32"/>
  <c r="C200" i="32"/>
  <c r="E200" i="32" s="1"/>
  <c r="C201" i="32"/>
  <c r="E201" i="32" s="1"/>
  <c r="C202" i="32"/>
  <c r="E202" i="32" s="1"/>
  <c r="C203" i="32"/>
  <c r="C204" i="32"/>
  <c r="E204" i="32" s="1"/>
  <c r="C205" i="32"/>
  <c r="C206" i="32"/>
  <c r="E206" i="32" s="1"/>
  <c r="C207" i="32"/>
  <c r="C208" i="32"/>
  <c r="E208" i="32" s="1"/>
  <c r="C209" i="32"/>
  <c r="E209" i="32" s="1"/>
  <c r="C210" i="32"/>
  <c r="E210" i="32" s="1"/>
  <c r="C211" i="32"/>
  <c r="C212" i="32"/>
  <c r="C213" i="32"/>
  <c r="C214" i="32"/>
  <c r="E214" i="32" s="1"/>
  <c r="C215" i="32"/>
  <c r="C216" i="32"/>
  <c r="E216" i="32" s="1"/>
  <c r="C217" i="32"/>
  <c r="E217" i="32" s="1"/>
  <c r="C218" i="32"/>
  <c r="E218" i="32" s="1"/>
  <c r="C219" i="32"/>
  <c r="C220" i="32"/>
  <c r="C221" i="32"/>
  <c r="C222" i="32"/>
  <c r="C223" i="32"/>
  <c r="C224" i="32"/>
  <c r="E224" i="32" s="1"/>
  <c r="C225" i="32"/>
  <c r="E225" i="32" s="1"/>
  <c r="C226" i="32"/>
  <c r="E226" i="32" s="1"/>
  <c r="C227" i="32"/>
  <c r="E227" i="32" s="1"/>
  <c r="C228" i="32"/>
  <c r="C229" i="32"/>
  <c r="C230" i="32"/>
  <c r="C231" i="32"/>
  <c r="E231" i="32" s="1"/>
  <c r="C232" i="32"/>
  <c r="E232" i="32" s="1"/>
  <c r="C233" i="32"/>
  <c r="E233" i="32" s="1"/>
  <c r="C234" i="32"/>
  <c r="E234" i="32" s="1"/>
  <c r="C235" i="32"/>
  <c r="C236" i="32"/>
  <c r="C237" i="32"/>
  <c r="C238" i="32"/>
  <c r="C239" i="32"/>
  <c r="E239" i="32" s="1"/>
  <c r="C240" i="32"/>
  <c r="E240" i="32" s="1"/>
  <c r="C241" i="32"/>
  <c r="E241" i="32" s="1"/>
  <c r="C242" i="32"/>
  <c r="E242" i="32" s="1"/>
  <c r="C243" i="32"/>
  <c r="C244" i="32"/>
  <c r="C245" i="32"/>
  <c r="C246" i="32"/>
  <c r="C247" i="32"/>
  <c r="C248" i="32"/>
  <c r="E248" i="32" s="1"/>
  <c r="C249" i="32"/>
  <c r="E249" i="32" s="1"/>
  <c r="C250" i="32"/>
  <c r="E250" i="32" s="1"/>
  <c r="C251" i="32"/>
  <c r="E251" i="32" s="1"/>
  <c r="C252" i="32"/>
  <c r="C253" i="32"/>
  <c r="C254" i="32"/>
  <c r="C255" i="32"/>
  <c r="C256" i="32"/>
  <c r="E256" i="32" s="1"/>
  <c r="C257" i="32"/>
  <c r="E257" i="32" s="1"/>
  <c r="C258" i="32"/>
  <c r="E258" i="32" s="1"/>
  <c r="C259" i="32"/>
  <c r="C260" i="32"/>
  <c r="C261" i="32"/>
  <c r="C262" i="32"/>
  <c r="C263" i="32"/>
  <c r="C264" i="32"/>
  <c r="E264" i="32" s="1"/>
  <c r="C265" i="32"/>
  <c r="E265" i="32" s="1"/>
  <c r="C266" i="32"/>
  <c r="E266" i="32" s="1"/>
  <c r="C267" i="32"/>
  <c r="C268" i="32"/>
  <c r="C269" i="32"/>
  <c r="C270" i="32"/>
  <c r="C271" i="32"/>
  <c r="C272" i="32"/>
  <c r="E272" i="32" s="1"/>
  <c r="C273" i="32"/>
  <c r="E273" i="32" s="1"/>
  <c r="C274" i="32"/>
  <c r="E274" i="32" s="1"/>
  <c r="C275" i="32"/>
  <c r="E275" i="32" s="1"/>
  <c r="C276" i="32"/>
  <c r="C277" i="32"/>
  <c r="C278" i="32"/>
  <c r="C279" i="32"/>
  <c r="C280" i="32"/>
  <c r="E280" i="32" s="1"/>
  <c r="C281" i="32"/>
  <c r="E281" i="32" s="1"/>
  <c r="C282" i="32"/>
  <c r="E282" i="32" s="1"/>
  <c r="C283" i="32"/>
  <c r="C284" i="32"/>
  <c r="C149" i="32"/>
  <c r="D6" i="32"/>
  <c r="D7" i="32"/>
  <c r="D8" i="32"/>
  <c r="D9" i="32"/>
  <c r="D10" i="32"/>
  <c r="D11" i="32"/>
  <c r="D12" i="32"/>
  <c r="D13" i="32"/>
  <c r="D14" i="32"/>
  <c r="D15" i="32"/>
  <c r="D16" i="32"/>
  <c r="D17" i="32"/>
  <c r="D18" i="32"/>
  <c r="D19" i="32"/>
  <c r="D20" i="32"/>
  <c r="D21" i="32"/>
  <c r="D22" i="32"/>
  <c r="D23" i="32"/>
  <c r="D24" i="32"/>
  <c r="D25" i="32"/>
  <c r="D26" i="32"/>
  <c r="D27" i="32"/>
  <c r="D28" i="32"/>
  <c r="D29" i="32"/>
  <c r="D30" i="32"/>
  <c r="D31" i="32"/>
  <c r="D32" i="32"/>
  <c r="D33" i="32"/>
  <c r="D34" i="32"/>
  <c r="D35" i="32"/>
  <c r="D36" i="32"/>
  <c r="D37" i="32"/>
  <c r="D38" i="32"/>
  <c r="D39" i="32"/>
  <c r="D40" i="32"/>
  <c r="D41" i="32"/>
  <c r="D42" i="32"/>
  <c r="D43" i="32"/>
  <c r="D44" i="32"/>
  <c r="D45" i="32"/>
  <c r="D46" i="32"/>
  <c r="D47" i="32"/>
  <c r="D48" i="32"/>
  <c r="D49" i="32"/>
  <c r="D50" i="32"/>
  <c r="D51" i="32"/>
  <c r="D52" i="32"/>
  <c r="D53" i="32"/>
  <c r="D54" i="32"/>
  <c r="D55" i="32"/>
  <c r="D56" i="32"/>
  <c r="D57" i="32"/>
  <c r="D58" i="32"/>
  <c r="D59" i="32"/>
  <c r="D60" i="32"/>
  <c r="D61" i="32"/>
  <c r="D62" i="32"/>
  <c r="D63" i="32"/>
  <c r="D64" i="32"/>
  <c r="D65" i="32"/>
  <c r="D66" i="32"/>
  <c r="D67" i="32"/>
  <c r="D68" i="32"/>
  <c r="D69" i="32"/>
  <c r="D70" i="32"/>
  <c r="D71" i="32"/>
  <c r="D72" i="32"/>
  <c r="D73" i="32"/>
  <c r="D74" i="32"/>
  <c r="D75" i="32"/>
  <c r="D76" i="32"/>
  <c r="D77" i="32"/>
  <c r="D78" i="32"/>
  <c r="D79" i="32"/>
  <c r="D80" i="32"/>
  <c r="D81" i="32"/>
  <c r="D82" i="32"/>
  <c r="D83" i="32"/>
  <c r="D84" i="32"/>
  <c r="D85" i="32"/>
  <c r="D86" i="32"/>
  <c r="D87" i="32"/>
  <c r="D88" i="32"/>
  <c r="D89" i="32"/>
  <c r="D90" i="32"/>
  <c r="D91" i="32"/>
  <c r="D92" i="32"/>
  <c r="D93" i="32"/>
  <c r="D94" i="32"/>
  <c r="D95" i="32"/>
  <c r="D96" i="32"/>
  <c r="D97" i="32"/>
  <c r="D98" i="32"/>
  <c r="D99" i="32"/>
  <c r="D100" i="32"/>
  <c r="D101" i="32"/>
  <c r="D102" i="32"/>
  <c r="D103" i="32"/>
  <c r="D104" i="32"/>
  <c r="D105" i="32"/>
  <c r="D106" i="32"/>
  <c r="D107" i="32"/>
  <c r="D108" i="32"/>
  <c r="D109" i="32"/>
  <c r="D110" i="32"/>
  <c r="D111" i="32"/>
  <c r="D112" i="32"/>
  <c r="D113" i="32"/>
  <c r="D114" i="32"/>
  <c r="D115" i="32"/>
  <c r="D116" i="32"/>
  <c r="D117" i="32"/>
  <c r="D118" i="32"/>
  <c r="D119" i="32"/>
  <c r="D120" i="32"/>
  <c r="D121" i="32"/>
  <c r="D122" i="32"/>
  <c r="D123" i="32"/>
  <c r="D124" i="32"/>
  <c r="D125" i="32"/>
  <c r="D126" i="32"/>
  <c r="D127" i="32"/>
  <c r="D128" i="32"/>
  <c r="D129" i="32"/>
  <c r="D130" i="32"/>
  <c r="D131" i="32"/>
  <c r="D132" i="32"/>
  <c r="D133" i="32"/>
  <c r="D134" i="32"/>
  <c r="D135" i="32"/>
  <c r="D136" i="32"/>
  <c r="D137" i="32"/>
  <c r="D138" i="32"/>
  <c r="D139" i="32"/>
  <c r="D140" i="32"/>
  <c r="D141" i="32"/>
  <c r="D142" i="32"/>
  <c r="D143" i="32"/>
  <c r="D144" i="32"/>
  <c r="D145" i="32"/>
  <c r="D146" i="32"/>
  <c r="D147" i="32"/>
  <c r="D148" i="32"/>
  <c r="D149" i="32"/>
  <c r="D150" i="32"/>
  <c r="D151" i="32"/>
  <c r="D152" i="32"/>
  <c r="D153" i="32"/>
  <c r="D154" i="32"/>
  <c r="D155" i="32"/>
  <c r="D156" i="32"/>
  <c r="D157" i="32"/>
  <c r="D158" i="32"/>
  <c r="D159" i="32"/>
  <c r="D160" i="32"/>
  <c r="D161" i="32"/>
  <c r="D162" i="32"/>
  <c r="D163" i="32"/>
  <c r="D164" i="32"/>
  <c r="D165" i="32"/>
  <c r="D166" i="32"/>
  <c r="D167" i="32"/>
  <c r="D168" i="32"/>
  <c r="D169" i="32"/>
  <c r="D170" i="32"/>
  <c r="D171" i="32"/>
  <c r="D172" i="32"/>
  <c r="D173" i="32"/>
  <c r="D174" i="32"/>
  <c r="D175" i="32"/>
  <c r="D176" i="32"/>
  <c r="D177" i="32"/>
  <c r="D178" i="32"/>
  <c r="D179" i="32"/>
  <c r="D180" i="32"/>
  <c r="D181" i="32"/>
  <c r="D182" i="32"/>
  <c r="D183" i="32"/>
  <c r="D184" i="32"/>
  <c r="D185" i="32"/>
  <c r="D186" i="32"/>
  <c r="D187" i="32"/>
  <c r="D188" i="32"/>
  <c r="D189" i="32"/>
  <c r="D190" i="32"/>
  <c r="D191" i="32"/>
  <c r="D192" i="32"/>
  <c r="D193" i="32"/>
  <c r="D194" i="32"/>
  <c r="D195" i="32"/>
  <c r="D196" i="32"/>
  <c r="D197" i="32"/>
  <c r="D198" i="32"/>
  <c r="D199" i="32"/>
  <c r="D200" i="32"/>
  <c r="D201" i="32"/>
  <c r="D202" i="32"/>
  <c r="D203" i="32"/>
  <c r="D204" i="32"/>
  <c r="D205" i="32"/>
  <c r="D206" i="32"/>
  <c r="D207" i="32"/>
  <c r="D208" i="32"/>
  <c r="D209" i="32"/>
  <c r="D210" i="32"/>
  <c r="D211" i="32"/>
  <c r="D212" i="32"/>
  <c r="D213" i="32"/>
  <c r="D214" i="32"/>
  <c r="D215" i="32"/>
  <c r="D216" i="32"/>
  <c r="D217" i="32"/>
  <c r="D218" i="32"/>
  <c r="D219" i="32"/>
  <c r="D220" i="32"/>
  <c r="D221" i="32"/>
  <c r="D222" i="32"/>
  <c r="D223" i="32"/>
  <c r="D224" i="32"/>
  <c r="D225" i="32"/>
  <c r="D226" i="32"/>
  <c r="D227" i="32"/>
  <c r="D228" i="32"/>
  <c r="D229" i="32"/>
  <c r="D230" i="32"/>
  <c r="D231" i="32"/>
  <c r="D232" i="32"/>
  <c r="D233" i="32"/>
  <c r="D234" i="32"/>
  <c r="D235" i="32"/>
  <c r="D236" i="32"/>
  <c r="D237" i="32"/>
  <c r="D238" i="32"/>
  <c r="D239" i="32"/>
  <c r="D240" i="32"/>
  <c r="D241" i="32"/>
  <c r="D242" i="32"/>
  <c r="D243" i="32"/>
  <c r="D244" i="32"/>
  <c r="D245" i="32"/>
  <c r="D246" i="32"/>
  <c r="D247" i="32"/>
  <c r="D248" i="32"/>
  <c r="D249" i="32"/>
  <c r="D250" i="32"/>
  <c r="D251" i="32"/>
  <c r="D252" i="32"/>
  <c r="D253" i="32"/>
  <c r="D254" i="32"/>
  <c r="D255" i="32"/>
  <c r="D256" i="32"/>
  <c r="D257" i="32"/>
  <c r="D258" i="32"/>
  <c r="D259" i="32"/>
  <c r="D260" i="32"/>
  <c r="D261" i="32"/>
  <c r="D262" i="32"/>
  <c r="D263" i="32"/>
  <c r="D264" i="32"/>
  <c r="D265" i="32"/>
  <c r="D266" i="32"/>
  <c r="D267" i="32"/>
  <c r="D268" i="32"/>
  <c r="D269" i="32"/>
  <c r="D270" i="32"/>
  <c r="D271" i="32"/>
  <c r="D272" i="32"/>
  <c r="D273" i="32"/>
  <c r="D274" i="32"/>
  <c r="D275" i="32"/>
  <c r="D276" i="32"/>
  <c r="D277" i="32"/>
  <c r="D278" i="32"/>
  <c r="D279" i="32"/>
  <c r="D280" i="32"/>
  <c r="D281" i="32"/>
  <c r="D282" i="32"/>
  <c r="D283" i="32"/>
  <c r="D284" i="32"/>
  <c r="D5" i="32"/>
  <c r="E186" i="32"/>
  <c r="E185" i="32"/>
  <c r="E184" i="32"/>
  <c r="E182" i="32"/>
  <c r="E178" i="32"/>
  <c r="E177" i="32"/>
  <c r="E176" i="32"/>
  <c r="E174" i="32"/>
  <c r="E172" i="32"/>
  <c r="E170" i="32"/>
  <c r="E169" i="32"/>
  <c r="E168" i="32"/>
  <c r="E166" i="32"/>
  <c r="E163" i="32"/>
  <c r="E162" i="32"/>
  <c r="E161" i="32"/>
  <c r="E160" i="32"/>
  <c r="E158" i="32"/>
  <c r="E154" i="32"/>
  <c r="E153" i="32"/>
  <c r="E152" i="32"/>
  <c r="E150" i="32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W300" i="3"/>
  <c r="D284" i="9"/>
  <c r="C284" i="9"/>
  <c r="D283" i="9"/>
  <c r="C283" i="9"/>
  <c r="D282" i="9"/>
  <c r="C282" i="9"/>
  <c r="D281" i="9"/>
  <c r="C281" i="9"/>
  <c r="D280" i="9"/>
  <c r="C280" i="9"/>
  <c r="D279" i="9"/>
  <c r="C279" i="9"/>
  <c r="D278" i="9"/>
  <c r="C278" i="9"/>
  <c r="D277" i="9"/>
  <c r="C277" i="9"/>
  <c r="D276" i="9"/>
  <c r="C276" i="9"/>
  <c r="D275" i="9"/>
  <c r="C275" i="9"/>
  <c r="D274" i="9"/>
  <c r="C274" i="9"/>
  <c r="D273" i="9"/>
  <c r="C273" i="9"/>
  <c r="D272" i="9"/>
  <c r="C272" i="9"/>
  <c r="D271" i="9"/>
  <c r="C271" i="9"/>
  <c r="D270" i="9"/>
  <c r="C270" i="9"/>
  <c r="D269" i="9"/>
  <c r="C269" i="9"/>
  <c r="D268" i="9"/>
  <c r="C268" i="9"/>
  <c r="D267" i="9"/>
  <c r="C267" i="9"/>
  <c r="D266" i="9"/>
  <c r="C266" i="9"/>
  <c r="D265" i="9"/>
  <c r="C265" i="9"/>
  <c r="D264" i="9"/>
  <c r="C264" i="9"/>
  <c r="D263" i="9"/>
  <c r="C263" i="9"/>
  <c r="D262" i="9"/>
  <c r="C262" i="9"/>
  <c r="D261" i="9"/>
  <c r="C261" i="9"/>
  <c r="D260" i="9"/>
  <c r="C260" i="9"/>
  <c r="D259" i="9"/>
  <c r="C259" i="9"/>
  <c r="D258" i="9"/>
  <c r="C258" i="9"/>
  <c r="D257" i="9"/>
  <c r="C257" i="9"/>
  <c r="D256" i="9"/>
  <c r="C256" i="9"/>
  <c r="D255" i="9"/>
  <c r="C255" i="9"/>
  <c r="D254" i="9"/>
  <c r="C254" i="9"/>
  <c r="D253" i="9"/>
  <c r="C253" i="9"/>
  <c r="D252" i="9"/>
  <c r="C252" i="9"/>
  <c r="D251" i="9"/>
  <c r="C251" i="9"/>
  <c r="D250" i="9"/>
  <c r="C250" i="9"/>
  <c r="D249" i="9"/>
  <c r="C249" i="9"/>
  <c r="D248" i="9"/>
  <c r="C248" i="9"/>
  <c r="D247" i="9"/>
  <c r="C247" i="9"/>
  <c r="D246" i="9"/>
  <c r="C246" i="9"/>
  <c r="D245" i="9"/>
  <c r="C245" i="9"/>
  <c r="D244" i="9"/>
  <c r="C244" i="9"/>
  <c r="D243" i="9"/>
  <c r="C243" i="9"/>
  <c r="D242" i="9"/>
  <c r="C242" i="9"/>
  <c r="D241" i="9"/>
  <c r="C241" i="9"/>
  <c r="D240" i="9"/>
  <c r="C240" i="9"/>
  <c r="D239" i="9"/>
  <c r="C239" i="9"/>
  <c r="D238" i="9"/>
  <c r="C238" i="9"/>
  <c r="D237" i="9"/>
  <c r="C237" i="9"/>
  <c r="D236" i="9"/>
  <c r="C236" i="9"/>
  <c r="D235" i="9"/>
  <c r="C235" i="9"/>
  <c r="D234" i="9"/>
  <c r="C234" i="9"/>
  <c r="D233" i="9"/>
  <c r="C233" i="9"/>
  <c r="D232" i="9"/>
  <c r="C232" i="9"/>
  <c r="D231" i="9"/>
  <c r="C231" i="9"/>
  <c r="D230" i="9"/>
  <c r="C230" i="9"/>
  <c r="D229" i="9"/>
  <c r="C229" i="9"/>
  <c r="D228" i="9"/>
  <c r="C228" i="9"/>
  <c r="D227" i="9"/>
  <c r="C227" i="9"/>
  <c r="D226" i="9"/>
  <c r="C226" i="9"/>
  <c r="D225" i="9"/>
  <c r="C225" i="9"/>
  <c r="D224" i="9"/>
  <c r="C224" i="9"/>
  <c r="D223" i="9"/>
  <c r="C223" i="9"/>
  <c r="D222" i="9"/>
  <c r="C222" i="9"/>
  <c r="D221" i="9"/>
  <c r="C221" i="9"/>
  <c r="D220" i="9"/>
  <c r="C220" i="9"/>
  <c r="D219" i="9"/>
  <c r="C219" i="9"/>
  <c r="D218" i="9"/>
  <c r="C218" i="9"/>
  <c r="D217" i="9"/>
  <c r="C217" i="9"/>
  <c r="D216" i="9"/>
  <c r="C216" i="9"/>
  <c r="D215" i="9"/>
  <c r="C215" i="9"/>
  <c r="D214" i="9"/>
  <c r="C214" i="9"/>
  <c r="E214" i="9" s="1"/>
  <c r="D213" i="9"/>
  <c r="C213" i="9"/>
  <c r="D212" i="9"/>
  <c r="C212" i="9"/>
  <c r="D211" i="9"/>
  <c r="C211" i="9"/>
  <c r="D210" i="9"/>
  <c r="C210" i="9"/>
  <c r="D209" i="9"/>
  <c r="C209" i="9"/>
  <c r="D208" i="9"/>
  <c r="C208" i="9"/>
  <c r="D207" i="9"/>
  <c r="C207" i="9"/>
  <c r="D206" i="9"/>
  <c r="C206" i="9"/>
  <c r="D205" i="9"/>
  <c r="C205" i="9"/>
  <c r="D204" i="9"/>
  <c r="C204" i="9"/>
  <c r="D203" i="9"/>
  <c r="C203" i="9"/>
  <c r="D202" i="9"/>
  <c r="C202" i="9"/>
  <c r="E202" i="9" s="1"/>
  <c r="D201" i="9"/>
  <c r="C201" i="9"/>
  <c r="D200" i="9"/>
  <c r="C200" i="9"/>
  <c r="D199" i="9"/>
  <c r="C199" i="9"/>
  <c r="D198" i="9"/>
  <c r="C198" i="9"/>
  <c r="D197" i="9"/>
  <c r="C197" i="9"/>
  <c r="D196" i="9"/>
  <c r="C196" i="9"/>
  <c r="D195" i="9"/>
  <c r="C195" i="9"/>
  <c r="D194" i="9"/>
  <c r="C194" i="9"/>
  <c r="D193" i="9"/>
  <c r="C193" i="9"/>
  <c r="D192" i="9"/>
  <c r="C192" i="9"/>
  <c r="D191" i="9"/>
  <c r="C191" i="9"/>
  <c r="D190" i="9"/>
  <c r="C190" i="9"/>
  <c r="D189" i="9"/>
  <c r="C189" i="9"/>
  <c r="D188" i="9"/>
  <c r="C188" i="9"/>
  <c r="D187" i="9"/>
  <c r="C187" i="9"/>
  <c r="D186" i="9"/>
  <c r="C186" i="9"/>
  <c r="D185" i="9"/>
  <c r="C185" i="9"/>
  <c r="D184" i="9"/>
  <c r="C184" i="9"/>
  <c r="D183" i="9"/>
  <c r="C183" i="9"/>
  <c r="D182" i="9"/>
  <c r="C182" i="9"/>
  <c r="D181" i="9"/>
  <c r="C181" i="9"/>
  <c r="D180" i="9"/>
  <c r="C180" i="9"/>
  <c r="D179" i="9"/>
  <c r="C179" i="9"/>
  <c r="D178" i="9"/>
  <c r="C178" i="9"/>
  <c r="D177" i="9"/>
  <c r="C177" i="9"/>
  <c r="D176" i="9"/>
  <c r="C176" i="9"/>
  <c r="D175" i="9"/>
  <c r="C175" i="9"/>
  <c r="D174" i="9"/>
  <c r="C174" i="9"/>
  <c r="D173" i="9"/>
  <c r="C173" i="9"/>
  <c r="D172" i="9"/>
  <c r="C172" i="9"/>
  <c r="D171" i="9"/>
  <c r="C171" i="9"/>
  <c r="D170" i="9"/>
  <c r="C170" i="9"/>
  <c r="D169" i="9"/>
  <c r="C169" i="9"/>
  <c r="D168" i="9"/>
  <c r="C168" i="9"/>
  <c r="D167" i="9"/>
  <c r="C167" i="9"/>
  <c r="D166" i="9"/>
  <c r="C166" i="9"/>
  <c r="D165" i="9"/>
  <c r="C165" i="9"/>
  <c r="D164" i="9"/>
  <c r="C164" i="9"/>
  <c r="D163" i="9"/>
  <c r="C163" i="9"/>
  <c r="D162" i="9"/>
  <c r="C162" i="9"/>
  <c r="D161" i="9"/>
  <c r="C161" i="9"/>
  <c r="D160" i="9"/>
  <c r="C160" i="9"/>
  <c r="D159" i="9"/>
  <c r="C159" i="9"/>
  <c r="D158" i="9"/>
  <c r="C158" i="9"/>
  <c r="D157" i="9"/>
  <c r="C157" i="9"/>
  <c r="D156" i="9"/>
  <c r="C156" i="9"/>
  <c r="D155" i="9"/>
  <c r="C155" i="9"/>
  <c r="D154" i="9"/>
  <c r="C154" i="9"/>
  <c r="D153" i="9"/>
  <c r="C153" i="9"/>
  <c r="D152" i="9"/>
  <c r="C152" i="9"/>
  <c r="D151" i="9"/>
  <c r="C151" i="9"/>
  <c r="D150" i="9"/>
  <c r="C150" i="9"/>
  <c r="D149" i="9"/>
  <c r="C149" i="9"/>
  <c r="F252" i="50"/>
  <c r="I249" i="50"/>
  <c r="F251" i="50"/>
  <c r="F249" i="50"/>
  <c r="I251" i="50"/>
  <c r="I252" i="50"/>
  <c r="F250" i="50"/>
  <c r="I250" i="50"/>
  <c r="H315" i="49"/>
  <c r="G303" i="49"/>
  <c r="H276" i="49"/>
  <c r="K273" i="49"/>
  <c r="G264" i="49"/>
  <c r="J261" i="49"/>
  <c r="F252" i="49"/>
  <c r="I249" i="49"/>
  <c r="H314" i="49"/>
  <c r="G302" i="49"/>
  <c r="H273" i="49"/>
  <c r="G261" i="49"/>
  <c r="F249" i="49"/>
  <c r="H313" i="49"/>
  <c r="G301" i="49"/>
  <c r="F290" i="49"/>
  <c r="J263" i="49"/>
  <c r="I251" i="49"/>
  <c r="F289" i="49"/>
  <c r="H275" i="49"/>
  <c r="J264" i="49"/>
  <c r="I252" i="49"/>
  <c r="H312" i="49"/>
  <c r="G300" i="49"/>
  <c r="H274" i="49"/>
  <c r="F250" i="49"/>
  <c r="G263" i="49"/>
  <c r="F251" i="49"/>
  <c r="F288" i="49"/>
  <c r="F291" i="49"/>
  <c r="K274" i="49"/>
  <c r="J262" i="49"/>
  <c r="I250" i="49"/>
  <c r="K275" i="49"/>
  <c r="G262" i="49"/>
  <c r="K276" i="49"/>
  <c r="H315" i="48"/>
  <c r="G303" i="48"/>
  <c r="H276" i="48"/>
  <c r="K273" i="48"/>
  <c r="G264" i="48"/>
  <c r="J261" i="48"/>
  <c r="F252" i="48"/>
  <c r="I249" i="48"/>
  <c r="K275" i="48"/>
  <c r="H314" i="48"/>
  <c r="G302" i="48"/>
  <c r="H273" i="48"/>
  <c r="G261" i="48"/>
  <c r="F249" i="48"/>
  <c r="H274" i="48"/>
  <c r="H313" i="48"/>
  <c r="G301" i="48"/>
  <c r="F290" i="48"/>
  <c r="H312" i="48"/>
  <c r="G300" i="48"/>
  <c r="F288" i="48"/>
  <c r="J263" i="48"/>
  <c r="F250" i="48"/>
  <c r="F291" i="48"/>
  <c r="K274" i="48"/>
  <c r="J262" i="48"/>
  <c r="I250" i="48"/>
  <c r="G262" i="48"/>
  <c r="F289" i="48"/>
  <c r="K276" i="48"/>
  <c r="H275" i="48"/>
  <c r="J264" i="48"/>
  <c r="G263" i="48"/>
  <c r="I252" i="48"/>
  <c r="F251" i="48"/>
  <c r="I251" i="48"/>
  <c r="F252" i="47"/>
  <c r="I249" i="47"/>
  <c r="I250" i="47"/>
  <c r="F249" i="47"/>
  <c r="F250" i="47"/>
  <c r="I252" i="47"/>
  <c r="F251" i="47"/>
  <c r="I251" i="47"/>
  <c r="H314" i="46"/>
  <c r="G302" i="46"/>
  <c r="H273" i="46"/>
  <c r="G261" i="46"/>
  <c r="H313" i="46"/>
  <c r="G301" i="46"/>
  <c r="F290" i="46"/>
  <c r="H315" i="46"/>
  <c r="H312" i="46"/>
  <c r="G300" i="46"/>
  <c r="G303" i="46"/>
  <c r="G264" i="46"/>
  <c r="F288" i="46"/>
  <c r="J261" i="46"/>
  <c r="F291" i="46"/>
  <c r="K274" i="46"/>
  <c r="J262" i="46"/>
  <c r="I250" i="46"/>
  <c r="I249" i="46"/>
  <c r="K275" i="46"/>
  <c r="H274" i="46"/>
  <c r="J263" i="46"/>
  <c r="G262" i="46"/>
  <c r="I251" i="46"/>
  <c r="F250" i="46"/>
  <c r="H276" i="46"/>
  <c r="K273" i="46"/>
  <c r="F289" i="46"/>
  <c r="K276" i="46"/>
  <c r="H275" i="46"/>
  <c r="J264" i="46"/>
  <c r="G263" i="46"/>
  <c r="I252" i="46"/>
  <c r="F251" i="46"/>
  <c r="F252" i="46"/>
  <c r="H315" i="45"/>
  <c r="G303" i="45"/>
  <c r="H276" i="45"/>
  <c r="K273" i="45"/>
  <c r="G264" i="45"/>
  <c r="J261" i="45"/>
  <c r="F252" i="45"/>
  <c r="I249" i="45"/>
  <c r="F291" i="45"/>
  <c r="K274" i="45"/>
  <c r="H314" i="45"/>
  <c r="G302" i="45"/>
  <c r="H273" i="45"/>
  <c r="G261" i="45"/>
  <c r="F249" i="45"/>
  <c r="H313" i="45"/>
  <c r="G301" i="45"/>
  <c r="F290" i="45"/>
  <c r="I250" i="45"/>
  <c r="K275" i="45"/>
  <c r="H274" i="45"/>
  <c r="H312" i="45"/>
  <c r="G300" i="45"/>
  <c r="F288" i="45"/>
  <c r="F289" i="45"/>
  <c r="K276" i="45"/>
  <c r="H275" i="45"/>
  <c r="J264" i="45"/>
  <c r="G263" i="45"/>
  <c r="I252" i="45"/>
  <c r="F251" i="45"/>
  <c r="J262" i="45"/>
  <c r="I251" i="45"/>
  <c r="G262" i="45"/>
  <c r="F250" i="45"/>
  <c r="J263" i="45"/>
  <c r="H315" i="44"/>
  <c r="G303" i="44"/>
  <c r="H276" i="44"/>
  <c r="K273" i="44"/>
  <c r="G264" i="44"/>
  <c r="J261" i="44"/>
  <c r="F252" i="44"/>
  <c r="I249" i="44"/>
  <c r="H314" i="44"/>
  <c r="G302" i="44"/>
  <c r="H273" i="44"/>
  <c r="G261" i="44"/>
  <c r="F249" i="44"/>
  <c r="K275" i="44"/>
  <c r="J263" i="44"/>
  <c r="H313" i="44"/>
  <c r="G301" i="44"/>
  <c r="F290" i="44"/>
  <c r="H312" i="44"/>
  <c r="G300" i="44"/>
  <c r="H274" i="44"/>
  <c r="F250" i="44"/>
  <c r="F288" i="44"/>
  <c r="G262" i="44"/>
  <c r="F291" i="44"/>
  <c r="K274" i="44"/>
  <c r="J262" i="44"/>
  <c r="I250" i="44"/>
  <c r="I251" i="44"/>
  <c r="F289" i="44"/>
  <c r="K276" i="44"/>
  <c r="H275" i="44"/>
  <c r="J264" i="44"/>
  <c r="G263" i="44"/>
  <c r="I252" i="44"/>
  <c r="F251" i="44"/>
  <c r="H315" i="43"/>
  <c r="G303" i="43"/>
  <c r="H276" i="43"/>
  <c r="K273" i="43"/>
  <c r="J261" i="43"/>
  <c r="H314" i="43"/>
  <c r="G302" i="43"/>
  <c r="H273" i="43"/>
  <c r="J262" i="43"/>
  <c r="H274" i="43"/>
  <c r="J263" i="43"/>
  <c r="H313" i="43"/>
  <c r="G301" i="43"/>
  <c r="F290" i="43"/>
  <c r="H312" i="43"/>
  <c r="G300" i="43"/>
  <c r="F291" i="43"/>
  <c r="K274" i="43"/>
  <c r="K275" i="43"/>
  <c r="F288" i="43"/>
  <c r="F289" i="43"/>
  <c r="K276" i="43"/>
  <c r="H275" i="43"/>
  <c r="J264" i="43"/>
  <c r="H315" i="42"/>
  <c r="G303" i="42"/>
  <c r="H276" i="42"/>
  <c r="K273" i="42"/>
  <c r="G264" i="42"/>
  <c r="J261" i="42"/>
  <c r="F252" i="42"/>
  <c r="K274" i="42"/>
  <c r="J262" i="42"/>
  <c r="J263" i="42"/>
  <c r="H314" i="42"/>
  <c r="G302" i="42"/>
  <c r="H273" i="42"/>
  <c r="G261" i="42"/>
  <c r="F249" i="42"/>
  <c r="H313" i="42"/>
  <c r="G301" i="42"/>
  <c r="F290" i="42"/>
  <c r="H312" i="42"/>
  <c r="G300" i="42"/>
  <c r="K275" i="42"/>
  <c r="F288" i="42"/>
  <c r="H274" i="42"/>
  <c r="F289" i="42"/>
  <c r="K276" i="42"/>
  <c r="H275" i="42"/>
  <c r="J264" i="42"/>
  <c r="G263" i="42"/>
  <c r="F251" i="42"/>
  <c r="F291" i="42"/>
  <c r="G262" i="42"/>
  <c r="F250" i="42"/>
  <c r="H315" i="41"/>
  <c r="G303" i="41"/>
  <c r="H276" i="41"/>
  <c r="K273" i="41"/>
  <c r="G264" i="41"/>
  <c r="J261" i="41"/>
  <c r="F252" i="41"/>
  <c r="I249" i="41"/>
  <c r="H314" i="41"/>
  <c r="G302" i="41"/>
  <c r="H273" i="41"/>
  <c r="G261" i="41"/>
  <c r="F249" i="41"/>
  <c r="H313" i="41"/>
  <c r="G301" i="41"/>
  <c r="F290" i="41"/>
  <c r="H312" i="41"/>
  <c r="G300" i="41"/>
  <c r="F288" i="41"/>
  <c r="F291" i="41"/>
  <c r="K274" i="41"/>
  <c r="J262" i="41"/>
  <c r="I250" i="41"/>
  <c r="K275" i="41"/>
  <c r="H274" i="41"/>
  <c r="J263" i="41"/>
  <c r="G262" i="41"/>
  <c r="I251" i="41"/>
  <c r="F250" i="41"/>
  <c r="F289" i="41"/>
  <c r="K276" i="41"/>
  <c r="H275" i="41"/>
  <c r="J264" i="41"/>
  <c r="G263" i="41"/>
  <c r="I252" i="41"/>
  <c r="F251" i="41"/>
  <c r="H315" i="39"/>
  <c r="G303" i="39"/>
  <c r="H276" i="39"/>
  <c r="K273" i="39"/>
  <c r="G264" i="39"/>
  <c r="J261" i="39"/>
  <c r="F252" i="39"/>
  <c r="I249" i="39"/>
  <c r="H314" i="39"/>
  <c r="G302" i="39"/>
  <c r="H273" i="39"/>
  <c r="G261" i="39"/>
  <c r="F249" i="39"/>
  <c r="K275" i="39"/>
  <c r="J263" i="39"/>
  <c r="H313" i="39"/>
  <c r="G301" i="39"/>
  <c r="F290" i="39"/>
  <c r="I251" i="39"/>
  <c r="H312" i="39"/>
  <c r="G300" i="39"/>
  <c r="G262" i="39"/>
  <c r="F250" i="39"/>
  <c r="F288" i="39"/>
  <c r="F289" i="39"/>
  <c r="K276" i="39"/>
  <c r="H275" i="39"/>
  <c r="J264" i="39"/>
  <c r="G263" i="39"/>
  <c r="I252" i="39"/>
  <c r="F251" i="39"/>
  <c r="F291" i="39"/>
  <c r="K274" i="39"/>
  <c r="J262" i="39"/>
  <c r="I250" i="39"/>
  <c r="H274" i="39"/>
  <c r="H315" i="38"/>
  <c r="G303" i="38"/>
  <c r="H276" i="38"/>
  <c r="K273" i="38"/>
  <c r="G264" i="38"/>
  <c r="J261" i="38"/>
  <c r="F252" i="38"/>
  <c r="I249" i="38"/>
  <c r="I251" i="38"/>
  <c r="H314" i="38"/>
  <c r="G302" i="38"/>
  <c r="H273" i="38"/>
  <c r="G261" i="38"/>
  <c r="F249" i="38"/>
  <c r="H274" i="38"/>
  <c r="J263" i="38"/>
  <c r="H313" i="38"/>
  <c r="G301" i="38"/>
  <c r="F290" i="38"/>
  <c r="H312" i="38"/>
  <c r="G300" i="38"/>
  <c r="F250" i="38"/>
  <c r="F288" i="38"/>
  <c r="F291" i="38"/>
  <c r="K274" i="38"/>
  <c r="J262" i="38"/>
  <c r="I250" i="38"/>
  <c r="F289" i="38"/>
  <c r="K276" i="38"/>
  <c r="H275" i="38"/>
  <c r="J264" i="38"/>
  <c r="G263" i="38"/>
  <c r="I252" i="38"/>
  <c r="F251" i="38"/>
  <c r="K275" i="38"/>
  <c r="G262" i="38"/>
  <c r="H315" i="37"/>
  <c r="G303" i="37"/>
  <c r="H276" i="37"/>
  <c r="K273" i="37"/>
  <c r="G264" i="37"/>
  <c r="J261" i="37"/>
  <c r="F252" i="37"/>
  <c r="I249" i="37"/>
  <c r="G262" i="37"/>
  <c r="I251" i="37"/>
  <c r="H314" i="37"/>
  <c r="G302" i="37"/>
  <c r="H273" i="37"/>
  <c r="G261" i="37"/>
  <c r="F249" i="37"/>
  <c r="H313" i="37"/>
  <c r="G301" i="37"/>
  <c r="F290" i="37"/>
  <c r="K275" i="37"/>
  <c r="H312" i="37"/>
  <c r="G300" i="37"/>
  <c r="J263" i="37"/>
  <c r="F250" i="37"/>
  <c r="F288" i="37"/>
  <c r="F291" i="37"/>
  <c r="K274" i="37"/>
  <c r="J262" i="37"/>
  <c r="I250" i="37"/>
  <c r="F289" i="37"/>
  <c r="K276" i="37"/>
  <c r="H275" i="37"/>
  <c r="J264" i="37"/>
  <c r="G263" i="37"/>
  <c r="I252" i="37"/>
  <c r="F251" i="37"/>
  <c r="H274" i="37"/>
  <c r="H315" i="36"/>
  <c r="G303" i="36"/>
  <c r="H276" i="36"/>
  <c r="K273" i="36"/>
  <c r="G264" i="36"/>
  <c r="J261" i="36"/>
  <c r="F252" i="36"/>
  <c r="I249" i="36"/>
  <c r="F291" i="36"/>
  <c r="K275" i="36"/>
  <c r="J263" i="36"/>
  <c r="H314" i="36"/>
  <c r="G302" i="36"/>
  <c r="H273" i="36"/>
  <c r="G261" i="36"/>
  <c r="F249" i="36"/>
  <c r="K274" i="36"/>
  <c r="J262" i="36"/>
  <c r="H313" i="36"/>
  <c r="G301" i="36"/>
  <c r="F290" i="36"/>
  <c r="I250" i="36"/>
  <c r="H312" i="36"/>
  <c r="G300" i="36"/>
  <c r="F288" i="36"/>
  <c r="H274" i="36"/>
  <c r="G262" i="36"/>
  <c r="F289" i="36"/>
  <c r="J264" i="36"/>
  <c r="I251" i="36"/>
  <c r="H275" i="36"/>
  <c r="F251" i="36"/>
  <c r="K276" i="36"/>
  <c r="G263" i="36"/>
  <c r="I252" i="36"/>
  <c r="F250" i="36"/>
  <c r="H315" i="35"/>
  <c r="G303" i="35"/>
  <c r="H276" i="35"/>
  <c r="K273" i="35"/>
  <c r="G264" i="35"/>
  <c r="J261" i="35"/>
  <c r="F252" i="35"/>
  <c r="I249" i="35"/>
  <c r="H314" i="35"/>
  <c r="G302" i="35"/>
  <c r="H273" i="35"/>
  <c r="G261" i="35"/>
  <c r="F249" i="35"/>
  <c r="H313" i="35"/>
  <c r="G301" i="35"/>
  <c r="F290" i="35"/>
  <c r="H312" i="35"/>
  <c r="G300" i="35"/>
  <c r="F288" i="35"/>
  <c r="F291" i="35"/>
  <c r="K274" i="35"/>
  <c r="J262" i="35"/>
  <c r="I250" i="35"/>
  <c r="F289" i="35"/>
  <c r="K276" i="35"/>
  <c r="G263" i="35"/>
  <c r="I252" i="35"/>
  <c r="K275" i="35"/>
  <c r="H274" i="35"/>
  <c r="J263" i="35"/>
  <c r="G262" i="35"/>
  <c r="I251" i="35"/>
  <c r="F250" i="35"/>
  <c r="H275" i="35"/>
  <c r="J264" i="35"/>
  <c r="F251" i="35"/>
  <c r="H315" i="34"/>
  <c r="G303" i="34"/>
  <c r="H276" i="34"/>
  <c r="K273" i="34"/>
  <c r="G264" i="34"/>
  <c r="J261" i="34"/>
  <c r="F252" i="34"/>
  <c r="I249" i="34"/>
  <c r="J264" i="34"/>
  <c r="H314" i="34"/>
  <c r="G302" i="34"/>
  <c r="H273" i="34"/>
  <c r="G261" i="34"/>
  <c r="F249" i="34"/>
  <c r="H313" i="34"/>
  <c r="G301" i="34"/>
  <c r="F290" i="34"/>
  <c r="H312" i="34"/>
  <c r="G300" i="34"/>
  <c r="J263" i="34"/>
  <c r="F250" i="34"/>
  <c r="F251" i="34"/>
  <c r="F288" i="34"/>
  <c r="K275" i="34"/>
  <c r="G262" i="34"/>
  <c r="F289" i="34"/>
  <c r="K276" i="34"/>
  <c r="F291" i="34"/>
  <c r="K274" i="34"/>
  <c r="J262" i="34"/>
  <c r="I250" i="34"/>
  <c r="H274" i="34"/>
  <c r="I251" i="34"/>
  <c r="H275" i="34"/>
  <c r="G263" i="34"/>
  <c r="I252" i="34"/>
  <c r="H315" i="33"/>
  <c r="G303" i="33"/>
  <c r="H276" i="33"/>
  <c r="K273" i="33"/>
  <c r="G264" i="33"/>
  <c r="J261" i="33"/>
  <c r="F252" i="33"/>
  <c r="I249" i="33"/>
  <c r="F250" i="33"/>
  <c r="H314" i="33"/>
  <c r="G302" i="33"/>
  <c r="H273" i="33"/>
  <c r="G261" i="33"/>
  <c r="F249" i="33"/>
  <c r="H313" i="33"/>
  <c r="G301" i="33"/>
  <c r="F290" i="33"/>
  <c r="I250" i="33"/>
  <c r="K275" i="33"/>
  <c r="G262" i="33"/>
  <c r="I251" i="33"/>
  <c r="H312" i="33"/>
  <c r="G300" i="33"/>
  <c r="F288" i="33"/>
  <c r="J262" i="33"/>
  <c r="H274" i="33"/>
  <c r="J263" i="33"/>
  <c r="F289" i="33"/>
  <c r="K276" i="33"/>
  <c r="H275" i="33"/>
  <c r="J264" i="33"/>
  <c r="G263" i="33"/>
  <c r="I252" i="33"/>
  <c r="F251" i="33"/>
  <c r="F291" i="33"/>
  <c r="K274" i="33"/>
  <c r="H315" i="32"/>
  <c r="G303" i="32"/>
  <c r="H276" i="32"/>
  <c r="K273" i="32"/>
  <c r="G264" i="32"/>
  <c r="J261" i="32"/>
  <c r="I249" i="32"/>
  <c r="H274" i="32"/>
  <c r="G262" i="32"/>
  <c r="I252" i="32"/>
  <c r="H314" i="32"/>
  <c r="G302" i="32"/>
  <c r="H273" i="32"/>
  <c r="G261" i="32"/>
  <c r="H313" i="32"/>
  <c r="G301" i="32"/>
  <c r="F290" i="32"/>
  <c r="G263" i="32"/>
  <c r="H312" i="32"/>
  <c r="G300" i="32"/>
  <c r="J263" i="32"/>
  <c r="I251" i="32"/>
  <c r="H275" i="32"/>
  <c r="F288" i="32"/>
  <c r="F289" i="32"/>
  <c r="K276" i="32"/>
  <c r="J264" i="32"/>
  <c r="F291" i="32"/>
  <c r="K274" i="32"/>
  <c r="J262" i="32"/>
  <c r="I250" i="32"/>
  <c r="K275" i="32"/>
  <c r="H313" i="9"/>
  <c r="H314" i="9"/>
  <c r="H312" i="9"/>
  <c r="H273" i="9"/>
  <c r="G301" i="9"/>
  <c r="G302" i="9"/>
  <c r="G303" i="9"/>
  <c r="G300" i="9"/>
  <c r="G261" i="9"/>
  <c r="F291" i="9"/>
  <c r="F290" i="9"/>
  <c r="F289" i="9"/>
  <c r="C327" i="46" l="1"/>
  <c r="B48" i="51" s="1"/>
  <c r="E259" i="41"/>
  <c r="E269" i="41"/>
  <c r="E275" i="41"/>
  <c r="E277" i="41"/>
  <c r="E284" i="41"/>
  <c r="E271" i="35"/>
  <c r="E276" i="35"/>
  <c r="E279" i="35"/>
  <c r="E284" i="35"/>
  <c r="E150" i="34"/>
  <c r="E151" i="34"/>
  <c r="E152" i="34"/>
  <c r="E153" i="34"/>
  <c r="E154" i="34"/>
  <c r="E155" i="34"/>
  <c r="E156" i="34"/>
  <c r="E158" i="34"/>
  <c r="E159" i="34"/>
  <c r="E160" i="34"/>
  <c r="E161" i="34"/>
  <c r="E162" i="34"/>
  <c r="E163" i="34"/>
  <c r="E164" i="34"/>
  <c r="E166" i="34"/>
  <c r="E167" i="34"/>
  <c r="E168" i="34"/>
  <c r="E169" i="34"/>
  <c r="E170" i="34"/>
  <c r="E171" i="34"/>
  <c r="E172" i="34"/>
  <c r="E174" i="34"/>
  <c r="E175" i="34"/>
  <c r="E176" i="34"/>
  <c r="E177" i="34"/>
  <c r="E178" i="34"/>
  <c r="E179" i="34"/>
  <c r="E180" i="34"/>
  <c r="E182" i="34"/>
  <c r="E183" i="34"/>
  <c r="E184" i="34"/>
  <c r="E185" i="34"/>
  <c r="E186" i="34"/>
  <c r="E187" i="34"/>
  <c r="E188" i="34"/>
  <c r="E190" i="34"/>
  <c r="E191" i="34"/>
  <c r="E192" i="34"/>
  <c r="E193" i="34"/>
  <c r="E194" i="34"/>
  <c r="E195" i="34"/>
  <c r="E196" i="34"/>
  <c r="E198" i="34"/>
  <c r="E199" i="34"/>
  <c r="E200" i="34"/>
  <c r="E201" i="34"/>
  <c r="E202" i="34"/>
  <c r="E203" i="34"/>
  <c r="E204" i="34"/>
  <c r="E206" i="34"/>
  <c r="E207" i="34"/>
  <c r="E208" i="34"/>
  <c r="E209" i="34"/>
  <c r="E210" i="34"/>
  <c r="E211" i="34"/>
  <c r="E212" i="34"/>
  <c r="E214" i="34"/>
  <c r="E215" i="34"/>
  <c r="E216" i="34"/>
  <c r="E217" i="34"/>
  <c r="E218" i="34"/>
  <c r="E219" i="34"/>
  <c r="E220" i="34"/>
  <c r="E222" i="34"/>
  <c r="E223" i="34"/>
  <c r="E224" i="34"/>
  <c r="E225" i="34"/>
  <c r="E226" i="34"/>
  <c r="E227" i="34"/>
  <c r="E228" i="34"/>
  <c r="E230" i="34"/>
  <c r="E231" i="34"/>
  <c r="E232" i="34"/>
  <c r="E233" i="34"/>
  <c r="E234" i="34"/>
  <c r="E235" i="34"/>
  <c r="E236" i="34"/>
  <c r="E238" i="34"/>
  <c r="E239" i="34"/>
  <c r="E240" i="34"/>
  <c r="E241" i="34"/>
  <c r="E242" i="34"/>
  <c r="E243" i="34"/>
  <c r="E244" i="34"/>
  <c r="E246" i="34"/>
  <c r="E247" i="34"/>
  <c r="E248" i="34"/>
  <c r="E249" i="34"/>
  <c r="E250" i="34"/>
  <c r="E251" i="34"/>
  <c r="E252" i="34"/>
  <c r="E254" i="34"/>
  <c r="E255" i="34"/>
  <c r="E256" i="34"/>
  <c r="E257" i="34"/>
  <c r="E258" i="34"/>
  <c r="E259" i="34"/>
  <c r="E260" i="34"/>
  <c r="E262" i="34"/>
  <c r="E263" i="34"/>
  <c r="E264" i="34"/>
  <c r="E265" i="34"/>
  <c r="E266" i="34"/>
  <c r="E267" i="34"/>
  <c r="E268" i="34"/>
  <c r="E270" i="34"/>
  <c r="E271" i="34"/>
  <c r="E272" i="34"/>
  <c r="E273" i="34"/>
  <c r="E274" i="34"/>
  <c r="E275" i="34"/>
  <c r="E276" i="34"/>
  <c r="E278" i="34"/>
  <c r="E279" i="34"/>
  <c r="E280" i="34"/>
  <c r="E281" i="34"/>
  <c r="E282" i="34"/>
  <c r="E283" i="34"/>
  <c r="E284" i="34"/>
  <c r="E151" i="32"/>
  <c r="E157" i="32"/>
  <c r="E159" i="32"/>
  <c r="E165" i="32"/>
  <c r="E167" i="32"/>
  <c r="E173" i="32"/>
  <c r="E175" i="32"/>
  <c r="E181" i="32"/>
  <c r="E183" i="32"/>
  <c r="E189" i="32"/>
  <c r="E191" i="32"/>
  <c r="E197" i="32"/>
  <c r="E199" i="32"/>
  <c r="E205" i="32"/>
  <c r="E207" i="32"/>
  <c r="E213" i="32"/>
  <c r="E215" i="32"/>
  <c r="E221" i="32"/>
  <c r="E222" i="32"/>
  <c r="E223" i="32"/>
  <c r="E229" i="32"/>
  <c r="E230" i="32"/>
  <c r="E237" i="32"/>
  <c r="E238" i="32"/>
  <c r="E245" i="32"/>
  <c r="E246" i="32"/>
  <c r="E247" i="32"/>
  <c r="E253" i="32"/>
  <c r="E254" i="32"/>
  <c r="E255" i="32"/>
  <c r="E262" i="32"/>
  <c r="E263" i="32"/>
  <c r="E269" i="32"/>
  <c r="E270" i="32"/>
  <c r="E271" i="32"/>
  <c r="E277" i="32"/>
  <c r="E278" i="32"/>
  <c r="E279" i="32"/>
  <c r="E212" i="44"/>
  <c r="E203" i="44"/>
  <c r="E195" i="44"/>
  <c r="D336" i="46"/>
  <c r="E336" i="46"/>
  <c r="E336" i="50"/>
  <c r="D336" i="50"/>
  <c r="E328" i="50"/>
  <c r="E337" i="50"/>
  <c r="D337" i="50"/>
  <c r="D338" i="50"/>
  <c r="E338" i="50"/>
  <c r="D336" i="49"/>
  <c r="E336" i="49"/>
  <c r="C327" i="49"/>
  <c r="B51" i="51" s="1"/>
  <c r="C328" i="49"/>
  <c r="B78" i="51" s="1"/>
  <c r="E328" i="49"/>
  <c r="E337" i="49"/>
  <c r="D337" i="49"/>
  <c r="D338" i="49"/>
  <c r="C329" i="49"/>
  <c r="B105" i="51" s="1"/>
  <c r="E338" i="49"/>
  <c r="C327" i="48"/>
  <c r="B50" i="51" s="1"/>
  <c r="E336" i="48"/>
  <c r="D336" i="48"/>
  <c r="C328" i="48"/>
  <c r="B77" i="51" s="1"/>
  <c r="D337" i="48"/>
  <c r="E337" i="48"/>
  <c r="E328" i="48"/>
  <c r="C329" i="48"/>
  <c r="E338" i="48"/>
  <c r="D338" i="48"/>
  <c r="C327" i="47"/>
  <c r="B49" i="51" s="1"/>
  <c r="D336" i="47"/>
  <c r="E336" i="47"/>
  <c r="D337" i="47"/>
  <c r="E328" i="47"/>
  <c r="C328" i="47"/>
  <c r="B76" i="51" s="1"/>
  <c r="E337" i="47"/>
  <c r="E338" i="47"/>
  <c r="D338" i="47"/>
  <c r="E337" i="46"/>
  <c r="E328" i="46"/>
  <c r="D337" i="46"/>
  <c r="E338" i="46"/>
  <c r="D338" i="46"/>
  <c r="E336" i="45"/>
  <c r="D336" i="45"/>
  <c r="E337" i="45"/>
  <c r="D337" i="45"/>
  <c r="E328" i="45"/>
  <c r="D338" i="45"/>
  <c r="E338" i="45"/>
  <c r="D336" i="44"/>
  <c r="E336" i="44"/>
  <c r="E328" i="44"/>
  <c r="D337" i="44"/>
  <c r="E337" i="44"/>
  <c r="D338" i="44"/>
  <c r="E338" i="44"/>
  <c r="E336" i="43"/>
  <c r="D45" i="53" s="1"/>
  <c r="D336" i="43"/>
  <c r="C45" i="53" s="1"/>
  <c r="D337" i="43"/>
  <c r="E337" i="43"/>
  <c r="E328" i="43"/>
  <c r="D72" i="51" s="1"/>
  <c r="E338" i="43"/>
  <c r="D338" i="43"/>
  <c r="D336" i="42"/>
  <c r="C44" i="53" s="1"/>
  <c r="E336" i="42"/>
  <c r="D44" i="53" s="1"/>
  <c r="E328" i="42"/>
  <c r="E337" i="42"/>
  <c r="D337" i="42"/>
  <c r="D338" i="42"/>
  <c r="E338" i="42"/>
  <c r="D336" i="41"/>
  <c r="C43" i="53" s="1"/>
  <c r="E336" i="41"/>
  <c r="D43" i="53" s="1"/>
  <c r="E249" i="41"/>
  <c r="E337" i="41"/>
  <c r="E328" i="41"/>
  <c r="D337" i="41"/>
  <c r="E338" i="41"/>
  <c r="D338" i="41"/>
  <c r="E336" i="39"/>
  <c r="D42" i="53" s="1"/>
  <c r="D336" i="39"/>
  <c r="C42" i="53" s="1"/>
  <c r="E328" i="39"/>
  <c r="D337" i="39"/>
  <c r="E337" i="39"/>
  <c r="D338" i="39"/>
  <c r="E338" i="39"/>
  <c r="D336" i="38"/>
  <c r="C41" i="53" s="1"/>
  <c r="C327" i="38"/>
  <c r="E336" i="38"/>
  <c r="D41" i="53" s="1"/>
  <c r="C328" i="38"/>
  <c r="B68" i="51" s="1"/>
  <c r="D337" i="38"/>
  <c r="E337" i="38"/>
  <c r="E339" i="38" s="1"/>
  <c r="E328" i="38"/>
  <c r="E338" i="38"/>
  <c r="D338" i="38"/>
  <c r="D339" i="38" s="1"/>
  <c r="C329" i="38"/>
  <c r="B95" i="51" s="1"/>
  <c r="D336" i="37"/>
  <c r="E336" i="37"/>
  <c r="C327" i="37"/>
  <c r="E328" i="37"/>
  <c r="E337" i="37"/>
  <c r="C328" i="37"/>
  <c r="B67" i="51" s="1"/>
  <c r="D337" i="37"/>
  <c r="C329" i="37"/>
  <c r="B94" i="51" s="1"/>
  <c r="D338" i="37"/>
  <c r="E338" i="37"/>
  <c r="E336" i="36"/>
  <c r="D336" i="36"/>
  <c r="E328" i="36"/>
  <c r="D66" i="51" s="1"/>
  <c r="D337" i="36"/>
  <c r="E337" i="36"/>
  <c r="E338" i="36"/>
  <c r="D338" i="36"/>
  <c r="E336" i="35"/>
  <c r="D336" i="35"/>
  <c r="D337" i="35"/>
  <c r="E337" i="35"/>
  <c r="E328" i="35"/>
  <c r="E338" i="35"/>
  <c r="D338" i="35"/>
  <c r="D336" i="34"/>
  <c r="G336" i="34" s="1"/>
  <c r="E336" i="34"/>
  <c r="C327" i="34"/>
  <c r="C328" i="34"/>
  <c r="B64" i="51" s="1"/>
  <c r="E337" i="34"/>
  <c r="D337" i="34"/>
  <c r="E328" i="34"/>
  <c r="C329" i="34"/>
  <c r="B91" i="51" s="1"/>
  <c r="D338" i="34"/>
  <c r="E338" i="34"/>
  <c r="D336" i="33"/>
  <c r="E336" i="33"/>
  <c r="C327" i="33"/>
  <c r="C328" i="33"/>
  <c r="B63" i="51" s="1"/>
  <c r="E337" i="33"/>
  <c r="E328" i="33"/>
  <c r="D337" i="33"/>
  <c r="E338" i="33"/>
  <c r="C329" i="33"/>
  <c r="B90" i="51" s="1"/>
  <c r="D338" i="33"/>
  <c r="E336" i="32"/>
  <c r="D336" i="32"/>
  <c r="C327" i="32"/>
  <c r="E328" i="32"/>
  <c r="D62" i="51" s="1"/>
  <c r="D337" i="32"/>
  <c r="E337" i="32"/>
  <c r="E338" i="32"/>
  <c r="D338" i="32"/>
  <c r="E338" i="9"/>
  <c r="D338" i="9"/>
  <c r="D337" i="9"/>
  <c r="D339" i="9" s="1"/>
  <c r="E328" i="9"/>
  <c r="E337" i="9"/>
  <c r="E339" i="9" s="1"/>
  <c r="D336" i="9"/>
  <c r="C34" i="53" s="1"/>
  <c r="E336" i="9"/>
  <c r="D34" i="53" s="1"/>
  <c r="N34" i="53"/>
  <c r="G34" i="53"/>
  <c r="J34" i="53" s="1"/>
  <c r="M34" i="53"/>
  <c r="F34" i="53"/>
  <c r="I34" i="53" s="1"/>
  <c r="B56" i="53"/>
  <c r="B6" i="53"/>
  <c r="B28" i="53" s="1"/>
  <c r="C339" i="34"/>
  <c r="H336" i="38"/>
  <c r="G336" i="38"/>
  <c r="E339" i="39"/>
  <c r="H336" i="39"/>
  <c r="D339" i="39"/>
  <c r="G336" i="39"/>
  <c r="E339" i="41"/>
  <c r="H336" i="41"/>
  <c r="G336" i="41"/>
  <c r="D339" i="41"/>
  <c r="E339" i="42"/>
  <c r="H336" i="42"/>
  <c r="D339" i="42"/>
  <c r="G336" i="42"/>
  <c r="E339" i="43"/>
  <c r="H336" i="43"/>
  <c r="D339" i="43"/>
  <c r="G336" i="43"/>
  <c r="H336" i="9"/>
  <c r="G336" i="9"/>
  <c r="E190" i="42"/>
  <c r="E152" i="42"/>
  <c r="E168" i="42"/>
  <c r="E258" i="50"/>
  <c r="E260" i="50"/>
  <c r="E266" i="50"/>
  <c r="E267" i="50"/>
  <c r="E268" i="50"/>
  <c r="E274" i="50"/>
  <c r="E276" i="50"/>
  <c r="E279" i="50"/>
  <c r="E282" i="50"/>
  <c r="E284" i="50"/>
  <c r="E154" i="42"/>
  <c r="E170" i="42"/>
  <c r="E176" i="42"/>
  <c r="E184" i="42"/>
  <c r="E254" i="50"/>
  <c r="E259" i="50"/>
  <c r="E262" i="50"/>
  <c r="E263" i="50"/>
  <c r="E265" i="50"/>
  <c r="E270" i="50"/>
  <c r="E275" i="50"/>
  <c r="E278" i="50"/>
  <c r="E280" i="50"/>
  <c r="E283" i="50"/>
  <c r="E158" i="42"/>
  <c r="E174" i="42"/>
  <c r="E183" i="42"/>
  <c r="E186" i="42"/>
  <c r="E150" i="48"/>
  <c r="E151" i="48"/>
  <c r="E152" i="48"/>
  <c r="E153" i="48"/>
  <c r="E154" i="48"/>
  <c r="E155" i="48"/>
  <c r="E158" i="48"/>
  <c r="E159" i="48"/>
  <c r="E160" i="48"/>
  <c r="E161" i="48"/>
  <c r="E162" i="48"/>
  <c r="E163" i="48"/>
  <c r="E166" i="48"/>
  <c r="E167" i="48"/>
  <c r="E168" i="48"/>
  <c r="E169" i="48"/>
  <c r="E170" i="48"/>
  <c r="E171" i="48"/>
  <c r="E174" i="48"/>
  <c r="E175" i="48"/>
  <c r="E176" i="48"/>
  <c r="E177" i="48"/>
  <c r="E178" i="48"/>
  <c r="E179" i="48"/>
  <c r="E182" i="48"/>
  <c r="E183" i="48"/>
  <c r="E184" i="48"/>
  <c r="E185" i="48"/>
  <c r="E186" i="48"/>
  <c r="E187" i="48"/>
  <c r="E190" i="48"/>
  <c r="E191" i="48"/>
  <c r="E192" i="48"/>
  <c r="E193" i="48"/>
  <c r="E194" i="48"/>
  <c r="E195" i="48"/>
  <c r="E198" i="48"/>
  <c r="E199" i="48"/>
  <c r="E200" i="48"/>
  <c r="E201" i="48"/>
  <c r="E202" i="48"/>
  <c r="E203" i="48"/>
  <c r="E206" i="48"/>
  <c r="E207" i="48"/>
  <c r="E208" i="48"/>
  <c r="E209" i="48"/>
  <c r="E210" i="48"/>
  <c r="E211" i="48"/>
  <c r="E214" i="48"/>
  <c r="E215" i="48"/>
  <c r="E216" i="48"/>
  <c r="E217" i="48"/>
  <c r="E218" i="48"/>
  <c r="E219" i="48"/>
  <c r="E222" i="48"/>
  <c r="E223" i="48"/>
  <c r="E224" i="48"/>
  <c r="E225" i="48"/>
  <c r="E226" i="48"/>
  <c r="E227" i="48"/>
  <c r="E228" i="48"/>
  <c r="E230" i="48"/>
  <c r="E231" i="48"/>
  <c r="E232" i="48"/>
  <c r="E233" i="48"/>
  <c r="E234" i="48"/>
  <c r="E235" i="48"/>
  <c r="E236" i="48"/>
  <c r="E238" i="48"/>
  <c r="E239" i="48"/>
  <c r="E240" i="48"/>
  <c r="E241" i="48"/>
  <c r="E242" i="48"/>
  <c r="E243" i="48"/>
  <c r="E244" i="48"/>
  <c r="E246" i="48"/>
  <c r="E247" i="48"/>
  <c r="E248" i="48"/>
  <c r="E249" i="48"/>
  <c r="E250" i="48"/>
  <c r="E251" i="48"/>
  <c r="E252" i="48"/>
  <c r="E254" i="48"/>
  <c r="E255" i="48"/>
  <c r="E256" i="48"/>
  <c r="E257" i="48"/>
  <c r="E201" i="47"/>
  <c r="E202" i="47"/>
  <c r="E203" i="47"/>
  <c r="E204" i="47"/>
  <c r="E206" i="47"/>
  <c r="E207" i="47"/>
  <c r="E209" i="47"/>
  <c r="E210" i="47"/>
  <c r="E211" i="47"/>
  <c r="E212" i="47"/>
  <c r="E214" i="47"/>
  <c r="E215" i="47"/>
  <c r="E216" i="47"/>
  <c r="E218" i="47"/>
  <c r="E219" i="47"/>
  <c r="E220" i="47"/>
  <c r="E222" i="47"/>
  <c r="E223" i="47"/>
  <c r="E224" i="47"/>
  <c r="E226" i="47"/>
  <c r="E227" i="47"/>
  <c r="E228" i="47"/>
  <c r="E230" i="47"/>
  <c r="E231" i="47"/>
  <c r="E232" i="47"/>
  <c r="E234" i="47"/>
  <c r="E235" i="47"/>
  <c r="E236" i="47"/>
  <c r="E238" i="47"/>
  <c r="E239" i="47"/>
  <c r="E240" i="47"/>
  <c r="E242" i="47"/>
  <c r="E243" i="47"/>
  <c r="E244" i="47"/>
  <c r="E246" i="47"/>
  <c r="E247" i="47"/>
  <c r="E248" i="47"/>
  <c r="E250" i="47"/>
  <c r="E251" i="47"/>
  <c r="E252" i="47"/>
  <c r="E254" i="47"/>
  <c r="E255" i="47"/>
  <c r="E256" i="47"/>
  <c r="E258" i="47"/>
  <c r="E259" i="47"/>
  <c r="E260" i="47"/>
  <c r="E262" i="47"/>
  <c r="E263" i="47"/>
  <c r="E264" i="47"/>
  <c r="E266" i="47"/>
  <c r="E267" i="47"/>
  <c r="E268" i="47"/>
  <c r="E270" i="47"/>
  <c r="E271" i="47"/>
  <c r="E272" i="47"/>
  <c r="E274" i="47"/>
  <c r="E275" i="47"/>
  <c r="E276" i="47"/>
  <c r="E279" i="47"/>
  <c r="E280" i="47"/>
  <c r="E282" i="47"/>
  <c r="E283" i="47"/>
  <c r="E284" i="47"/>
  <c r="E150" i="45"/>
  <c r="E151" i="45"/>
  <c r="E152" i="45"/>
  <c r="E153" i="45"/>
  <c r="E154" i="45"/>
  <c r="E155" i="45"/>
  <c r="E156" i="45"/>
  <c r="E158" i="45"/>
  <c r="E159" i="45"/>
  <c r="E160" i="45"/>
  <c r="E161" i="45"/>
  <c r="E162" i="45"/>
  <c r="E163" i="45"/>
  <c r="E164" i="45"/>
  <c r="E166" i="45"/>
  <c r="E167" i="45"/>
  <c r="E168" i="45"/>
  <c r="E169" i="45"/>
  <c r="E170" i="45"/>
  <c r="E172" i="45"/>
  <c r="E174" i="45"/>
  <c r="E175" i="45"/>
  <c r="E176" i="45"/>
  <c r="E177" i="45"/>
  <c r="E178" i="45"/>
  <c r="E180" i="45"/>
  <c r="E182" i="45"/>
  <c r="E183" i="45"/>
  <c r="E184" i="45"/>
  <c r="E185" i="45"/>
  <c r="E186" i="45"/>
  <c r="E187" i="45"/>
  <c r="E188" i="45"/>
  <c r="E190" i="45"/>
  <c r="E191" i="45"/>
  <c r="E192" i="45"/>
  <c r="E193" i="45"/>
  <c r="E194" i="45"/>
  <c r="E195" i="45"/>
  <c r="E196" i="45"/>
  <c r="E198" i="45"/>
  <c r="E199" i="45"/>
  <c r="E200" i="45"/>
  <c r="E201" i="45"/>
  <c r="E202" i="45"/>
  <c r="E204" i="45"/>
  <c r="E205" i="45"/>
  <c r="E206" i="45"/>
  <c r="E207" i="45"/>
  <c r="E208" i="45"/>
  <c r="E209" i="45"/>
  <c r="E210" i="45"/>
  <c r="E157" i="42"/>
  <c r="E151" i="42"/>
  <c r="E162" i="42"/>
  <c r="E173" i="42"/>
  <c r="E175" i="42"/>
  <c r="E177" i="42"/>
  <c r="E181" i="42"/>
  <c r="E182" i="42"/>
  <c r="E150" i="37"/>
  <c r="E151" i="37"/>
  <c r="E152" i="37"/>
  <c r="E153" i="37"/>
  <c r="E154" i="37"/>
  <c r="E155" i="37"/>
  <c r="E156" i="37"/>
  <c r="E158" i="37"/>
  <c r="E159" i="37"/>
  <c r="E160" i="37"/>
  <c r="E161" i="37"/>
  <c r="E162" i="37"/>
  <c r="E163" i="37"/>
  <c r="E164" i="37"/>
  <c r="E166" i="37"/>
  <c r="E167" i="37"/>
  <c r="E168" i="37"/>
  <c r="E170" i="37"/>
  <c r="E171" i="37"/>
  <c r="E172" i="37"/>
  <c r="E174" i="37"/>
  <c r="E175" i="37"/>
  <c r="E176" i="37"/>
  <c r="E178" i="37"/>
  <c r="E179" i="37"/>
  <c r="E180" i="37"/>
  <c r="E182" i="37"/>
  <c r="E183" i="37"/>
  <c r="E184" i="37"/>
  <c r="E186" i="37"/>
  <c r="E187" i="37"/>
  <c r="E188" i="37"/>
  <c r="E190" i="37"/>
  <c r="E191" i="37"/>
  <c r="E192" i="37"/>
  <c r="E194" i="37"/>
  <c r="E195" i="37"/>
  <c r="E196" i="37"/>
  <c r="E198" i="37"/>
  <c r="E199" i="37"/>
  <c r="E200" i="37"/>
  <c r="E202" i="37"/>
  <c r="E203" i="37"/>
  <c r="E207" i="37"/>
  <c r="E208" i="37"/>
  <c r="E209" i="37"/>
  <c r="E210" i="37"/>
  <c r="E211" i="37"/>
  <c r="E213" i="37"/>
  <c r="E215" i="37"/>
  <c r="E216" i="37"/>
  <c r="E217" i="37"/>
  <c r="E218" i="37"/>
  <c r="E219" i="37"/>
  <c r="E222" i="37"/>
  <c r="E223" i="37"/>
  <c r="E224" i="37"/>
  <c r="E225" i="37"/>
  <c r="E226" i="37"/>
  <c r="E227" i="37"/>
  <c r="E230" i="37"/>
  <c r="E231" i="37"/>
  <c r="E232" i="37"/>
  <c r="E234" i="37"/>
  <c r="E235" i="37"/>
  <c r="E238" i="37"/>
  <c r="E239" i="37"/>
  <c r="E240" i="37"/>
  <c r="E242" i="37"/>
  <c r="E243" i="37"/>
  <c r="E247" i="37"/>
  <c r="E248" i="37"/>
  <c r="E249" i="37"/>
  <c r="E250" i="37"/>
  <c r="E251" i="37"/>
  <c r="E252" i="37"/>
  <c r="E255" i="37"/>
  <c r="E256" i="37"/>
  <c r="E258" i="37"/>
  <c r="E259" i="37"/>
  <c r="E260" i="37"/>
  <c r="E262" i="37"/>
  <c r="E263" i="37"/>
  <c r="E264" i="37"/>
  <c r="E265" i="37"/>
  <c r="E266" i="37"/>
  <c r="E267" i="37"/>
  <c r="E271" i="37"/>
  <c r="E272" i="37"/>
  <c r="E273" i="37"/>
  <c r="E274" i="37"/>
  <c r="E275" i="37"/>
  <c r="E279" i="37"/>
  <c r="E280" i="37"/>
  <c r="E281" i="37"/>
  <c r="E282" i="37"/>
  <c r="E283" i="37"/>
  <c r="E199" i="33"/>
  <c r="E200" i="33"/>
  <c r="E201" i="33"/>
  <c r="E202" i="33"/>
  <c r="E203" i="33"/>
  <c r="E204" i="33"/>
  <c r="E205" i="33"/>
  <c r="E206" i="33"/>
  <c r="E207" i="33"/>
  <c r="E208" i="33"/>
  <c r="E209" i="33"/>
  <c r="E210" i="33"/>
  <c r="E211" i="33"/>
  <c r="E212" i="33"/>
  <c r="E213" i="33"/>
  <c r="E214" i="33"/>
  <c r="E215" i="33"/>
  <c r="E216" i="33"/>
  <c r="E217" i="33"/>
  <c r="E218" i="33"/>
  <c r="E219" i="33"/>
  <c r="E220" i="33"/>
  <c r="E221" i="33"/>
  <c r="E222" i="33"/>
  <c r="E223" i="33"/>
  <c r="E224" i="33"/>
  <c r="E225" i="33"/>
  <c r="E226" i="33"/>
  <c r="E227" i="33"/>
  <c r="E228" i="33"/>
  <c r="E229" i="33"/>
  <c r="E230" i="33"/>
  <c r="E231" i="33"/>
  <c r="E232" i="33"/>
  <c r="E233" i="33"/>
  <c r="E234" i="33"/>
  <c r="E235" i="33"/>
  <c r="E236" i="33"/>
  <c r="E237" i="33"/>
  <c r="E238" i="33"/>
  <c r="E239" i="33"/>
  <c r="E240" i="33"/>
  <c r="E241" i="33"/>
  <c r="E242" i="33"/>
  <c r="E243" i="33"/>
  <c r="E244" i="33"/>
  <c r="E245" i="33"/>
  <c r="E246" i="33"/>
  <c r="E247" i="33"/>
  <c r="E248" i="33"/>
  <c r="E249" i="33"/>
  <c r="E250" i="33"/>
  <c r="E251" i="33"/>
  <c r="E252" i="33"/>
  <c r="E253" i="33"/>
  <c r="E254" i="33"/>
  <c r="E255" i="33"/>
  <c r="E256" i="33"/>
  <c r="E257" i="33"/>
  <c r="E258" i="33"/>
  <c r="E259" i="33"/>
  <c r="E260" i="33"/>
  <c r="E261" i="33"/>
  <c r="E262" i="33"/>
  <c r="E263" i="33"/>
  <c r="E264" i="33"/>
  <c r="E265" i="33"/>
  <c r="E266" i="33"/>
  <c r="E267" i="33"/>
  <c r="E268" i="33"/>
  <c r="E269" i="33"/>
  <c r="E270" i="33"/>
  <c r="E271" i="33"/>
  <c r="E272" i="33"/>
  <c r="E273" i="33"/>
  <c r="E274" i="33"/>
  <c r="E275" i="33"/>
  <c r="E276" i="33"/>
  <c r="E277" i="33"/>
  <c r="E278" i="33"/>
  <c r="E279" i="33"/>
  <c r="E280" i="33"/>
  <c r="E281" i="33"/>
  <c r="E282" i="33"/>
  <c r="E283" i="33"/>
  <c r="E284" i="33"/>
  <c r="E167" i="42"/>
  <c r="E150" i="42"/>
  <c r="E160" i="42"/>
  <c r="E169" i="42"/>
  <c r="E178" i="42"/>
  <c r="E185" i="42"/>
  <c r="E188" i="42"/>
  <c r="E270" i="39"/>
  <c r="E166" i="42"/>
  <c r="E191" i="42"/>
  <c r="E161" i="42"/>
  <c r="E189" i="42"/>
  <c r="E159" i="42"/>
  <c r="E153" i="42"/>
  <c r="E165" i="42"/>
  <c r="C327" i="50"/>
  <c r="B52" i="51" s="1"/>
  <c r="C328" i="50"/>
  <c r="B79" i="51" s="1"/>
  <c r="C329" i="50"/>
  <c r="B106" i="51" s="1"/>
  <c r="L253" i="49"/>
  <c r="L254" i="49"/>
  <c r="L255" i="49"/>
  <c r="L256" i="49"/>
  <c r="L257" i="49"/>
  <c r="L258" i="49"/>
  <c r="L259" i="49"/>
  <c r="L260" i="49"/>
  <c r="M265" i="49"/>
  <c r="M266" i="49"/>
  <c r="M267" i="49"/>
  <c r="M268" i="49"/>
  <c r="M269" i="49"/>
  <c r="M270" i="49"/>
  <c r="M271" i="49"/>
  <c r="M272" i="49"/>
  <c r="N277" i="49"/>
  <c r="N278" i="49"/>
  <c r="N279" i="49"/>
  <c r="N280" i="49"/>
  <c r="N281" i="49"/>
  <c r="N282" i="49"/>
  <c r="N283" i="49"/>
  <c r="N284" i="49"/>
  <c r="C329" i="47"/>
  <c r="C328" i="46"/>
  <c r="C329" i="46"/>
  <c r="B102" i="51" s="1"/>
  <c r="C327" i="45"/>
  <c r="C328" i="45"/>
  <c r="C329" i="45"/>
  <c r="B101" i="51" s="1"/>
  <c r="C327" i="44"/>
  <c r="C328" i="44"/>
  <c r="B73" i="51" s="1"/>
  <c r="C329" i="44"/>
  <c r="B100" i="51" s="1"/>
  <c r="C327" i="43"/>
  <c r="C328" i="43"/>
  <c r="B72" i="51" s="1"/>
  <c r="C329" i="43"/>
  <c r="B99" i="51" s="1"/>
  <c r="C327" i="42"/>
  <c r="C328" i="42"/>
  <c r="B71" i="51" s="1"/>
  <c r="C329" i="42"/>
  <c r="B98" i="51" s="1"/>
  <c r="C327" i="41"/>
  <c r="C328" i="41"/>
  <c r="B70" i="51" s="1"/>
  <c r="C329" i="41"/>
  <c r="B97" i="51" s="1"/>
  <c r="L253" i="39"/>
  <c r="L254" i="39"/>
  <c r="L255" i="39"/>
  <c r="L256" i="39"/>
  <c r="L257" i="39"/>
  <c r="L258" i="39"/>
  <c r="L259" i="39"/>
  <c r="L260" i="39"/>
  <c r="M265" i="39"/>
  <c r="M266" i="39"/>
  <c r="M267" i="39"/>
  <c r="M268" i="39"/>
  <c r="M269" i="39"/>
  <c r="M270" i="39"/>
  <c r="M271" i="39"/>
  <c r="M272" i="39"/>
  <c r="N277" i="39"/>
  <c r="N278" i="39"/>
  <c r="N279" i="39"/>
  <c r="N280" i="39"/>
  <c r="N281" i="39"/>
  <c r="N282" i="39"/>
  <c r="N283" i="39"/>
  <c r="N284" i="39"/>
  <c r="C327" i="39"/>
  <c r="H327" i="39" s="1"/>
  <c r="C328" i="39"/>
  <c r="B69" i="51" s="1"/>
  <c r="C329" i="39"/>
  <c r="B96" i="51" s="1"/>
  <c r="C327" i="36"/>
  <c r="H327" i="36" s="1"/>
  <c r="C328" i="36"/>
  <c r="B66" i="51" s="1"/>
  <c r="C329" i="36"/>
  <c r="B93" i="51" s="1"/>
  <c r="C327" i="35"/>
  <c r="H327" i="35" s="1"/>
  <c r="C328" i="35"/>
  <c r="B65" i="51" s="1"/>
  <c r="C329" i="35"/>
  <c r="B92" i="51" s="1"/>
  <c r="C328" i="32"/>
  <c r="B62" i="51" s="1"/>
  <c r="C329" i="32"/>
  <c r="B89" i="51" s="1"/>
  <c r="C329" i="9"/>
  <c r="B88" i="51" s="1"/>
  <c r="C328" i="9"/>
  <c r="B61" i="51" s="1"/>
  <c r="C327" i="9"/>
  <c r="AD275" i="32"/>
  <c r="AB275" i="32"/>
  <c r="Y275" i="32"/>
  <c r="U275" i="32"/>
  <c r="AD275" i="33"/>
  <c r="AB275" i="33"/>
  <c r="Y275" i="33"/>
  <c r="U275" i="33"/>
  <c r="AD275" i="34"/>
  <c r="AB275" i="34"/>
  <c r="Y275" i="34"/>
  <c r="U275" i="34"/>
  <c r="AD275" i="35"/>
  <c r="AB275" i="35"/>
  <c r="Y275" i="35"/>
  <c r="U275" i="35"/>
  <c r="AD275" i="36"/>
  <c r="AB275" i="36"/>
  <c r="Y275" i="36"/>
  <c r="U275" i="36"/>
  <c r="AD275" i="37"/>
  <c r="AB275" i="37"/>
  <c r="Y275" i="37"/>
  <c r="U275" i="37"/>
  <c r="AD275" i="38"/>
  <c r="AB275" i="38"/>
  <c r="Y275" i="38"/>
  <c r="U275" i="38"/>
  <c r="AD275" i="39"/>
  <c r="AB275" i="39"/>
  <c r="Y275" i="39"/>
  <c r="U275" i="39"/>
  <c r="AD275" i="41"/>
  <c r="AB275" i="41"/>
  <c r="Y275" i="41"/>
  <c r="U275" i="41"/>
  <c r="AD275" i="42"/>
  <c r="AB275" i="42"/>
  <c r="Y275" i="42"/>
  <c r="U275" i="42"/>
  <c r="AD275" i="43"/>
  <c r="AB275" i="43"/>
  <c r="Y275" i="43"/>
  <c r="U275" i="43"/>
  <c r="AD275" i="44"/>
  <c r="AB275" i="44"/>
  <c r="Y275" i="44"/>
  <c r="U275" i="44"/>
  <c r="AD275" i="45"/>
  <c r="AB275" i="45"/>
  <c r="Y275" i="45"/>
  <c r="U275" i="45"/>
  <c r="AD275" i="46"/>
  <c r="AB275" i="46"/>
  <c r="Y275" i="46"/>
  <c r="U275" i="46"/>
  <c r="AD275" i="47"/>
  <c r="AB275" i="47"/>
  <c r="Y275" i="47"/>
  <c r="U275" i="47"/>
  <c r="AD275" i="48"/>
  <c r="AB275" i="48"/>
  <c r="Y275" i="48"/>
  <c r="U275" i="48"/>
  <c r="AD275" i="49"/>
  <c r="AB275" i="49"/>
  <c r="Y275" i="49"/>
  <c r="U275" i="49"/>
  <c r="AD275" i="50"/>
  <c r="AB275" i="50"/>
  <c r="Y275" i="50"/>
  <c r="U275" i="50"/>
  <c r="AD275" i="9"/>
  <c r="AB275" i="9"/>
  <c r="Y275" i="9"/>
  <c r="U275" i="9"/>
  <c r="AD263" i="32"/>
  <c r="AB263" i="32"/>
  <c r="Y263" i="32"/>
  <c r="U263" i="32"/>
  <c r="AD263" i="33"/>
  <c r="AB263" i="33"/>
  <c r="Y263" i="33"/>
  <c r="U263" i="33"/>
  <c r="AD263" i="34"/>
  <c r="AB263" i="34"/>
  <c r="Y263" i="34"/>
  <c r="U263" i="34"/>
  <c r="AD263" i="35"/>
  <c r="AB263" i="35"/>
  <c r="Y263" i="35"/>
  <c r="U263" i="35"/>
  <c r="AD263" i="36"/>
  <c r="AB263" i="36"/>
  <c r="Y263" i="36"/>
  <c r="U263" i="36"/>
  <c r="AD263" i="37"/>
  <c r="AB263" i="37"/>
  <c r="Y263" i="37"/>
  <c r="U263" i="37"/>
  <c r="AD263" i="38"/>
  <c r="AB263" i="38"/>
  <c r="Y263" i="38"/>
  <c r="U263" i="38"/>
  <c r="AD263" i="39"/>
  <c r="AB263" i="39"/>
  <c r="Y263" i="39"/>
  <c r="U263" i="39"/>
  <c r="AD263" i="41"/>
  <c r="AB263" i="41"/>
  <c r="Y263" i="41"/>
  <c r="U263" i="41"/>
  <c r="AD263" i="42"/>
  <c r="AB263" i="42"/>
  <c r="Y263" i="42"/>
  <c r="U263" i="42"/>
  <c r="AD263" i="43"/>
  <c r="AB263" i="43"/>
  <c r="Y263" i="43"/>
  <c r="U263" i="43"/>
  <c r="AD263" i="44"/>
  <c r="AB263" i="44"/>
  <c r="Y263" i="44"/>
  <c r="U263" i="44"/>
  <c r="AD263" i="45"/>
  <c r="AB263" i="45"/>
  <c r="Y263" i="45"/>
  <c r="U263" i="45"/>
  <c r="AD263" i="46"/>
  <c r="AB263" i="46"/>
  <c r="Y263" i="46"/>
  <c r="U263" i="46"/>
  <c r="AD263" i="47"/>
  <c r="AB263" i="47"/>
  <c r="Y263" i="47"/>
  <c r="U263" i="47"/>
  <c r="AD263" i="48"/>
  <c r="AB263" i="48"/>
  <c r="Y263" i="48"/>
  <c r="U263" i="48"/>
  <c r="AD263" i="49"/>
  <c r="AB263" i="49"/>
  <c r="Y263" i="49"/>
  <c r="U263" i="49"/>
  <c r="AD263" i="50"/>
  <c r="AB263" i="50"/>
  <c r="Y263" i="50"/>
  <c r="U263" i="50"/>
  <c r="AD263" i="9"/>
  <c r="AB263" i="9"/>
  <c r="Y263" i="9"/>
  <c r="U263" i="9"/>
  <c r="AD251" i="32"/>
  <c r="AB251" i="32"/>
  <c r="Y251" i="32"/>
  <c r="U251" i="32"/>
  <c r="AD251" i="33"/>
  <c r="AB251" i="33"/>
  <c r="Y251" i="33"/>
  <c r="U251" i="33"/>
  <c r="AD251" i="34"/>
  <c r="AB251" i="34"/>
  <c r="Y251" i="34"/>
  <c r="U251" i="34"/>
  <c r="AD251" i="35"/>
  <c r="AB251" i="35"/>
  <c r="Y251" i="35"/>
  <c r="U251" i="35"/>
  <c r="AD251" i="36"/>
  <c r="AB251" i="36"/>
  <c r="Y251" i="36"/>
  <c r="U251" i="36"/>
  <c r="AD251" i="37"/>
  <c r="AB251" i="37"/>
  <c r="Y251" i="37"/>
  <c r="U251" i="37"/>
  <c r="AD251" i="38"/>
  <c r="AB251" i="38"/>
  <c r="Y251" i="38"/>
  <c r="U251" i="38"/>
  <c r="AD251" i="39"/>
  <c r="AB251" i="39"/>
  <c r="Y251" i="39"/>
  <c r="U251" i="39"/>
  <c r="AD251" i="41"/>
  <c r="AB251" i="41"/>
  <c r="Y251" i="41"/>
  <c r="U251" i="41"/>
  <c r="AD251" i="42"/>
  <c r="AB251" i="42"/>
  <c r="Y251" i="42"/>
  <c r="U251" i="42"/>
  <c r="AD251" i="43"/>
  <c r="AB251" i="43"/>
  <c r="Y251" i="43"/>
  <c r="U251" i="43"/>
  <c r="AD251" i="44"/>
  <c r="AB251" i="44"/>
  <c r="Y251" i="44"/>
  <c r="U251" i="44"/>
  <c r="AD251" i="45"/>
  <c r="AB251" i="45"/>
  <c r="Y251" i="45"/>
  <c r="U251" i="45"/>
  <c r="AD251" i="46"/>
  <c r="AB251" i="46"/>
  <c r="Y251" i="46"/>
  <c r="U251" i="46"/>
  <c r="AD251" i="47"/>
  <c r="AB251" i="47"/>
  <c r="Y251" i="47"/>
  <c r="U251" i="47"/>
  <c r="AD251" i="50"/>
  <c r="AB251" i="50"/>
  <c r="Y251" i="50"/>
  <c r="U251" i="50"/>
  <c r="AB251" i="9"/>
  <c r="Y251" i="9"/>
  <c r="U251" i="9"/>
  <c r="B23" i="51"/>
  <c r="AA273" i="36"/>
  <c r="U290" i="36" s="1"/>
  <c r="AA273" i="9"/>
  <c r="U290" i="9" s="1"/>
  <c r="AA273" i="38"/>
  <c r="U290" i="38" s="1"/>
  <c r="AA273" i="35"/>
  <c r="U290" i="35" s="1"/>
  <c r="AA273" i="37"/>
  <c r="U290" i="37" s="1"/>
  <c r="AA273" i="39"/>
  <c r="U290" i="39" s="1"/>
  <c r="AA273" i="41"/>
  <c r="U290" i="41" s="1"/>
  <c r="AA273" i="43"/>
  <c r="U290" i="43" s="1"/>
  <c r="AA261" i="35"/>
  <c r="U289" i="35" s="1"/>
  <c r="AA261" i="39"/>
  <c r="U289" i="39" s="1"/>
  <c r="AA261" i="36"/>
  <c r="U289" i="36" s="1"/>
  <c r="AA261" i="41"/>
  <c r="AA261" i="38"/>
  <c r="U289" i="38" s="1"/>
  <c r="AA261" i="9"/>
  <c r="AA261" i="37"/>
  <c r="U289" i="37" s="1"/>
  <c r="AA261" i="43"/>
  <c r="U288" i="41"/>
  <c r="U288" i="50"/>
  <c r="E327" i="32"/>
  <c r="E327" i="43"/>
  <c r="U288" i="32"/>
  <c r="S273" i="35"/>
  <c r="S290" i="35" s="1"/>
  <c r="S273" i="38"/>
  <c r="S290" i="38" s="1"/>
  <c r="S273" i="39"/>
  <c r="S290" i="39" s="1"/>
  <c r="S273" i="37"/>
  <c r="S290" i="37" s="1"/>
  <c r="S273" i="36"/>
  <c r="S290" i="36" s="1"/>
  <c r="S273" i="43"/>
  <c r="S290" i="43" s="1"/>
  <c r="S273" i="41"/>
  <c r="S290" i="41" s="1"/>
  <c r="S261" i="37"/>
  <c r="S289" i="37" s="1"/>
  <c r="S261" i="39"/>
  <c r="S261" i="35"/>
  <c r="S289" i="35" s="1"/>
  <c r="S261" i="36"/>
  <c r="S289" i="36" s="1"/>
  <c r="S261" i="41"/>
  <c r="S261" i="38"/>
  <c r="S289" i="38" s="1"/>
  <c r="S249" i="37"/>
  <c r="S249" i="35"/>
  <c r="S249" i="50"/>
  <c r="S249" i="36"/>
  <c r="S249" i="49"/>
  <c r="S249" i="39"/>
  <c r="S249" i="38"/>
  <c r="S249" i="41"/>
  <c r="E156" i="50"/>
  <c r="E157" i="50"/>
  <c r="E164" i="50"/>
  <c r="E165" i="50"/>
  <c r="E172" i="50"/>
  <c r="E173" i="50"/>
  <c r="E180" i="50"/>
  <c r="E181" i="50"/>
  <c r="E188" i="50"/>
  <c r="E189" i="50"/>
  <c r="E196" i="50"/>
  <c r="E197" i="50"/>
  <c r="E204" i="50"/>
  <c r="E205" i="50"/>
  <c r="E212" i="50"/>
  <c r="E213" i="50"/>
  <c r="E220" i="50"/>
  <c r="E221" i="50"/>
  <c r="E228" i="50"/>
  <c r="E244" i="50"/>
  <c r="E246" i="50"/>
  <c r="E252" i="50"/>
  <c r="E256" i="50"/>
  <c r="E257" i="50"/>
  <c r="E261" i="50"/>
  <c r="E264" i="50"/>
  <c r="E269" i="50"/>
  <c r="E272" i="50"/>
  <c r="E273" i="50"/>
  <c r="E277" i="50"/>
  <c r="E281" i="50"/>
  <c r="E204" i="49"/>
  <c r="E268" i="49"/>
  <c r="E212" i="39"/>
  <c r="E227" i="39"/>
  <c r="E237" i="39"/>
  <c r="E251" i="39"/>
  <c r="E283" i="39"/>
  <c r="E271" i="48"/>
  <c r="E273" i="48"/>
  <c r="E278" i="48"/>
  <c r="E279" i="48"/>
  <c r="E156" i="48"/>
  <c r="E157" i="48"/>
  <c r="E164" i="48"/>
  <c r="E165" i="48"/>
  <c r="E172" i="48"/>
  <c r="E180" i="48"/>
  <c r="E181" i="48"/>
  <c r="E188" i="48"/>
  <c r="E189" i="48"/>
  <c r="E196" i="48"/>
  <c r="E197" i="48"/>
  <c r="E204" i="48"/>
  <c r="E212" i="48"/>
  <c r="E213" i="48"/>
  <c r="E220" i="48"/>
  <c r="E221" i="48"/>
  <c r="E229" i="48"/>
  <c r="E237" i="48"/>
  <c r="E245" i="48"/>
  <c r="E253" i="48"/>
  <c r="E155" i="47"/>
  <c r="E156" i="47"/>
  <c r="E163" i="47"/>
  <c r="E164" i="47"/>
  <c r="E171" i="47"/>
  <c r="E172" i="47"/>
  <c r="E180" i="47"/>
  <c r="E187" i="47"/>
  <c r="E188" i="47"/>
  <c r="E195" i="47"/>
  <c r="E196" i="47"/>
  <c r="E155" i="39"/>
  <c r="E179" i="39"/>
  <c r="E276" i="36"/>
  <c r="E205" i="47"/>
  <c r="E208" i="47"/>
  <c r="E213" i="47"/>
  <c r="E217" i="47"/>
  <c r="E221" i="47"/>
  <c r="E225" i="47"/>
  <c r="E229" i="47"/>
  <c r="E233" i="47"/>
  <c r="E237" i="47"/>
  <c r="E241" i="47"/>
  <c r="E245" i="47"/>
  <c r="E249" i="47"/>
  <c r="E253" i="47"/>
  <c r="E257" i="47"/>
  <c r="E261" i="47"/>
  <c r="E265" i="47"/>
  <c r="E269" i="47"/>
  <c r="E273" i="47"/>
  <c r="E277" i="47"/>
  <c r="E281" i="47"/>
  <c r="E207" i="46"/>
  <c r="E223" i="46"/>
  <c r="E236" i="46"/>
  <c r="E244" i="46"/>
  <c r="E255" i="46"/>
  <c r="E260" i="46"/>
  <c r="E264" i="46"/>
  <c r="E265" i="46"/>
  <c r="E273" i="46"/>
  <c r="E279" i="46"/>
  <c r="E219" i="39"/>
  <c r="E275" i="39"/>
  <c r="E212" i="45"/>
  <c r="E220" i="45"/>
  <c r="E228" i="45"/>
  <c r="E236" i="45"/>
  <c r="E252" i="45"/>
  <c r="E260" i="45"/>
  <c r="E268" i="45"/>
  <c r="E276" i="45"/>
  <c r="E284" i="45"/>
  <c r="E149" i="45"/>
  <c r="E157" i="45"/>
  <c r="E165" i="45"/>
  <c r="E173" i="45"/>
  <c r="E181" i="45"/>
  <c r="E189" i="45"/>
  <c r="E197" i="45"/>
  <c r="E259" i="44"/>
  <c r="E156" i="43"/>
  <c r="E172" i="43"/>
  <c r="E188" i="43"/>
  <c r="E196" i="43"/>
  <c r="E228" i="43"/>
  <c r="E268" i="43"/>
  <c r="E276" i="43"/>
  <c r="E284" i="43"/>
  <c r="E195" i="39"/>
  <c r="E204" i="39"/>
  <c r="E235" i="39"/>
  <c r="E245" i="39"/>
  <c r="E253" i="39"/>
  <c r="E261" i="39"/>
  <c r="E281" i="36"/>
  <c r="E211" i="44"/>
  <c r="E165" i="43"/>
  <c r="E197" i="43"/>
  <c r="E204" i="43"/>
  <c r="E212" i="43"/>
  <c r="E220" i="43"/>
  <c r="E236" i="43"/>
  <c r="E244" i="43"/>
  <c r="E252" i="43"/>
  <c r="E187" i="39"/>
  <c r="E196" i="39"/>
  <c r="E203" i="39"/>
  <c r="E211" i="39"/>
  <c r="E243" i="39"/>
  <c r="E196" i="42"/>
  <c r="E204" i="42"/>
  <c r="E212" i="42"/>
  <c r="E220" i="42"/>
  <c r="E236" i="42"/>
  <c r="E244" i="42"/>
  <c r="E252" i="42"/>
  <c r="E260" i="42"/>
  <c r="E278" i="42"/>
  <c r="E155" i="42"/>
  <c r="E156" i="42"/>
  <c r="E163" i="42"/>
  <c r="E164" i="42"/>
  <c r="E171" i="42"/>
  <c r="E172" i="42"/>
  <c r="E179" i="42"/>
  <c r="E180" i="42"/>
  <c r="E155" i="41"/>
  <c r="E163" i="41"/>
  <c r="E171" i="41"/>
  <c r="E180" i="41"/>
  <c r="E188" i="41"/>
  <c r="E195" i="41"/>
  <c r="E211" i="41"/>
  <c r="E219" i="41"/>
  <c r="E228" i="41"/>
  <c r="E236" i="41"/>
  <c r="E243" i="41"/>
  <c r="E257" i="41"/>
  <c r="E267" i="41"/>
  <c r="E270" i="41"/>
  <c r="E276" i="41"/>
  <c r="E278" i="41"/>
  <c r="E281" i="41"/>
  <c r="E283" i="41"/>
  <c r="E188" i="39"/>
  <c r="E229" i="39"/>
  <c r="E155" i="38"/>
  <c r="E163" i="38"/>
  <c r="E171" i="38"/>
  <c r="E179" i="38"/>
  <c r="E187" i="38"/>
  <c r="E195" i="38"/>
  <c r="E203" i="38"/>
  <c r="E219" i="38"/>
  <c r="E227" i="38"/>
  <c r="E235" i="38"/>
  <c r="E251" i="38"/>
  <c r="E259" i="38"/>
  <c r="E275" i="38"/>
  <c r="E283" i="38"/>
  <c r="E149" i="37"/>
  <c r="E157" i="37"/>
  <c r="E165" i="37"/>
  <c r="E169" i="37"/>
  <c r="E173" i="37"/>
  <c r="E177" i="37"/>
  <c r="E181" i="37"/>
  <c r="E185" i="37"/>
  <c r="E189" i="37"/>
  <c r="E193" i="37"/>
  <c r="E197" i="37"/>
  <c r="E201" i="37"/>
  <c r="E205" i="37"/>
  <c r="E206" i="37"/>
  <c r="E214" i="37"/>
  <c r="E221" i="37"/>
  <c r="E229" i="37"/>
  <c r="E233" i="37"/>
  <c r="E237" i="37"/>
  <c r="E241" i="37"/>
  <c r="E245" i="37"/>
  <c r="E246" i="37"/>
  <c r="E253" i="37"/>
  <c r="E254" i="37"/>
  <c r="E257" i="37"/>
  <c r="E261" i="37"/>
  <c r="E268" i="37"/>
  <c r="E269" i="37"/>
  <c r="E270" i="37"/>
  <c r="E276" i="37"/>
  <c r="E277" i="37"/>
  <c r="E278" i="37"/>
  <c r="E284" i="37"/>
  <c r="E153" i="36"/>
  <c r="E158" i="36"/>
  <c r="E166" i="36"/>
  <c r="E180" i="36"/>
  <c r="E182" i="36"/>
  <c r="E185" i="36"/>
  <c r="E190" i="36"/>
  <c r="E193" i="36"/>
  <c r="E198" i="36"/>
  <c r="E201" i="36"/>
  <c r="E206" i="36"/>
  <c r="E214" i="36"/>
  <c r="E217" i="36"/>
  <c r="E222" i="36"/>
  <c r="E225" i="36"/>
  <c r="E230" i="36"/>
  <c r="E238" i="36"/>
  <c r="E249" i="36"/>
  <c r="E251" i="36"/>
  <c r="E257" i="36"/>
  <c r="E262" i="36"/>
  <c r="E268" i="36"/>
  <c r="E270" i="36"/>
  <c r="E273" i="36"/>
  <c r="E157" i="35"/>
  <c r="E165" i="35"/>
  <c r="E173" i="35"/>
  <c r="E180" i="35"/>
  <c r="E181" i="35"/>
  <c r="E182" i="35"/>
  <c r="E189" i="35"/>
  <c r="E190" i="35"/>
  <c r="E197" i="35"/>
  <c r="E205" i="35"/>
  <c r="E206" i="35"/>
  <c r="E213" i="35"/>
  <c r="E214" i="35"/>
  <c r="E221" i="35"/>
  <c r="E222" i="35"/>
  <c r="E229" i="35"/>
  <c r="E237" i="35"/>
  <c r="E238" i="35"/>
  <c r="E245" i="35"/>
  <c r="E249" i="35"/>
  <c r="E253" i="35"/>
  <c r="E254" i="35"/>
  <c r="E261" i="35"/>
  <c r="E269" i="35"/>
  <c r="E270" i="35"/>
  <c r="E277" i="35"/>
  <c r="E278" i="35"/>
  <c r="E281" i="35"/>
  <c r="E149" i="35"/>
  <c r="E149" i="34"/>
  <c r="E157" i="34"/>
  <c r="E165" i="34"/>
  <c r="E173" i="34"/>
  <c r="E181" i="34"/>
  <c r="E189" i="34"/>
  <c r="E197" i="34"/>
  <c r="E205" i="34"/>
  <c r="E213" i="34"/>
  <c r="E221" i="34"/>
  <c r="E229" i="34"/>
  <c r="E237" i="34"/>
  <c r="E245" i="34"/>
  <c r="E253" i="34"/>
  <c r="E261" i="34"/>
  <c r="E269" i="34"/>
  <c r="E277" i="34"/>
  <c r="E155" i="32"/>
  <c r="E156" i="32"/>
  <c r="E164" i="32"/>
  <c r="E171" i="32"/>
  <c r="E179" i="32"/>
  <c r="E180" i="32"/>
  <c r="E187" i="32"/>
  <c r="E188" i="32"/>
  <c r="E196" i="32"/>
  <c r="E203" i="32"/>
  <c r="E211" i="32"/>
  <c r="E212" i="32"/>
  <c r="E219" i="32"/>
  <c r="E220" i="32"/>
  <c r="E228" i="32"/>
  <c r="E235" i="32"/>
  <c r="E236" i="32"/>
  <c r="E243" i="32"/>
  <c r="E244" i="32"/>
  <c r="E252" i="32"/>
  <c r="E259" i="32"/>
  <c r="E260" i="32"/>
  <c r="E267" i="32"/>
  <c r="E268" i="32"/>
  <c r="E276" i="32"/>
  <c r="E283" i="32"/>
  <c r="E284" i="32"/>
  <c r="E149" i="32"/>
  <c r="S273" i="50"/>
  <c r="S290" i="50" s="1"/>
  <c r="D329" i="50"/>
  <c r="D328" i="50"/>
  <c r="S261" i="50"/>
  <c r="AA273" i="50"/>
  <c r="U290" i="50" s="1"/>
  <c r="E329" i="50"/>
  <c r="AA261" i="50"/>
  <c r="L250" i="50"/>
  <c r="O250" i="50" s="1"/>
  <c r="L249" i="50"/>
  <c r="O249" i="50" s="1"/>
  <c r="L252" i="50"/>
  <c r="O252" i="50" s="1"/>
  <c r="L251" i="50"/>
  <c r="O251" i="50" s="1"/>
  <c r="E327" i="50"/>
  <c r="D327" i="50"/>
  <c r="E249" i="50"/>
  <c r="D327" i="49"/>
  <c r="E261" i="48"/>
  <c r="M264" i="47"/>
  <c r="P264" i="47" s="1"/>
  <c r="L251" i="47"/>
  <c r="O251" i="47" s="1"/>
  <c r="M262" i="47"/>
  <c r="P262" i="47" s="1"/>
  <c r="N274" i="47"/>
  <c r="Q274" i="47" s="1"/>
  <c r="N275" i="47"/>
  <c r="Q275" i="47" s="1"/>
  <c r="L249" i="47"/>
  <c r="O249" i="47" s="1"/>
  <c r="M261" i="47"/>
  <c r="P261" i="47" s="1"/>
  <c r="N273" i="47"/>
  <c r="Q273" i="47" s="1"/>
  <c r="L252" i="47"/>
  <c r="O252" i="47" s="1"/>
  <c r="N276" i="47"/>
  <c r="Q276" i="47" s="1"/>
  <c r="M263" i="47"/>
  <c r="P263" i="47" s="1"/>
  <c r="L250" i="47"/>
  <c r="O250" i="47" s="1"/>
  <c r="E261" i="46"/>
  <c r="E261" i="45"/>
  <c r="E273" i="45"/>
  <c r="E261" i="43"/>
  <c r="E273" i="43"/>
  <c r="D329" i="43"/>
  <c r="E329" i="43"/>
  <c r="D327" i="41"/>
  <c r="E327" i="41"/>
  <c r="E261" i="41"/>
  <c r="D328" i="41"/>
  <c r="E329" i="41"/>
  <c r="D329" i="41"/>
  <c r="E327" i="39"/>
  <c r="D327" i="39"/>
  <c r="D328" i="39"/>
  <c r="E329" i="39"/>
  <c r="D96" i="51" s="1"/>
  <c r="N96" i="51" s="1"/>
  <c r="D329" i="39"/>
  <c r="C96" i="51" s="1"/>
  <c r="E327" i="38"/>
  <c r="D327" i="38"/>
  <c r="E261" i="38"/>
  <c r="D328" i="38"/>
  <c r="E329" i="38"/>
  <c r="D329" i="38"/>
  <c r="E327" i="37"/>
  <c r="D327" i="37"/>
  <c r="D328" i="37"/>
  <c r="E329" i="37"/>
  <c r="D329" i="37"/>
  <c r="E327" i="36"/>
  <c r="D327" i="36"/>
  <c r="D328" i="36"/>
  <c r="C66" i="51" s="1"/>
  <c r="N66" i="51" s="1"/>
  <c r="E329" i="36"/>
  <c r="D93" i="51" s="1"/>
  <c r="D329" i="36"/>
  <c r="C93" i="51" s="1"/>
  <c r="N93" i="51" s="1"/>
  <c r="D327" i="35"/>
  <c r="E327" i="35"/>
  <c r="D328" i="35"/>
  <c r="E329" i="35"/>
  <c r="D92" i="51" s="1"/>
  <c r="D329" i="35"/>
  <c r="M261" i="33"/>
  <c r="P261" i="33" s="1"/>
  <c r="N276" i="33"/>
  <c r="Q276" i="33" s="1"/>
  <c r="L251" i="33"/>
  <c r="O251" i="33" s="1"/>
  <c r="M262" i="33"/>
  <c r="P262" i="33" s="1"/>
  <c r="L252" i="33"/>
  <c r="O252" i="33" s="1"/>
  <c r="M263" i="33"/>
  <c r="P263" i="33" s="1"/>
  <c r="N273" i="33"/>
  <c r="Q273" i="33" s="1"/>
  <c r="L250" i="33"/>
  <c r="O250" i="33" s="1"/>
  <c r="N275" i="33"/>
  <c r="Q275" i="33" s="1"/>
  <c r="M264" i="33"/>
  <c r="P264" i="33" s="1"/>
  <c r="L249" i="33"/>
  <c r="O249" i="33" s="1"/>
  <c r="N274" i="33"/>
  <c r="Q274" i="33" s="1"/>
  <c r="E261" i="32"/>
  <c r="E329" i="9"/>
  <c r="D329" i="49"/>
  <c r="S273" i="49"/>
  <c r="S290" i="49" s="1"/>
  <c r="D328" i="49"/>
  <c r="S261" i="49"/>
  <c r="E329" i="49"/>
  <c r="AA273" i="49"/>
  <c r="U290" i="49" s="1"/>
  <c r="AA261" i="49"/>
  <c r="E327" i="49"/>
  <c r="U288" i="49"/>
  <c r="S273" i="48"/>
  <c r="S290" i="48" s="1"/>
  <c r="D329" i="48"/>
  <c r="D328" i="48"/>
  <c r="S261" i="48"/>
  <c r="D327" i="48"/>
  <c r="G327" i="48" s="1"/>
  <c r="S249" i="48"/>
  <c r="S288" i="48" s="1"/>
  <c r="AA261" i="48"/>
  <c r="E327" i="48"/>
  <c r="U288" i="48"/>
  <c r="AA273" i="48"/>
  <c r="U290" i="48" s="1"/>
  <c r="E329" i="48"/>
  <c r="S249" i="47"/>
  <c r="S288" i="47" s="1"/>
  <c r="D327" i="47"/>
  <c r="S249" i="46"/>
  <c r="S288" i="46" s="1"/>
  <c r="D327" i="46"/>
  <c r="U288" i="46"/>
  <c r="E327" i="46"/>
  <c r="D48" i="51" s="1"/>
  <c r="U288" i="45"/>
  <c r="E327" i="45"/>
  <c r="D329" i="45"/>
  <c r="S273" i="45"/>
  <c r="S290" i="45" s="1"/>
  <c r="S261" i="45"/>
  <c r="S289" i="45" s="1"/>
  <c r="D328" i="45"/>
  <c r="D327" i="45"/>
  <c r="S249" i="45"/>
  <c r="S288" i="45" s="1"/>
  <c r="S291" i="45" s="1"/>
  <c r="S292" i="45" s="1"/>
  <c r="AA261" i="45"/>
  <c r="U289" i="45" s="1"/>
  <c r="E329" i="45"/>
  <c r="AA273" i="45"/>
  <c r="U290" i="45" s="1"/>
  <c r="S273" i="44"/>
  <c r="S290" i="44" s="1"/>
  <c r="D329" i="44"/>
  <c r="D328" i="44"/>
  <c r="S261" i="44"/>
  <c r="D327" i="44"/>
  <c r="S249" i="44"/>
  <c r="S288" i="44" s="1"/>
  <c r="AA261" i="44"/>
  <c r="E327" i="44"/>
  <c r="E329" i="44"/>
  <c r="AA273" i="44"/>
  <c r="U290" i="44" s="1"/>
  <c r="E327" i="42"/>
  <c r="S273" i="42"/>
  <c r="S290" i="42" s="1"/>
  <c r="D329" i="42"/>
  <c r="S261" i="42"/>
  <c r="D328" i="42"/>
  <c r="S249" i="42"/>
  <c r="S288" i="42" s="1"/>
  <c r="D327" i="42"/>
  <c r="AA261" i="42"/>
  <c r="AA273" i="42"/>
  <c r="U290" i="42" s="1"/>
  <c r="E329" i="42"/>
  <c r="S273" i="34"/>
  <c r="S290" i="34" s="1"/>
  <c r="D329" i="34"/>
  <c r="S261" i="34"/>
  <c r="S289" i="34" s="1"/>
  <c r="D328" i="34"/>
  <c r="D327" i="34"/>
  <c r="S249" i="34"/>
  <c r="S288" i="34" s="1"/>
  <c r="AA261" i="34"/>
  <c r="U289" i="34" s="1"/>
  <c r="E329" i="34"/>
  <c r="AA273" i="34"/>
  <c r="U290" i="34" s="1"/>
  <c r="E327" i="34"/>
  <c r="S273" i="33"/>
  <c r="D329" i="33"/>
  <c r="D328" i="33"/>
  <c r="S261" i="33"/>
  <c r="S289" i="33" s="1"/>
  <c r="D327" i="33"/>
  <c r="S249" i="33"/>
  <c r="S288" i="33" s="1"/>
  <c r="E327" i="33"/>
  <c r="AA261" i="33"/>
  <c r="U289" i="33" s="1"/>
  <c r="AA273" i="33"/>
  <c r="U290" i="33" s="1"/>
  <c r="E329" i="33"/>
  <c r="E329" i="32"/>
  <c r="AA273" i="32"/>
  <c r="U290" i="32" s="1"/>
  <c r="D329" i="32"/>
  <c r="S273" i="32"/>
  <c r="S290" i="32" s="1"/>
  <c r="D328" i="32"/>
  <c r="C62" i="51" s="1"/>
  <c r="N62" i="51" s="1"/>
  <c r="S261" i="32"/>
  <c r="D327" i="32"/>
  <c r="S249" i="32"/>
  <c r="AA261" i="32"/>
  <c r="U289" i="32" s="1"/>
  <c r="E327" i="9"/>
  <c r="D328" i="43"/>
  <c r="S261" i="43"/>
  <c r="S289" i="43" s="1"/>
  <c r="D327" i="43"/>
  <c r="S249" i="43"/>
  <c r="S288" i="43" s="1"/>
  <c r="D329" i="46"/>
  <c r="S273" i="46"/>
  <c r="S290" i="46" s="1"/>
  <c r="D328" i="46"/>
  <c r="C75" i="51" s="1"/>
  <c r="S261" i="46"/>
  <c r="D75" i="51"/>
  <c r="N75" i="51" s="1"/>
  <c r="AA261" i="46"/>
  <c r="E329" i="46"/>
  <c r="AA273" i="46"/>
  <c r="U290" i="46" s="1"/>
  <c r="E329" i="47"/>
  <c r="AA273" i="47"/>
  <c r="U290" i="47" s="1"/>
  <c r="AA261" i="47"/>
  <c r="U289" i="47" s="1"/>
  <c r="E327" i="47"/>
  <c r="D49" i="51" s="1"/>
  <c r="U288" i="47"/>
  <c r="U291" i="47" s="1"/>
  <c r="U292" i="47" s="1"/>
  <c r="D329" i="47"/>
  <c r="S273" i="47"/>
  <c r="S290" i="47" s="1"/>
  <c r="D328" i="47"/>
  <c r="C76" i="51" s="1"/>
  <c r="F76" i="51" s="1"/>
  <c r="I76" i="51" s="1"/>
  <c r="S261" i="47"/>
  <c r="S289" i="47" s="1"/>
  <c r="H327" i="37"/>
  <c r="H327" i="38"/>
  <c r="H327" i="46"/>
  <c r="H327" i="47"/>
  <c r="H327" i="48"/>
  <c r="H327" i="49"/>
  <c r="G327" i="49"/>
  <c r="H327" i="50"/>
  <c r="G327" i="50"/>
  <c r="AD273" i="33"/>
  <c r="AB273" i="33"/>
  <c r="U273" i="33"/>
  <c r="AD273" i="34"/>
  <c r="AB273" i="34"/>
  <c r="AD273" i="42"/>
  <c r="AB273" i="42"/>
  <c r="Y273" i="42"/>
  <c r="U273" i="42"/>
  <c r="AD273" i="44"/>
  <c r="AB273" i="44"/>
  <c r="Y273" i="44"/>
  <c r="U273" i="44"/>
  <c r="U273" i="45"/>
  <c r="Y273" i="45"/>
  <c r="AD273" i="46"/>
  <c r="AB273" i="46"/>
  <c r="U273" i="46"/>
  <c r="Y273" i="46"/>
  <c r="AD273" i="48"/>
  <c r="AB273" i="48"/>
  <c r="U273" i="48"/>
  <c r="Y273" i="48"/>
  <c r="AB273" i="49"/>
  <c r="AD273" i="49"/>
  <c r="U273" i="49"/>
  <c r="Y273" i="49"/>
  <c r="AB273" i="50"/>
  <c r="AD273" i="50"/>
  <c r="Y273" i="50"/>
  <c r="U273" i="50"/>
  <c r="AD273" i="32"/>
  <c r="AB273" i="32"/>
  <c r="U273" i="32"/>
  <c r="Y273" i="32"/>
  <c r="Y261" i="33"/>
  <c r="AB289" i="33" s="1"/>
  <c r="U261" i="33"/>
  <c r="AD261" i="34"/>
  <c r="AD289" i="34" s="1"/>
  <c r="AB261" i="34"/>
  <c r="Y261" i="34"/>
  <c r="AB289" i="34" s="1"/>
  <c r="U261" i="34"/>
  <c r="AD261" i="35"/>
  <c r="AD289" i="35" s="1"/>
  <c r="AB261" i="35"/>
  <c r="Y261" i="35"/>
  <c r="AB289" i="35" s="1"/>
  <c r="U261" i="35"/>
  <c r="AD261" i="36"/>
  <c r="AD289" i="36" s="1"/>
  <c r="AB261" i="36"/>
  <c r="Y261" i="36"/>
  <c r="AB289" i="36" s="1"/>
  <c r="U261" i="36"/>
  <c r="AD261" i="37"/>
  <c r="AD289" i="37" s="1"/>
  <c r="AB261" i="37"/>
  <c r="Y261" i="37"/>
  <c r="AB289" i="37" s="1"/>
  <c r="U261" i="37"/>
  <c r="AD261" i="38"/>
  <c r="AD289" i="38" s="1"/>
  <c r="AB261" i="38"/>
  <c r="Y261" i="38"/>
  <c r="AB289" i="38" s="1"/>
  <c r="U261" i="38"/>
  <c r="AD261" i="39"/>
  <c r="AD289" i="39" s="1"/>
  <c r="AB261" i="39"/>
  <c r="AD249" i="41"/>
  <c r="AD288" i="41" s="1"/>
  <c r="AB249" i="41"/>
  <c r="AD249" i="50"/>
  <c r="AD288" i="50" s="1"/>
  <c r="AB249" i="50"/>
  <c r="E255" i="50"/>
  <c r="E271" i="50"/>
  <c r="E195" i="49"/>
  <c r="E235" i="49"/>
  <c r="E241" i="49"/>
  <c r="E211" i="49"/>
  <c r="E203" i="49"/>
  <c r="E225" i="49"/>
  <c r="E205" i="48"/>
  <c r="E173" i="48"/>
  <c r="E278" i="47"/>
  <c r="E164" i="46"/>
  <c r="E157" i="46"/>
  <c r="E272" i="45"/>
  <c r="E278" i="45"/>
  <c r="E267" i="45"/>
  <c r="E171" i="45"/>
  <c r="E203" i="45"/>
  <c r="E179" i="45"/>
  <c r="E211" i="45"/>
  <c r="E227" i="45"/>
  <c r="E187" i="44"/>
  <c r="E156" i="44"/>
  <c r="E220" i="44"/>
  <c r="E276" i="44"/>
  <c r="E196" i="44"/>
  <c r="E260" i="44"/>
  <c r="E188" i="44"/>
  <c r="E252" i="44"/>
  <c r="E180" i="44"/>
  <c r="E244" i="44"/>
  <c r="E172" i="44"/>
  <c r="E236" i="44"/>
  <c r="E204" i="44"/>
  <c r="E164" i="44"/>
  <c r="E228" i="44"/>
  <c r="E284" i="44"/>
  <c r="E181" i="43"/>
  <c r="E205" i="43"/>
  <c r="E173" i="43"/>
  <c r="E278" i="43"/>
  <c r="E163" i="43"/>
  <c r="E195" i="43"/>
  <c r="E227" i="43"/>
  <c r="E171" i="43"/>
  <c r="E203" i="43"/>
  <c r="E235" i="43"/>
  <c r="E179" i="43"/>
  <c r="E211" i="43"/>
  <c r="E243" i="43"/>
  <c r="E155" i="43"/>
  <c r="E187" i="43"/>
  <c r="E187" i="42"/>
  <c r="E195" i="42"/>
  <c r="E187" i="41"/>
  <c r="E196" i="41"/>
  <c r="E268" i="41"/>
  <c r="E160" i="41"/>
  <c r="E264" i="41"/>
  <c r="E168" i="41"/>
  <c r="E216" i="41"/>
  <c r="E152" i="41"/>
  <c r="E208" i="41"/>
  <c r="E260" i="41"/>
  <c r="E200" i="41"/>
  <c r="E248" i="41"/>
  <c r="E192" i="41"/>
  <c r="E240" i="41"/>
  <c r="E280" i="41"/>
  <c r="E220" i="39"/>
  <c r="E188" i="38"/>
  <c r="E196" i="38"/>
  <c r="E252" i="38"/>
  <c r="E244" i="38"/>
  <c r="E284" i="38"/>
  <c r="E244" i="37"/>
  <c r="E236" i="37"/>
  <c r="E228" i="37"/>
  <c r="E220" i="37"/>
  <c r="E212" i="37"/>
  <c r="E204" i="37"/>
  <c r="E188" i="36"/>
  <c r="E196" i="36"/>
  <c r="E211" i="36"/>
  <c r="E168" i="36"/>
  <c r="E171" i="36"/>
  <c r="E232" i="36"/>
  <c r="E235" i="36"/>
  <c r="E280" i="36"/>
  <c r="E208" i="36"/>
  <c r="E192" i="36"/>
  <c r="E195" i="36"/>
  <c r="E176" i="36"/>
  <c r="E179" i="36"/>
  <c r="E240" i="36"/>
  <c r="E243" i="36"/>
  <c r="E256" i="36"/>
  <c r="E200" i="36"/>
  <c r="E203" i="36"/>
  <c r="E160" i="36"/>
  <c r="E163" i="36"/>
  <c r="E224" i="36"/>
  <c r="E227" i="36"/>
  <c r="E188" i="35"/>
  <c r="E164" i="35"/>
  <c r="E225" i="35"/>
  <c r="E185" i="35"/>
  <c r="E273" i="35"/>
  <c r="E177" i="35"/>
  <c r="E265" i="35"/>
  <c r="E161" i="35"/>
  <c r="E241" i="35"/>
  <c r="E172" i="9"/>
  <c r="E220" i="9"/>
  <c r="E279" i="9"/>
  <c r="E283" i="9"/>
  <c r="E238" i="9"/>
  <c r="E167" i="9"/>
  <c r="E191" i="9"/>
  <c r="E197" i="9"/>
  <c r="E203" i="9"/>
  <c r="E215" i="9"/>
  <c r="E245" i="9"/>
  <c r="E251" i="9"/>
  <c r="E269" i="9"/>
  <c r="E275" i="9"/>
  <c r="E198" i="9"/>
  <c r="E246" i="9"/>
  <c r="E282" i="9"/>
  <c r="E267" i="9"/>
  <c r="E250" i="9"/>
  <c r="E256" i="9"/>
  <c r="E274" i="9"/>
  <c r="M263" i="50"/>
  <c r="P263" i="50" s="1"/>
  <c r="N275" i="50"/>
  <c r="M262" i="50"/>
  <c r="P262" i="50" s="1"/>
  <c r="N274" i="50"/>
  <c r="N276" i="50"/>
  <c r="M261" i="50"/>
  <c r="P261" i="50" s="1"/>
  <c r="N273" i="50"/>
  <c r="M264" i="50"/>
  <c r="P264" i="50" s="1"/>
  <c r="N273" i="49"/>
  <c r="L252" i="49"/>
  <c r="M264" i="49"/>
  <c r="L251" i="49"/>
  <c r="M263" i="49"/>
  <c r="N275" i="49"/>
  <c r="L249" i="49"/>
  <c r="L250" i="49"/>
  <c r="M262" i="49"/>
  <c r="N274" i="49"/>
  <c r="M261" i="49"/>
  <c r="N276" i="49"/>
  <c r="M264" i="48"/>
  <c r="N276" i="48"/>
  <c r="L249" i="48"/>
  <c r="M261" i="48"/>
  <c r="N273" i="48"/>
  <c r="L251" i="48"/>
  <c r="M263" i="48"/>
  <c r="N275" i="48"/>
  <c r="L250" i="48"/>
  <c r="M262" i="48"/>
  <c r="N274" i="48"/>
  <c r="L252" i="48"/>
  <c r="L249" i="46"/>
  <c r="M261" i="46"/>
  <c r="N273" i="46"/>
  <c r="L252" i="46"/>
  <c r="M264" i="46"/>
  <c r="N276" i="46"/>
  <c r="L251" i="46"/>
  <c r="M263" i="46"/>
  <c r="N275" i="46"/>
  <c r="L250" i="46"/>
  <c r="M262" i="46"/>
  <c r="N274" i="46"/>
  <c r="L252" i="45"/>
  <c r="L249" i="45"/>
  <c r="L250" i="45"/>
  <c r="L251" i="45"/>
  <c r="L249" i="44"/>
  <c r="M261" i="44"/>
  <c r="N273" i="44"/>
  <c r="L251" i="44"/>
  <c r="M263" i="44"/>
  <c r="N275" i="44"/>
  <c r="L250" i="44"/>
  <c r="M262" i="44"/>
  <c r="N274" i="44"/>
  <c r="M264" i="44"/>
  <c r="N276" i="44"/>
  <c r="L252" i="44"/>
  <c r="L249" i="43"/>
  <c r="M261" i="43"/>
  <c r="N273" i="43"/>
  <c r="L250" i="43"/>
  <c r="M262" i="43"/>
  <c r="N274" i="43"/>
  <c r="M264" i="43"/>
  <c r="L251" i="43"/>
  <c r="L252" i="43"/>
  <c r="N276" i="43"/>
  <c r="N275" i="43"/>
  <c r="M263" i="43"/>
  <c r="N276" i="42"/>
  <c r="L249" i="42"/>
  <c r="M261" i="42"/>
  <c r="N273" i="42"/>
  <c r="L252" i="42"/>
  <c r="M264" i="42"/>
  <c r="L251" i="42"/>
  <c r="L250" i="42"/>
  <c r="M262" i="42"/>
  <c r="N274" i="42"/>
  <c r="M263" i="42"/>
  <c r="N275" i="42"/>
  <c r="L249" i="41"/>
  <c r="M261" i="41"/>
  <c r="N273" i="41"/>
  <c r="L252" i="41"/>
  <c r="M264" i="41"/>
  <c r="N276" i="41"/>
  <c r="L251" i="41"/>
  <c r="M263" i="41"/>
  <c r="N275" i="41"/>
  <c r="L250" i="41"/>
  <c r="M262" i="41"/>
  <c r="N274" i="41"/>
  <c r="L249" i="39"/>
  <c r="M261" i="39"/>
  <c r="N273" i="39"/>
  <c r="L250" i="39"/>
  <c r="M262" i="39"/>
  <c r="N274" i="39"/>
  <c r="L251" i="39"/>
  <c r="N275" i="39"/>
  <c r="M264" i="39"/>
  <c r="N276" i="39"/>
  <c r="L252" i="39"/>
  <c r="M263" i="39"/>
  <c r="L249" i="38"/>
  <c r="M261" i="38"/>
  <c r="N273" i="38"/>
  <c r="L251" i="38"/>
  <c r="M263" i="38"/>
  <c r="N275" i="38"/>
  <c r="N276" i="38"/>
  <c r="L250" i="38"/>
  <c r="M262" i="38"/>
  <c r="N274" i="38"/>
  <c r="L252" i="38"/>
  <c r="M264" i="38"/>
  <c r="L249" i="37"/>
  <c r="M261" i="37"/>
  <c r="N273" i="37"/>
  <c r="N276" i="37"/>
  <c r="L251" i="37"/>
  <c r="M263" i="37"/>
  <c r="N275" i="37"/>
  <c r="M264" i="37"/>
  <c r="L250" i="37"/>
  <c r="M262" i="37"/>
  <c r="N274" i="37"/>
  <c r="L252" i="37"/>
  <c r="L252" i="36"/>
  <c r="L249" i="36"/>
  <c r="M261" i="36"/>
  <c r="N273" i="36"/>
  <c r="M264" i="36"/>
  <c r="N276" i="36"/>
  <c r="L251" i="36"/>
  <c r="M263" i="36"/>
  <c r="L250" i="36"/>
  <c r="M262" i="36"/>
  <c r="N274" i="36"/>
  <c r="N275" i="36"/>
  <c r="L249" i="35"/>
  <c r="L252" i="35"/>
  <c r="M264" i="35"/>
  <c r="N276" i="35"/>
  <c r="M261" i="35"/>
  <c r="N273" i="35"/>
  <c r="L251" i="35"/>
  <c r="M263" i="35"/>
  <c r="N275" i="35"/>
  <c r="L250" i="35"/>
  <c r="N274" i="35"/>
  <c r="M262" i="35"/>
  <c r="H337" i="50" l="1"/>
  <c r="K337" i="50" s="1"/>
  <c r="D79" i="53"/>
  <c r="C79" i="53"/>
  <c r="G337" i="50"/>
  <c r="J337" i="50" s="1"/>
  <c r="C106" i="53"/>
  <c r="G338" i="50"/>
  <c r="J338" i="50" s="1"/>
  <c r="D106" i="53"/>
  <c r="H338" i="50"/>
  <c r="K338" i="50" s="1"/>
  <c r="H337" i="49"/>
  <c r="K337" i="49" s="1"/>
  <c r="D78" i="53"/>
  <c r="G337" i="49"/>
  <c r="J337" i="49" s="1"/>
  <c r="C78" i="53"/>
  <c r="F78" i="53" s="1"/>
  <c r="I78" i="53" s="1"/>
  <c r="G338" i="49"/>
  <c r="J338" i="49" s="1"/>
  <c r="C105" i="53"/>
  <c r="F105" i="53" s="1"/>
  <c r="I105" i="53" s="1"/>
  <c r="H338" i="49"/>
  <c r="K338" i="49" s="1"/>
  <c r="D105" i="53"/>
  <c r="C77" i="53"/>
  <c r="F77" i="53" s="1"/>
  <c r="I77" i="53" s="1"/>
  <c r="G337" i="48"/>
  <c r="J337" i="48" s="1"/>
  <c r="D77" i="53"/>
  <c r="G77" i="53" s="1"/>
  <c r="J77" i="53" s="1"/>
  <c r="H337" i="48"/>
  <c r="K337" i="48" s="1"/>
  <c r="D104" i="53"/>
  <c r="G104" i="53" s="1"/>
  <c r="J104" i="53" s="1"/>
  <c r="H338" i="48"/>
  <c r="K338" i="48" s="1"/>
  <c r="C104" i="53"/>
  <c r="F104" i="53" s="1"/>
  <c r="I104" i="53" s="1"/>
  <c r="G338" i="48"/>
  <c r="J338" i="48" s="1"/>
  <c r="C76" i="53"/>
  <c r="F76" i="53" s="1"/>
  <c r="I76" i="53" s="1"/>
  <c r="G337" i="47"/>
  <c r="J337" i="47" s="1"/>
  <c r="H337" i="47"/>
  <c r="K337" i="47" s="1"/>
  <c r="D76" i="53"/>
  <c r="D103" i="53"/>
  <c r="H338" i="47"/>
  <c r="K338" i="47" s="1"/>
  <c r="G338" i="47"/>
  <c r="J338" i="47" s="1"/>
  <c r="C103" i="53"/>
  <c r="F103" i="53" s="1"/>
  <c r="I103" i="53" s="1"/>
  <c r="D75" i="53"/>
  <c r="H337" i="46"/>
  <c r="K337" i="46" s="1"/>
  <c r="G337" i="46"/>
  <c r="J337" i="46" s="1"/>
  <c r="C75" i="53"/>
  <c r="F75" i="53" s="1"/>
  <c r="I75" i="53" s="1"/>
  <c r="D102" i="53"/>
  <c r="H338" i="46"/>
  <c r="K338" i="46" s="1"/>
  <c r="C102" i="53"/>
  <c r="F102" i="53" s="1"/>
  <c r="I102" i="53" s="1"/>
  <c r="G338" i="46"/>
  <c r="J338" i="46" s="1"/>
  <c r="H337" i="45"/>
  <c r="K337" i="45" s="1"/>
  <c r="D74" i="53"/>
  <c r="C74" i="53"/>
  <c r="G337" i="45"/>
  <c r="J337" i="45" s="1"/>
  <c r="C101" i="53"/>
  <c r="G338" i="45"/>
  <c r="J338" i="45" s="1"/>
  <c r="D101" i="53"/>
  <c r="H338" i="45"/>
  <c r="K338" i="45" s="1"/>
  <c r="G337" i="44"/>
  <c r="C73" i="53"/>
  <c r="D73" i="53"/>
  <c r="H337" i="44"/>
  <c r="C100" i="53"/>
  <c r="G338" i="44"/>
  <c r="J338" i="44" s="1"/>
  <c r="H338" i="44"/>
  <c r="K338" i="44" s="1"/>
  <c r="D100" i="53"/>
  <c r="C72" i="53"/>
  <c r="G337" i="43"/>
  <c r="H337" i="43"/>
  <c r="D72" i="53"/>
  <c r="D99" i="53"/>
  <c r="H338" i="43"/>
  <c r="K338" i="43" s="1"/>
  <c r="G338" i="43"/>
  <c r="J338" i="43" s="1"/>
  <c r="C99" i="53"/>
  <c r="G44" i="53"/>
  <c r="J44" i="53" s="1"/>
  <c r="H337" i="42"/>
  <c r="D71" i="53"/>
  <c r="G337" i="42"/>
  <c r="C71" i="53"/>
  <c r="C98" i="53"/>
  <c r="G338" i="42"/>
  <c r="J338" i="42" s="1"/>
  <c r="D98" i="53"/>
  <c r="G98" i="53" s="1"/>
  <c r="J98" i="53" s="1"/>
  <c r="H338" i="42"/>
  <c r="K338" i="42" s="1"/>
  <c r="H337" i="41"/>
  <c r="D70" i="53"/>
  <c r="C70" i="53"/>
  <c r="G337" i="41"/>
  <c r="D97" i="53"/>
  <c r="H338" i="41"/>
  <c r="K338" i="41" s="1"/>
  <c r="C97" i="53"/>
  <c r="F97" i="53" s="1"/>
  <c r="I97" i="53" s="1"/>
  <c r="G338" i="41"/>
  <c r="J338" i="41" s="1"/>
  <c r="C69" i="53"/>
  <c r="G337" i="39"/>
  <c r="D69" i="53"/>
  <c r="D14" i="53" s="1"/>
  <c r="G14" i="53" s="1"/>
  <c r="J14" i="53" s="1"/>
  <c r="H337" i="39"/>
  <c r="G338" i="39"/>
  <c r="J338" i="39" s="1"/>
  <c r="C96" i="53"/>
  <c r="F96" i="53" s="1"/>
  <c r="I96" i="53" s="1"/>
  <c r="D96" i="53"/>
  <c r="H338" i="39"/>
  <c r="K338" i="39" s="1"/>
  <c r="C68" i="53"/>
  <c r="G337" i="38"/>
  <c r="D68" i="53"/>
  <c r="H337" i="38"/>
  <c r="H338" i="38"/>
  <c r="K338" i="38" s="1"/>
  <c r="D95" i="53"/>
  <c r="G338" i="38"/>
  <c r="J338" i="38" s="1"/>
  <c r="C95" i="53"/>
  <c r="F95" i="53" s="1"/>
  <c r="I95" i="53" s="1"/>
  <c r="H337" i="37"/>
  <c r="D67" i="53"/>
  <c r="C67" i="53"/>
  <c r="G337" i="37"/>
  <c r="C94" i="53"/>
  <c r="G338" i="37"/>
  <c r="J338" i="37" s="1"/>
  <c r="D94" i="53"/>
  <c r="H338" i="37"/>
  <c r="K338" i="37" s="1"/>
  <c r="G337" i="36"/>
  <c r="C66" i="53"/>
  <c r="D66" i="53"/>
  <c r="H337" i="36"/>
  <c r="H338" i="36"/>
  <c r="K338" i="36" s="1"/>
  <c r="D93" i="53"/>
  <c r="C93" i="53"/>
  <c r="G338" i="36"/>
  <c r="J338" i="36" s="1"/>
  <c r="C65" i="53"/>
  <c r="F65" i="53" s="1"/>
  <c r="I65" i="53" s="1"/>
  <c r="G337" i="35"/>
  <c r="G339" i="35" s="1"/>
  <c r="J339" i="35" s="1"/>
  <c r="D65" i="53"/>
  <c r="G65" i="53" s="1"/>
  <c r="J65" i="53" s="1"/>
  <c r="H337" i="35"/>
  <c r="H339" i="35" s="1"/>
  <c r="K339" i="35" s="1"/>
  <c r="D92" i="53"/>
  <c r="G92" i="53" s="1"/>
  <c r="J92" i="53" s="1"/>
  <c r="H338" i="35"/>
  <c r="K338" i="35" s="1"/>
  <c r="G338" i="35"/>
  <c r="J338" i="35" s="1"/>
  <c r="C92" i="53"/>
  <c r="F92" i="53" s="1"/>
  <c r="I92" i="53" s="1"/>
  <c r="D339" i="34"/>
  <c r="C37" i="53"/>
  <c r="D64" i="53"/>
  <c r="H337" i="34"/>
  <c r="H339" i="34" s="1"/>
  <c r="K339" i="34" s="1"/>
  <c r="C64" i="53"/>
  <c r="F64" i="53" s="1"/>
  <c r="I64" i="53" s="1"/>
  <c r="G337" i="34"/>
  <c r="G339" i="34" s="1"/>
  <c r="J339" i="34" s="1"/>
  <c r="C91" i="53"/>
  <c r="F91" i="53" s="1"/>
  <c r="I91" i="53" s="1"/>
  <c r="G338" i="34"/>
  <c r="J338" i="34" s="1"/>
  <c r="D91" i="53"/>
  <c r="H338" i="34"/>
  <c r="K338" i="34" s="1"/>
  <c r="H337" i="33"/>
  <c r="H339" i="33" s="1"/>
  <c r="K339" i="33" s="1"/>
  <c r="D63" i="53"/>
  <c r="C63" i="53"/>
  <c r="F63" i="53" s="1"/>
  <c r="I63" i="53" s="1"/>
  <c r="G337" i="33"/>
  <c r="G339" i="33" s="1"/>
  <c r="J339" i="33" s="1"/>
  <c r="H338" i="33"/>
  <c r="K338" i="33" s="1"/>
  <c r="D90" i="53"/>
  <c r="C90" i="53"/>
  <c r="F90" i="53" s="1"/>
  <c r="I90" i="53" s="1"/>
  <c r="G338" i="33"/>
  <c r="J338" i="33" s="1"/>
  <c r="C62" i="53"/>
  <c r="G337" i="32"/>
  <c r="J337" i="32" s="1"/>
  <c r="D62" i="53"/>
  <c r="H337" i="32"/>
  <c r="K337" i="32" s="1"/>
  <c r="H338" i="32"/>
  <c r="K338" i="32" s="1"/>
  <c r="D89" i="53"/>
  <c r="C89" i="53"/>
  <c r="G338" i="32"/>
  <c r="J338" i="32" s="1"/>
  <c r="H338" i="9"/>
  <c r="K338" i="9" s="1"/>
  <c r="D88" i="53"/>
  <c r="C88" i="53"/>
  <c r="G338" i="9"/>
  <c r="J338" i="9" s="1"/>
  <c r="C61" i="53"/>
  <c r="G337" i="9"/>
  <c r="J337" i="9" s="1"/>
  <c r="D61" i="53"/>
  <c r="H337" i="9"/>
  <c r="K337" i="9" s="1"/>
  <c r="G327" i="38"/>
  <c r="G327" i="34"/>
  <c r="G327" i="32"/>
  <c r="G327" i="37"/>
  <c r="S291" i="47"/>
  <c r="S292" i="47" s="1"/>
  <c r="G327" i="33"/>
  <c r="S291" i="43"/>
  <c r="S292" i="43" s="1"/>
  <c r="C48" i="53"/>
  <c r="D339" i="46"/>
  <c r="G336" i="46"/>
  <c r="D48" i="53"/>
  <c r="E339" i="46"/>
  <c r="H336" i="46"/>
  <c r="D52" i="53"/>
  <c r="E339" i="50"/>
  <c r="H336" i="50"/>
  <c r="C52" i="53"/>
  <c r="D339" i="50"/>
  <c r="G336" i="50"/>
  <c r="C51" i="53"/>
  <c r="G336" i="49"/>
  <c r="D339" i="49"/>
  <c r="D51" i="53"/>
  <c r="H336" i="49"/>
  <c r="E339" i="49"/>
  <c r="D50" i="53"/>
  <c r="H336" i="48"/>
  <c r="E339" i="48"/>
  <c r="C50" i="53"/>
  <c r="D339" i="48"/>
  <c r="G336" i="48"/>
  <c r="B104" i="51"/>
  <c r="B22" i="51" s="1"/>
  <c r="C330" i="48"/>
  <c r="C49" i="53"/>
  <c r="G336" i="47"/>
  <c r="D339" i="47"/>
  <c r="D49" i="53"/>
  <c r="E339" i="47"/>
  <c r="H336" i="47"/>
  <c r="D47" i="53"/>
  <c r="E339" i="45"/>
  <c r="H336" i="45"/>
  <c r="C47" i="53"/>
  <c r="G336" i="45"/>
  <c r="D339" i="45"/>
  <c r="C46" i="53"/>
  <c r="D339" i="44"/>
  <c r="G336" i="44"/>
  <c r="D46" i="53"/>
  <c r="H336" i="44"/>
  <c r="E339" i="44"/>
  <c r="G45" i="53"/>
  <c r="J45" i="53" s="1"/>
  <c r="M45" i="53"/>
  <c r="N45" i="53"/>
  <c r="F45" i="53"/>
  <c r="I45" i="53" s="1"/>
  <c r="N44" i="53"/>
  <c r="F44" i="53"/>
  <c r="I44" i="53" s="1"/>
  <c r="F43" i="53"/>
  <c r="I43" i="53" s="1"/>
  <c r="G43" i="53"/>
  <c r="J43" i="53" s="1"/>
  <c r="M43" i="53"/>
  <c r="G42" i="53"/>
  <c r="J42" i="53" s="1"/>
  <c r="N42" i="53"/>
  <c r="M42" i="53"/>
  <c r="F42" i="53"/>
  <c r="I42" i="53" s="1"/>
  <c r="F41" i="53"/>
  <c r="I41" i="53" s="1"/>
  <c r="M41" i="53"/>
  <c r="G41" i="53"/>
  <c r="J41" i="53" s="1"/>
  <c r="N41" i="53"/>
  <c r="C40" i="53"/>
  <c r="D339" i="37"/>
  <c r="G336" i="37"/>
  <c r="D40" i="53"/>
  <c r="H336" i="37"/>
  <c r="E339" i="37"/>
  <c r="D39" i="53"/>
  <c r="E339" i="36"/>
  <c r="H336" i="36"/>
  <c r="C39" i="53"/>
  <c r="G336" i="36"/>
  <c r="D339" i="36"/>
  <c r="D38" i="53"/>
  <c r="E339" i="35"/>
  <c r="H336" i="35"/>
  <c r="C38" i="53"/>
  <c r="D339" i="35"/>
  <c r="G336" i="35"/>
  <c r="D37" i="53"/>
  <c r="H336" i="34"/>
  <c r="E339" i="34"/>
  <c r="C330" i="34"/>
  <c r="B37" i="51"/>
  <c r="B9" i="51" s="1"/>
  <c r="H327" i="34"/>
  <c r="C36" i="53"/>
  <c r="G336" i="33"/>
  <c r="D339" i="33"/>
  <c r="D36" i="53"/>
  <c r="E339" i="33"/>
  <c r="H336" i="33"/>
  <c r="C330" i="33"/>
  <c r="B36" i="51"/>
  <c r="B8" i="51" s="1"/>
  <c r="H327" i="33"/>
  <c r="D35" i="53"/>
  <c r="H336" i="32"/>
  <c r="E339" i="32"/>
  <c r="C35" i="53"/>
  <c r="G336" i="32"/>
  <c r="D339" i="32"/>
  <c r="B35" i="51"/>
  <c r="B7" i="51" s="1"/>
  <c r="C330" i="32"/>
  <c r="B47" i="51"/>
  <c r="H327" i="45"/>
  <c r="C330" i="9"/>
  <c r="B34" i="51"/>
  <c r="E330" i="32"/>
  <c r="D35" i="51"/>
  <c r="M35" i="51" s="1"/>
  <c r="H327" i="32"/>
  <c r="P45" i="53"/>
  <c r="O45" i="53"/>
  <c r="Q45" i="53"/>
  <c r="Q44" i="53"/>
  <c r="P43" i="53"/>
  <c r="O42" i="53"/>
  <c r="Q42" i="53"/>
  <c r="P42" i="53"/>
  <c r="O41" i="53"/>
  <c r="Q41" i="53"/>
  <c r="P41" i="53"/>
  <c r="O34" i="53"/>
  <c r="Q34" i="53"/>
  <c r="P34" i="53"/>
  <c r="K336" i="32"/>
  <c r="H339" i="32"/>
  <c r="K339" i="32" s="1"/>
  <c r="H340" i="32"/>
  <c r="K340" i="32" s="1"/>
  <c r="J336" i="32"/>
  <c r="G339" i="32"/>
  <c r="J339" i="32" s="1"/>
  <c r="G340" i="32"/>
  <c r="J340" i="32" s="1"/>
  <c r="K336" i="33"/>
  <c r="J336" i="33"/>
  <c r="K336" i="34"/>
  <c r="J336" i="34"/>
  <c r="K336" i="35"/>
  <c r="J336" i="35"/>
  <c r="K336" i="36"/>
  <c r="J336" i="36"/>
  <c r="K336" i="37"/>
  <c r="J336" i="37"/>
  <c r="K336" i="38"/>
  <c r="J336" i="38"/>
  <c r="K336" i="39"/>
  <c r="J336" i="39"/>
  <c r="K336" i="41"/>
  <c r="J336" i="41"/>
  <c r="K336" i="42"/>
  <c r="J336" i="42"/>
  <c r="K336" i="43"/>
  <c r="J336" i="43"/>
  <c r="K336" i="44"/>
  <c r="J336" i="44"/>
  <c r="K336" i="45"/>
  <c r="H340" i="45"/>
  <c r="K340" i="45" s="1"/>
  <c r="H339" i="45"/>
  <c r="K339" i="45" s="1"/>
  <c r="G340" i="45"/>
  <c r="J340" i="45" s="1"/>
  <c r="G339" i="45"/>
  <c r="J339" i="45" s="1"/>
  <c r="J336" i="45"/>
  <c r="H340" i="46"/>
  <c r="K340" i="46" s="1"/>
  <c r="H339" i="46"/>
  <c r="K339" i="46" s="1"/>
  <c r="K336" i="46"/>
  <c r="G339" i="46"/>
  <c r="J339" i="46" s="1"/>
  <c r="J336" i="46"/>
  <c r="G340" i="46"/>
  <c r="J340" i="46" s="1"/>
  <c r="H339" i="47"/>
  <c r="K339" i="47" s="1"/>
  <c r="K336" i="47"/>
  <c r="H340" i="47"/>
  <c r="K340" i="47" s="1"/>
  <c r="J336" i="47"/>
  <c r="G339" i="47"/>
  <c r="J339" i="47" s="1"/>
  <c r="G340" i="47"/>
  <c r="J340" i="47" s="1"/>
  <c r="K336" i="48"/>
  <c r="H339" i="48"/>
  <c r="K339" i="48" s="1"/>
  <c r="H340" i="48"/>
  <c r="K340" i="48" s="1"/>
  <c r="J336" i="48"/>
  <c r="G339" i="48"/>
  <c r="J339" i="48" s="1"/>
  <c r="G340" i="48"/>
  <c r="J340" i="48" s="1"/>
  <c r="K336" i="49"/>
  <c r="H339" i="49"/>
  <c r="K339" i="49" s="1"/>
  <c r="H340" i="49"/>
  <c r="K340" i="49" s="1"/>
  <c r="J336" i="49"/>
  <c r="G339" i="49"/>
  <c r="J339" i="49" s="1"/>
  <c r="G340" i="49"/>
  <c r="J340" i="49" s="1"/>
  <c r="K336" i="50"/>
  <c r="H339" i="50"/>
  <c r="K339" i="50" s="1"/>
  <c r="H340" i="50"/>
  <c r="K340" i="50" s="1"/>
  <c r="J336" i="50"/>
  <c r="G339" i="50"/>
  <c r="J339" i="50" s="1"/>
  <c r="G340" i="50"/>
  <c r="J340" i="50" s="1"/>
  <c r="K336" i="9"/>
  <c r="H339" i="9"/>
  <c r="K339" i="9" s="1"/>
  <c r="H340" i="9"/>
  <c r="K340" i="9" s="1"/>
  <c r="J336" i="9"/>
  <c r="G339" i="9"/>
  <c r="J339" i="9" s="1"/>
  <c r="G340" i="9"/>
  <c r="J340" i="9" s="1"/>
  <c r="B24" i="51"/>
  <c r="B6" i="51"/>
  <c r="L253" i="48"/>
  <c r="O253" i="48" s="1"/>
  <c r="L254" i="48"/>
  <c r="O254" i="48" s="1"/>
  <c r="L255" i="48"/>
  <c r="O255" i="48" s="1"/>
  <c r="L256" i="48"/>
  <c r="O256" i="48" s="1"/>
  <c r="L257" i="48"/>
  <c r="O257" i="48" s="1"/>
  <c r="L258" i="48"/>
  <c r="O258" i="48" s="1"/>
  <c r="L259" i="48"/>
  <c r="O259" i="48" s="1"/>
  <c r="L260" i="48"/>
  <c r="O260" i="48" s="1"/>
  <c r="M265" i="48"/>
  <c r="P265" i="48" s="1"/>
  <c r="M266" i="48"/>
  <c r="P266" i="48" s="1"/>
  <c r="M267" i="48"/>
  <c r="P267" i="48" s="1"/>
  <c r="M268" i="48"/>
  <c r="P268" i="48" s="1"/>
  <c r="M269" i="48"/>
  <c r="P269" i="48" s="1"/>
  <c r="M270" i="48"/>
  <c r="P270" i="48" s="1"/>
  <c r="M271" i="48"/>
  <c r="P271" i="48" s="1"/>
  <c r="M272" i="48"/>
  <c r="P272" i="48" s="1"/>
  <c r="N277" i="48"/>
  <c r="Q277" i="48" s="1"/>
  <c r="N278" i="48"/>
  <c r="Q278" i="48" s="1"/>
  <c r="N279" i="48"/>
  <c r="Q279" i="48" s="1"/>
  <c r="N280" i="48"/>
  <c r="Q280" i="48" s="1"/>
  <c r="N281" i="48"/>
  <c r="Q281" i="48" s="1"/>
  <c r="N282" i="48"/>
  <c r="Q282" i="48" s="1"/>
  <c r="N283" i="48"/>
  <c r="Q283" i="48" s="1"/>
  <c r="N284" i="48"/>
  <c r="Q284" i="48" s="1"/>
  <c r="L253" i="33"/>
  <c r="O253" i="33" s="1"/>
  <c r="L254" i="33"/>
  <c r="O254" i="33" s="1"/>
  <c r="L255" i="33"/>
  <c r="O255" i="33" s="1"/>
  <c r="L256" i="33"/>
  <c r="O256" i="33" s="1"/>
  <c r="L257" i="33"/>
  <c r="O257" i="33" s="1"/>
  <c r="L258" i="33"/>
  <c r="O258" i="33" s="1"/>
  <c r="F336" i="33" s="1"/>
  <c r="L259" i="33"/>
  <c r="O259" i="33" s="1"/>
  <c r="L260" i="33"/>
  <c r="O260" i="33" s="1"/>
  <c r="M265" i="33"/>
  <c r="P265" i="33" s="1"/>
  <c r="M266" i="33"/>
  <c r="P266" i="33" s="1"/>
  <c r="M267" i="33"/>
  <c r="P267" i="33" s="1"/>
  <c r="M268" i="33"/>
  <c r="P268" i="33" s="1"/>
  <c r="M269" i="33"/>
  <c r="P269" i="33" s="1"/>
  <c r="M270" i="33"/>
  <c r="P270" i="33" s="1"/>
  <c r="M271" i="33"/>
  <c r="P271" i="33" s="1"/>
  <c r="M272" i="33"/>
  <c r="P272" i="33" s="1"/>
  <c r="N277" i="33"/>
  <c r="Q277" i="33" s="1"/>
  <c r="N278" i="33"/>
  <c r="Q278" i="33" s="1"/>
  <c r="N279" i="33"/>
  <c r="Q279" i="33" s="1"/>
  <c r="N280" i="33"/>
  <c r="Q280" i="33" s="1"/>
  <c r="N281" i="33"/>
  <c r="Q281" i="33" s="1"/>
  <c r="N282" i="33"/>
  <c r="Q282" i="33" s="1"/>
  <c r="N283" i="33"/>
  <c r="Q283" i="33" s="1"/>
  <c r="N284" i="33"/>
  <c r="Q284" i="33" s="1"/>
  <c r="L253" i="42"/>
  <c r="O253" i="42" s="1"/>
  <c r="L254" i="42"/>
  <c r="O254" i="42" s="1"/>
  <c r="L255" i="42"/>
  <c r="O255" i="42" s="1"/>
  <c r="L256" i="42"/>
  <c r="O256" i="42" s="1"/>
  <c r="L257" i="42"/>
  <c r="O257" i="42" s="1"/>
  <c r="L258" i="42"/>
  <c r="O258" i="42" s="1"/>
  <c r="F336" i="42" s="1"/>
  <c r="L259" i="42"/>
  <c r="O259" i="42" s="1"/>
  <c r="L260" i="42"/>
  <c r="O260" i="42" s="1"/>
  <c r="M265" i="42"/>
  <c r="P265" i="42" s="1"/>
  <c r="F328" i="42" s="1"/>
  <c r="M266" i="42"/>
  <c r="P266" i="42" s="1"/>
  <c r="M267" i="42"/>
  <c r="P267" i="42" s="1"/>
  <c r="M268" i="42"/>
  <c r="P268" i="42" s="1"/>
  <c r="M269" i="42"/>
  <c r="P269" i="42" s="1"/>
  <c r="M270" i="42"/>
  <c r="P270" i="42" s="1"/>
  <c r="M271" i="42"/>
  <c r="P271" i="42" s="1"/>
  <c r="M272" i="42"/>
  <c r="P272" i="42" s="1"/>
  <c r="N277" i="42"/>
  <c r="Q277" i="42" s="1"/>
  <c r="N278" i="42"/>
  <c r="Q278" i="42" s="1"/>
  <c r="N279" i="42"/>
  <c r="Q279" i="42" s="1"/>
  <c r="N280" i="42"/>
  <c r="Q280" i="42" s="1"/>
  <c r="N281" i="42"/>
  <c r="Q281" i="42" s="1"/>
  <c r="N282" i="42"/>
  <c r="Q282" i="42" s="1"/>
  <c r="N283" i="42"/>
  <c r="Q283" i="42" s="1"/>
  <c r="N284" i="42"/>
  <c r="Q284" i="42" s="1"/>
  <c r="G327" i="43"/>
  <c r="H327" i="42"/>
  <c r="G327" i="42"/>
  <c r="G327" i="41"/>
  <c r="G327" i="39"/>
  <c r="G327" i="36"/>
  <c r="G327" i="35"/>
  <c r="G327" i="45"/>
  <c r="G327" i="44"/>
  <c r="H327" i="44"/>
  <c r="AD251" i="48"/>
  <c r="AB251" i="48"/>
  <c r="AD251" i="49"/>
  <c r="AB251" i="49"/>
  <c r="Y251" i="48"/>
  <c r="U251" i="48"/>
  <c r="Y251" i="49"/>
  <c r="U251" i="49"/>
  <c r="B103" i="51"/>
  <c r="C330" i="47"/>
  <c r="B75" i="51"/>
  <c r="C330" i="46"/>
  <c r="B46" i="51"/>
  <c r="B18" i="51" s="1"/>
  <c r="C330" i="44"/>
  <c r="B45" i="51"/>
  <c r="B17" i="51" s="1"/>
  <c r="C330" i="43"/>
  <c r="B44" i="51"/>
  <c r="B16" i="51" s="1"/>
  <c r="C330" i="42"/>
  <c r="B43" i="51"/>
  <c r="B15" i="51" s="1"/>
  <c r="C330" i="41"/>
  <c r="H327" i="41"/>
  <c r="AC275" i="32"/>
  <c r="W275" i="32"/>
  <c r="AC275" i="33"/>
  <c r="W275" i="33"/>
  <c r="AC275" i="34"/>
  <c r="W275" i="34"/>
  <c r="AC275" i="35"/>
  <c r="W275" i="35"/>
  <c r="AC275" i="36"/>
  <c r="W275" i="36"/>
  <c r="AC275" i="37"/>
  <c r="W275" i="37"/>
  <c r="AC275" i="38"/>
  <c r="W275" i="38"/>
  <c r="AC275" i="39"/>
  <c r="W275" i="39"/>
  <c r="AC275" i="41"/>
  <c r="W275" i="41"/>
  <c r="AC275" i="42"/>
  <c r="W275" i="42"/>
  <c r="AC275" i="43"/>
  <c r="W275" i="43"/>
  <c r="AC275" i="44"/>
  <c r="W275" i="44"/>
  <c r="AC275" i="45"/>
  <c r="W275" i="45"/>
  <c r="AC275" i="46"/>
  <c r="W275" i="46"/>
  <c r="AC275" i="47"/>
  <c r="W275" i="47"/>
  <c r="AC275" i="48"/>
  <c r="W275" i="48"/>
  <c r="AC275" i="49"/>
  <c r="W275" i="49"/>
  <c r="AC275" i="50"/>
  <c r="W275" i="50"/>
  <c r="AC275" i="9"/>
  <c r="W275" i="9"/>
  <c r="AC263" i="32"/>
  <c r="W263" i="32"/>
  <c r="AC263" i="33"/>
  <c r="W263" i="33"/>
  <c r="AC263" i="34"/>
  <c r="W263" i="34"/>
  <c r="AC263" i="35"/>
  <c r="W263" i="35"/>
  <c r="AC263" i="36"/>
  <c r="W263" i="36"/>
  <c r="AC263" i="37"/>
  <c r="W263" i="37"/>
  <c r="AC263" i="38"/>
  <c r="W263" i="38"/>
  <c r="AC263" i="39"/>
  <c r="W263" i="39"/>
  <c r="AC263" i="41"/>
  <c r="W263" i="41"/>
  <c r="AC263" i="42"/>
  <c r="W263" i="42"/>
  <c r="AC263" i="43"/>
  <c r="W263" i="43"/>
  <c r="AC263" i="44"/>
  <c r="W263" i="44"/>
  <c r="AC263" i="45"/>
  <c r="W263" i="45"/>
  <c r="AC263" i="46"/>
  <c r="W263" i="46"/>
  <c r="AC263" i="47"/>
  <c r="W263" i="47"/>
  <c r="AC263" i="48"/>
  <c r="W263" i="48"/>
  <c r="AC263" i="49"/>
  <c r="W263" i="49"/>
  <c r="AC263" i="50"/>
  <c r="W263" i="50"/>
  <c r="AC263" i="9"/>
  <c r="W263" i="9"/>
  <c r="AC251" i="32"/>
  <c r="W251" i="32"/>
  <c r="AC251" i="33"/>
  <c r="W251" i="33"/>
  <c r="AC251" i="34"/>
  <c r="W251" i="34"/>
  <c r="AC251" i="35"/>
  <c r="W251" i="35"/>
  <c r="AC251" i="36"/>
  <c r="W251" i="36"/>
  <c r="AC251" i="37"/>
  <c r="W251" i="37"/>
  <c r="AC251" i="38"/>
  <c r="W251" i="38"/>
  <c r="AC251" i="39"/>
  <c r="W251" i="39"/>
  <c r="AC251" i="41"/>
  <c r="W251" i="41"/>
  <c r="AC251" i="42"/>
  <c r="W251" i="42"/>
  <c r="AC251" i="43"/>
  <c r="W251" i="43"/>
  <c r="AC251" i="44"/>
  <c r="W251" i="44"/>
  <c r="AC251" i="45"/>
  <c r="W251" i="45"/>
  <c r="AC251" i="46"/>
  <c r="W251" i="46"/>
  <c r="AC251" i="47"/>
  <c r="W251" i="47"/>
  <c r="AC251" i="50"/>
  <c r="W251" i="50"/>
  <c r="AC251" i="9"/>
  <c r="W251" i="9"/>
  <c r="AD261" i="41"/>
  <c r="AD289" i="41" s="1"/>
  <c r="AB261" i="41"/>
  <c r="U289" i="41"/>
  <c r="U291" i="41" s="1"/>
  <c r="U292" i="41" s="1"/>
  <c r="AD261" i="9"/>
  <c r="AD289" i="9" s="1"/>
  <c r="U289" i="9"/>
  <c r="U289" i="43"/>
  <c r="AB261" i="43"/>
  <c r="AD261" i="43"/>
  <c r="AD289" i="43" s="1"/>
  <c r="U288" i="38"/>
  <c r="U291" i="38" s="1"/>
  <c r="U292" i="38" s="1"/>
  <c r="AB249" i="38"/>
  <c r="AD249" i="38"/>
  <c r="AD288" i="38" s="1"/>
  <c r="AD249" i="35"/>
  <c r="AD288" i="35" s="1"/>
  <c r="AB249" i="35"/>
  <c r="U288" i="35"/>
  <c r="U291" i="35" s="1"/>
  <c r="U292" i="35" s="1"/>
  <c r="AB249" i="36"/>
  <c r="U288" i="36"/>
  <c r="U291" i="36" s="1"/>
  <c r="U292" i="36" s="1"/>
  <c r="AD249" i="36"/>
  <c r="AD288" i="36" s="1"/>
  <c r="U288" i="37"/>
  <c r="U291" i="37" s="1"/>
  <c r="U292" i="37" s="1"/>
  <c r="AB249" i="37"/>
  <c r="AD249" i="37"/>
  <c r="AD288" i="37" s="1"/>
  <c r="AB249" i="43"/>
  <c r="U288" i="43"/>
  <c r="U291" i="43" s="1"/>
  <c r="U292" i="43" s="1"/>
  <c r="AD249" i="43"/>
  <c r="AD288" i="43" s="1"/>
  <c r="AD249" i="39"/>
  <c r="AD288" i="39" s="1"/>
  <c r="U288" i="39"/>
  <c r="U291" i="39" s="1"/>
  <c r="U292" i="39" s="1"/>
  <c r="AB249" i="39"/>
  <c r="Y261" i="39"/>
  <c r="AB289" i="39" s="1"/>
  <c r="S289" i="39"/>
  <c r="U261" i="39"/>
  <c r="S289" i="41"/>
  <c r="U261" i="41"/>
  <c r="Y261" i="41"/>
  <c r="AB289" i="41" s="1"/>
  <c r="U249" i="37"/>
  <c r="Y249" i="37"/>
  <c r="S288" i="37"/>
  <c r="S291" i="37" s="1"/>
  <c r="S292" i="37" s="1"/>
  <c r="U249" i="35"/>
  <c r="S288" i="35"/>
  <c r="S291" i="35" s="1"/>
  <c r="S292" i="35" s="1"/>
  <c r="Y249" i="35"/>
  <c r="U249" i="50"/>
  <c r="Y249" i="50"/>
  <c r="S288" i="50"/>
  <c r="U249" i="36"/>
  <c r="Y249" i="36"/>
  <c r="S288" i="36"/>
  <c r="S291" i="36" s="1"/>
  <c r="S292" i="36" s="1"/>
  <c r="S288" i="49"/>
  <c r="U249" i="49"/>
  <c r="Y249" i="49"/>
  <c r="S288" i="39"/>
  <c r="S291" i="39" s="1"/>
  <c r="S292" i="39" s="1"/>
  <c r="U249" i="39"/>
  <c r="Y249" i="39"/>
  <c r="Y249" i="38"/>
  <c r="S288" i="38"/>
  <c r="S291" i="38" s="1"/>
  <c r="S292" i="38" s="1"/>
  <c r="U249" i="38"/>
  <c r="U249" i="41"/>
  <c r="S288" i="41"/>
  <c r="S291" i="41" s="1"/>
  <c r="S292" i="41" s="1"/>
  <c r="Y249" i="41"/>
  <c r="L259" i="50"/>
  <c r="O259" i="50" s="1"/>
  <c r="N277" i="50"/>
  <c r="Q277" i="50" s="1"/>
  <c r="L256" i="50"/>
  <c r="O256" i="50" s="1"/>
  <c r="M265" i="50"/>
  <c r="P265" i="50" s="1"/>
  <c r="L257" i="50"/>
  <c r="O257" i="50" s="1"/>
  <c r="N278" i="50"/>
  <c r="Q278" i="50" s="1"/>
  <c r="N279" i="50"/>
  <c r="Q279" i="50" s="1"/>
  <c r="N280" i="50"/>
  <c r="Q280" i="50" s="1"/>
  <c r="N281" i="50"/>
  <c r="Q281" i="50" s="1"/>
  <c r="N282" i="50"/>
  <c r="Q282" i="50" s="1"/>
  <c r="N283" i="50"/>
  <c r="Q283" i="50" s="1"/>
  <c r="L255" i="50"/>
  <c r="O255" i="50" s="1"/>
  <c r="M266" i="50"/>
  <c r="P266" i="50" s="1"/>
  <c r="L258" i="50"/>
  <c r="O258" i="50" s="1"/>
  <c r="L254" i="50"/>
  <c r="O254" i="50" s="1"/>
  <c r="M271" i="50"/>
  <c r="P271" i="50" s="1"/>
  <c r="M272" i="50"/>
  <c r="P272" i="50" s="1"/>
  <c r="N284" i="50"/>
  <c r="Q284" i="50" s="1"/>
  <c r="L253" i="50"/>
  <c r="O253" i="50" s="1"/>
  <c r="L260" i="50"/>
  <c r="O260" i="50" s="1"/>
  <c r="M270" i="50"/>
  <c r="P270" i="50" s="1"/>
  <c r="F337" i="50" s="1"/>
  <c r="M267" i="50"/>
  <c r="P267" i="50" s="1"/>
  <c r="M269" i="50"/>
  <c r="P269" i="50" s="1"/>
  <c r="M268" i="50"/>
  <c r="P268" i="50" s="1"/>
  <c r="M272" i="47"/>
  <c r="P272" i="47" s="1"/>
  <c r="N278" i="47"/>
  <c r="Q278" i="47" s="1"/>
  <c r="M265" i="47"/>
  <c r="P265" i="47" s="1"/>
  <c r="N277" i="47"/>
  <c r="Q277" i="47" s="1"/>
  <c r="N279" i="47"/>
  <c r="Q279" i="47" s="1"/>
  <c r="N280" i="47"/>
  <c r="Q280" i="47" s="1"/>
  <c r="N281" i="47"/>
  <c r="Q281" i="47" s="1"/>
  <c r="N282" i="47"/>
  <c r="Q282" i="47" s="1"/>
  <c r="N283" i="47"/>
  <c r="Q283" i="47" s="1"/>
  <c r="N284" i="47"/>
  <c r="Q284" i="47" s="1"/>
  <c r="L260" i="47"/>
  <c r="O260" i="47" s="1"/>
  <c r="L259" i="47"/>
  <c r="O259" i="47" s="1"/>
  <c r="L258" i="47"/>
  <c r="O258" i="47" s="1"/>
  <c r="F336" i="47" s="1"/>
  <c r="L257" i="47"/>
  <c r="O257" i="47" s="1"/>
  <c r="L256" i="47"/>
  <c r="O256" i="47" s="1"/>
  <c r="L255" i="47"/>
  <c r="O255" i="47" s="1"/>
  <c r="L254" i="47"/>
  <c r="O254" i="47" s="1"/>
  <c r="L253" i="47"/>
  <c r="O253" i="47" s="1"/>
  <c r="M266" i="47"/>
  <c r="P266" i="47" s="1"/>
  <c r="M267" i="47"/>
  <c r="P267" i="47" s="1"/>
  <c r="M268" i="47"/>
  <c r="P268" i="47" s="1"/>
  <c r="M269" i="47"/>
  <c r="P269" i="47" s="1"/>
  <c r="M270" i="47"/>
  <c r="P270" i="47" s="1"/>
  <c r="M271" i="47"/>
  <c r="P271" i="47" s="1"/>
  <c r="L254" i="45"/>
  <c r="O254" i="45" s="1"/>
  <c r="N283" i="45"/>
  <c r="Q283" i="45" s="1"/>
  <c r="N282" i="45"/>
  <c r="Q282" i="45" s="1"/>
  <c r="N281" i="45"/>
  <c r="Q281" i="45" s="1"/>
  <c r="N280" i="45"/>
  <c r="Q280" i="45" s="1"/>
  <c r="N279" i="45"/>
  <c r="Q279" i="45" s="1"/>
  <c r="L259" i="45"/>
  <c r="O259" i="45" s="1"/>
  <c r="N277" i="45"/>
  <c r="Q277" i="45" s="1"/>
  <c r="M265" i="45"/>
  <c r="P265" i="45" s="1"/>
  <c r="L253" i="45"/>
  <c r="O253" i="45" s="1"/>
  <c r="L260" i="45"/>
  <c r="O260" i="45" s="1"/>
  <c r="M271" i="45"/>
  <c r="P271" i="45" s="1"/>
  <c r="L257" i="45"/>
  <c r="O257" i="45" s="1"/>
  <c r="N278" i="45"/>
  <c r="Q278" i="45" s="1"/>
  <c r="L258" i="45"/>
  <c r="O258" i="45" s="1"/>
  <c r="F336" i="45" s="1"/>
  <c r="L256" i="45"/>
  <c r="O256" i="45" s="1"/>
  <c r="L255" i="45"/>
  <c r="O255" i="45" s="1"/>
  <c r="N284" i="45"/>
  <c r="Q284" i="45" s="1"/>
  <c r="M266" i="45"/>
  <c r="P266" i="45" s="1"/>
  <c r="M267" i="45"/>
  <c r="P267" i="45" s="1"/>
  <c r="M268" i="45"/>
  <c r="P268" i="45" s="1"/>
  <c r="M269" i="45"/>
  <c r="P269" i="45" s="1"/>
  <c r="M270" i="45"/>
  <c r="P270" i="45" s="1"/>
  <c r="F337" i="45" s="1"/>
  <c r="M272" i="45"/>
  <c r="P272" i="45" s="1"/>
  <c r="M265" i="38"/>
  <c r="P265" i="38" s="1"/>
  <c r="N284" i="38"/>
  <c r="Q284" i="38" s="1"/>
  <c r="L257" i="38"/>
  <c r="O257" i="38" s="1"/>
  <c r="L254" i="38"/>
  <c r="O254" i="38" s="1"/>
  <c r="L256" i="38"/>
  <c r="O256" i="38" s="1"/>
  <c r="N281" i="38"/>
  <c r="Q281" i="38" s="1"/>
  <c r="N280" i="38"/>
  <c r="Q280" i="38" s="1"/>
  <c r="N279" i="38"/>
  <c r="Q279" i="38" s="1"/>
  <c r="N278" i="38"/>
  <c r="Q278" i="38" s="1"/>
  <c r="N283" i="38"/>
  <c r="Q283" i="38" s="1"/>
  <c r="L260" i="38"/>
  <c r="O260" i="38" s="1"/>
  <c r="L255" i="38"/>
  <c r="O255" i="38" s="1"/>
  <c r="N282" i="38"/>
  <c r="Q282" i="38" s="1"/>
  <c r="F338" i="38" s="1"/>
  <c r="E95" i="53" s="1"/>
  <c r="H95" i="53" s="1"/>
  <c r="K95" i="53" s="1"/>
  <c r="L259" i="38"/>
  <c r="O259" i="38" s="1"/>
  <c r="L258" i="38"/>
  <c r="O258" i="38" s="1"/>
  <c r="F336" i="38" s="1"/>
  <c r="N277" i="38"/>
  <c r="Q277" i="38" s="1"/>
  <c r="L253" i="38"/>
  <c r="O253" i="38" s="1"/>
  <c r="M266" i="38"/>
  <c r="P266" i="38" s="1"/>
  <c r="M267" i="38"/>
  <c r="P267" i="38" s="1"/>
  <c r="M268" i="38"/>
  <c r="P268" i="38" s="1"/>
  <c r="M269" i="38"/>
  <c r="P269" i="38" s="1"/>
  <c r="M270" i="38"/>
  <c r="P270" i="38" s="1"/>
  <c r="M271" i="38"/>
  <c r="P271" i="38" s="1"/>
  <c r="M272" i="38"/>
  <c r="P272" i="38" s="1"/>
  <c r="L259" i="37"/>
  <c r="O259" i="37" s="1"/>
  <c r="L260" i="37"/>
  <c r="O260" i="37" s="1"/>
  <c r="N277" i="37"/>
  <c r="Q277" i="37" s="1"/>
  <c r="M265" i="37"/>
  <c r="P265" i="37" s="1"/>
  <c r="F328" i="37" s="1"/>
  <c r="N278" i="37"/>
  <c r="Q278" i="37" s="1"/>
  <c r="N280" i="37"/>
  <c r="Q280" i="37" s="1"/>
  <c r="L253" i="37"/>
  <c r="O253" i="37" s="1"/>
  <c r="N281" i="37"/>
  <c r="Q281" i="37" s="1"/>
  <c r="N282" i="37"/>
  <c r="Q282" i="37" s="1"/>
  <c r="N283" i="37"/>
  <c r="Q283" i="37" s="1"/>
  <c r="N284" i="37"/>
  <c r="Q284" i="37" s="1"/>
  <c r="N279" i="37"/>
  <c r="Q279" i="37" s="1"/>
  <c r="L254" i="37"/>
  <c r="O254" i="37" s="1"/>
  <c r="L255" i="37"/>
  <c r="O255" i="37" s="1"/>
  <c r="L256" i="37"/>
  <c r="O256" i="37" s="1"/>
  <c r="L257" i="37"/>
  <c r="O257" i="37" s="1"/>
  <c r="L258" i="37"/>
  <c r="O258" i="37" s="1"/>
  <c r="M266" i="37"/>
  <c r="P266" i="37" s="1"/>
  <c r="M267" i="37"/>
  <c r="P267" i="37" s="1"/>
  <c r="M268" i="37"/>
  <c r="P268" i="37" s="1"/>
  <c r="M269" i="37"/>
  <c r="P269" i="37" s="1"/>
  <c r="M270" i="37"/>
  <c r="P270" i="37" s="1"/>
  <c r="M271" i="37"/>
  <c r="P271" i="37" s="1"/>
  <c r="M272" i="37"/>
  <c r="P272" i="37" s="1"/>
  <c r="L259" i="36"/>
  <c r="O259" i="36" s="1"/>
  <c r="L258" i="36"/>
  <c r="O258" i="36" s="1"/>
  <c r="L253" i="36"/>
  <c r="O253" i="36" s="1"/>
  <c r="L254" i="36"/>
  <c r="O254" i="36" s="1"/>
  <c r="N284" i="36"/>
  <c r="Q284" i="36" s="1"/>
  <c r="N283" i="36"/>
  <c r="Q283" i="36" s="1"/>
  <c r="N282" i="36"/>
  <c r="Q282" i="36" s="1"/>
  <c r="F338" i="36" s="1"/>
  <c r="E93" i="53" s="1"/>
  <c r="H93" i="53" s="1"/>
  <c r="K93" i="53" s="1"/>
  <c r="N281" i="36"/>
  <c r="Q281" i="36" s="1"/>
  <c r="N280" i="36"/>
  <c r="Q280" i="36" s="1"/>
  <c r="N279" i="36"/>
  <c r="Q279" i="36" s="1"/>
  <c r="N278" i="36"/>
  <c r="Q278" i="36" s="1"/>
  <c r="M272" i="36"/>
  <c r="P272" i="36" s="1"/>
  <c r="N277" i="36"/>
  <c r="Q277" i="36" s="1"/>
  <c r="M265" i="36"/>
  <c r="P265" i="36" s="1"/>
  <c r="L257" i="36"/>
  <c r="O257" i="36" s="1"/>
  <c r="L260" i="36"/>
  <c r="O260" i="36" s="1"/>
  <c r="L256" i="36"/>
  <c r="O256" i="36" s="1"/>
  <c r="L255" i="36"/>
  <c r="O255" i="36" s="1"/>
  <c r="M266" i="36"/>
  <c r="P266" i="36" s="1"/>
  <c r="M267" i="36"/>
  <c r="P267" i="36" s="1"/>
  <c r="M268" i="36"/>
  <c r="P268" i="36" s="1"/>
  <c r="M269" i="36"/>
  <c r="P269" i="36" s="1"/>
  <c r="M270" i="36"/>
  <c r="P270" i="36" s="1"/>
  <c r="M271" i="36"/>
  <c r="P271" i="36" s="1"/>
  <c r="L260" i="35"/>
  <c r="O260" i="35" s="1"/>
  <c r="M266" i="35"/>
  <c r="P266" i="35" s="1"/>
  <c r="L258" i="35"/>
  <c r="O258" i="35" s="1"/>
  <c r="L257" i="35"/>
  <c r="O257" i="35" s="1"/>
  <c r="L253" i="35"/>
  <c r="O253" i="35" s="1"/>
  <c r="L256" i="35"/>
  <c r="O256" i="35" s="1"/>
  <c r="L255" i="35"/>
  <c r="O255" i="35" s="1"/>
  <c r="L254" i="35"/>
  <c r="O254" i="35" s="1"/>
  <c r="M268" i="35"/>
  <c r="P268" i="35" s="1"/>
  <c r="M265" i="35"/>
  <c r="P265" i="35" s="1"/>
  <c r="M267" i="35"/>
  <c r="P267" i="35" s="1"/>
  <c r="M269" i="35"/>
  <c r="P269" i="35" s="1"/>
  <c r="M270" i="35"/>
  <c r="P270" i="35" s="1"/>
  <c r="M271" i="35"/>
  <c r="P271" i="35" s="1"/>
  <c r="M272" i="35"/>
  <c r="P272" i="35" s="1"/>
  <c r="N277" i="35"/>
  <c r="Q277" i="35" s="1"/>
  <c r="F329" i="35" s="1"/>
  <c r="N278" i="35"/>
  <c r="Q278" i="35" s="1"/>
  <c r="N279" i="35"/>
  <c r="Q279" i="35" s="1"/>
  <c r="N280" i="35"/>
  <c r="Q280" i="35" s="1"/>
  <c r="N281" i="35"/>
  <c r="Q281" i="35" s="1"/>
  <c r="N282" i="35"/>
  <c r="Q282" i="35" s="1"/>
  <c r="F338" i="35" s="1"/>
  <c r="E92" i="53" s="1"/>
  <c r="N283" i="35"/>
  <c r="Q283" i="35" s="1"/>
  <c r="N284" i="35"/>
  <c r="Q284" i="35" s="1"/>
  <c r="L259" i="35"/>
  <c r="O259" i="35" s="1"/>
  <c r="N278" i="34"/>
  <c r="Q278" i="34" s="1"/>
  <c r="N284" i="34"/>
  <c r="Q284" i="34" s="1"/>
  <c r="N283" i="34"/>
  <c r="Q283" i="34" s="1"/>
  <c r="N282" i="34"/>
  <c r="Q282" i="34" s="1"/>
  <c r="F338" i="34" s="1"/>
  <c r="E91" i="53" s="1"/>
  <c r="H91" i="53" s="1"/>
  <c r="K91" i="53" s="1"/>
  <c r="N281" i="34"/>
  <c r="Q281" i="34" s="1"/>
  <c r="N280" i="34"/>
  <c r="Q280" i="34" s="1"/>
  <c r="N279" i="34"/>
  <c r="Q279" i="34" s="1"/>
  <c r="L257" i="34"/>
  <c r="O257" i="34" s="1"/>
  <c r="M268" i="34"/>
  <c r="P268" i="34" s="1"/>
  <c r="L259" i="34"/>
  <c r="O259" i="34" s="1"/>
  <c r="L253" i="34"/>
  <c r="O253" i="34" s="1"/>
  <c r="M267" i="34"/>
  <c r="P267" i="34" s="1"/>
  <c r="M266" i="34"/>
  <c r="P266" i="34" s="1"/>
  <c r="N277" i="34"/>
  <c r="Q277" i="34" s="1"/>
  <c r="L256" i="34"/>
  <c r="O256" i="34" s="1"/>
  <c r="L255" i="34"/>
  <c r="O255" i="34" s="1"/>
  <c r="L258" i="34"/>
  <c r="O258" i="34" s="1"/>
  <c r="F336" i="34" s="1"/>
  <c r="L254" i="34"/>
  <c r="O254" i="34" s="1"/>
  <c r="M265" i="34"/>
  <c r="P265" i="34" s="1"/>
  <c r="L260" i="34"/>
  <c r="O260" i="34" s="1"/>
  <c r="M272" i="34"/>
  <c r="P272" i="34" s="1"/>
  <c r="M271" i="34"/>
  <c r="P271" i="34" s="1"/>
  <c r="M270" i="34"/>
  <c r="P270" i="34" s="1"/>
  <c r="M269" i="34"/>
  <c r="P269" i="34" s="1"/>
  <c r="M269" i="32"/>
  <c r="P269" i="32" s="1"/>
  <c r="L253" i="32"/>
  <c r="O253" i="32" s="1"/>
  <c r="M271" i="32"/>
  <c r="P271" i="32" s="1"/>
  <c r="M268" i="32"/>
  <c r="P268" i="32" s="1"/>
  <c r="N277" i="32"/>
  <c r="Q277" i="32" s="1"/>
  <c r="N278" i="32"/>
  <c r="Q278" i="32" s="1"/>
  <c r="N279" i="32"/>
  <c r="Q279" i="32" s="1"/>
  <c r="L254" i="32"/>
  <c r="O254" i="32" s="1"/>
  <c r="L255" i="32"/>
  <c r="O255" i="32" s="1"/>
  <c r="L256" i="32"/>
  <c r="O256" i="32" s="1"/>
  <c r="L257" i="32"/>
  <c r="O257" i="32" s="1"/>
  <c r="L258" i="32"/>
  <c r="O258" i="32" s="1"/>
  <c r="F336" i="32" s="1"/>
  <c r="L259" i="32"/>
  <c r="O259" i="32" s="1"/>
  <c r="L260" i="32"/>
  <c r="O260" i="32" s="1"/>
  <c r="M267" i="32"/>
  <c r="P267" i="32" s="1"/>
  <c r="M266" i="32"/>
  <c r="P266" i="32" s="1"/>
  <c r="M270" i="32"/>
  <c r="P270" i="32" s="1"/>
  <c r="F337" i="32" s="1"/>
  <c r="M265" i="32"/>
  <c r="P265" i="32" s="1"/>
  <c r="M272" i="32"/>
  <c r="P272" i="32" s="1"/>
  <c r="N284" i="32"/>
  <c r="Q284" i="32" s="1"/>
  <c r="N283" i="32"/>
  <c r="Q283" i="32" s="1"/>
  <c r="N282" i="32"/>
  <c r="Q282" i="32" s="1"/>
  <c r="F338" i="32" s="1"/>
  <c r="E89" i="53" s="1"/>
  <c r="H89" i="53" s="1"/>
  <c r="K89" i="53" s="1"/>
  <c r="N281" i="32"/>
  <c r="Q281" i="32" s="1"/>
  <c r="N280" i="32"/>
  <c r="Q280" i="32" s="1"/>
  <c r="S289" i="50"/>
  <c r="Y261" i="50"/>
  <c r="AB289" i="50" s="1"/>
  <c r="U261" i="50"/>
  <c r="AD261" i="50"/>
  <c r="AD289" i="50" s="1"/>
  <c r="AB261" i="50"/>
  <c r="U289" i="50"/>
  <c r="U291" i="50" s="1"/>
  <c r="U292" i="50" s="1"/>
  <c r="S289" i="49"/>
  <c r="Y261" i="49"/>
  <c r="AB289" i="49" s="1"/>
  <c r="U261" i="49"/>
  <c r="AB261" i="49"/>
  <c r="U289" i="49"/>
  <c r="U291" i="49" s="1"/>
  <c r="U292" i="49" s="1"/>
  <c r="AD261" i="49"/>
  <c r="AD289" i="49" s="1"/>
  <c r="S289" i="48"/>
  <c r="S291" i="48" s="1"/>
  <c r="S292" i="48" s="1"/>
  <c r="U261" i="48"/>
  <c r="Y261" i="48"/>
  <c r="AB289" i="48" s="1"/>
  <c r="AD261" i="48"/>
  <c r="AD289" i="48" s="1"/>
  <c r="U289" i="48"/>
  <c r="U291" i="48" s="1"/>
  <c r="U292" i="48" s="1"/>
  <c r="AB261" i="48"/>
  <c r="Y261" i="44"/>
  <c r="AB289" i="44" s="1"/>
  <c r="U261" i="44"/>
  <c r="S289" i="44"/>
  <c r="S291" i="44" s="1"/>
  <c r="S292" i="44" s="1"/>
  <c r="AD261" i="44"/>
  <c r="AD289" i="44" s="1"/>
  <c r="AB261" i="44"/>
  <c r="U289" i="44"/>
  <c r="AD249" i="44"/>
  <c r="AD288" i="44" s="1"/>
  <c r="AB249" i="44"/>
  <c r="U288" i="44"/>
  <c r="U291" i="44" s="1"/>
  <c r="U292" i="44" s="1"/>
  <c r="AD249" i="42"/>
  <c r="AD288" i="42" s="1"/>
  <c r="AB249" i="42"/>
  <c r="U288" i="42"/>
  <c r="U261" i="42"/>
  <c r="Y261" i="42"/>
  <c r="AB289" i="42" s="1"/>
  <c r="S289" i="42"/>
  <c r="S291" i="42" s="1"/>
  <c r="S292" i="42" s="1"/>
  <c r="AB261" i="42"/>
  <c r="AD261" i="42"/>
  <c r="AD289" i="42" s="1"/>
  <c r="U289" i="42"/>
  <c r="AD249" i="34"/>
  <c r="AD288" i="34" s="1"/>
  <c r="AB249" i="34"/>
  <c r="U288" i="34"/>
  <c r="U291" i="34" s="1"/>
  <c r="U292" i="34" s="1"/>
  <c r="Y273" i="33"/>
  <c r="S290" i="33"/>
  <c r="S291" i="33" s="1"/>
  <c r="S292" i="33" s="1"/>
  <c r="AB249" i="33"/>
  <c r="AD249" i="33"/>
  <c r="AD288" i="33" s="1"/>
  <c r="U288" i="33"/>
  <c r="U291" i="33" s="1"/>
  <c r="U292" i="33" s="1"/>
  <c r="S289" i="32"/>
  <c r="U261" i="32"/>
  <c r="Y261" i="32"/>
  <c r="AB289" i="32" s="1"/>
  <c r="U249" i="32"/>
  <c r="S288" i="32"/>
  <c r="S291" i="32" s="1"/>
  <c r="S292" i="32" s="1"/>
  <c r="AD249" i="9"/>
  <c r="AD288" i="9" s="1"/>
  <c r="U288" i="9"/>
  <c r="Y261" i="46"/>
  <c r="AB289" i="46" s="1"/>
  <c r="U261" i="46"/>
  <c r="S289" i="46"/>
  <c r="S291" i="46" s="1"/>
  <c r="S292" i="46" s="1"/>
  <c r="AD261" i="46"/>
  <c r="AD289" i="46" s="1"/>
  <c r="U289" i="46"/>
  <c r="U291" i="46" s="1"/>
  <c r="U292" i="46" s="1"/>
  <c r="AB261" i="46"/>
  <c r="AD290" i="33"/>
  <c r="AC273" i="33"/>
  <c r="AA290" i="33" s="1"/>
  <c r="X290" i="33"/>
  <c r="W273" i="33"/>
  <c r="Y290" i="33" s="1"/>
  <c r="V290" i="33"/>
  <c r="AD290" i="34"/>
  <c r="AG291" i="34"/>
  <c r="AC273" i="34"/>
  <c r="AA290" i="34" s="1"/>
  <c r="X290" i="34"/>
  <c r="AG291" i="42"/>
  <c r="AD290" i="42"/>
  <c r="AC273" i="42"/>
  <c r="AA290" i="42" s="1"/>
  <c r="X290" i="42"/>
  <c r="AB290" i="42"/>
  <c r="W273" i="42"/>
  <c r="Y290" i="42" s="1"/>
  <c r="V290" i="42"/>
  <c r="AG291" i="44"/>
  <c r="AD290" i="44"/>
  <c r="AC273" i="44"/>
  <c r="AA290" i="44" s="1"/>
  <c r="X290" i="44"/>
  <c r="AB290" i="44"/>
  <c r="W273" i="44"/>
  <c r="Y290" i="44" s="1"/>
  <c r="V290" i="44"/>
  <c r="W273" i="45"/>
  <c r="Y290" i="45" s="1"/>
  <c r="V290" i="45"/>
  <c r="AB290" i="45"/>
  <c r="AD290" i="46"/>
  <c r="AC273" i="46"/>
  <c r="AA290" i="46" s="1"/>
  <c r="X290" i="46"/>
  <c r="W273" i="46"/>
  <c r="Y290" i="46" s="1"/>
  <c r="V290" i="46"/>
  <c r="AB290" i="46"/>
  <c r="AD290" i="48"/>
  <c r="AC273" i="48"/>
  <c r="AA290" i="48" s="1"/>
  <c r="X290" i="48"/>
  <c r="W273" i="48"/>
  <c r="Y290" i="48" s="1"/>
  <c r="V290" i="48"/>
  <c r="AB290" i="48"/>
  <c r="AC273" i="49"/>
  <c r="AA290" i="49" s="1"/>
  <c r="X290" i="49"/>
  <c r="AD290" i="49"/>
  <c r="W273" i="49"/>
  <c r="Y290" i="49" s="1"/>
  <c r="V290" i="49"/>
  <c r="AB290" i="49"/>
  <c r="AC273" i="50"/>
  <c r="AA290" i="50" s="1"/>
  <c r="X290" i="50"/>
  <c r="AD290" i="50"/>
  <c r="AG291" i="50"/>
  <c r="AB290" i="50"/>
  <c r="W273" i="50"/>
  <c r="Y290" i="50" s="1"/>
  <c r="V290" i="50"/>
  <c r="AD290" i="32"/>
  <c r="AC273" i="32"/>
  <c r="AA290" i="32" s="1"/>
  <c r="X290" i="32"/>
  <c r="W273" i="32"/>
  <c r="Y290" i="32" s="1"/>
  <c r="V290" i="32"/>
  <c r="AB290" i="32"/>
  <c r="W261" i="33"/>
  <c r="Y289" i="33" s="1"/>
  <c r="V289" i="33"/>
  <c r="AC261" i="34"/>
  <c r="AA289" i="34" s="1"/>
  <c r="X289" i="34"/>
  <c r="W261" i="34"/>
  <c r="Y289" i="34" s="1"/>
  <c r="V289" i="34"/>
  <c r="AC261" i="35"/>
  <c r="AA289" i="35" s="1"/>
  <c r="X289" i="35"/>
  <c r="W261" i="35"/>
  <c r="Y289" i="35" s="1"/>
  <c r="V289" i="35"/>
  <c r="AC261" i="36"/>
  <c r="AA289" i="36" s="1"/>
  <c r="X289" i="36"/>
  <c r="W261" i="36"/>
  <c r="Y289" i="36" s="1"/>
  <c r="V289" i="36"/>
  <c r="AC261" i="37"/>
  <c r="AA289" i="37" s="1"/>
  <c r="X289" i="37"/>
  <c r="W261" i="37"/>
  <c r="Y289" i="37" s="1"/>
  <c r="V289" i="37"/>
  <c r="AC261" i="38"/>
  <c r="AA289" i="38" s="1"/>
  <c r="X289" i="38"/>
  <c r="W261" i="38"/>
  <c r="Y289" i="38" s="1"/>
  <c r="V289" i="38"/>
  <c r="AC261" i="39"/>
  <c r="AA289" i="39" s="1"/>
  <c r="X289" i="39"/>
  <c r="AC249" i="41"/>
  <c r="AA288" i="41" s="1"/>
  <c r="X288" i="41"/>
  <c r="AD291" i="50"/>
  <c r="AC249" i="50"/>
  <c r="AA288" i="50" s="1"/>
  <c r="X288" i="50"/>
  <c r="L260" i="46"/>
  <c r="O260" i="46" s="1"/>
  <c r="L259" i="46"/>
  <c r="O259" i="46" s="1"/>
  <c r="L258" i="46"/>
  <c r="O258" i="46" s="1"/>
  <c r="F336" i="46" s="1"/>
  <c r="M272" i="46"/>
  <c r="P272" i="46" s="1"/>
  <c r="N281" i="46"/>
  <c r="Q281" i="46" s="1"/>
  <c r="N283" i="46"/>
  <c r="Q283" i="46" s="1"/>
  <c r="N284" i="46"/>
  <c r="Q284" i="46" s="1"/>
  <c r="L257" i="46"/>
  <c r="O257" i="46" s="1"/>
  <c r="L256" i="46"/>
  <c r="O256" i="46" s="1"/>
  <c r="L255" i="46"/>
  <c r="O255" i="46" s="1"/>
  <c r="L254" i="46"/>
  <c r="O254" i="46" s="1"/>
  <c r="L253" i="46"/>
  <c r="O253" i="46" s="1"/>
  <c r="N282" i="46"/>
  <c r="Q282" i="46" s="1"/>
  <c r="F338" i="46" s="1"/>
  <c r="E102" i="53" s="1"/>
  <c r="H102" i="53" s="1"/>
  <c r="K102" i="53" s="1"/>
  <c r="N277" i="46"/>
  <c r="Q277" i="46" s="1"/>
  <c r="M265" i="46"/>
  <c r="P265" i="46" s="1"/>
  <c r="N278" i="46"/>
  <c r="Q278" i="46" s="1"/>
  <c r="N279" i="46"/>
  <c r="Q279" i="46" s="1"/>
  <c r="N280" i="46"/>
  <c r="Q280" i="46" s="1"/>
  <c r="M266" i="46"/>
  <c r="P266" i="46" s="1"/>
  <c r="M267" i="46"/>
  <c r="P267" i="46" s="1"/>
  <c r="M268" i="46"/>
  <c r="P268" i="46" s="1"/>
  <c r="M269" i="46"/>
  <c r="P269" i="46" s="1"/>
  <c r="M270" i="46"/>
  <c r="P270" i="46" s="1"/>
  <c r="F337" i="46" s="1"/>
  <c r="M271" i="46"/>
  <c r="P271" i="46" s="1"/>
  <c r="M271" i="44"/>
  <c r="P271" i="44" s="1"/>
  <c r="L254" i="44"/>
  <c r="O254" i="44" s="1"/>
  <c r="L255" i="44"/>
  <c r="O255" i="44" s="1"/>
  <c r="N277" i="44"/>
  <c r="Q277" i="44" s="1"/>
  <c r="L258" i="44"/>
  <c r="O258" i="44" s="1"/>
  <c r="L257" i="44"/>
  <c r="O257" i="44" s="1"/>
  <c r="N278" i="44"/>
  <c r="Q278" i="44" s="1"/>
  <c r="N279" i="44"/>
  <c r="Q279" i="44" s="1"/>
  <c r="N280" i="44"/>
  <c r="Q280" i="44" s="1"/>
  <c r="L256" i="44"/>
  <c r="O256" i="44" s="1"/>
  <c r="N281" i="44"/>
  <c r="Q281" i="44" s="1"/>
  <c r="M265" i="44"/>
  <c r="P265" i="44" s="1"/>
  <c r="N282" i="44"/>
  <c r="Q282" i="44" s="1"/>
  <c r="L253" i="44"/>
  <c r="O253" i="44" s="1"/>
  <c r="M267" i="44"/>
  <c r="P267" i="44" s="1"/>
  <c r="M268" i="44"/>
  <c r="P268" i="44" s="1"/>
  <c r="M269" i="44"/>
  <c r="P269" i="44" s="1"/>
  <c r="M270" i="44"/>
  <c r="P270" i="44" s="1"/>
  <c r="F337" i="44" s="1"/>
  <c r="N283" i="44"/>
  <c r="Q283" i="44" s="1"/>
  <c r="M272" i="44"/>
  <c r="P272" i="44" s="1"/>
  <c r="M266" i="44"/>
  <c r="P266" i="44" s="1"/>
  <c r="N284" i="44"/>
  <c r="Q284" i="44" s="1"/>
  <c r="L260" i="44"/>
  <c r="O260" i="44" s="1"/>
  <c r="L259" i="44"/>
  <c r="O259" i="44" s="1"/>
  <c r="L260" i="43"/>
  <c r="O260" i="43" s="1"/>
  <c r="L257" i="43"/>
  <c r="O257" i="43" s="1"/>
  <c r="L258" i="43"/>
  <c r="O258" i="43" s="1"/>
  <c r="M270" i="43"/>
  <c r="P270" i="43" s="1"/>
  <c r="M269" i="43"/>
  <c r="P269" i="43" s="1"/>
  <c r="M268" i="43"/>
  <c r="P268" i="43" s="1"/>
  <c r="L259" i="43"/>
  <c r="O259" i="43" s="1"/>
  <c r="L253" i="43"/>
  <c r="O253" i="43" s="1"/>
  <c r="M265" i="43"/>
  <c r="P265" i="43" s="1"/>
  <c r="M266" i="43"/>
  <c r="P266" i="43" s="1"/>
  <c r="M267" i="43"/>
  <c r="P267" i="43" s="1"/>
  <c r="N278" i="43"/>
  <c r="Q278" i="43" s="1"/>
  <c r="N279" i="43"/>
  <c r="Q279" i="43" s="1"/>
  <c r="N280" i="43"/>
  <c r="Q280" i="43" s="1"/>
  <c r="N281" i="43"/>
  <c r="Q281" i="43" s="1"/>
  <c r="N282" i="43"/>
  <c r="Q282" i="43" s="1"/>
  <c r="M272" i="43"/>
  <c r="P272" i="43" s="1"/>
  <c r="N284" i="43"/>
  <c r="Q284" i="43" s="1"/>
  <c r="L254" i="43"/>
  <c r="O254" i="43" s="1"/>
  <c r="M271" i="43"/>
  <c r="P271" i="43" s="1"/>
  <c r="L255" i="43"/>
  <c r="O255" i="43" s="1"/>
  <c r="L256" i="43"/>
  <c r="O256" i="43" s="1"/>
  <c r="N277" i="43"/>
  <c r="Q277" i="43" s="1"/>
  <c r="N283" i="43"/>
  <c r="Q283" i="43" s="1"/>
  <c r="L254" i="41"/>
  <c r="O254" i="41" s="1"/>
  <c r="L255" i="41"/>
  <c r="O255" i="41" s="1"/>
  <c r="L256" i="41"/>
  <c r="O256" i="41" s="1"/>
  <c r="L257" i="41"/>
  <c r="O257" i="41" s="1"/>
  <c r="L258" i="41"/>
  <c r="O258" i="41" s="1"/>
  <c r="L260" i="41"/>
  <c r="O260" i="41" s="1"/>
  <c r="M267" i="41"/>
  <c r="P267" i="41" s="1"/>
  <c r="N278" i="41"/>
  <c r="Q278" i="41" s="1"/>
  <c r="L259" i="41"/>
  <c r="O259" i="41" s="1"/>
  <c r="N279" i="41"/>
  <c r="Q279" i="41" s="1"/>
  <c r="N280" i="41"/>
  <c r="Q280" i="41" s="1"/>
  <c r="N281" i="41"/>
  <c r="Q281" i="41" s="1"/>
  <c r="N277" i="41"/>
  <c r="Q277" i="41" s="1"/>
  <c r="M268" i="41"/>
  <c r="P268" i="41" s="1"/>
  <c r="N282" i="41"/>
  <c r="Q282" i="41" s="1"/>
  <c r="F338" i="41" s="1"/>
  <c r="E97" i="53" s="1"/>
  <c r="N283" i="41"/>
  <c r="Q283" i="41" s="1"/>
  <c r="N284" i="41"/>
  <c r="Q284" i="41" s="1"/>
  <c r="M272" i="41"/>
  <c r="P272" i="41" s="1"/>
  <c r="M266" i="41"/>
  <c r="P266" i="41" s="1"/>
  <c r="M271" i="41"/>
  <c r="P271" i="41" s="1"/>
  <c r="M270" i="41"/>
  <c r="P270" i="41" s="1"/>
  <c r="F337" i="41" s="1"/>
  <c r="M265" i="41"/>
  <c r="P265" i="41" s="1"/>
  <c r="F328" i="41" s="1"/>
  <c r="M269" i="41"/>
  <c r="P269" i="41" s="1"/>
  <c r="L253" i="41"/>
  <c r="O253" i="41" s="1"/>
  <c r="U291" i="32"/>
  <c r="U292" i="32" s="1"/>
  <c r="U291" i="45"/>
  <c r="U292" i="45" s="1"/>
  <c r="S291" i="34"/>
  <c r="S292" i="34" s="1"/>
  <c r="AB273" i="36"/>
  <c r="AD273" i="36"/>
  <c r="AD273" i="38"/>
  <c r="AB273" i="38"/>
  <c r="AB273" i="35"/>
  <c r="AD273" i="35"/>
  <c r="AB273" i="37"/>
  <c r="AD273" i="37"/>
  <c r="AB273" i="39"/>
  <c r="AD273" i="39"/>
  <c r="AB273" i="41"/>
  <c r="AD273" i="41"/>
  <c r="AD273" i="43"/>
  <c r="AB273" i="43"/>
  <c r="H329" i="50"/>
  <c r="K329" i="50" s="1"/>
  <c r="D106" i="51"/>
  <c r="H329" i="43"/>
  <c r="D99" i="51"/>
  <c r="H329" i="41"/>
  <c r="K329" i="41" s="1"/>
  <c r="D97" i="51"/>
  <c r="G96" i="51"/>
  <c r="J96" i="51" s="1"/>
  <c r="M96" i="51"/>
  <c r="P96" i="51" s="1"/>
  <c r="H329" i="38"/>
  <c r="K329" i="38" s="1"/>
  <c r="D95" i="51"/>
  <c r="N95" i="51" s="1"/>
  <c r="H329" i="37"/>
  <c r="K329" i="37" s="1"/>
  <c r="D94" i="51"/>
  <c r="M93" i="51"/>
  <c r="P93" i="51" s="1"/>
  <c r="G93" i="51"/>
  <c r="J93" i="51" s="1"/>
  <c r="G92" i="51"/>
  <c r="J92" i="51" s="1"/>
  <c r="H329" i="49"/>
  <c r="K329" i="49" s="1"/>
  <c r="D105" i="51"/>
  <c r="N105" i="51" s="1"/>
  <c r="H329" i="48"/>
  <c r="K329" i="48" s="1"/>
  <c r="D104" i="51"/>
  <c r="G104" i="51" s="1"/>
  <c r="J104" i="51" s="1"/>
  <c r="H329" i="44"/>
  <c r="K329" i="44" s="1"/>
  <c r="D100" i="51"/>
  <c r="H329" i="42"/>
  <c r="K329" i="42" s="1"/>
  <c r="D98" i="51"/>
  <c r="H329" i="34"/>
  <c r="K329" i="34" s="1"/>
  <c r="D91" i="51"/>
  <c r="N91" i="51" s="1"/>
  <c r="H329" i="33"/>
  <c r="K329" i="33" s="1"/>
  <c r="D90" i="51"/>
  <c r="N90" i="51" s="1"/>
  <c r="H329" i="32"/>
  <c r="D89" i="51"/>
  <c r="H329" i="46"/>
  <c r="K329" i="46" s="1"/>
  <c r="D102" i="51"/>
  <c r="N102" i="51" s="1"/>
  <c r="H329" i="47"/>
  <c r="K329" i="47" s="1"/>
  <c r="D103" i="51"/>
  <c r="N103" i="51" s="1"/>
  <c r="AD261" i="33"/>
  <c r="AB261" i="33"/>
  <c r="H328" i="50"/>
  <c r="D79" i="51"/>
  <c r="G72" i="51"/>
  <c r="J72" i="51" s="1"/>
  <c r="M72" i="51"/>
  <c r="P72" i="51" s="1"/>
  <c r="H328" i="41"/>
  <c r="D70" i="51"/>
  <c r="H328" i="39"/>
  <c r="D69" i="51"/>
  <c r="N69" i="51" s="1"/>
  <c r="H328" i="38"/>
  <c r="D68" i="51"/>
  <c r="N68" i="51" s="1"/>
  <c r="H328" i="37"/>
  <c r="D67" i="51"/>
  <c r="M66" i="51"/>
  <c r="P66" i="51" s="1"/>
  <c r="G66" i="51"/>
  <c r="J66" i="51" s="1"/>
  <c r="H328" i="35"/>
  <c r="K328" i="35" s="1"/>
  <c r="D65" i="51"/>
  <c r="H328" i="9"/>
  <c r="K328" i="9" s="1"/>
  <c r="D61" i="51"/>
  <c r="N61" i="51" s="1"/>
  <c r="H328" i="49"/>
  <c r="D78" i="51"/>
  <c r="N78" i="51" s="1"/>
  <c r="H328" i="48"/>
  <c r="D77" i="51"/>
  <c r="G77" i="51" s="1"/>
  <c r="J77" i="51" s="1"/>
  <c r="H328" i="44"/>
  <c r="D73" i="51"/>
  <c r="H328" i="42"/>
  <c r="D71" i="51"/>
  <c r="H328" i="34"/>
  <c r="D64" i="51"/>
  <c r="N64" i="51" s="1"/>
  <c r="H328" i="33"/>
  <c r="D63" i="51"/>
  <c r="N63" i="51" s="1"/>
  <c r="G62" i="51"/>
  <c r="J62" i="51" s="1"/>
  <c r="M62" i="51"/>
  <c r="P62" i="51" s="1"/>
  <c r="M75" i="51"/>
  <c r="H328" i="47"/>
  <c r="D76" i="51"/>
  <c r="N76" i="51" s="1"/>
  <c r="D45" i="51"/>
  <c r="D17" i="51" s="1"/>
  <c r="H327" i="43"/>
  <c r="U273" i="35"/>
  <c r="Y273" i="35"/>
  <c r="U273" i="38"/>
  <c r="Y273" i="38"/>
  <c r="Y273" i="39"/>
  <c r="U273" i="39"/>
  <c r="U273" i="37"/>
  <c r="Y273" i="37"/>
  <c r="U273" i="36"/>
  <c r="Y273" i="36"/>
  <c r="Y273" i="43"/>
  <c r="U273" i="43"/>
  <c r="Y273" i="41"/>
  <c r="U273" i="41"/>
  <c r="U273" i="34"/>
  <c r="Y273" i="34"/>
  <c r="G329" i="50"/>
  <c r="C106" i="51"/>
  <c r="N106" i="51" s="1"/>
  <c r="G329" i="43"/>
  <c r="J329" i="43" s="1"/>
  <c r="C99" i="51"/>
  <c r="N99" i="51" s="1"/>
  <c r="G329" i="41"/>
  <c r="J329" i="41" s="1"/>
  <c r="C97" i="51"/>
  <c r="Q96" i="51"/>
  <c r="F96" i="51"/>
  <c r="I96" i="51" s="1"/>
  <c r="G329" i="38"/>
  <c r="J329" i="38" s="1"/>
  <c r="C95" i="51"/>
  <c r="F95" i="51" s="1"/>
  <c r="I95" i="51" s="1"/>
  <c r="G329" i="37"/>
  <c r="J329" i="37" s="1"/>
  <c r="C94" i="51"/>
  <c r="N94" i="51" s="1"/>
  <c r="F93" i="51"/>
  <c r="I93" i="51" s="1"/>
  <c r="Q93" i="51"/>
  <c r="G329" i="35"/>
  <c r="J329" i="35" s="1"/>
  <c r="C92" i="51"/>
  <c r="F92" i="51" s="1"/>
  <c r="I92" i="51" s="1"/>
  <c r="G329" i="49"/>
  <c r="J329" i="49" s="1"/>
  <c r="C105" i="51"/>
  <c r="F105" i="51" s="1"/>
  <c r="I105" i="51" s="1"/>
  <c r="G329" i="48"/>
  <c r="J329" i="48" s="1"/>
  <c r="C104" i="51"/>
  <c r="F104" i="51" s="1"/>
  <c r="I104" i="51" s="1"/>
  <c r="G329" i="44"/>
  <c r="J329" i="44" s="1"/>
  <c r="C100" i="51"/>
  <c r="N100" i="51" s="1"/>
  <c r="G329" i="42"/>
  <c r="J329" i="42" s="1"/>
  <c r="C98" i="51"/>
  <c r="N98" i="51" s="1"/>
  <c r="G329" i="34"/>
  <c r="J329" i="34" s="1"/>
  <c r="C91" i="51"/>
  <c r="G329" i="33"/>
  <c r="J329" i="33" s="1"/>
  <c r="C90" i="51"/>
  <c r="G329" i="32"/>
  <c r="J329" i="32" s="1"/>
  <c r="C89" i="51"/>
  <c r="N89" i="51" s="1"/>
  <c r="G329" i="46"/>
  <c r="J329" i="46" s="1"/>
  <c r="C102" i="51"/>
  <c r="F102" i="51" s="1"/>
  <c r="I102" i="51" s="1"/>
  <c r="G329" i="47"/>
  <c r="J329" i="47" s="1"/>
  <c r="C103" i="51"/>
  <c r="G328" i="50"/>
  <c r="C79" i="51"/>
  <c r="N79" i="51" s="1"/>
  <c r="G328" i="41"/>
  <c r="G330" i="41" s="1"/>
  <c r="J330" i="41" s="1"/>
  <c r="C70" i="51"/>
  <c r="G328" i="39"/>
  <c r="C69" i="51"/>
  <c r="G328" i="38"/>
  <c r="C68" i="51"/>
  <c r="F68" i="51" s="1"/>
  <c r="I68" i="51" s="1"/>
  <c r="G328" i="37"/>
  <c r="C67" i="51"/>
  <c r="N67" i="51" s="1"/>
  <c r="Q66" i="51"/>
  <c r="F66" i="51"/>
  <c r="I66" i="51" s="1"/>
  <c r="G328" i="35"/>
  <c r="C65" i="51"/>
  <c r="F65" i="51" s="1"/>
  <c r="I65" i="51" s="1"/>
  <c r="G328" i="49"/>
  <c r="C78" i="51"/>
  <c r="F78" i="51" s="1"/>
  <c r="I78" i="51" s="1"/>
  <c r="G328" i="48"/>
  <c r="C77" i="51"/>
  <c r="F77" i="51" s="1"/>
  <c r="I77" i="51" s="1"/>
  <c r="G328" i="44"/>
  <c r="C73" i="51"/>
  <c r="N73" i="51" s="1"/>
  <c r="G328" i="42"/>
  <c r="C71" i="51"/>
  <c r="N71" i="51" s="1"/>
  <c r="G328" i="34"/>
  <c r="C64" i="51"/>
  <c r="G328" i="33"/>
  <c r="C63" i="51"/>
  <c r="Q62" i="51"/>
  <c r="F62" i="51"/>
  <c r="I62" i="51" s="1"/>
  <c r="G328" i="43"/>
  <c r="C72" i="51"/>
  <c r="N72" i="51" s="1"/>
  <c r="C49" i="51"/>
  <c r="C21" i="51" s="1"/>
  <c r="G327" i="47"/>
  <c r="J327" i="47" s="1"/>
  <c r="C48" i="51"/>
  <c r="C20" i="51" s="1"/>
  <c r="G327" i="46"/>
  <c r="J327" i="46" s="1"/>
  <c r="Y249" i="42"/>
  <c r="U249" i="42"/>
  <c r="Y249" i="33"/>
  <c r="U249" i="33"/>
  <c r="Y249" i="34"/>
  <c r="U249" i="34"/>
  <c r="H329" i="9"/>
  <c r="K329" i="9" s="1"/>
  <c r="D88" i="51"/>
  <c r="N88" i="51" s="1"/>
  <c r="G48" i="51"/>
  <c r="J48" i="51" s="1"/>
  <c r="M48" i="51"/>
  <c r="N48" i="51"/>
  <c r="O48" i="51" s="1"/>
  <c r="G49" i="51"/>
  <c r="J49" i="51" s="1"/>
  <c r="M49" i="51"/>
  <c r="N49" i="51"/>
  <c r="O49" i="51" s="1"/>
  <c r="AD261" i="45"/>
  <c r="AD289" i="45" s="1"/>
  <c r="AB261" i="45"/>
  <c r="G328" i="45"/>
  <c r="J328" i="45" s="1"/>
  <c r="C74" i="51"/>
  <c r="N74" i="51" s="1"/>
  <c r="H328" i="45"/>
  <c r="K328" i="45" s="1"/>
  <c r="D74" i="51"/>
  <c r="N276" i="45"/>
  <c r="Q276" i="45" s="1"/>
  <c r="N275" i="45"/>
  <c r="Q275" i="45" s="1"/>
  <c r="N274" i="45"/>
  <c r="Q274" i="45" s="1"/>
  <c r="N273" i="45"/>
  <c r="Q273" i="45" s="1"/>
  <c r="C330" i="45"/>
  <c r="B74" i="51"/>
  <c r="B19" i="51" s="1"/>
  <c r="G329" i="45"/>
  <c r="G331" i="45" s="1"/>
  <c r="J331" i="45" s="1"/>
  <c r="C101" i="51"/>
  <c r="N101" i="51" s="1"/>
  <c r="Y261" i="45"/>
  <c r="AB289" i="45" s="1"/>
  <c r="U261" i="45"/>
  <c r="H329" i="45"/>
  <c r="D101" i="51"/>
  <c r="AD273" i="45"/>
  <c r="AB273" i="45"/>
  <c r="M261" i="45"/>
  <c r="P261" i="45" s="1"/>
  <c r="M262" i="45"/>
  <c r="P262" i="45" s="1"/>
  <c r="M263" i="45"/>
  <c r="P263" i="45" s="1"/>
  <c r="M264" i="45"/>
  <c r="P264" i="45" s="1"/>
  <c r="N275" i="34"/>
  <c r="Q275" i="34" s="1"/>
  <c r="N273" i="34"/>
  <c r="Q273" i="34" s="1"/>
  <c r="L252" i="34"/>
  <c r="O252" i="34" s="1"/>
  <c r="N276" i="34"/>
  <c r="Q276" i="34" s="1"/>
  <c r="L251" i="34"/>
  <c r="O251" i="34" s="1"/>
  <c r="L249" i="34"/>
  <c r="O249" i="34" s="1"/>
  <c r="L250" i="34"/>
  <c r="O250" i="34" s="1"/>
  <c r="M262" i="34"/>
  <c r="P262" i="34" s="1"/>
  <c r="N274" i="34"/>
  <c r="Q274" i="34" s="1"/>
  <c r="M261" i="34"/>
  <c r="P261" i="34" s="1"/>
  <c r="M263" i="34"/>
  <c r="P263" i="34" s="1"/>
  <c r="M264" i="34"/>
  <c r="P264" i="34" s="1"/>
  <c r="M262" i="32"/>
  <c r="P262" i="32" s="1"/>
  <c r="M261" i="32"/>
  <c r="P261" i="32" s="1"/>
  <c r="L251" i="32"/>
  <c r="O251" i="32" s="1"/>
  <c r="M263" i="32"/>
  <c r="P263" i="32" s="1"/>
  <c r="N275" i="32"/>
  <c r="Q275" i="32" s="1"/>
  <c r="L250" i="32"/>
  <c r="O250" i="32" s="1"/>
  <c r="L252" i="32"/>
  <c r="O252" i="32" s="1"/>
  <c r="L249" i="32"/>
  <c r="O249" i="32" s="1"/>
  <c r="N273" i="32"/>
  <c r="Q273" i="32" s="1"/>
  <c r="N274" i="32"/>
  <c r="Q274" i="32" s="1"/>
  <c r="N276" i="32"/>
  <c r="Q276" i="32" s="1"/>
  <c r="M264" i="32"/>
  <c r="P264" i="32" s="1"/>
  <c r="D52" i="51"/>
  <c r="E330" i="50"/>
  <c r="C52" i="51"/>
  <c r="D330" i="50"/>
  <c r="C330" i="50"/>
  <c r="D330" i="49"/>
  <c r="C51" i="51"/>
  <c r="C330" i="49"/>
  <c r="C43" i="51"/>
  <c r="D330" i="41"/>
  <c r="D43" i="51"/>
  <c r="D15" i="51" s="1"/>
  <c r="G15" i="51" s="1"/>
  <c r="J15" i="51" s="1"/>
  <c r="E330" i="41"/>
  <c r="B42" i="51"/>
  <c r="B14" i="51" s="1"/>
  <c r="C330" i="39"/>
  <c r="D42" i="51"/>
  <c r="E330" i="39"/>
  <c r="C42" i="51"/>
  <c r="C14" i="51" s="1"/>
  <c r="D330" i="39"/>
  <c r="D41" i="51"/>
  <c r="D13" i="51" s="1"/>
  <c r="E330" i="38"/>
  <c r="C41" i="51"/>
  <c r="D330" i="38"/>
  <c r="B41" i="51"/>
  <c r="B13" i="51" s="1"/>
  <c r="C330" i="38"/>
  <c r="D40" i="51"/>
  <c r="D12" i="51" s="1"/>
  <c r="E330" i="37"/>
  <c r="B40" i="51"/>
  <c r="B12" i="51" s="1"/>
  <c r="C330" i="37"/>
  <c r="C40" i="51"/>
  <c r="D330" i="37"/>
  <c r="E330" i="36"/>
  <c r="D39" i="51"/>
  <c r="D11" i="51" s="1"/>
  <c r="C39" i="51"/>
  <c r="C11" i="51" s="1"/>
  <c r="D330" i="36"/>
  <c r="B39" i="51"/>
  <c r="B11" i="51" s="1"/>
  <c r="C330" i="36"/>
  <c r="B38" i="51"/>
  <c r="C330" i="35"/>
  <c r="C38" i="51"/>
  <c r="C10" i="51" s="1"/>
  <c r="D330" i="35"/>
  <c r="D38" i="51"/>
  <c r="D10" i="51" s="1"/>
  <c r="E330" i="35"/>
  <c r="D51" i="51"/>
  <c r="D23" i="51" s="1"/>
  <c r="G23" i="51" s="1"/>
  <c r="J23" i="51" s="1"/>
  <c r="E330" i="49"/>
  <c r="C50" i="51"/>
  <c r="C22" i="51" s="1"/>
  <c r="D330" i="48"/>
  <c r="D50" i="51"/>
  <c r="D22" i="51" s="1"/>
  <c r="E330" i="48"/>
  <c r="AB249" i="45"/>
  <c r="AD249" i="45"/>
  <c r="AD288" i="45" s="1"/>
  <c r="D47" i="51"/>
  <c r="E330" i="45"/>
  <c r="C47" i="51"/>
  <c r="C19" i="51" s="1"/>
  <c r="D330" i="45"/>
  <c r="C46" i="51"/>
  <c r="C18" i="51" s="1"/>
  <c r="F18" i="51" s="1"/>
  <c r="I18" i="51" s="1"/>
  <c r="D330" i="44"/>
  <c r="D46" i="51"/>
  <c r="D18" i="51" s="1"/>
  <c r="G18" i="51" s="1"/>
  <c r="J18" i="51" s="1"/>
  <c r="E330" i="44"/>
  <c r="D44" i="51"/>
  <c r="D16" i="51" s="1"/>
  <c r="G16" i="51" s="1"/>
  <c r="J16" i="51" s="1"/>
  <c r="E330" i="42"/>
  <c r="C44" i="51"/>
  <c r="D330" i="42"/>
  <c r="C37" i="51"/>
  <c r="C9" i="51" s="1"/>
  <c r="F9" i="51" s="1"/>
  <c r="I9" i="51" s="1"/>
  <c r="D330" i="34"/>
  <c r="D37" i="51"/>
  <c r="E330" i="34"/>
  <c r="C36" i="51"/>
  <c r="C8" i="51" s="1"/>
  <c r="F8" i="51" s="1"/>
  <c r="I8" i="51" s="1"/>
  <c r="D330" i="33"/>
  <c r="D36" i="51"/>
  <c r="E330" i="33"/>
  <c r="C35" i="51"/>
  <c r="C7" i="51" s="1"/>
  <c r="F7" i="51" s="1"/>
  <c r="I7" i="51" s="1"/>
  <c r="D330" i="32"/>
  <c r="AB261" i="32"/>
  <c r="AD261" i="32"/>
  <c r="D34" i="51"/>
  <c r="E330" i="9"/>
  <c r="H327" i="9"/>
  <c r="H329" i="39"/>
  <c r="G329" i="39"/>
  <c r="G328" i="36"/>
  <c r="H328" i="36"/>
  <c r="H329" i="36"/>
  <c r="K329" i="36" s="1"/>
  <c r="G329" i="36"/>
  <c r="J329" i="36" s="1"/>
  <c r="H329" i="35"/>
  <c r="G328" i="32"/>
  <c r="H328" i="32"/>
  <c r="G35" i="51"/>
  <c r="J35" i="51" s="1"/>
  <c r="H328" i="43"/>
  <c r="K328" i="43" s="1"/>
  <c r="E330" i="43"/>
  <c r="AB249" i="49"/>
  <c r="AD249" i="49"/>
  <c r="U249" i="48"/>
  <c r="Y249" i="48"/>
  <c r="AD249" i="48"/>
  <c r="AB249" i="48"/>
  <c r="U249" i="47"/>
  <c r="Y249" i="47"/>
  <c r="U249" i="46"/>
  <c r="Y249" i="46"/>
  <c r="AB249" i="46"/>
  <c r="AD249" i="46"/>
  <c r="Y249" i="45"/>
  <c r="U249" i="45"/>
  <c r="U249" i="44"/>
  <c r="Y249" i="44"/>
  <c r="Y261" i="43"/>
  <c r="AB289" i="43" s="1"/>
  <c r="U261" i="43"/>
  <c r="D330" i="43"/>
  <c r="C45" i="51"/>
  <c r="C17" i="51" s="1"/>
  <c r="F17" i="51" s="1"/>
  <c r="I17" i="51" s="1"/>
  <c r="U249" i="43"/>
  <c r="Y249" i="43"/>
  <c r="G328" i="46"/>
  <c r="D330" i="46"/>
  <c r="H328" i="46"/>
  <c r="E330" i="46"/>
  <c r="AB273" i="47"/>
  <c r="AD273" i="47"/>
  <c r="E330" i="47"/>
  <c r="AD261" i="47"/>
  <c r="AD289" i="47" s="1"/>
  <c r="AB261" i="47"/>
  <c r="AB249" i="47"/>
  <c r="AD249" i="47"/>
  <c r="AD288" i="47" s="1"/>
  <c r="U273" i="47"/>
  <c r="Y273" i="47"/>
  <c r="G328" i="47"/>
  <c r="D330" i="47"/>
  <c r="U261" i="47"/>
  <c r="Y261" i="47"/>
  <c r="AB289" i="47" s="1"/>
  <c r="K327" i="33"/>
  <c r="J327" i="33"/>
  <c r="K327" i="34"/>
  <c r="J327" i="34"/>
  <c r="K327" i="35"/>
  <c r="J327" i="35"/>
  <c r="K327" i="36"/>
  <c r="J327" i="36"/>
  <c r="K327" i="37"/>
  <c r="J327" i="37"/>
  <c r="K327" i="38"/>
  <c r="J327" i="38"/>
  <c r="K327" i="39"/>
  <c r="J327" i="39"/>
  <c r="K327" i="41"/>
  <c r="J327" i="41"/>
  <c r="K327" i="42"/>
  <c r="J327" i="42"/>
  <c r="J327" i="43"/>
  <c r="K327" i="44"/>
  <c r="J327" i="44"/>
  <c r="K327" i="45"/>
  <c r="J327" i="45"/>
  <c r="K327" i="46"/>
  <c r="K327" i="47"/>
  <c r="K327" i="48"/>
  <c r="J327" i="48"/>
  <c r="K327" i="49"/>
  <c r="J327" i="49"/>
  <c r="K327" i="50"/>
  <c r="J327" i="50"/>
  <c r="K327" i="32"/>
  <c r="J327" i="32"/>
  <c r="Q273" i="50"/>
  <c r="Q276" i="50"/>
  <c r="Q274" i="50"/>
  <c r="Q275" i="50"/>
  <c r="Q278" i="49"/>
  <c r="P266" i="49"/>
  <c r="O254" i="49"/>
  <c r="Q279" i="49"/>
  <c r="P267" i="49"/>
  <c r="O255" i="49"/>
  <c r="Q280" i="49"/>
  <c r="P268" i="49"/>
  <c r="O256" i="49"/>
  <c r="Q284" i="49"/>
  <c r="Q276" i="49"/>
  <c r="O260" i="49"/>
  <c r="Q277" i="49"/>
  <c r="P261" i="49"/>
  <c r="Q281" i="49"/>
  <c r="P269" i="49"/>
  <c r="O257" i="49"/>
  <c r="Q282" i="49"/>
  <c r="F338" i="49" s="1"/>
  <c r="E105" i="53" s="1"/>
  <c r="Q274" i="49"/>
  <c r="P270" i="49"/>
  <c r="F337" i="49" s="1"/>
  <c r="P262" i="49"/>
  <c r="O258" i="49"/>
  <c r="F336" i="49" s="1"/>
  <c r="O250" i="49"/>
  <c r="O249" i="49"/>
  <c r="Q283" i="49"/>
  <c r="Q275" i="49"/>
  <c r="P271" i="49"/>
  <c r="P263" i="49"/>
  <c r="O259" i="49"/>
  <c r="O251" i="49"/>
  <c r="P272" i="49"/>
  <c r="P264" i="49"/>
  <c r="O252" i="49"/>
  <c r="Q273" i="49"/>
  <c r="P265" i="49"/>
  <c r="F328" i="49" s="1"/>
  <c r="O253" i="49"/>
  <c r="O252" i="48"/>
  <c r="Q274" i="48"/>
  <c r="P262" i="48"/>
  <c r="O250" i="48"/>
  <c r="Q275" i="48"/>
  <c r="P263" i="48"/>
  <c r="O251" i="48"/>
  <c r="Q273" i="48"/>
  <c r="P261" i="48"/>
  <c r="O249" i="48"/>
  <c r="Q276" i="48"/>
  <c r="P264" i="48"/>
  <c r="Q274" i="46"/>
  <c r="P262" i="46"/>
  <c r="O250" i="46"/>
  <c r="Q275" i="46"/>
  <c r="P263" i="46"/>
  <c r="O251" i="46"/>
  <c r="Q276" i="46"/>
  <c r="P264" i="46"/>
  <c r="O252" i="46"/>
  <c r="Q273" i="46"/>
  <c r="P261" i="46"/>
  <c r="O249" i="46"/>
  <c r="O251" i="45"/>
  <c r="O250" i="45"/>
  <c r="O249" i="45"/>
  <c r="O252" i="45"/>
  <c r="O252" i="44"/>
  <c r="Q276" i="44"/>
  <c r="P264" i="44"/>
  <c r="Q274" i="44"/>
  <c r="P262" i="44"/>
  <c r="O250" i="44"/>
  <c r="Q275" i="44"/>
  <c r="P263" i="44"/>
  <c r="O251" i="44"/>
  <c r="Q273" i="44"/>
  <c r="P261" i="44"/>
  <c r="O249" i="44"/>
  <c r="P263" i="43"/>
  <c r="Q275" i="43"/>
  <c r="Q276" i="43"/>
  <c r="O252" i="43"/>
  <c r="O251" i="43"/>
  <c r="P264" i="43"/>
  <c r="Q274" i="43"/>
  <c r="P262" i="43"/>
  <c r="O250" i="43"/>
  <c r="Q273" i="43"/>
  <c r="P261" i="43"/>
  <c r="O249" i="43"/>
  <c r="Q275" i="42"/>
  <c r="P263" i="42"/>
  <c r="Q274" i="42"/>
  <c r="P262" i="42"/>
  <c r="O250" i="42"/>
  <c r="O251" i="42"/>
  <c r="P264" i="42"/>
  <c r="O252" i="42"/>
  <c r="Q273" i="42"/>
  <c r="P261" i="42"/>
  <c r="O249" i="42"/>
  <c r="Q276" i="42"/>
  <c r="Q274" i="41"/>
  <c r="P262" i="41"/>
  <c r="O250" i="41"/>
  <c r="Q275" i="41"/>
  <c r="P263" i="41"/>
  <c r="O251" i="41"/>
  <c r="Q276" i="41"/>
  <c r="P264" i="41"/>
  <c r="O252" i="41"/>
  <c r="Q273" i="41"/>
  <c r="P261" i="41"/>
  <c r="O249" i="41"/>
  <c r="Q278" i="39"/>
  <c r="P266" i="39"/>
  <c r="O254" i="39"/>
  <c r="Q279" i="39"/>
  <c r="P267" i="39"/>
  <c r="O255" i="39"/>
  <c r="P263" i="39"/>
  <c r="Q284" i="39"/>
  <c r="P272" i="39"/>
  <c r="O252" i="39"/>
  <c r="Q280" i="39"/>
  <c r="P268" i="39"/>
  <c r="O256" i="39"/>
  <c r="Q283" i="39"/>
  <c r="Q276" i="39"/>
  <c r="P264" i="39"/>
  <c r="O260" i="39"/>
  <c r="Q281" i="39"/>
  <c r="P269" i="39"/>
  <c r="O257" i="39"/>
  <c r="Q275" i="39"/>
  <c r="O251" i="39"/>
  <c r="Q282" i="39"/>
  <c r="F338" i="39" s="1"/>
  <c r="E96" i="53" s="1"/>
  <c r="H96" i="53" s="1"/>
  <c r="K96" i="53" s="1"/>
  <c r="Q274" i="39"/>
  <c r="P270" i="39"/>
  <c r="F337" i="39" s="1"/>
  <c r="P262" i="39"/>
  <c r="O258" i="39"/>
  <c r="F336" i="39" s="1"/>
  <c r="O250" i="39"/>
  <c r="O259" i="39"/>
  <c r="Q277" i="39"/>
  <c r="Q273" i="39"/>
  <c r="P265" i="39"/>
  <c r="F328" i="39" s="1"/>
  <c r="P261" i="39"/>
  <c r="O253" i="39"/>
  <c r="O249" i="39"/>
  <c r="P271" i="39"/>
  <c r="P264" i="38"/>
  <c r="O252" i="38"/>
  <c r="Q274" i="38"/>
  <c r="P262" i="38"/>
  <c r="O250" i="38"/>
  <c r="Q276" i="38"/>
  <c r="Q275" i="38"/>
  <c r="P263" i="38"/>
  <c r="O251" i="38"/>
  <c r="Q273" i="38"/>
  <c r="P261" i="38"/>
  <c r="O249" i="38"/>
  <c r="O252" i="37"/>
  <c r="Q274" i="37"/>
  <c r="P262" i="37"/>
  <c r="O250" i="37"/>
  <c r="P264" i="37"/>
  <c r="Q275" i="37"/>
  <c r="P263" i="37"/>
  <c r="O251" i="37"/>
  <c r="Q276" i="37"/>
  <c r="Q273" i="37"/>
  <c r="P261" i="37"/>
  <c r="O249" i="37"/>
  <c r="Q275" i="36"/>
  <c r="Q274" i="36"/>
  <c r="P262" i="36"/>
  <c r="O250" i="36"/>
  <c r="P263" i="36"/>
  <c r="O251" i="36"/>
  <c r="Q276" i="36"/>
  <c r="P264" i="36"/>
  <c r="Q273" i="36"/>
  <c r="P261" i="36"/>
  <c r="O249" i="36"/>
  <c r="O252" i="36"/>
  <c r="P262" i="35"/>
  <c r="Q274" i="35"/>
  <c r="O250" i="35"/>
  <c r="Q275" i="35"/>
  <c r="P263" i="35"/>
  <c r="O251" i="35"/>
  <c r="Q273" i="35"/>
  <c r="P261" i="35"/>
  <c r="Q276" i="35"/>
  <c r="P264" i="35"/>
  <c r="O252" i="35"/>
  <c r="O249" i="35"/>
  <c r="Y249" i="32"/>
  <c r="AD249" i="32"/>
  <c r="AD288" i="32" s="1"/>
  <c r="AB249" i="32"/>
  <c r="AB273" i="9"/>
  <c r="AD273" i="9"/>
  <c r="AB261" i="9"/>
  <c r="AB249" i="9"/>
  <c r="J261" i="9"/>
  <c r="K275" i="9"/>
  <c r="G263" i="9"/>
  <c r="F252" i="9"/>
  <c r="I251" i="9"/>
  <c r="J264" i="9"/>
  <c r="J262" i="9"/>
  <c r="K274" i="9"/>
  <c r="H274" i="9"/>
  <c r="G264" i="9"/>
  <c r="I250" i="9"/>
  <c r="I252" i="9"/>
  <c r="K276" i="9"/>
  <c r="J263" i="9"/>
  <c r="H275" i="9"/>
  <c r="G262" i="9"/>
  <c r="F250" i="9"/>
  <c r="K273" i="9"/>
  <c r="H276" i="9"/>
  <c r="I249" i="9"/>
  <c r="D13" i="53" l="1"/>
  <c r="G13" i="53" s="1"/>
  <c r="J13" i="53" s="1"/>
  <c r="D15" i="53"/>
  <c r="G15" i="53" s="1"/>
  <c r="J15" i="53" s="1"/>
  <c r="N48" i="53"/>
  <c r="G48" i="53"/>
  <c r="J48" i="53" s="1"/>
  <c r="M48" i="53"/>
  <c r="P48" i="53" s="1"/>
  <c r="G52" i="53"/>
  <c r="J52" i="53" s="1"/>
  <c r="M52" i="53"/>
  <c r="P52" i="53" s="1"/>
  <c r="F52" i="53"/>
  <c r="I52" i="53" s="1"/>
  <c r="N52" i="53"/>
  <c r="N51" i="53"/>
  <c r="Q51" i="53" s="1"/>
  <c r="G51" i="53"/>
  <c r="J51" i="53" s="1"/>
  <c r="M49" i="53"/>
  <c r="P49" i="53" s="1"/>
  <c r="G49" i="53"/>
  <c r="J49" i="53" s="1"/>
  <c r="N49" i="53"/>
  <c r="M47" i="53"/>
  <c r="P47" i="53" s="1"/>
  <c r="G47" i="53"/>
  <c r="J47" i="53" s="1"/>
  <c r="N47" i="53"/>
  <c r="F47" i="53"/>
  <c r="I47" i="53" s="1"/>
  <c r="C23" i="51"/>
  <c r="F23" i="51" s="1"/>
  <c r="I23" i="51" s="1"/>
  <c r="F22" i="51"/>
  <c r="I22" i="51" s="1"/>
  <c r="G22" i="51"/>
  <c r="J22" i="51" s="1"/>
  <c r="J337" i="44"/>
  <c r="G339" i="44"/>
  <c r="J339" i="44" s="1"/>
  <c r="G340" i="44"/>
  <c r="J340" i="44" s="1"/>
  <c r="K337" i="44"/>
  <c r="H340" i="44"/>
  <c r="K340" i="44" s="1"/>
  <c r="H339" i="44"/>
  <c r="K339" i="44" s="1"/>
  <c r="J337" i="43"/>
  <c r="G340" i="43"/>
  <c r="J340" i="43" s="1"/>
  <c r="G339" i="43"/>
  <c r="J339" i="43" s="1"/>
  <c r="K337" i="43"/>
  <c r="H340" i="43"/>
  <c r="K340" i="43" s="1"/>
  <c r="H339" i="43"/>
  <c r="K339" i="43" s="1"/>
  <c r="K337" i="42"/>
  <c r="H340" i="42"/>
  <c r="K340" i="42" s="1"/>
  <c r="H339" i="42"/>
  <c r="K339" i="42" s="1"/>
  <c r="J337" i="42"/>
  <c r="G339" i="42"/>
  <c r="J339" i="42" s="1"/>
  <c r="G340" i="42"/>
  <c r="J340" i="42" s="1"/>
  <c r="K337" i="41"/>
  <c r="H339" i="41"/>
  <c r="K339" i="41" s="1"/>
  <c r="H340" i="41"/>
  <c r="K340" i="41" s="1"/>
  <c r="J337" i="41"/>
  <c r="G340" i="41"/>
  <c r="J340" i="41" s="1"/>
  <c r="G339" i="41"/>
  <c r="J339" i="41" s="1"/>
  <c r="J337" i="39"/>
  <c r="G340" i="39"/>
  <c r="J340" i="39" s="1"/>
  <c r="G339" i="39"/>
  <c r="J339" i="39" s="1"/>
  <c r="K337" i="39"/>
  <c r="H340" i="39"/>
  <c r="K340" i="39" s="1"/>
  <c r="H339" i="39"/>
  <c r="K339" i="39" s="1"/>
  <c r="J337" i="38"/>
  <c r="G340" i="38"/>
  <c r="J340" i="38" s="1"/>
  <c r="G339" i="38"/>
  <c r="J339" i="38" s="1"/>
  <c r="K337" i="38"/>
  <c r="H339" i="38"/>
  <c r="K339" i="38" s="1"/>
  <c r="H340" i="38"/>
  <c r="K340" i="38" s="1"/>
  <c r="K337" i="37"/>
  <c r="H340" i="37"/>
  <c r="K340" i="37" s="1"/>
  <c r="H339" i="37"/>
  <c r="K339" i="37" s="1"/>
  <c r="J337" i="37"/>
  <c r="G339" i="37"/>
  <c r="J339" i="37" s="1"/>
  <c r="G340" i="37"/>
  <c r="J340" i="37" s="1"/>
  <c r="J337" i="36"/>
  <c r="G340" i="36"/>
  <c r="J340" i="36" s="1"/>
  <c r="G339" i="36"/>
  <c r="J339" i="36" s="1"/>
  <c r="K337" i="36"/>
  <c r="H340" i="36"/>
  <c r="K340" i="36" s="1"/>
  <c r="H339" i="36"/>
  <c r="K339" i="36" s="1"/>
  <c r="M79" i="53"/>
  <c r="G79" i="53"/>
  <c r="J79" i="53" s="1"/>
  <c r="D24" i="53"/>
  <c r="G24" i="53" s="1"/>
  <c r="J24" i="53" s="1"/>
  <c r="F79" i="53"/>
  <c r="I79" i="53" s="1"/>
  <c r="N79" i="53"/>
  <c r="C24" i="53"/>
  <c r="F24" i="53" s="1"/>
  <c r="I24" i="53" s="1"/>
  <c r="F106" i="53"/>
  <c r="I106" i="53" s="1"/>
  <c r="N106" i="53"/>
  <c r="G106" i="53"/>
  <c r="J106" i="53" s="1"/>
  <c r="M106" i="53"/>
  <c r="P106" i="53" s="1"/>
  <c r="G78" i="53"/>
  <c r="J78" i="53" s="1"/>
  <c r="N78" i="53"/>
  <c r="D23" i="53"/>
  <c r="G23" i="53" s="1"/>
  <c r="J23" i="53" s="1"/>
  <c r="G105" i="53"/>
  <c r="J105" i="53" s="1"/>
  <c r="N105" i="53"/>
  <c r="N76" i="53"/>
  <c r="G76" i="53"/>
  <c r="J76" i="53" s="1"/>
  <c r="M76" i="53"/>
  <c r="D21" i="53"/>
  <c r="G21" i="53" s="1"/>
  <c r="J21" i="53" s="1"/>
  <c r="M103" i="53"/>
  <c r="P103" i="53" s="1"/>
  <c r="N103" i="53"/>
  <c r="G103" i="53"/>
  <c r="J103" i="53" s="1"/>
  <c r="N75" i="53"/>
  <c r="G75" i="53"/>
  <c r="J75" i="53" s="1"/>
  <c r="M75" i="53"/>
  <c r="D20" i="53"/>
  <c r="G20" i="53" s="1"/>
  <c r="J20" i="53" s="1"/>
  <c r="G102" i="53"/>
  <c r="J102" i="53" s="1"/>
  <c r="M102" i="53"/>
  <c r="P102" i="53" s="1"/>
  <c r="N102" i="53"/>
  <c r="G74" i="53"/>
  <c r="J74" i="53" s="1"/>
  <c r="M74" i="53"/>
  <c r="D19" i="53"/>
  <c r="G19" i="53" s="1"/>
  <c r="J19" i="53" s="1"/>
  <c r="F74" i="53"/>
  <c r="I74" i="53" s="1"/>
  <c r="N74" i="53"/>
  <c r="C19" i="53"/>
  <c r="F19" i="53" s="1"/>
  <c r="I19" i="53" s="1"/>
  <c r="N101" i="53"/>
  <c r="F101" i="53"/>
  <c r="I101" i="53" s="1"/>
  <c r="G101" i="53"/>
  <c r="J101" i="53" s="1"/>
  <c r="M101" i="53"/>
  <c r="P101" i="53" s="1"/>
  <c r="F73" i="53"/>
  <c r="I73" i="53" s="1"/>
  <c r="N73" i="53"/>
  <c r="C18" i="53"/>
  <c r="F18" i="53" s="1"/>
  <c r="I18" i="53" s="1"/>
  <c r="G73" i="53"/>
  <c r="J73" i="53" s="1"/>
  <c r="M73" i="53"/>
  <c r="P73" i="53" s="1"/>
  <c r="D18" i="53"/>
  <c r="G18" i="53" s="1"/>
  <c r="J18" i="53" s="1"/>
  <c r="F100" i="53"/>
  <c r="I100" i="53" s="1"/>
  <c r="N100" i="53"/>
  <c r="G100" i="53"/>
  <c r="J100" i="53" s="1"/>
  <c r="M100" i="53"/>
  <c r="P100" i="53" s="1"/>
  <c r="N72" i="53"/>
  <c r="F72" i="53"/>
  <c r="I72" i="53" s="1"/>
  <c r="C17" i="53"/>
  <c r="F17" i="53" s="1"/>
  <c r="I17" i="53" s="1"/>
  <c r="G72" i="53"/>
  <c r="J72" i="53" s="1"/>
  <c r="M72" i="53"/>
  <c r="D17" i="53"/>
  <c r="G17" i="53" s="1"/>
  <c r="J17" i="53" s="1"/>
  <c r="G99" i="53"/>
  <c r="J99" i="53" s="1"/>
  <c r="M99" i="53"/>
  <c r="P99" i="53" s="1"/>
  <c r="F99" i="53"/>
  <c r="I99" i="53" s="1"/>
  <c r="N99" i="53"/>
  <c r="N71" i="53"/>
  <c r="F71" i="53"/>
  <c r="I71" i="53" s="1"/>
  <c r="C16" i="53"/>
  <c r="F16" i="53" s="1"/>
  <c r="I16" i="53" s="1"/>
  <c r="N98" i="53"/>
  <c r="F98" i="53"/>
  <c r="I98" i="53" s="1"/>
  <c r="G70" i="53"/>
  <c r="J70" i="53" s="1"/>
  <c r="M70" i="53"/>
  <c r="M97" i="53"/>
  <c r="P97" i="53" s="1"/>
  <c r="G97" i="53"/>
  <c r="J97" i="53" s="1"/>
  <c r="G69" i="53"/>
  <c r="J69" i="53" s="1"/>
  <c r="M69" i="53"/>
  <c r="N69" i="53"/>
  <c r="G96" i="53"/>
  <c r="J96" i="53" s="1"/>
  <c r="M96" i="53"/>
  <c r="P96" i="53" s="1"/>
  <c r="N96" i="53"/>
  <c r="G68" i="53"/>
  <c r="J68" i="53" s="1"/>
  <c r="N68" i="53"/>
  <c r="M68" i="53"/>
  <c r="G95" i="53"/>
  <c r="J95" i="53" s="1"/>
  <c r="M95" i="53"/>
  <c r="P95" i="53" s="1"/>
  <c r="N95" i="53"/>
  <c r="M67" i="53"/>
  <c r="P67" i="53" s="1"/>
  <c r="G67" i="53"/>
  <c r="J67" i="53" s="1"/>
  <c r="F67" i="53"/>
  <c r="I67" i="53" s="1"/>
  <c r="N67" i="53"/>
  <c r="F94" i="53"/>
  <c r="I94" i="53" s="1"/>
  <c r="N94" i="53"/>
  <c r="M94" i="53"/>
  <c r="P94" i="53" s="1"/>
  <c r="G94" i="53"/>
  <c r="J94" i="53" s="1"/>
  <c r="F66" i="53"/>
  <c r="I66" i="53" s="1"/>
  <c r="N66" i="53"/>
  <c r="M66" i="53"/>
  <c r="P66" i="53" s="1"/>
  <c r="G66" i="53"/>
  <c r="J66" i="53" s="1"/>
  <c r="G93" i="53"/>
  <c r="J93" i="53" s="1"/>
  <c r="M93" i="53"/>
  <c r="P93" i="53" s="1"/>
  <c r="F93" i="53"/>
  <c r="I93" i="53" s="1"/>
  <c r="N93" i="53"/>
  <c r="F37" i="53"/>
  <c r="I37" i="53" s="1"/>
  <c r="C9" i="53"/>
  <c r="F9" i="53" s="1"/>
  <c r="I9" i="53" s="1"/>
  <c r="G64" i="53"/>
  <c r="J64" i="53" s="1"/>
  <c r="M64" i="53"/>
  <c r="P64" i="53" s="1"/>
  <c r="N64" i="53"/>
  <c r="N91" i="53"/>
  <c r="M91" i="53"/>
  <c r="P91" i="53" s="1"/>
  <c r="G91" i="53"/>
  <c r="J91" i="53" s="1"/>
  <c r="N63" i="53"/>
  <c r="G63" i="53"/>
  <c r="J63" i="53" s="1"/>
  <c r="M63" i="53"/>
  <c r="P63" i="53" s="1"/>
  <c r="N90" i="53"/>
  <c r="G90" i="53"/>
  <c r="J90" i="53" s="1"/>
  <c r="M90" i="53"/>
  <c r="P90" i="53" s="1"/>
  <c r="F62" i="53"/>
  <c r="I62" i="53" s="1"/>
  <c r="N62" i="53"/>
  <c r="M62" i="53"/>
  <c r="P62" i="53" s="1"/>
  <c r="G62" i="53"/>
  <c r="J62" i="53" s="1"/>
  <c r="G89" i="53"/>
  <c r="J89" i="53" s="1"/>
  <c r="M89" i="53"/>
  <c r="P89" i="53" s="1"/>
  <c r="F89" i="53"/>
  <c r="I89" i="53" s="1"/>
  <c r="N89" i="53"/>
  <c r="D110" i="53"/>
  <c r="G110" i="53" s="1"/>
  <c r="J110" i="53" s="1"/>
  <c r="M88" i="53"/>
  <c r="N88" i="53"/>
  <c r="G88" i="53"/>
  <c r="J88" i="53" s="1"/>
  <c r="C110" i="53"/>
  <c r="F110" i="53" s="1"/>
  <c r="I110" i="53" s="1"/>
  <c r="F88" i="53"/>
  <c r="I88" i="53" s="1"/>
  <c r="C6" i="53"/>
  <c r="C83" i="53"/>
  <c r="F83" i="53" s="1"/>
  <c r="I83" i="53" s="1"/>
  <c r="F61" i="53"/>
  <c r="I61" i="53" s="1"/>
  <c r="D6" i="53"/>
  <c r="N61" i="53"/>
  <c r="M61" i="53"/>
  <c r="G61" i="53"/>
  <c r="J61" i="53" s="1"/>
  <c r="D83" i="53"/>
  <c r="G83" i="53" s="1"/>
  <c r="J83" i="53" s="1"/>
  <c r="F48" i="53"/>
  <c r="I48" i="53" s="1"/>
  <c r="C20" i="53"/>
  <c r="F20" i="53" s="1"/>
  <c r="I20" i="53" s="1"/>
  <c r="C23" i="53"/>
  <c r="F23" i="53" s="1"/>
  <c r="I23" i="53" s="1"/>
  <c r="F51" i="53"/>
  <c r="I51" i="53" s="1"/>
  <c r="G50" i="53"/>
  <c r="J50" i="53" s="1"/>
  <c r="D22" i="53"/>
  <c r="G22" i="53" s="1"/>
  <c r="J22" i="53" s="1"/>
  <c r="F50" i="53"/>
  <c r="I50" i="53" s="1"/>
  <c r="C22" i="53"/>
  <c r="F22" i="53" s="1"/>
  <c r="I22" i="53" s="1"/>
  <c r="F49" i="53"/>
  <c r="I49" i="53" s="1"/>
  <c r="C21" i="53"/>
  <c r="F21" i="53" s="1"/>
  <c r="I21" i="53" s="1"/>
  <c r="N46" i="53"/>
  <c r="F46" i="53"/>
  <c r="I46" i="53" s="1"/>
  <c r="M46" i="53"/>
  <c r="G46" i="53"/>
  <c r="J46" i="53" s="1"/>
  <c r="C12" i="53"/>
  <c r="F12" i="53" s="1"/>
  <c r="I12" i="53" s="1"/>
  <c r="F40" i="53"/>
  <c r="I40" i="53" s="1"/>
  <c r="N40" i="53"/>
  <c r="D12" i="53"/>
  <c r="G12" i="53" s="1"/>
  <c r="J12" i="53" s="1"/>
  <c r="M40" i="53"/>
  <c r="G40" i="53"/>
  <c r="J40" i="53" s="1"/>
  <c r="D11" i="53"/>
  <c r="G11" i="53" s="1"/>
  <c r="J11" i="53" s="1"/>
  <c r="G39" i="53"/>
  <c r="J39" i="53" s="1"/>
  <c r="M39" i="53"/>
  <c r="C11" i="53"/>
  <c r="F11" i="53" s="1"/>
  <c r="I11" i="53" s="1"/>
  <c r="N39" i="53"/>
  <c r="F39" i="53"/>
  <c r="I39" i="53" s="1"/>
  <c r="G38" i="53"/>
  <c r="J38" i="53" s="1"/>
  <c r="D10" i="53"/>
  <c r="G10" i="53" s="1"/>
  <c r="J10" i="53" s="1"/>
  <c r="F38" i="53"/>
  <c r="I38" i="53" s="1"/>
  <c r="C10" i="53"/>
  <c r="F10" i="53" s="1"/>
  <c r="I10" i="53" s="1"/>
  <c r="D9" i="53"/>
  <c r="G9" i="53" s="1"/>
  <c r="J9" i="53" s="1"/>
  <c r="G37" i="53"/>
  <c r="J37" i="53" s="1"/>
  <c r="N37" i="53"/>
  <c r="M37" i="53"/>
  <c r="F36" i="53"/>
  <c r="I36" i="53" s="1"/>
  <c r="C8" i="53"/>
  <c r="F8" i="53" s="1"/>
  <c r="I8" i="53" s="1"/>
  <c r="D8" i="53"/>
  <c r="G8" i="53" s="1"/>
  <c r="J8" i="53" s="1"/>
  <c r="G36" i="53"/>
  <c r="J36" i="53" s="1"/>
  <c r="M36" i="53"/>
  <c r="N36" i="53"/>
  <c r="D56" i="53"/>
  <c r="G56" i="53" s="1"/>
  <c r="J56" i="53" s="1"/>
  <c r="D7" i="53"/>
  <c r="G7" i="53" s="1"/>
  <c r="J7" i="53" s="1"/>
  <c r="M35" i="53"/>
  <c r="G35" i="53"/>
  <c r="J35" i="53" s="1"/>
  <c r="N35" i="53"/>
  <c r="F35" i="53"/>
  <c r="I35" i="53" s="1"/>
  <c r="C7" i="53"/>
  <c r="F7" i="53" s="1"/>
  <c r="I7" i="53" s="1"/>
  <c r="C56" i="53"/>
  <c r="F56" i="53" s="1"/>
  <c r="I56" i="53" s="1"/>
  <c r="S291" i="49"/>
  <c r="S292" i="49" s="1"/>
  <c r="S291" i="50"/>
  <c r="S292" i="50" s="1"/>
  <c r="G71" i="53"/>
  <c r="J71" i="53" s="1"/>
  <c r="D16" i="53"/>
  <c r="G16" i="53" s="1"/>
  <c r="J16" i="53" s="1"/>
  <c r="F70" i="53"/>
  <c r="I70" i="53" s="1"/>
  <c r="C15" i="53"/>
  <c r="F15" i="53" s="1"/>
  <c r="I15" i="53" s="1"/>
  <c r="F69" i="53"/>
  <c r="I69" i="53" s="1"/>
  <c r="C14" i="53"/>
  <c r="F14" i="53" s="1"/>
  <c r="I14" i="53" s="1"/>
  <c r="F68" i="53"/>
  <c r="I68" i="53" s="1"/>
  <c r="C13" i="53"/>
  <c r="F13" i="53" s="1"/>
  <c r="I13" i="53" s="1"/>
  <c r="J337" i="35"/>
  <c r="G340" i="35"/>
  <c r="J340" i="35" s="1"/>
  <c r="K337" i="35"/>
  <c r="H340" i="35"/>
  <c r="K340" i="35" s="1"/>
  <c r="K337" i="34"/>
  <c r="H340" i="34"/>
  <c r="K340" i="34" s="1"/>
  <c r="J337" i="34"/>
  <c r="G340" i="34"/>
  <c r="J340" i="34" s="1"/>
  <c r="K337" i="33"/>
  <c r="H340" i="33"/>
  <c r="K340" i="33" s="1"/>
  <c r="J337" i="33"/>
  <c r="G340" i="33"/>
  <c r="J340" i="33" s="1"/>
  <c r="I336" i="33"/>
  <c r="L336" i="33" s="1"/>
  <c r="E36" i="53"/>
  <c r="I336" i="42"/>
  <c r="L336" i="42" s="1"/>
  <c r="E44" i="53"/>
  <c r="I337" i="50"/>
  <c r="L337" i="50" s="1"/>
  <c r="E79" i="53"/>
  <c r="H79" i="53" s="1"/>
  <c r="K79" i="53" s="1"/>
  <c r="I336" i="47"/>
  <c r="L336" i="47" s="1"/>
  <c r="E49" i="53"/>
  <c r="I336" i="45"/>
  <c r="L336" i="45" s="1"/>
  <c r="E47" i="53"/>
  <c r="E74" i="53"/>
  <c r="H74" i="53" s="1"/>
  <c r="K74" i="53" s="1"/>
  <c r="I337" i="45"/>
  <c r="L337" i="45" s="1"/>
  <c r="I336" i="38"/>
  <c r="L336" i="38" s="1"/>
  <c r="E41" i="53"/>
  <c r="N92" i="53"/>
  <c r="M92" i="53"/>
  <c r="P92" i="53" s="1"/>
  <c r="H92" i="53"/>
  <c r="K92" i="53" s="1"/>
  <c r="I336" i="34"/>
  <c r="L336" i="34" s="1"/>
  <c r="E37" i="53"/>
  <c r="I336" i="32"/>
  <c r="L336" i="32" s="1"/>
  <c r="E35" i="53"/>
  <c r="E62" i="53"/>
  <c r="H62" i="53" s="1"/>
  <c r="K62" i="53" s="1"/>
  <c r="I337" i="32"/>
  <c r="L337" i="32" s="1"/>
  <c r="I336" i="46"/>
  <c r="L336" i="46" s="1"/>
  <c r="E48" i="53"/>
  <c r="E75" i="53"/>
  <c r="H75" i="53" s="1"/>
  <c r="K75" i="53" s="1"/>
  <c r="I337" i="46"/>
  <c r="L337" i="46" s="1"/>
  <c r="I337" i="44"/>
  <c r="L337" i="44" s="1"/>
  <c r="E73" i="53"/>
  <c r="H73" i="53" s="1"/>
  <c r="K73" i="53" s="1"/>
  <c r="H97" i="53"/>
  <c r="K97" i="53" s="1"/>
  <c r="N97" i="53"/>
  <c r="I337" i="41"/>
  <c r="L337" i="41" s="1"/>
  <c r="E70" i="53"/>
  <c r="H105" i="53"/>
  <c r="K105" i="53" s="1"/>
  <c r="M105" i="53"/>
  <c r="P105" i="53" s="1"/>
  <c r="I337" i="49"/>
  <c r="L337" i="49" s="1"/>
  <c r="E78" i="53"/>
  <c r="I336" i="49"/>
  <c r="L336" i="49" s="1"/>
  <c r="E51" i="53"/>
  <c r="E69" i="53"/>
  <c r="H69" i="53" s="1"/>
  <c r="K69" i="53" s="1"/>
  <c r="I337" i="39"/>
  <c r="L337" i="39" s="1"/>
  <c r="I336" i="39"/>
  <c r="L336" i="39" s="1"/>
  <c r="E42" i="53"/>
  <c r="F328" i="34"/>
  <c r="F328" i="38"/>
  <c r="F336" i="48"/>
  <c r="F328" i="48"/>
  <c r="F337" i="48"/>
  <c r="F338" i="48"/>
  <c r="E104" i="53" s="1"/>
  <c r="F328" i="33"/>
  <c r="F337" i="33"/>
  <c r="F338" i="33"/>
  <c r="E90" i="53" s="1"/>
  <c r="H90" i="53" s="1"/>
  <c r="K90" i="53" s="1"/>
  <c r="F338" i="45"/>
  <c r="E101" i="53" s="1"/>
  <c r="H101" i="53" s="1"/>
  <c r="K101" i="53" s="1"/>
  <c r="F328" i="36"/>
  <c r="F337" i="36"/>
  <c r="F328" i="35"/>
  <c r="F328" i="32"/>
  <c r="F328" i="46"/>
  <c r="F338" i="44"/>
  <c r="E100" i="53" s="1"/>
  <c r="H100" i="53" s="1"/>
  <c r="K100" i="53" s="1"/>
  <c r="F338" i="43"/>
  <c r="E99" i="53" s="1"/>
  <c r="H99" i="53" s="1"/>
  <c r="K99" i="53" s="1"/>
  <c r="F337" i="42"/>
  <c r="F338" i="42"/>
  <c r="E98" i="53" s="1"/>
  <c r="F328" i="50"/>
  <c r="F338" i="50"/>
  <c r="E106" i="53" s="1"/>
  <c r="H106" i="53" s="1"/>
  <c r="K106" i="53" s="1"/>
  <c r="F336" i="50"/>
  <c r="F328" i="47"/>
  <c r="F338" i="47"/>
  <c r="E103" i="53" s="1"/>
  <c r="H103" i="53" s="1"/>
  <c r="K103" i="53" s="1"/>
  <c r="F337" i="47"/>
  <c r="F328" i="45"/>
  <c r="F337" i="38"/>
  <c r="F336" i="35"/>
  <c r="F337" i="35"/>
  <c r="F337" i="34"/>
  <c r="F336" i="44"/>
  <c r="F328" i="44"/>
  <c r="F337" i="43"/>
  <c r="F328" i="43"/>
  <c r="F338" i="37"/>
  <c r="E94" i="53" s="1"/>
  <c r="H94" i="53" s="1"/>
  <c r="K94" i="53" s="1"/>
  <c r="F336" i="37"/>
  <c r="F337" i="37"/>
  <c r="F336" i="36"/>
  <c r="F336" i="43"/>
  <c r="F336" i="41"/>
  <c r="R52" i="53"/>
  <c r="T52" i="53"/>
  <c r="S51" i="53"/>
  <c r="U51" i="53"/>
  <c r="R49" i="53"/>
  <c r="T49" i="53"/>
  <c r="R48" i="53"/>
  <c r="T48" i="53"/>
  <c r="R47" i="53"/>
  <c r="T47" i="53"/>
  <c r="R45" i="53"/>
  <c r="T45" i="53"/>
  <c r="S45" i="53"/>
  <c r="U45" i="53"/>
  <c r="S44" i="53"/>
  <c r="U44" i="53"/>
  <c r="R43" i="53"/>
  <c r="T43" i="53"/>
  <c r="S42" i="53"/>
  <c r="U42" i="53"/>
  <c r="R42" i="53"/>
  <c r="T42" i="53"/>
  <c r="S41" i="53"/>
  <c r="U41" i="53"/>
  <c r="R41" i="53"/>
  <c r="T41" i="53"/>
  <c r="S34" i="53"/>
  <c r="U34" i="53"/>
  <c r="R34" i="53"/>
  <c r="T34" i="53"/>
  <c r="D24" i="51"/>
  <c r="G24" i="51" s="1"/>
  <c r="J24" i="51" s="1"/>
  <c r="C15" i="51"/>
  <c r="F15" i="51" s="1"/>
  <c r="I15" i="51" s="1"/>
  <c r="C13" i="51"/>
  <c r="F13" i="51" s="1"/>
  <c r="I13" i="51" s="1"/>
  <c r="C12" i="51"/>
  <c r="F12" i="51" s="1"/>
  <c r="I12" i="51" s="1"/>
  <c r="B21" i="51"/>
  <c r="F21" i="51" s="1"/>
  <c r="I21" i="51" s="1"/>
  <c r="B110" i="51"/>
  <c r="R96" i="51"/>
  <c r="T96" i="51"/>
  <c r="V96" i="51" s="1"/>
  <c r="R93" i="51"/>
  <c r="T93" i="51"/>
  <c r="V93" i="51" s="1"/>
  <c r="R72" i="51"/>
  <c r="T72" i="51"/>
  <c r="V72" i="51" s="1"/>
  <c r="R66" i="51"/>
  <c r="T66" i="51"/>
  <c r="V66" i="51" s="1"/>
  <c r="R62" i="51"/>
  <c r="T62" i="51"/>
  <c r="V62" i="51" s="1"/>
  <c r="S96" i="51"/>
  <c r="U96" i="51"/>
  <c r="W96" i="51" s="1"/>
  <c r="S93" i="51"/>
  <c r="U93" i="51"/>
  <c r="W93" i="51" s="1"/>
  <c r="S66" i="51"/>
  <c r="U66" i="51"/>
  <c r="S62" i="51"/>
  <c r="U62" i="51"/>
  <c r="F103" i="51"/>
  <c r="I103" i="51" s="1"/>
  <c r="P75" i="51"/>
  <c r="G17" i="51"/>
  <c r="J17" i="51" s="1"/>
  <c r="B20" i="51"/>
  <c r="F20" i="51" s="1"/>
  <c r="I20" i="51" s="1"/>
  <c r="Q75" i="51"/>
  <c r="G75" i="51"/>
  <c r="J75" i="51" s="1"/>
  <c r="F75" i="51"/>
  <c r="I75" i="51" s="1"/>
  <c r="AC251" i="48"/>
  <c r="AC251" i="49"/>
  <c r="W251" i="48"/>
  <c r="W251" i="49"/>
  <c r="X289" i="41"/>
  <c r="AC261" i="41"/>
  <c r="AA289" i="41" s="1"/>
  <c r="X289" i="43"/>
  <c r="AC261" i="43"/>
  <c r="AA289" i="43" s="1"/>
  <c r="X288" i="38"/>
  <c r="AC249" i="38"/>
  <c r="AA288" i="38" s="1"/>
  <c r="X288" i="35"/>
  <c r="AC249" i="35"/>
  <c r="AA288" i="35" s="1"/>
  <c r="X288" i="36"/>
  <c r="AC249" i="36"/>
  <c r="AA288" i="36" s="1"/>
  <c r="X288" i="37"/>
  <c r="AC249" i="37"/>
  <c r="AA288" i="37" s="1"/>
  <c r="X288" i="43"/>
  <c r="AC249" i="43"/>
  <c r="AA288" i="43" s="1"/>
  <c r="X288" i="39"/>
  <c r="AC249" i="39"/>
  <c r="AA288" i="39" s="1"/>
  <c r="V289" i="39"/>
  <c r="W261" i="39"/>
  <c r="Y289" i="39" s="1"/>
  <c r="V289" i="41"/>
  <c r="W261" i="41"/>
  <c r="Y289" i="41" s="1"/>
  <c r="V288" i="37"/>
  <c r="W249" i="37"/>
  <c r="Y288" i="37" s="1"/>
  <c r="AB288" i="37"/>
  <c r="AE291" i="37"/>
  <c r="V288" i="35"/>
  <c r="W249" i="35"/>
  <c r="Y288" i="35" s="1"/>
  <c r="AB288" i="35"/>
  <c r="AE291" i="35"/>
  <c r="V288" i="50"/>
  <c r="W249" i="50"/>
  <c r="Y288" i="50" s="1"/>
  <c r="AB288" i="50"/>
  <c r="AE291" i="50"/>
  <c r="V288" i="36"/>
  <c r="W249" i="36"/>
  <c r="Y288" i="36" s="1"/>
  <c r="AB288" i="36"/>
  <c r="AE291" i="36"/>
  <c r="V288" i="49"/>
  <c r="W249" i="49"/>
  <c r="Y288" i="49" s="1"/>
  <c r="AE291" i="49"/>
  <c r="AB288" i="49"/>
  <c r="V288" i="39"/>
  <c r="W249" i="39"/>
  <c r="Y288" i="39" s="1"/>
  <c r="AB288" i="39"/>
  <c r="AE291" i="39"/>
  <c r="AB288" i="38"/>
  <c r="AE291" i="38"/>
  <c r="V288" i="38"/>
  <c r="W249" i="38"/>
  <c r="Y288" i="38" s="1"/>
  <c r="V288" i="41"/>
  <c r="W249" i="41"/>
  <c r="Y288" i="41" s="1"/>
  <c r="AB288" i="41"/>
  <c r="AE291" i="41"/>
  <c r="V289" i="50"/>
  <c r="W261" i="50"/>
  <c r="Y289" i="50" s="1"/>
  <c r="X289" i="50"/>
  <c r="AC261" i="50"/>
  <c r="AA289" i="50" s="1"/>
  <c r="V289" i="49"/>
  <c r="W261" i="49"/>
  <c r="Y289" i="49" s="1"/>
  <c r="X289" i="49"/>
  <c r="AC261" i="49"/>
  <c r="AA289" i="49" s="1"/>
  <c r="V289" i="48"/>
  <c r="W261" i="48"/>
  <c r="Y289" i="48" s="1"/>
  <c r="X289" i="48"/>
  <c r="AC261" i="48"/>
  <c r="AA289" i="48" s="1"/>
  <c r="V289" i="44"/>
  <c r="W261" i="44"/>
  <c r="Y289" i="44" s="1"/>
  <c r="X289" i="44"/>
  <c r="AC261" i="44"/>
  <c r="AA289" i="44" s="1"/>
  <c r="AD291" i="44"/>
  <c r="X288" i="44"/>
  <c r="AC249" i="44"/>
  <c r="AA288" i="44" s="1"/>
  <c r="AD291" i="42"/>
  <c r="X288" i="42"/>
  <c r="AC249" i="42"/>
  <c r="AA288" i="42" s="1"/>
  <c r="V289" i="42"/>
  <c r="W261" i="42"/>
  <c r="Y289" i="42" s="1"/>
  <c r="X289" i="42"/>
  <c r="AC261" i="42"/>
  <c r="AA289" i="42" s="1"/>
  <c r="AD291" i="34"/>
  <c r="X288" i="34"/>
  <c r="AC249" i="34"/>
  <c r="AA288" i="34" s="1"/>
  <c r="AB290" i="33"/>
  <c r="X288" i="33"/>
  <c r="AC249" i="33"/>
  <c r="AA288" i="33" s="1"/>
  <c r="V289" i="32"/>
  <c r="W261" i="32"/>
  <c r="Y289" i="32" s="1"/>
  <c r="V288" i="32"/>
  <c r="W249" i="32"/>
  <c r="Y288" i="32" s="1"/>
  <c r="V289" i="46"/>
  <c r="W261" i="46"/>
  <c r="Y289" i="46" s="1"/>
  <c r="X289" i="46"/>
  <c r="AC261" i="46"/>
  <c r="AA289" i="46" s="1"/>
  <c r="AA291" i="50"/>
  <c r="X291" i="50"/>
  <c r="O96" i="51"/>
  <c r="O66" i="51"/>
  <c r="O93" i="51"/>
  <c r="U291" i="42"/>
  <c r="U292" i="42" s="1"/>
  <c r="O62" i="51"/>
  <c r="U291" i="9"/>
  <c r="U292" i="9" s="1"/>
  <c r="O75" i="51"/>
  <c r="T249" i="33"/>
  <c r="F327" i="33"/>
  <c r="T261" i="33"/>
  <c r="T273" i="33"/>
  <c r="F329" i="33"/>
  <c r="T249" i="50"/>
  <c r="F327" i="50"/>
  <c r="T261" i="47"/>
  <c r="T273" i="47"/>
  <c r="F329" i="47"/>
  <c r="T249" i="47"/>
  <c r="F327" i="47"/>
  <c r="AC273" i="36"/>
  <c r="AA290" i="36" s="1"/>
  <c r="X290" i="36"/>
  <c r="AG291" i="36"/>
  <c r="AD290" i="36"/>
  <c r="AD291" i="36" s="1"/>
  <c r="AG291" i="38"/>
  <c r="AD290" i="38"/>
  <c r="AD291" i="38" s="1"/>
  <c r="AC273" i="38"/>
  <c r="AA290" i="38" s="1"/>
  <c r="X290" i="38"/>
  <c r="AC273" i="35"/>
  <c r="AA290" i="35" s="1"/>
  <c r="X290" i="35"/>
  <c r="AD290" i="35"/>
  <c r="AD291" i="35" s="1"/>
  <c r="AG291" i="35"/>
  <c r="AC273" i="37"/>
  <c r="AA290" i="37" s="1"/>
  <c r="X290" i="37"/>
  <c r="AG291" i="37"/>
  <c r="AD290" i="37"/>
  <c r="AD291" i="37" s="1"/>
  <c r="AC273" i="39"/>
  <c r="AA290" i="39" s="1"/>
  <c r="X290" i="39"/>
  <c r="AG291" i="39"/>
  <c r="AD290" i="39"/>
  <c r="AD291" i="39" s="1"/>
  <c r="AC273" i="41"/>
  <c r="AA290" i="41" s="1"/>
  <c r="AA291" i="41" s="1"/>
  <c r="X290" i="41"/>
  <c r="X291" i="41" s="1"/>
  <c r="AD290" i="41"/>
  <c r="AG291" i="41"/>
  <c r="AD290" i="43"/>
  <c r="AD291" i="43" s="1"/>
  <c r="AG291" i="43"/>
  <c r="AC273" i="43"/>
  <c r="AA290" i="43" s="1"/>
  <c r="X290" i="43"/>
  <c r="Q105" i="51"/>
  <c r="D7" i="51"/>
  <c r="G7" i="51" s="1"/>
  <c r="J7" i="51" s="1"/>
  <c r="D20" i="51"/>
  <c r="AD289" i="33"/>
  <c r="AD291" i="33" s="1"/>
  <c r="AG291" i="33"/>
  <c r="AC261" i="33"/>
  <c r="AA289" i="33" s="1"/>
  <c r="X289" i="33"/>
  <c r="Q78" i="51"/>
  <c r="D21" i="51"/>
  <c r="W273" i="35"/>
  <c r="Y290" i="35" s="1"/>
  <c r="V290" i="35"/>
  <c r="AB290" i="35"/>
  <c r="W273" i="38"/>
  <c r="Y290" i="38" s="1"/>
  <c r="V290" i="38"/>
  <c r="AB290" i="38"/>
  <c r="AB290" i="39"/>
  <c r="W273" i="39"/>
  <c r="Y290" i="39" s="1"/>
  <c r="V290" i="39"/>
  <c r="W273" i="37"/>
  <c r="Y290" i="37" s="1"/>
  <c r="V290" i="37"/>
  <c r="AB290" i="37"/>
  <c r="W273" i="36"/>
  <c r="Y290" i="36" s="1"/>
  <c r="V290" i="36"/>
  <c r="AB290" i="36"/>
  <c r="AB290" i="43"/>
  <c r="W273" i="43"/>
  <c r="Y290" i="43" s="1"/>
  <c r="V290" i="43"/>
  <c r="AB290" i="41"/>
  <c r="W273" i="41"/>
  <c r="Y290" i="41" s="1"/>
  <c r="V290" i="41"/>
  <c r="W273" i="34"/>
  <c r="Y290" i="34" s="1"/>
  <c r="V290" i="34"/>
  <c r="AB290" i="34"/>
  <c r="AB288" i="42"/>
  <c r="AE291" i="42"/>
  <c r="W249" i="42"/>
  <c r="Y288" i="42" s="1"/>
  <c r="V288" i="42"/>
  <c r="AE291" i="33"/>
  <c r="AB288" i="33"/>
  <c r="W249" i="33"/>
  <c r="Y288" i="33" s="1"/>
  <c r="V288" i="33"/>
  <c r="AB288" i="34"/>
  <c r="AE291" i="34"/>
  <c r="W249" i="34"/>
  <c r="Y288" i="34" s="1"/>
  <c r="V288" i="34"/>
  <c r="AC261" i="45"/>
  <c r="AA289" i="45" s="1"/>
  <c r="X289" i="45"/>
  <c r="W261" i="45"/>
  <c r="Y289" i="45" s="1"/>
  <c r="V289" i="45"/>
  <c r="AG291" i="45"/>
  <c r="AD290" i="45"/>
  <c r="AC273" i="45"/>
  <c r="AA290" i="45" s="1"/>
  <c r="X290" i="45"/>
  <c r="C24" i="51"/>
  <c r="F24" i="51" s="1"/>
  <c r="I24" i="51" s="1"/>
  <c r="N52" i="51"/>
  <c r="D14" i="51"/>
  <c r="G14" i="51" s="1"/>
  <c r="J14" i="51" s="1"/>
  <c r="N42" i="51"/>
  <c r="AC249" i="45"/>
  <c r="AA288" i="45" s="1"/>
  <c r="X288" i="45"/>
  <c r="AD291" i="45"/>
  <c r="D19" i="51"/>
  <c r="G19" i="51" s="1"/>
  <c r="J19" i="51" s="1"/>
  <c r="N44" i="51"/>
  <c r="C16" i="51"/>
  <c r="F16" i="51" s="1"/>
  <c r="I16" i="51" s="1"/>
  <c r="D9" i="51"/>
  <c r="G9" i="51" s="1"/>
  <c r="J9" i="51" s="1"/>
  <c r="N37" i="51"/>
  <c r="N36" i="51"/>
  <c r="D8" i="51"/>
  <c r="G8" i="51" s="1"/>
  <c r="J8" i="51" s="1"/>
  <c r="AC261" i="32"/>
  <c r="AA289" i="32" s="1"/>
  <c r="X289" i="32"/>
  <c r="AG291" i="32"/>
  <c r="AD289" i="32"/>
  <c r="D6" i="51"/>
  <c r="N34" i="51"/>
  <c r="AC249" i="49"/>
  <c r="AA288" i="49" s="1"/>
  <c r="X288" i="49"/>
  <c r="AG291" i="49"/>
  <c r="AD288" i="49"/>
  <c r="W249" i="48"/>
  <c r="Y288" i="48" s="1"/>
  <c r="V288" i="48"/>
  <c r="AB288" i="48"/>
  <c r="AE291" i="48"/>
  <c r="AD288" i="48"/>
  <c r="AG291" i="48"/>
  <c r="AC249" i="48"/>
  <c r="AA288" i="48" s="1"/>
  <c r="X288" i="48"/>
  <c r="W249" i="47"/>
  <c r="Y288" i="47" s="1"/>
  <c r="V288" i="47"/>
  <c r="AB288" i="47"/>
  <c r="AE291" i="47"/>
  <c r="W249" i="46"/>
  <c r="Y288" i="46" s="1"/>
  <c r="V288" i="46"/>
  <c r="AE291" i="46"/>
  <c r="AB288" i="46"/>
  <c r="AC249" i="46"/>
  <c r="AA288" i="46" s="1"/>
  <c r="X288" i="46"/>
  <c r="AD288" i="46"/>
  <c r="AG291" i="46"/>
  <c r="AB288" i="45"/>
  <c r="AE291" i="45"/>
  <c r="W249" i="45"/>
  <c r="Y288" i="45" s="1"/>
  <c r="V288" i="45"/>
  <c r="W249" i="44"/>
  <c r="Y288" i="44" s="1"/>
  <c r="V288" i="44"/>
  <c r="AE291" i="44"/>
  <c r="AB288" i="44"/>
  <c r="W261" i="43"/>
  <c r="Y289" i="43" s="1"/>
  <c r="V289" i="43"/>
  <c r="W249" i="43"/>
  <c r="Y288" i="43" s="1"/>
  <c r="V288" i="43"/>
  <c r="AE291" i="43"/>
  <c r="AB288" i="43"/>
  <c r="AC273" i="47"/>
  <c r="AA290" i="47" s="1"/>
  <c r="X290" i="47"/>
  <c r="AG291" i="47"/>
  <c r="AD290" i="47"/>
  <c r="AC261" i="47"/>
  <c r="AA289" i="47" s="1"/>
  <c r="X289" i="47"/>
  <c r="AC249" i="47"/>
  <c r="AA288" i="47" s="1"/>
  <c r="X288" i="47"/>
  <c r="AD291" i="47"/>
  <c r="W273" i="47"/>
  <c r="Y290" i="47" s="1"/>
  <c r="V290" i="47"/>
  <c r="AB290" i="47"/>
  <c r="W261" i="47"/>
  <c r="Y289" i="47" s="1"/>
  <c r="V289" i="47"/>
  <c r="AE291" i="32"/>
  <c r="AB288" i="32"/>
  <c r="AD291" i="32"/>
  <c r="AC249" i="32"/>
  <c r="AA288" i="32" s="1"/>
  <c r="X288" i="32"/>
  <c r="AC273" i="9"/>
  <c r="AA290" i="9" s="1"/>
  <c r="X290" i="9"/>
  <c r="AD290" i="9"/>
  <c r="AD291" i="9" s="1"/>
  <c r="AG291" i="9"/>
  <c r="AC261" i="9"/>
  <c r="AA289" i="9" s="1"/>
  <c r="X289" i="9"/>
  <c r="AC249" i="9"/>
  <c r="AA288" i="9" s="1"/>
  <c r="X288" i="9"/>
  <c r="K327" i="43"/>
  <c r="F19" i="51"/>
  <c r="I19" i="51" s="1"/>
  <c r="F14" i="51"/>
  <c r="I14" i="51" s="1"/>
  <c r="G13" i="51"/>
  <c r="J13" i="51" s="1"/>
  <c r="G12" i="51"/>
  <c r="J12" i="51" s="1"/>
  <c r="G11" i="51"/>
  <c r="J11" i="51" s="1"/>
  <c r="F11" i="51"/>
  <c r="I11" i="51" s="1"/>
  <c r="P35" i="51"/>
  <c r="P48" i="51"/>
  <c r="Q48" i="51"/>
  <c r="P49" i="51"/>
  <c r="Q49" i="51"/>
  <c r="B56" i="51"/>
  <c r="B10" i="51"/>
  <c r="G45" i="51"/>
  <c r="J45" i="51" s="1"/>
  <c r="M45" i="51"/>
  <c r="F106" i="51"/>
  <c r="I106" i="51" s="1"/>
  <c r="F98" i="51"/>
  <c r="I98" i="51" s="1"/>
  <c r="F79" i="51"/>
  <c r="I79" i="51" s="1"/>
  <c r="F71" i="51"/>
  <c r="I71" i="51" s="1"/>
  <c r="F49" i="51"/>
  <c r="I49" i="51" s="1"/>
  <c r="F48" i="51"/>
  <c r="I48" i="51" s="1"/>
  <c r="M40" i="51"/>
  <c r="M39" i="51"/>
  <c r="N39" i="51"/>
  <c r="O39" i="51" s="1"/>
  <c r="F38" i="51"/>
  <c r="I38" i="51" s="1"/>
  <c r="F50" i="51"/>
  <c r="I50" i="51" s="1"/>
  <c r="G50" i="51"/>
  <c r="J50" i="51" s="1"/>
  <c r="F44" i="51"/>
  <c r="I44" i="51" s="1"/>
  <c r="N45" i="51"/>
  <c r="M34" i="51"/>
  <c r="H330" i="44"/>
  <c r="H330" i="46"/>
  <c r="K329" i="43"/>
  <c r="H330" i="43"/>
  <c r="K329" i="32"/>
  <c r="H330" i="32"/>
  <c r="G106" i="51"/>
  <c r="J106" i="51" s="1"/>
  <c r="Q106" i="51"/>
  <c r="M106" i="51"/>
  <c r="M99" i="51"/>
  <c r="P99" i="51" s="1"/>
  <c r="G99" i="51"/>
  <c r="J99" i="51" s="1"/>
  <c r="G97" i="51"/>
  <c r="J97" i="51" s="1"/>
  <c r="M97" i="51"/>
  <c r="P97" i="51" s="1"/>
  <c r="G95" i="51"/>
  <c r="J95" i="51" s="1"/>
  <c r="M95" i="51"/>
  <c r="P95" i="51" s="1"/>
  <c r="M94" i="51"/>
  <c r="P94" i="51" s="1"/>
  <c r="G94" i="51"/>
  <c r="J94" i="51" s="1"/>
  <c r="G105" i="51"/>
  <c r="J105" i="51" s="1"/>
  <c r="G100" i="51"/>
  <c r="J100" i="51" s="1"/>
  <c r="M100" i="51"/>
  <c r="P100" i="51" s="1"/>
  <c r="G98" i="51"/>
  <c r="J98" i="51" s="1"/>
  <c r="Q98" i="51"/>
  <c r="M91" i="51"/>
  <c r="P91" i="51" s="1"/>
  <c r="G91" i="51"/>
  <c r="J91" i="51" s="1"/>
  <c r="G90" i="51"/>
  <c r="J90" i="51" s="1"/>
  <c r="M90" i="51"/>
  <c r="P90" i="51" s="1"/>
  <c r="M89" i="51"/>
  <c r="G89" i="51"/>
  <c r="J89" i="51" s="1"/>
  <c r="M102" i="51"/>
  <c r="O102" i="51" s="1"/>
  <c r="G102" i="51"/>
  <c r="J102" i="51" s="1"/>
  <c r="G103" i="51"/>
  <c r="J103" i="51" s="1"/>
  <c r="M103" i="51"/>
  <c r="P103" i="51" s="1"/>
  <c r="H330" i="36"/>
  <c r="H330" i="35"/>
  <c r="K328" i="50"/>
  <c r="H330" i="50"/>
  <c r="H331" i="50"/>
  <c r="K331" i="50" s="1"/>
  <c r="K328" i="41"/>
  <c r="H330" i="41"/>
  <c r="H331" i="41"/>
  <c r="K331" i="41" s="1"/>
  <c r="K328" i="39"/>
  <c r="H330" i="39"/>
  <c r="K328" i="38"/>
  <c r="H330" i="38"/>
  <c r="H331" i="38"/>
  <c r="K331" i="38" s="1"/>
  <c r="K328" i="37"/>
  <c r="H330" i="37"/>
  <c r="H331" i="37"/>
  <c r="K331" i="37" s="1"/>
  <c r="K328" i="49"/>
  <c r="H330" i="49"/>
  <c r="H331" i="49"/>
  <c r="K331" i="49" s="1"/>
  <c r="K328" i="48"/>
  <c r="H330" i="48"/>
  <c r="H331" i="48"/>
  <c r="K331" i="48" s="1"/>
  <c r="K328" i="42"/>
  <c r="H330" i="42"/>
  <c r="H331" i="42"/>
  <c r="K331" i="42" s="1"/>
  <c r="K328" i="34"/>
  <c r="H330" i="34"/>
  <c r="H331" i="34"/>
  <c r="K331" i="34" s="1"/>
  <c r="K328" i="33"/>
  <c r="H330" i="33"/>
  <c r="H331" i="33"/>
  <c r="K331" i="33" s="1"/>
  <c r="K328" i="47"/>
  <c r="H331" i="47"/>
  <c r="K331" i="47" s="1"/>
  <c r="H330" i="47"/>
  <c r="G79" i="51"/>
  <c r="J79" i="51" s="1"/>
  <c r="Q79" i="51"/>
  <c r="M79" i="51"/>
  <c r="M70" i="51"/>
  <c r="P70" i="51" s="1"/>
  <c r="G70" i="51"/>
  <c r="J70" i="51" s="1"/>
  <c r="G69" i="51"/>
  <c r="J69" i="51" s="1"/>
  <c r="M69" i="51"/>
  <c r="P69" i="51" s="1"/>
  <c r="G68" i="51"/>
  <c r="J68" i="51" s="1"/>
  <c r="M68" i="51"/>
  <c r="P68" i="51" s="1"/>
  <c r="M67" i="51"/>
  <c r="P67" i="51" s="1"/>
  <c r="G67" i="51"/>
  <c r="J67" i="51" s="1"/>
  <c r="G65" i="51"/>
  <c r="J65" i="51" s="1"/>
  <c r="M61" i="51"/>
  <c r="G61" i="51"/>
  <c r="J61" i="51" s="1"/>
  <c r="G78" i="51"/>
  <c r="J78" i="51" s="1"/>
  <c r="H331" i="44"/>
  <c r="K331" i="44" s="1"/>
  <c r="K328" i="44"/>
  <c r="G73" i="51"/>
  <c r="J73" i="51" s="1"/>
  <c r="M73" i="51"/>
  <c r="P73" i="51" s="1"/>
  <c r="Q71" i="51"/>
  <c r="G71" i="51"/>
  <c r="J71" i="51" s="1"/>
  <c r="G64" i="51"/>
  <c r="J64" i="51" s="1"/>
  <c r="M64" i="51"/>
  <c r="P64" i="51" s="1"/>
  <c r="G63" i="51"/>
  <c r="J63" i="51" s="1"/>
  <c r="M63" i="51"/>
  <c r="P63" i="51" s="1"/>
  <c r="G76" i="51"/>
  <c r="J76" i="51" s="1"/>
  <c r="M76" i="51"/>
  <c r="O76" i="51" s="1"/>
  <c r="H331" i="43"/>
  <c r="K331" i="43" s="1"/>
  <c r="I329" i="35"/>
  <c r="L329" i="35" s="1"/>
  <c r="E92" i="51"/>
  <c r="N92" i="51" s="1"/>
  <c r="J329" i="50"/>
  <c r="G330" i="50"/>
  <c r="J330" i="50" s="1"/>
  <c r="G330" i="38"/>
  <c r="J330" i="38" s="1"/>
  <c r="G330" i="37"/>
  <c r="J330" i="37" s="1"/>
  <c r="G330" i="35"/>
  <c r="J330" i="35" s="1"/>
  <c r="G330" i="48"/>
  <c r="J330" i="48" s="1"/>
  <c r="G330" i="44"/>
  <c r="J330" i="44" s="1"/>
  <c r="G330" i="34"/>
  <c r="J330" i="34" s="1"/>
  <c r="G330" i="33"/>
  <c r="J330" i="33" s="1"/>
  <c r="G330" i="32"/>
  <c r="J330" i="32" s="1"/>
  <c r="G330" i="46"/>
  <c r="J330" i="46" s="1"/>
  <c r="F99" i="51"/>
  <c r="I99" i="51" s="1"/>
  <c r="F97" i="51"/>
  <c r="I97" i="51" s="1"/>
  <c r="F94" i="51"/>
  <c r="I94" i="51" s="1"/>
  <c r="F100" i="51"/>
  <c r="I100" i="51" s="1"/>
  <c r="F91" i="51"/>
  <c r="I91" i="51" s="1"/>
  <c r="F90" i="51"/>
  <c r="I90" i="51" s="1"/>
  <c r="F89" i="51"/>
  <c r="I89" i="51" s="1"/>
  <c r="G330" i="36"/>
  <c r="J330" i="36" s="1"/>
  <c r="J328" i="50"/>
  <c r="G331" i="50"/>
  <c r="J331" i="50" s="1"/>
  <c r="J328" i="39"/>
  <c r="G330" i="39"/>
  <c r="J330" i="39" s="1"/>
  <c r="J328" i="49"/>
  <c r="G330" i="49"/>
  <c r="J330" i="49" s="1"/>
  <c r="G331" i="49"/>
  <c r="J331" i="49" s="1"/>
  <c r="J328" i="42"/>
  <c r="G330" i="42"/>
  <c r="J330" i="42" s="1"/>
  <c r="G331" i="42"/>
  <c r="J331" i="42" s="1"/>
  <c r="J328" i="43"/>
  <c r="G331" i="43"/>
  <c r="J331" i="43" s="1"/>
  <c r="G330" i="43"/>
  <c r="J330" i="43" s="1"/>
  <c r="G331" i="41"/>
  <c r="J331" i="41" s="1"/>
  <c r="J328" i="41"/>
  <c r="F70" i="51"/>
  <c r="I70" i="51" s="1"/>
  <c r="F69" i="51"/>
  <c r="I69" i="51" s="1"/>
  <c r="G331" i="38"/>
  <c r="J331" i="38" s="1"/>
  <c r="J328" i="38"/>
  <c r="G331" i="37"/>
  <c r="J331" i="37" s="1"/>
  <c r="J328" i="37"/>
  <c r="F67" i="51"/>
  <c r="I67" i="51" s="1"/>
  <c r="G331" i="35"/>
  <c r="J331" i="35" s="1"/>
  <c r="J328" i="35"/>
  <c r="G331" i="48"/>
  <c r="J331" i="48" s="1"/>
  <c r="J328" i="48"/>
  <c r="G331" i="44"/>
  <c r="J331" i="44" s="1"/>
  <c r="J328" i="44"/>
  <c r="F73" i="51"/>
  <c r="I73" i="51" s="1"/>
  <c r="G331" i="34"/>
  <c r="J331" i="34" s="1"/>
  <c r="J328" i="34"/>
  <c r="F64" i="51"/>
  <c r="I64" i="51" s="1"/>
  <c r="G331" i="33"/>
  <c r="J331" i="33" s="1"/>
  <c r="J328" i="33"/>
  <c r="F63" i="51"/>
  <c r="I63" i="51" s="1"/>
  <c r="F72" i="51"/>
  <c r="I72" i="51" s="1"/>
  <c r="G330" i="47"/>
  <c r="J330" i="47" s="1"/>
  <c r="M88" i="51"/>
  <c r="G88" i="51"/>
  <c r="J88" i="51" s="1"/>
  <c r="M52" i="51"/>
  <c r="F43" i="51"/>
  <c r="I43" i="51" s="1"/>
  <c r="G43" i="51"/>
  <c r="J43" i="51" s="1"/>
  <c r="M43" i="51"/>
  <c r="G42" i="51"/>
  <c r="J42" i="51" s="1"/>
  <c r="M42" i="51"/>
  <c r="F42" i="51"/>
  <c r="I42" i="51" s="1"/>
  <c r="N41" i="51"/>
  <c r="M41" i="51"/>
  <c r="F40" i="51"/>
  <c r="I40" i="51" s="1"/>
  <c r="N40" i="51"/>
  <c r="O40" i="51" s="1"/>
  <c r="G38" i="51"/>
  <c r="J38" i="51" s="1"/>
  <c r="G51" i="51"/>
  <c r="J51" i="51" s="1"/>
  <c r="N51" i="51"/>
  <c r="G47" i="51"/>
  <c r="J47" i="51" s="1"/>
  <c r="M47" i="51"/>
  <c r="F47" i="51"/>
  <c r="I47" i="51" s="1"/>
  <c r="N47" i="51"/>
  <c r="O47" i="51" s="1"/>
  <c r="F46" i="51"/>
  <c r="I46" i="51" s="1"/>
  <c r="N46" i="51"/>
  <c r="G46" i="51"/>
  <c r="J46" i="51" s="1"/>
  <c r="M46" i="51"/>
  <c r="G44" i="51"/>
  <c r="J44" i="51" s="1"/>
  <c r="F37" i="51"/>
  <c r="I37" i="51" s="1"/>
  <c r="G37" i="51"/>
  <c r="J37" i="51" s="1"/>
  <c r="M37" i="51"/>
  <c r="F36" i="51"/>
  <c r="I36" i="51" s="1"/>
  <c r="G36" i="51"/>
  <c r="J36" i="51" s="1"/>
  <c r="M36" i="51"/>
  <c r="F35" i="51"/>
  <c r="I35" i="51" s="1"/>
  <c r="N35" i="51"/>
  <c r="O35" i="51" s="1"/>
  <c r="D83" i="51"/>
  <c r="M74" i="51"/>
  <c r="P74" i="51" s="1"/>
  <c r="J329" i="45"/>
  <c r="G330" i="45"/>
  <c r="J330" i="45" s="1"/>
  <c r="K329" i="45"/>
  <c r="H330" i="45"/>
  <c r="H331" i="45"/>
  <c r="K331" i="45" s="1"/>
  <c r="F74" i="51"/>
  <c r="I74" i="51" s="1"/>
  <c r="G74" i="51"/>
  <c r="J74" i="51" s="1"/>
  <c r="B83" i="51"/>
  <c r="F101" i="51"/>
  <c r="I101" i="51" s="1"/>
  <c r="D110" i="51"/>
  <c r="G101" i="51"/>
  <c r="J101" i="51" s="1"/>
  <c r="M101" i="51"/>
  <c r="T261" i="34"/>
  <c r="T289" i="34" s="1"/>
  <c r="T249" i="34"/>
  <c r="T288" i="34" s="1"/>
  <c r="F327" i="34"/>
  <c r="T273" i="34"/>
  <c r="T290" i="34" s="1"/>
  <c r="F329" i="34"/>
  <c r="T261" i="32"/>
  <c r="T289" i="32" s="1"/>
  <c r="T273" i="32"/>
  <c r="T290" i="32" s="1"/>
  <c r="F329" i="32"/>
  <c r="T249" i="32"/>
  <c r="T288" i="32" s="1"/>
  <c r="T291" i="32" s="1"/>
  <c r="T292" i="32" s="1"/>
  <c r="F327" i="32"/>
  <c r="D56" i="51"/>
  <c r="G56" i="51" s="1"/>
  <c r="J56" i="51" s="1"/>
  <c r="G34" i="51"/>
  <c r="J34" i="51" s="1"/>
  <c r="H330" i="9"/>
  <c r="K327" i="9"/>
  <c r="H331" i="9"/>
  <c r="K331" i="9" s="1"/>
  <c r="H331" i="39"/>
  <c r="K331" i="39" s="1"/>
  <c r="K329" i="39"/>
  <c r="G331" i="39"/>
  <c r="J331" i="39" s="1"/>
  <c r="J329" i="39"/>
  <c r="G331" i="36"/>
  <c r="J331" i="36" s="1"/>
  <c r="J328" i="36"/>
  <c r="H331" i="36"/>
  <c r="K331" i="36" s="1"/>
  <c r="K328" i="36"/>
  <c r="H331" i="35"/>
  <c r="K331" i="35" s="1"/>
  <c r="K329" i="35"/>
  <c r="G331" i="32"/>
  <c r="J331" i="32" s="1"/>
  <c r="J328" i="32"/>
  <c r="H331" i="32"/>
  <c r="K331" i="32" s="1"/>
  <c r="K328" i="32"/>
  <c r="F51" i="51"/>
  <c r="I51" i="51" s="1"/>
  <c r="G41" i="51"/>
  <c r="J41" i="51" s="1"/>
  <c r="F41" i="51"/>
  <c r="I41" i="51" s="1"/>
  <c r="G52" i="51"/>
  <c r="J52" i="51" s="1"/>
  <c r="F52" i="51"/>
  <c r="I52" i="51" s="1"/>
  <c r="G40" i="51"/>
  <c r="J40" i="51" s="1"/>
  <c r="G39" i="51"/>
  <c r="J39" i="51" s="1"/>
  <c r="F39" i="51"/>
  <c r="I39" i="51" s="1"/>
  <c r="T273" i="35"/>
  <c r="T290" i="35" s="1"/>
  <c r="T261" i="50"/>
  <c r="T289" i="50" s="1"/>
  <c r="F329" i="50"/>
  <c r="T273" i="50"/>
  <c r="T290" i="50" s="1"/>
  <c r="T273" i="49"/>
  <c r="T290" i="49" s="1"/>
  <c r="F329" i="49"/>
  <c r="T261" i="49"/>
  <c r="T289" i="49" s="1"/>
  <c r="F327" i="49"/>
  <c r="T249" i="49"/>
  <c r="T288" i="49" s="1"/>
  <c r="T291" i="49" s="1"/>
  <c r="T292" i="49" s="1"/>
  <c r="F329" i="48"/>
  <c r="T273" i="48"/>
  <c r="T290" i="48" s="1"/>
  <c r="T261" i="48"/>
  <c r="T289" i="48" s="1"/>
  <c r="F327" i="48"/>
  <c r="T249" i="48"/>
  <c r="T288" i="48" s="1"/>
  <c r="T291" i="48" s="1"/>
  <c r="T292" i="48" s="1"/>
  <c r="F327" i="46"/>
  <c r="T249" i="46"/>
  <c r="T288" i="46" s="1"/>
  <c r="T273" i="45"/>
  <c r="T290" i="45" s="1"/>
  <c r="F329" i="45"/>
  <c r="T273" i="44"/>
  <c r="T290" i="44" s="1"/>
  <c r="F329" i="44"/>
  <c r="T261" i="44"/>
  <c r="T289" i="44" s="1"/>
  <c r="T249" i="44"/>
  <c r="T288" i="44" s="1"/>
  <c r="T291" i="44" s="1"/>
  <c r="T292" i="44" s="1"/>
  <c r="F327" i="44"/>
  <c r="T273" i="43"/>
  <c r="T290" i="43" s="1"/>
  <c r="F329" i="43"/>
  <c r="T261" i="43"/>
  <c r="T289" i="43" s="1"/>
  <c r="F329" i="42"/>
  <c r="T273" i="42"/>
  <c r="T290" i="42" s="1"/>
  <c r="T261" i="42"/>
  <c r="T289" i="42" s="1"/>
  <c r="F327" i="42"/>
  <c r="T249" i="42"/>
  <c r="T288" i="42" s="1"/>
  <c r="T291" i="42" s="1"/>
  <c r="T292" i="42" s="1"/>
  <c r="F329" i="41"/>
  <c r="T273" i="41"/>
  <c r="T290" i="41" s="1"/>
  <c r="T261" i="41"/>
  <c r="T289" i="41" s="1"/>
  <c r="F327" i="41"/>
  <c r="T249" i="41"/>
  <c r="T288" i="41" s="1"/>
  <c r="T291" i="41" s="1"/>
  <c r="T292" i="41" s="1"/>
  <c r="F329" i="39"/>
  <c r="T273" i="39"/>
  <c r="T290" i="39" s="1"/>
  <c r="T261" i="39"/>
  <c r="T289" i="39" s="1"/>
  <c r="F327" i="39"/>
  <c r="T249" i="39"/>
  <c r="T288" i="39" s="1"/>
  <c r="T291" i="39" s="1"/>
  <c r="T292" i="39" s="1"/>
  <c r="T273" i="38"/>
  <c r="T290" i="38" s="1"/>
  <c r="F329" i="38"/>
  <c r="T261" i="38"/>
  <c r="T289" i="38" s="1"/>
  <c r="F327" i="38"/>
  <c r="T249" i="38"/>
  <c r="T288" i="38" s="1"/>
  <c r="T291" i="38" s="1"/>
  <c r="T292" i="38" s="1"/>
  <c r="T273" i="37"/>
  <c r="T290" i="37" s="1"/>
  <c r="F329" i="37"/>
  <c r="T261" i="37"/>
  <c r="T289" i="37" s="1"/>
  <c r="T249" i="37"/>
  <c r="T288" i="37" s="1"/>
  <c r="F327" i="37"/>
  <c r="T249" i="36"/>
  <c r="T288" i="36" s="1"/>
  <c r="F327" i="36"/>
  <c r="F329" i="36"/>
  <c r="T273" i="36"/>
  <c r="T290" i="36" s="1"/>
  <c r="T261" i="36"/>
  <c r="T289" i="36" s="1"/>
  <c r="T261" i="35"/>
  <c r="T289" i="35" s="1"/>
  <c r="T249" i="35"/>
  <c r="T288" i="35" s="1"/>
  <c r="T291" i="35" s="1"/>
  <c r="T292" i="35" s="1"/>
  <c r="F327" i="35"/>
  <c r="S273" i="9"/>
  <c r="D329" i="9"/>
  <c r="D327" i="9"/>
  <c r="S249" i="9"/>
  <c r="S288" i="9" s="1"/>
  <c r="S261" i="9"/>
  <c r="S289" i="9" s="1"/>
  <c r="D328" i="9"/>
  <c r="F327" i="43"/>
  <c r="T249" i="43"/>
  <c r="T288" i="43" s="1"/>
  <c r="T291" i="43" s="1"/>
  <c r="T292" i="43" s="1"/>
  <c r="F45" i="51"/>
  <c r="I45" i="51" s="1"/>
  <c r="T249" i="45"/>
  <c r="T288" i="45" s="1"/>
  <c r="F327" i="45"/>
  <c r="E74" i="51"/>
  <c r="T261" i="45"/>
  <c r="T289" i="45" s="1"/>
  <c r="G331" i="46"/>
  <c r="J331" i="46" s="1"/>
  <c r="J328" i="46"/>
  <c r="H331" i="46"/>
  <c r="K331" i="46" s="1"/>
  <c r="K328" i="46"/>
  <c r="F329" i="46"/>
  <c r="T273" i="46"/>
  <c r="T290" i="46" s="1"/>
  <c r="E75" i="51"/>
  <c r="H75" i="51" s="1"/>
  <c r="K75" i="51" s="1"/>
  <c r="T261" i="46"/>
  <c r="T289" i="46" s="1"/>
  <c r="G331" i="47"/>
  <c r="J331" i="47" s="1"/>
  <c r="J328" i="47"/>
  <c r="V273" i="35"/>
  <c r="Z273" i="35"/>
  <c r="E239" i="9"/>
  <c r="E258" i="9"/>
  <c r="E270" i="9"/>
  <c r="E281" i="9"/>
  <c r="E235" i="9"/>
  <c r="E176" i="9"/>
  <c r="E177" i="9"/>
  <c r="E183" i="9"/>
  <c r="E195" i="9"/>
  <c r="E201" i="9"/>
  <c r="E207" i="9"/>
  <c r="E219" i="9"/>
  <c r="E243" i="9"/>
  <c r="E271" i="9"/>
  <c r="E169" i="9"/>
  <c r="E217" i="9"/>
  <c r="E259" i="9"/>
  <c r="E187" i="9"/>
  <c r="E253" i="9"/>
  <c r="E211" i="9"/>
  <c r="E247" i="9"/>
  <c r="E182" i="9"/>
  <c r="E212" i="9"/>
  <c r="E236" i="9"/>
  <c r="E272" i="9"/>
  <c r="E278" i="9"/>
  <c r="E264" i="9"/>
  <c r="E273" i="9"/>
  <c r="E196" i="9"/>
  <c r="E244" i="9"/>
  <c r="E227" i="9"/>
  <c r="E151" i="9"/>
  <c r="E163" i="9"/>
  <c r="E164" i="9"/>
  <c r="E206" i="9"/>
  <c r="E218" i="9"/>
  <c r="E230" i="9"/>
  <c r="E242" i="9"/>
  <c r="E254" i="9"/>
  <c r="E266" i="9"/>
  <c r="E228" i="9"/>
  <c r="E153" i="9"/>
  <c r="E159" i="9"/>
  <c r="E284" i="9"/>
  <c r="E192" i="9"/>
  <c r="E225" i="9"/>
  <c r="E149" i="9"/>
  <c r="E155" i="9"/>
  <c r="E171" i="9"/>
  <c r="E188" i="9"/>
  <c r="E199" i="9"/>
  <c r="E249" i="9"/>
  <c r="E255" i="9"/>
  <c r="E260" i="9"/>
  <c r="E277" i="9"/>
  <c r="E175" i="9"/>
  <c r="E156" i="9"/>
  <c r="E200" i="9"/>
  <c r="E216" i="9"/>
  <c r="E222" i="9"/>
  <c r="E234" i="9"/>
  <c r="E261" i="9"/>
  <c r="E231" i="9"/>
  <c r="E262" i="9"/>
  <c r="E223" i="9"/>
  <c r="E257" i="9"/>
  <c r="E158" i="9"/>
  <c r="E168" i="9"/>
  <c r="E252" i="9"/>
  <c r="E263" i="9"/>
  <c r="E280" i="9"/>
  <c r="E179" i="9"/>
  <c r="E240" i="9"/>
  <c r="E268" i="9"/>
  <c r="E152" i="9"/>
  <c r="E180" i="9"/>
  <c r="E224" i="9"/>
  <c r="E204" i="9"/>
  <c r="E210" i="9"/>
  <c r="E226" i="9"/>
  <c r="E248" i="9"/>
  <c r="E265" i="9"/>
  <c r="E276" i="9"/>
  <c r="E150" i="9"/>
  <c r="E154" i="9"/>
  <c r="E160" i="9"/>
  <c r="E208" i="9"/>
  <c r="E193" i="9"/>
  <c r="E241" i="9"/>
  <c r="E178" i="9"/>
  <c r="E184" i="9"/>
  <c r="E232" i="9"/>
  <c r="E173" i="9"/>
  <c r="E221" i="9"/>
  <c r="E174" i="9"/>
  <c r="E170" i="9"/>
  <c r="E194" i="9"/>
  <c r="E213" i="9"/>
  <c r="E237" i="9"/>
  <c r="E166" i="9"/>
  <c r="E185" i="9"/>
  <c r="E233" i="9"/>
  <c r="E157" i="9"/>
  <c r="E162" i="9"/>
  <c r="E181" i="9"/>
  <c r="E186" i="9"/>
  <c r="E205" i="9"/>
  <c r="E229" i="9"/>
  <c r="E165" i="9"/>
  <c r="E189" i="9"/>
  <c r="E161" i="9"/>
  <c r="E190" i="9"/>
  <c r="E209" i="9"/>
  <c r="L249" i="9"/>
  <c r="N276" i="9"/>
  <c r="M264" i="9"/>
  <c r="N275" i="9"/>
  <c r="M262" i="9"/>
  <c r="N273" i="9"/>
  <c r="L251" i="9"/>
  <c r="M263" i="9"/>
  <c r="L252" i="9"/>
  <c r="L250" i="9"/>
  <c r="N274" i="9"/>
  <c r="M261" i="9"/>
  <c r="Q48" i="53" l="1"/>
  <c r="O48" i="53"/>
  <c r="Q52" i="53"/>
  <c r="O52" i="53"/>
  <c r="Q49" i="53"/>
  <c r="O49" i="53"/>
  <c r="Q47" i="53"/>
  <c r="O47" i="53"/>
  <c r="M24" i="53"/>
  <c r="P24" i="53" s="1"/>
  <c r="R24" i="53" s="1"/>
  <c r="P79" i="53"/>
  <c r="N24" i="53"/>
  <c r="O79" i="53"/>
  <c r="Q79" i="53"/>
  <c r="Q106" i="53"/>
  <c r="O106" i="53"/>
  <c r="T106" i="53"/>
  <c r="V106" i="53" s="1"/>
  <c r="R106" i="53"/>
  <c r="N23" i="53"/>
  <c r="Q78" i="53"/>
  <c r="Q105" i="53"/>
  <c r="O105" i="53"/>
  <c r="N21" i="53"/>
  <c r="O76" i="53"/>
  <c r="Q76" i="53"/>
  <c r="M21" i="53"/>
  <c r="P21" i="53" s="1"/>
  <c r="R21" i="53" s="1"/>
  <c r="P76" i="53"/>
  <c r="T103" i="53"/>
  <c r="V103" i="53" s="1"/>
  <c r="R103" i="53"/>
  <c r="Q103" i="53"/>
  <c r="O103" i="53"/>
  <c r="N20" i="53"/>
  <c r="O75" i="53"/>
  <c r="Q75" i="53"/>
  <c r="M20" i="53"/>
  <c r="P20" i="53" s="1"/>
  <c r="R20" i="53" s="1"/>
  <c r="P75" i="53"/>
  <c r="T102" i="53"/>
  <c r="V102" i="53" s="1"/>
  <c r="R102" i="53"/>
  <c r="Q102" i="53"/>
  <c r="O102" i="53"/>
  <c r="M19" i="53"/>
  <c r="P19" i="53" s="1"/>
  <c r="R19" i="53" s="1"/>
  <c r="P74" i="53"/>
  <c r="N19" i="53"/>
  <c r="Q74" i="53"/>
  <c r="O74" i="53"/>
  <c r="Q101" i="53"/>
  <c r="O101" i="53"/>
  <c r="T101" i="53"/>
  <c r="V101" i="53" s="1"/>
  <c r="R101" i="53"/>
  <c r="O73" i="53"/>
  <c r="Q73" i="53"/>
  <c r="T73" i="53"/>
  <c r="V73" i="53" s="1"/>
  <c r="R73" i="53"/>
  <c r="Q100" i="53"/>
  <c r="O100" i="53"/>
  <c r="T100" i="53"/>
  <c r="V100" i="53" s="1"/>
  <c r="R100" i="53"/>
  <c r="N17" i="53"/>
  <c r="Q72" i="53"/>
  <c r="O72" i="53"/>
  <c r="M17" i="53"/>
  <c r="P17" i="53" s="1"/>
  <c r="R17" i="53" s="1"/>
  <c r="P72" i="53"/>
  <c r="T99" i="53"/>
  <c r="V99" i="53" s="1"/>
  <c r="R99" i="53"/>
  <c r="Q99" i="53"/>
  <c r="O99" i="53"/>
  <c r="N16" i="53"/>
  <c r="Q71" i="53"/>
  <c r="Q98" i="53"/>
  <c r="M15" i="53"/>
  <c r="P15" i="53" s="1"/>
  <c r="R15" i="53" s="1"/>
  <c r="P70" i="53"/>
  <c r="T97" i="53"/>
  <c r="V97" i="53" s="1"/>
  <c r="R97" i="53"/>
  <c r="M14" i="53"/>
  <c r="P14" i="53" s="1"/>
  <c r="R14" i="53" s="1"/>
  <c r="P69" i="53"/>
  <c r="N14" i="53"/>
  <c r="O69" i="53"/>
  <c r="Q69" i="53"/>
  <c r="T96" i="53"/>
  <c r="V96" i="53" s="1"/>
  <c r="R96" i="53"/>
  <c r="Q96" i="53"/>
  <c r="O96" i="53"/>
  <c r="N13" i="53"/>
  <c r="O68" i="53"/>
  <c r="Q68" i="53"/>
  <c r="M13" i="53"/>
  <c r="P13" i="53" s="1"/>
  <c r="R13" i="53" s="1"/>
  <c r="P68" i="53"/>
  <c r="T95" i="53"/>
  <c r="V95" i="53" s="1"/>
  <c r="R95" i="53"/>
  <c r="Q95" i="53"/>
  <c r="O95" i="53"/>
  <c r="T67" i="53"/>
  <c r="V67" i="53" s="1"/>
  <c r="R67" i="53"/>
  <c r="Q67" i="53"/>
  <c r="O67" i="53"/>
  <c r="Q94" i="53"/>
  <c r="O94" i="53"/>
  <c r="R94" i="53"/>
  <c r="T94" i="53"/>
  <c r="V94" i="53" s="1"/>
  <c r="O66" i="53"/>
  <c r="Q66" i="53"/>
  <c r="T66" i="53"/>
  <c r="V66" i="53" s="1"/>
  <c r="R66" i="53"/>
  <c r="T93" i="53"/>
  <c r="V93" i="53" s="1"/>
  <c r="R93" i="53"/>
  <c r="Q93" i="53"/>
  <c r="O93" i="53"/>
  <c r="T64" i="53"/>
  <c r="V64" i="53" s="1"/>
  <c r="R64" i="53"/>
  <c r="Q64" i="53"/>
  <c r="O64" i="53"/>
  <c r="Q91" i="53"/>
  <c r="O91" i="53"/>
  <c r="T91" i="53"/>
  <c r="V91" i="53" s="1"/>
  <c r="R91" i="53"/>
  <c r="Q63" i="53"/>
  <c r="O63" i="53"/>
  <c r="T63" i="53"/>
  <c r="V63" i="53" s="1"/>
  <c r="R63" i="53"/>
  <c r="Q90" i="53"/>
  <c r="O90" i="53"/>
  <c r="T90" i="53"/>
  <c r="V90" i="53" s="1"/>
  <c r="R90" i="53"/>
  <c r="Q62" i="53"/>
  <c r="O62" i="53"/>
  <c r="T62" i="53"/>
  <c r="V62" i="53" s="1"/>
  <c r="R62" i="53"/>
  <c r="R89" i="53"/>
  <c r="T89" i="53"/>
  <c r="V89" i="53" s="1"/>
  <c r="Q89" i="53"/>
  <c r="O89" i="53"/>
  <c r="P88" i="53"/>
  <c r="O88" i="53"/>
  <c r="Q88" i="53"/>
  <c r="C28" i="53"/>
  <c r="F6" i="53"/>
  <c r="D28" i="53"/>
  <c r="G6" i="53"/>
  <c r="N6" i="53"/>
  <c r="Q61" i="53"/>
  <c r="O61" i="53"/>
  <c r="O6" i="53" s="1"/>
  <c r="M6" i="53"/>
  <c r="P61" i="53"/>
  <c r="N18" i="53"/>
  <c r="Q46" i="53"/>
  <c r="O46" i="53"/>
  <c r="M18" i="53"/>
  <c r="P18" i="53" s="1"/>
  <c r="R18" i="53" s="1"/>
  <c r="P46" i="53"/>
  <c r="N12" i="53"/>
  <c r="Q40" i="53"/>
  <c r="O40" i="53"/>
  <c r="O12" i="53" s="1"/>
  <c r="M12" i="53"/>
  <c r="P12" i="53" s="1"/>
  <c r="R12" i="53" s="1"/>
  <c r="P40" i="53"/>
  <c r="M11" i="53"/>
  <c r="P11" i="53" s="1"/>
  <c r="R11" i="53" s="1"/>
  <c r="P39" i="53"/>
  <c r="N11" i="53"/>
  <c r="Q39" i="53"/>
  <c r="O39" i="53"/>
  <c r="O11" i="53" s="1"/>
  <c r="N9" i="53"/>
  <c r="Q37" i="53"/>
  <c r="O37" i="53"/>
  <c r="O9" i="53" s="1"/>
  <c r="M9" i="53"/>
  <c r="P9" i="53" s="1"/>
  <c r="R9" i="53" s="1"/>
  <c r="P37" i="53"/>
  <c r="M8" i="53"/>
  <c r="P8" i="53" s="1"/>
  <c r="R8" i="53" s="1"/>
  <c r="P36" i="53"/>
  <c r="N8" i="53"/>
  <c r="Q36" i="53"/>
  <c r="O36" i="53"/>
  <c r="O8" i="53" s="1"/>
  <c r="M7" i="53"/>
  <c r="P7" i="53" s="1"/>
  <c r="R7" i="53" s="1"/>
  <c r="P35" i="53"/>
  <c r="N7" i="53"/>
  <c r="Q35" i="53"/>
  <c r="O35" i="53"/>
  <c r="H36" i="53"/>
  <c r="K36" i="53" s="1"/>
  <c r="H44" i="53"/>
  <c r="K44" i="53" s="1"/>
  <c r="M44" i="53"/>
  <c r="H49" i="53"/>
  <c r="K49" i="53" s="1"/>
  <c r="E19" i="53"/>
  <c r="H19" i="53" s="1"/>
  <c r="K19" i="53" s="1"/>
  <c r="H47" i="53"/>
  <c r="K47" i="53" s="1"/>
  <c r="H41" i="53"/>
  <c r="K41" i="53" s="1"/>
  <c r="Q92" i="53"/>
  <c r="O92" i="53"/>
  <c r="R92" i="53"/>
  <c r="T92" i="53"/>
  <c r="V92" i="53" s="1"/>
  <c r="H37" i="53"/>
  <c r="K37" i="53" s="1"/>
  <c r="H35" i="53"/>
  <c r="K35" i="53" s="1"/>
  <c r="E7" i="53"/>
  <c r="H7" i="53" s="1"/>
  <c r="K7" i="53" s="1"/>
  <c r="E20" i="53"/>
  <c r="H20" i="53" s="1"/>
  <c r="K20" i="53" s="1"/>
  <c r="H48" i="53"/>
  <c r="K48" i="53" s="1"/>
  <c r="Q97" i="53"/>
  <c r="O97" i="53"/>
  <c r="H70" i="53"/>
  <c r="K70" i="53" s="1"/>
  <c r="N70" i="53"/>
  <c r="T105" i="53"/>
  <c r="V105" i="53" s="1"/>
  <c r="R105" i="53"/>
  <c r="M78" i="53"/>
  <c r="H78" i="53"/>
  <c r="K78" i="53" s="1"/>
  <c r="M51" i="53"/>
  <c r="H51" i="53"/>
  <c r="K51" i="53" s="1"/>
  <c r="E23" i="53"/>
  <c r="H23" i="53" s="1"/>
  <c r="K23" i="53" s="1"/>
  <c r="H42" i="53"/>
  <c r="K42" i="53" s="1"/>
  <c r="E14" i="53"/>
  <c r="H14" i="53" s="1"/>
  <c r="K14" i="53" s="1"/>
  <c r="E50" i="53"/>
  <c r="I336" i="48"/>
  <c r="L336" i="48" s="1"/>
  <c r="E77" i="53"/>
  <c r="I337" i="48"/>
  <c r="L337" i="48" s="1"/>
  <c r="M104" i="53"/>
  <c r="H104" i="53"/>
  <c r="K104" i="53" s="1"/>
  <c r="I337" i="33"/>
  <c r="L337" i="33" s="1"/>
  <c r="E63" i="53"/>
  <c r="E66" i="53"/>
  <c r="H66" i="53" s="1"/>
  <c r="K66" i="53" s="1"/>
  <c r="I337" i="36"/>
  <c r="L337" i="36" s="1"/>
  <c r="I337" i="42"/>
  <c r="L337" i="42" s="1"/>
  <c r="E71" i="53"/>
  <c r="E16" i="53" s="1"/>
  <c r="H16" i="53" s="1"/>
  <c r="K16" i="53" s="1"/>
  <c r="H98" i="53"/>
  <c r="K98" i="53" s="1"/>
  <c r="M98" i="53"/>
  <c r="O98" i="53" s="1"/>
  <c r="E52" i="53"/>
  <c r="I336" i="50"/>
  <c r="L336" i="50" s="1"/>
  <c r="I337" i="47"/>
  <c r="L337" i="47" s="1"/>
  <c r="E76" i="53"/>
  <c r="E68" i="53"/>
  <c r="I337" i="38"/>
  <c r="L337" i="38" s="1"/>
  <c r="E38" i="53"/>
  <c r="I336" i="35"/>
  <c r="L336" i="35" s="1"/>
  <c r="I337" i="35"/>
  <c r="L337" i="35" s="1"/>
  <c r="E65" i="53"/>
  <c r="I337" i="34"/>
  <c r="L337" i="34" s="1"/>
  <c r="E64" i="53"/>
  <c r="E46" i="53"/>
  <c r="I336" i="44"/>
  <c r="L336" i="44" s="1"/>
  <c r="E72" i="53"/>
  <c r="H72" i="53" s="1"/>
  <c r="K72" i="53" s="1"/>
  <c r="I337" i="43"/>
  <c r="L337" i="43" s="1"/>
  <c r="E40" i="53"/>
  <c r="I336" i="37"/>
  <c r="L336" i="37" s="1"/>
  <c r="E67" i="53"/>
  <c r="H67" i="53" s="1"/>
  <c r="K67" i="53" s="1"/>
  <c r="I337" i="37"/>
  <c r="L337" i="37" s="1"/>
  <c r="E39" i="53"/>
  <c r="I336" i="36"/>
  <c r="L336" i="36" s="1"/>
  <c r="E45" i="53"/>
  <c r="I336" i="43"/>
  <c r="L336" i="43" s="1"/>
  <c r="E43" i="53"/>
  <c r="I336" i="41"/>
  <c r="L336" i="41" s="1"/>
  <c r="T291" i="45"/>
  <c r="T292" i="45" s="1"/>
  <c r="O45" i="51"/>
  <c r="G110" i="51"/>
  <c r="J110" i="51" s="1"/>
  <c r="V52" i="53"/>
  <c r="W51" i="53"/>
  <c r="V49" i="53"/>
  <c r="V48" i="53"/>
  <c r="V47" i="53"/>
  <c r="V45" i="53"/>
  <c r="W45" i="53"/>
  <c r="W44" i="53"/>
  <c r="V43" i="53"/>
  <c r="W42" i="53"/>
  <c r="V42" i="53"/>
  <c r="W41" i="53"/>
  <c r="V41" i="53"/>
  <c r="W34" i="53"/>
  <c r="V34" i="53"/>
  <c r="M9" i="51"/>
  <c r="P9" i="51" s="1"/>
  <c r="F339" i="44"/>
  <c r="I338" i="44"/>
  <c r="F339" i="46"/>
  <c r="I338" i="46"/>
  <c r="F339" i="43"/>
  <c r="I338" i="43"/>
  <c r="F339" i="32"/>
  <c r="I338" i="32"/>
  <c r="F339" i="36"/>
  <c r="I338" i="36"/>
  <c r="F339" i="35"/>
  <c r="I338" i="35"/>
  <c r="F339" i="50"/>
  <c r="I338" i="50"/>
  <c r="F339" i="41"/>
  <c r="I338" i="41"/>
  <c r="F339" i="39"/>
  <c r="I338" i="39"/>
  <c r="F339" i="38"/>
  <c r="I338" i="38"/>
  <c r="F339" i="37"/>
  <c r="I338" i="37"/>
  <c r="F339" i="49"/>
  <c r="I338" i="49"/>
  <c r="F339" i="48"/>
  <c r="I338" i="48"/>
  <c r="F339" i="42"/>
  <c r="I338" i="42"/>
  <c r="F339" i="34"/>
  <c r="I338" i="34"/>
  <c r="F339" i="33"/>
  <c r="I338" i="33"/>
  <c r="F339" i="47"/>
  <c r="I338" i="47"/>
  <c r="F339" i="45"/>
  <c r="I338" i="45"/>
  <c r="G21" i="51"/>
  <c r="J21" i="51" s="1"/>
  <c r="O42" i="51"/>
  <c r="O36" i="51"/>
  <c r="O34" i="51"/>
  <c r="G20" i="51"/>
  <c r="J20" i="51" s="1"/>
  <c r="O52" i="51"/>
  <c r="R75" i="51"/>
  <c r="T75" i="51"/>
  <c r="V75" i="51" s="1"/>
  <c r="R35" i="51"/>
  <c r="T35" i="51"/>
  <c r="R48" i="51"/>
  <c r="T48" i="51"/>
  <c r="S48" i="51"/>
  <c r="U48" i="51"/>
  <c r="W48" i="51" s="1"/>
  <c r="R49" i="51"/>
  <c r="T49" i="51"/>
  <c r="S49" i="51"/>
  <c r="U49" i="51"/>
  <c r="W49" i="51" s="1"/>
  <c r="R99" i="51"/>
  <c r="T99" i="51"/>
  <c r="V99" i="51" s="1"/>
  <c r="R97" i="51"/>
  <c r="T97" i="51"/>
  <c r="V97" i="51" s="1"/>
  <c r="R95" i="51"/>
  <c r="T95" i="51"/>
  <c r="V95" i="51" s="1"/>
  <c r="R94" i="51"/>
  <c r="T94" i="51"/>
  <c r="V94" i="51" s="1"/>
  <c r="R100" i="51"/>
  <c r="T100" i="51"/>
  <c r="V100" i="51" s="1"/>
  <c r="R91" i="51"/>
  <c r="T91" i="51"/>
  <c r="V91" i="51" s="1"/>
  <c r="R90" i="51"/>
  <c r="T90" i="51"/>
  <c r="V90" i="51" s="1"/>
  <c r="R103" i="51"/>
  <c r="T103" i="51"/>
  <c r="V103" i="51" s="1"/>
  <c r="R70" i="51"/>
  <c r="T70" i="51"/>
  <c r="V70" i="51" s="1"/>
  <c r="R69" i="51"/>
  <c r="T69" i="51"/>
  <c r="V69" i="51" s="1"/>
  <c r="R68" i="51"/>
  <c r="T68" i="51"/>
  <c r="V68" i="51" s="1"/>
  <c r="R67" i="51"/>
  <c r="T67" i="51"/>
  <c r="V67" i="51" s="1"/>
  <c r="P61" i="51"/>
  <c r="O61" i="51"/>
  <c r="R73" i="51"/>
  <c r="T73" i="51"/>
  <c r="V73" i="51" s="1"/>
  <c r="R64" i="51"/>
  <c r="T64" i="51"/>
  <c r="V64" i="51" s="1"/>
  <c r="R63" i="51"/>
  <c r="T63" i="51"/>
  <c r="V63" i="51" s="1"/>
  <c r="P88" i="51"/>
  <c r="O88" i="51"/>
  <c r="T74" i="51"/>
  <c r="V74" i="51" s="1"/>
  <c r="R74" i="51"/>
  <c r="S105" i="51"/>
  <c r="U105" i="51"/>
  <c r="W105" i="51" s="1"/>
  <c r="S106" i="51"/>
  <c r="U106" i="51"/>
  <c r="W106" i="51" s="1"/>
  <c r="S98" i="51"/>
  <c r="U98" i="51"/>
  <c r="W98" i="51" s="1"/>
  <c r="W66" i="51"/>
  <c r="W62" i="51"/>
  <c r="S75" i="51"/>
  <c r="U75" i="51"/>
  <c r="S78" i="51"/>
  <c r="U78" i="51"/>
  <c r="S79" i="51"/>
  <c r="U79" i="51"/>
  <c r="S71" i="51"/>
  <c r="U71" i="51"/>
  <c r="O46" i="51"/>
  <c r="O11" i="51"/>
  <c r="O41" i="51"/>
  <c r="O101" i="51"/>
  <c r="O37" i="51"/>
  <c r="Z251" i="33"/>
  <c r="V251" i="33"/>
  <c r="V263" i="33"/>
  <c r="Z263" i="33"/>
  <c r="V275" i="33"/>
  <c r="Z275" i="33"/>
  <c r="X291" i="38"/>
  <c r="AA291" i="38"/>
  <c r="X291" i="35"/>
  <c r="AA291" i="35"/>
  <c r="X291" i="36"/>
  <c r="AA291" i="36"/>
  <c r="X291" i="37"/>
  <c r="AA291" i="37"/>
  <c r="X291" i="43"/>
  <c r="AA291" i="43"/>
  <c r="X291" i="39"/>
  <c r="AA291" i="39"/>
  <c r="V291" i="37"/>
  <c r="Y291" i="37"/>
  <c r="AB291" i="37"/>
  <c r="V291" i="35"/>
  <c r="Y291" i="35"/>
  <c r="AB291" i="35"/>
  <c r="V291" i="50"/>
  <c r="Y291" i="50"/>
  <c r="AB291" i="50"/>
  <c r="V291" i="36"/>
  <c r="Y291" i="36"/>
  <c r="AB291" i="36"/>
  <c r="V291" i="49"/>
  <c r="Y291" i="49"/>
  <c r="AB291" i="49"/>
  <c r="V291" i="39"/>
  <c r="Y291" i="39"/>
  <c r="AB291" i="39"/>
  <c r="AB291" i="38"/>
  <c r="V291" i="38"/>
  <c r="Y291" i="38"/>
  <c r="V291" i="41"/>
  <c r="Y291" i="41"/>
  <c r="AB291" i="41"/>
  <c r="V251" i="50"/>
  <c r="Z251" i="50"/>
  <c r="Z275" i="47"/>
  <c r="V275" i="47"/>
  <c r="V251" i="47"/>
  <c r="Z251" i="47"/>
  <c r="Z263" i="47"/>
  <c r="V263" i="47"/>
  <c r="X291" i="44"/>
  <c r="AA291" i="44"/>
  <c r="X291" i="42"/>
  <c r="AA291" i="42"/>
  <c r="X291" i="34"/>
  <c r="AA291" i="34"/>
  <c r="X291" i="33"/>
  <c r="AA291" i="33"/>
  <c r="V291" i="32"/>
  <c r="Y291" i="32"/>
  <c r="V251" i="48"/>
  <c r="Z251" i="48"/>
  <c r="V263" i="48"/>
  <c r="Z263" i="48"/>
  <c r="Z275" i="48"/>
  <c r="V275" i="48"/>
  <c r="Z251" i="42"/>
  <c r="V251" i="42"/>
  <c r="Z263" i="42"/>
  <c r="V263" i="42"/>
  <c r="V275" i="42"/>
  <c r="Z275" i="42"/>
  <c r="V275" i="50"/>
  <c r="Z275" i="50"/>
  <c r="V263" i="50"/>
  <c r="Z263" i="50"/>
  <c r="V275" i="45"/>
  <c r="Z275" i="45"/>
  <c r="Z251" i="45"/>
  <c r="V251" i="45"/>
  <c r="Z263" i="45"/>
  <c r="V263" i="45"/>
  <c r="V251" i="38"/>
  <c r="Z251" i="38"/>
  <c r="V275" i="38"/>
  <c r="Z275" i="38"/>
  <c r="V263" i="38"/>
  <c r="Z263" i="38"/>
  <c r="V275" i="37"/>
  <c r="Z275" i="37"/>
  <c r="Z251" i="37"/>
  <c r="V251" i="37"/>
  <c r="V263" i="37"/>
  <c r="Z263" i="37"/>
  <c r="V275" i="36"/>
  <c r="Z275" i="36"/>
  <c r="Z251" i="36"/>
  <c r="V251" i="36"/>
  <c r="Z263" i="36"/>
  <c r="V263" i="36"/>
  <c r="Z251" i="35"/>
  <c r="V251" i="35"/>
  <c r="Z263" i="35"/>
  <c r="V263" i="35"/>
  <c r="V275" i="35"/>
  <c r="Z275" i="35"/>
  <c r="V275" i="34"/>
  <c r="Z275" i="34"/>
  <c r="Z251" i="34"/>
  <c r="V251" i="34"/>
  <c r="V263" i="34"/>
  <c r="Z263" i="34"/>
  <c r="V263" i="32"/>
  <c r="Z263" i="32"/>
  <c r="Z251" i="32"/>
  <c r="V251" i="32"/>
  <c r="V275" i="32"/>
  <c r="Z275" i="32"/>
  <c r="V275" i="46"/>
  <c r="Z275" i="46"/>
  <c r="V251" i="46"/>
  <c r="Z251" i="46"/>
  <c r="Z263" i="46"/>
  <c r="V263" i="46"/>
  <c r="V251" i="44"/>
  <c r="Z251" i="44"/>
  <c r="V275" i="44"/>
  <c r="Z275" i="44"/>
  <c r="Z263" i="44"/>
  <c r="V263" i="44"/>
  <c r="Z251" i="43"/>
  <c r="V251" i="43"/>
  <c r="V263" i="43"/>
  <c r="Z263" i="43"/>
  <c r="V275" i="43"/>
  <c r="Z275" i="43"/>
  <c r="V251" i="41"/>
  <c r="Z251" i="41"/>
  <c r="V275" i="41"/>
  <c r="Z275" i="41"/>
  <c r="Z263" i="41"/>
  <c r="V263" i="41"/>
  <c r="AD291" i="41"/>
  <c r="AB291" i="42"/>
  <c r="Y291" i="42"/>
  <c r="M39" i="40" s="1"/>
  <c r="H21" i="40" s="1"/>
  <c r="V291" i="42"/>
  <c r="AB291" i="33"/>
  <c r="Y291" i="33"/>
  <c r="E39" i="40" s="1"/>
  <c r="H13" i="40" s="1"/>
  <c r="V291" i="33"/>
  <c r="AB291" i="34"/>
  <c r="Y291" i="34"/>
  <c r="F39" i="40" s="1"/>
  <c r="H14" i="40" s="1"/>
  <c r="V291" i="34"/>
  <c r="AA291" i="45"/>
  <c r="P40" i="40" s="1"/>
  <c r="I24" i="40" s="1"/>
  <c r="X291" i="45"/>
  <c r="G6" i="51"/>
  <c r="J6" i="51" s="1"/>
  <c r="D28" i="51"/>
  <c r="AA291" i="49"/>
  <c r="V40" i="40" s="1"/>
  <c r="I28" i="40" s="1"/>
  <c r="X291" i="49"/>
  <c r="AD291" i="49"/>
  <c r="Y291" i="48"/>
  <c r="S39" i="40" s="1"/>
  <c r="H27" i="40" s="1"/>
  <c r="V291" i="48"/>
  <c r="AB291" i="48"/>
  <c r="AD291" i="48"/>
  <c r="AA291" i="48"/>
  <c r="S40" i="40" s="1"/>
  <c r="I27" i="40" s="1"/>
  <c r="X291" i="48"/>
  <c r="Y291" i="47"/>
  <c r="R39" i="40" s="1"/>
  <c r="H26" i="40" s="1"/>
  <c r="V291" i="47"/>
  <c r="AB291" i="47"/>
  <c r="Y291" i="46"/>
  <c r="Q39" i="40" s="1"/>
  <c r="H25" i="40" s="1"/>
  <c r="V291" i="46"/>
  <c r="AB291" i="46"/>
  <c r="AA291" i="46"/>
  <c r="Q40" i="40" s="1"/>
  <c r="I25" i="40" s="1"/>
  <c r="X291" i="46"/>
  <c r="AD291" i="46"/>
  <c r="AB291" i="45"/>
  <c r="Y291" i="45"/>
  <c r="P39" i="40" s="1"/>
  <c r="H24" i="40" s="1"/>
  <c r="V291" i="45"/>
  <c r="Y291" i="44"/>
  <c r="O39" i="40" s="1"/>
  <c r="H23" i="40" s="1"/>
  <c r="V291" i="44"/>
  <c r="AB291" i="44"/>
  <c r="Y291" i="43"/>
  <c r="N39" i="40" s="1"/>
  <c r="H22" i="40" s="1"/>
  <c r="V291" i="43"/>
  <c r="AB291" i="43"/>
  <c r="AA291" i="47"/>
  <c r="R40" i="40" s="1"/>
  <c r="I26" i="40" s="1"/>
  <c r="X291" i="47"/>
  <c r="V275" i="49"/>
  <c r="Z275" i="49"/>
  <c r="Z263" i="49"/>
  <c r="V263" i="49"/>
  <c r="V251" i="49"/>
  <c r="Z251" i="49"/>
  <c r="V275" i="39"/>
  <c r="Z275" i="39"/>
  <c r="V263" i="39"/>
  <c r="Z263" i="39"/>
  <c r="V251" i="39"/>
  <c r="Z251" i="39"/>
  <c r="AB291" i="32"/>
  <c r="AA291" i="32"/>
  <c r="D40" i="40" s="1"/>
  <c r="I12" i="40" s="1"/>
  <c r="X291" i="32"/>
  <c r="AA291" i="9"/>
  <c r="C40" i="40" s="1"/>
  <c r="I11" i="40" s="1"/>
  <c r="X291" i="9"/>
  <c r="X298" i="35"/>
  <c r="AD298" i="35"/>
  <c r="O20" i="51"/>
  <c r="T288" i="33"/>
  <c r="Z249" i="33"/>
  <c r="V249" i="33"/>
  <c r="F330" i="33"/>
  <c r="I327" i="33"/>
  <c r="E36" i="51"/>
  <c r="H36" i="51" s="1"/>
  <c r="K36" i="51" s="1"/>
  <c r="I328" i="33"/>
  <c r="L328" i="33" s="1"/>
  <c r="E63" i="51"/>
  <c r="H63" i="51" s="1"/>
  <c r="K63" i="51" s="1"/>
  <c r="T289" i="33"/>
  <c r="Z261" i="33"/>
  <c r="AC289" i="33" s="1"/>
  <c r="V261" i="33"/>
  <c r="T290" i="33"/>
  <c r="T291" i="33" s="1"/>
  <c r="T292" i="33" s="1"/>
  <c r="V273" i="33"/>
  <c r="Z273" i="33"/>
  <c r="I329" i="33"/>
  <c r="L329" i="33" s="1"/>
  <c r="E90" i="51"/>
  <c r="H90" i="51" s="1"/>
  <c r="K90" i="51" s="1"/>
  <c r="T288" i="50"/>
  <c r="T291" i="50" s="1"/>
  <c r="T292" i="50" s="1"/>
  <c r="Z249" i="50"/>
  <c r="V249" i="50"/>
  <c r="I327" i="50"/>
  <c r="L327" i="50" s="1"/>
  <c r="E52" i="51"/>
  <c r="H52" i="51" s="1"/>
  <c r="K52" i="51" s="1"/>
  <c r="E76" i="51"/>
  <c r="H76" i="51" s="1"/>
  <c r="K76" i="51" s="1"/>
  <c r="I328" i="47"/>
  <c r="L328" i="47" s="1"/>
  <c r="T289" i="47"/>
  <c r="V261" i="47"/>
  <c r="Z261" i="47"/>
  <c r="AC289" i="47" s="1"/>
  <c r="T290" i="47"/>
  <c r="Z273" i="47"/>
  <c r="V273" i="47"/>
  <c r="E103" i="51"/>
  <c r="H103" i="51" s="1"/>
  <c r="K103" i="51" s="1"/>
  <c r="I329" i="47"/>
  <c r="L329" i="47" s="1"/>
  <c r="T288" i="47"/>
  <c r="T291" i="47" s="1"/>
  <c r="T292" i="47" s="1"/>
  <c r="V249" i="47"/>
  <c r="Z249" i="47"/>
  <c r="I327" i="47"/>
  <c r="E49" i="51"/>
  <c r="H49" i="51" s="1"/>
  <c r="K49" i="51" s="1"/>
  <c r="F330" i="47"/>
  <c r="O95" i="51"/>
  <c r="Q95" i="51"/>
  <c r="O91" i="51"/>
  <c r="Q91" i="51"/>
  <c r="O90" i="51"/>
  <c r="Q90" i="51"/>
  <c r="O103" i="51"/>
  <c r="O21" i="51" s="1"/>
  <c r="Q103" i="51"/>
  <c r="O69" i="51"/>
  <c r="Q69" i="51"/>
  <c r="O68" i="51"/>
  <c r="Q68" i="51"/>
  <c r="O64" i="51"/>
  <c r="Q64" i="51"/>
  <c r="O63" i="51"/>
  <c r="Q63" i="51"/>
  <c r="O99" i="51"/>
  <c r="Q99" i="51"/>
  <c r="O94" i="51"/>
  <c r="Q94" i="51"/>
  <c r="O100" i="51"/>
  <c r="Q100" i="51"/>
  <c r="O89" i="51"/>
  <c r="O7" i="51" s="1"/>
  <c r="Q89" i="51"/>
  <c r="O67" i="51"/>
  <c r="O12" i="51" s="1"/>
  <c r="Q67" i="51"/>
  <c r="O73" i="51"/>
  <c r="Q73" i="51"/>
  <c r="O72" i="51"/>
  <c r="O17" i="51" s="1"/>
  <c r="Q72" i="51"/>
  <c r="O74" i="51"/>
  <c r="O19" i="51" s="1"/>
  <c r="Q74" i="51"/>
  <c r="P106" i="51"/>
  <c r="O106" i="51"/>
  <c r="P79" i="51"/>
  <c r="O79" i="51"/>
  <c r="O24" i="51" s="1"/>
  <c r="U299" i="32"/>
  <c r="S299" i="32"/>
  <c r="T299" i="32"/>
  <c r="U299" i="49"/>
  <c r="S299" i="49"/>
  <c r="T299" i="49"/>
  <c r="U299" i="48"/>
  <c r="S299" i="48"/>
  <c r="T299" i="48"/>
  <c r="U299" i="44"/>
  <c r="S299" i="44"/>
  <c r="T299" i="44"/>
  <c r="U299" i="42"/>
  <c r="S299" i="42"/>
  <c r="T299" i="42"/>
  <c r="U299" i="41"/>
  <c r="S299" i="41"/>
  <c r="T299" i="41"/>
  <c r="U299" i="39"/>
  <c r="S299" i="39"/>
  <c r="T299" i="39"/>
  <c r="U299" i="38"/>
  <c r="S299" i="38"/>
  <c r="T299" i="38"/>
  <c r="U299" i="35"/>
  <c r="S299" i="35"/>
  <c r="T299" i="35"/>
  <c r="Y273" i="9"/>
  <c r="S290" i="9"/>
  <c r="S291" i="9" s="1"/>
  <c r="S292" i="9" s="1"/>
  <c r="U299" i="43"/>
  <c r="S299" i="43"/>
  <c r="T299" i="43"/>
  <c r="U299" i="45"/>
  <c r="S299" i="45"/>
  <c r="T299" i="45"/>
  <c r="X273" i="35"/>
  <c r="Z290" i="35" s="1"/>
  <c r="AA298" i="35" s="1"/>
  <c r="W290" i="35"/>
  <c r="AC290" i="35"/>
  <c r="M267" i="9"/>
  <c r="P267" i="9" s="1"/>
  <c r="M266" i="9"/>
  <c r="P266" i="9" s="1"/>
  <c r="M271" i="9"/>
  <c r="P271" i="9" s="1"/>
  <c r="N282" i="9"/>
  <c r="Q282" i="9" s="1"/>
  <c r="N281" i="9"/>
  <c r="Q281" i="9" s="1"/>
  <c r="N280" i="9"/>
  <c r="Q280" i="9" s="1"/>
  <c r="M270" i="9"/>
  <c r="P270" i="9" s="1"/>
  <c r="N279" i="9"/>
  <c r="Q279" i="9" s="1"/>
  <c r="N278" i="9"/>
  <c r="Q278" i="9" s="1"/>
  <c r="L258" i="9"/>
  <c r="O258" i="9" s="1"/>
  <c r="N277" i="9"/>
  <c r="Q277" i="9" s="1"/>
  <c r="L256" i="9"/>
  <c r="O256" i="9" s="1"/>
  <c r="L257" i="9"/>
  <c r="O257" i="9" s="1"/>
  <c r="L259" i="9"/>
  <c r="O259" i="9" s="1"/>
  <c r="M268" i="9"/>
  <c r="P268" i="9" s="1"/>
  <c r="L260" i="9"/>
  <c r="O260" i="9" s="1"/>
  <c r="L255" i="9"/>
  <c r="O255" i="9" s="1"/>
  <c r="N283" i="9"/>
  <c r="Q283" i="9" s="1"/>
  <c r="L253" i="9"/>
  <c r="O253" i="9" s="1"/>
  <c r="L254" i="9"/>
  <c r="O254" i="9" s="1"/>
  <c r="M265" i="9"/>
  <c r="P265" i="9" s="1"/>
  <c r="F328" i="9" s="1"/>
  <c r="N284" i="9"/>
  <c r="Q284" i="9" s="1"/>
  <c r="M269" i="9"/>
  <c r="P269" i="9" s="1"/>
  <c r="M272" i="9"/>
  <c r="P272" i="9" s="1"/>
  <c r="T291" i="36"/>
  <c r="T292" i="36" s="1"/>
  <c r="T291" i="34"/>
  <c r="T292" i="34" s="1"/>
  <c r="T291" i="46"/>
  <c r="T292" i="46" s="1"/>
  <c r="T291" i="37"/>
  <c r="T292" i="37" s="1"/>
  <c r="B28" i="51"/>
  <c r="G10" i="51"/>
  <c r="J10" i="51" s="1"/>
  <c r="F10" i="51"/>
  <c r="I10" i="51" s="1"/>
  <c r="K330" i="44"/>
  <c r="K330" i="46"/>
  <c r="K330" i="43"/>
  <c r="K330" i="32"/>
  <c r="K330" i="36"/>
  <c r="K330" i="35"/>
  <c r="K330" i="50"/>
  <c r="K330" i="41"/>
  <c r="K330" i="39"/>
  <c r="K330" i="38"/>
  <c r="K330" i="37"/>
  <c r="K330" i="49"/>
  <c r="K330" i="48"/>
  <c r="K330" i="42"/>
  <c r="K330" i="34"/>
  <c r="K330" i="33"/>
  <c r="K330" i="47"/>
  <c r="K330" i="45"/>
  <c r="K330" i="9"/>
  <c r="P45" i="51"/>
  <c r="M17" i="51"/>
  <c r="P17" i="51" s="1"/>
  <c r="P40" i="51"/>
  <c r="M12" i="51"/>
  <c r="P12" i="51" s="1"/>
  <c r="P39" i="51"/>
  <c r="M11" i="51"/>
  <c r="P11" i="51" s="1"/>
  <c r="Q39" i="51"/>
  <c r="N11" i="51"/>
  <c r="Q44" i="51"/>
  <c r="N16" i="51"/>
  <c r="Q45" i="51"/>
  <c r="N17" i="51"/>
  <c r="P34" i="51"/>
  <c r="M6" i="51"/>
  <c r="P89" i="51"/>
  <c r="M7" i="51"/>
  <c r="P7" i="51" s="1"/>
  <c r="Q102" i="51"/>
  <c r="N20" i="51"/>
  <c r="P102" i="51"/>
  <c r="M20" i="51"/>
  <c r="P20" i="51" s="1"/>
  <c r="Q76" i="51"/>
  <c r="N21" i="51"/>
  <c r="P76" i="51"/>
  <c r="M21" i="51"/>
  <c r="P21" i="51" s="1"/>
  <c r="P52" i="51"/>
  <c r="M24" i="51"/>
  <c r="P24" i="51" s="1"/>
  <c r="Q52" i="51"/>
  <c r="N24" i="51"/>
  <c r="P43" i="51"/>
  <c r="M15" i="51"/>
  <c r="P15" i="51" s="1"/>
  <c r="P42" i="51"/>
  <c r="M14" i="51"/>
  <c r="P14" i="51" s="1"/>
  <c r="Q42" i="51"/>
  <c r="N14" i="51"/>
  <c r="Q41" i="51"/>
  <c r="N13" i="51"/>
  <c r="P41" i="51"/>
  <c r="M13" i="51"/>
  <c r="P13" i="51" s="1"/>
  <c r="Q40" i="51"/>
  <c r="N12" i="51"/>
  <c r="Q51" i="51"/>
  <c r="N23" i="51"/>
  <c r="P47" i="51"/>
  <c r="M19" i="51"/>
  <c r="P19" i="51" s="1"/>
  <c r="Q47" i="51"/>
  <c r="N19" i="51"/>
  <c r="Q46" i="51"/>
  <c r="N18" i="51"/>
  <c r="P46" i="51"/>
  <c r="M18" i="51"/>
  <c r="P18" i="51" s="1"/>
  <c r="Q37" i="51"/>
  <c r="N9" i="51"/>
  <c r="Q36" i="51"/>
  <c r="N8" i="51"/>
  <c r="P36" i="51"/>
  <c r="M8" i="51"/>
  <c r="P8" i="51" s="1"/>
  <c r="Q35" i="51"/>
  <c r="N7" i="51"/>
  <c r="M92" i="51"/>
  <c r="H92" i="51"/>
  <c r="K92" i="51" s="1"/>
  <c r="I329" i="34"/>
  <c r="L329" i="34" s="1"/>
  <c r="E91" i="51"/>
  <c r="H91" i="51" s="1"/>
  <c r="K91" i="51" s="1"/>
  <c r="I329" i="32"/>
  <c r="L329" i="32" s="1"/>
  <c r="E89" i="51"/>
  <c r="H89" i="51" s="1"/>
  <c r="K89" i="51" s="1"/>
  <c r="I329" i="50"/>
  <c r="L329" i="50" s="1"/>
  <c r="E106" i="51"/>
  <c r="H106" i="51" s="1"/>
  <c r="K106" i="51" s="1"/>
  <c r="I329" i="49"/>
  <c r="L329" i="49" s="1"/>
  <c r="E105" i="51"/>
  <c r="I329" i="48"/>
  <c r="L329" i="48" s="1"/>
  <c r="E104" i="51"/>
  <c r="N104" i="51" s="1"/>
  <c r="I329" i="44"/>
  <c r="L329" i="44" s="1"/>
  <c r="E100" i="51"/>
  <c r="H100" i="51" s="1"/>
  <c r="K100" i="51" s="1"/>
  <c r="I329" i="43"/>
  <c r="L329" i="43" s="1"/>
  <c r="E99" i="51"/>
  <c r="H99" i="51" s="1"/>
  <c r="K99" i="51" s="1"/>
  <c r="I329" i="42"/>
  <c r="L329" i="42" s="1"/>
  <c r="E98" i="51"/>
  <c r="I329" i="41"/>
  <c r="L329" i="41" s="1"/>
  <c r="E97" i="51"/>
  <c r="N97" i="51" s="1"/>
  <c r="I329" i="39"/>
  <c r="L329" i="39" s="1"/>
  <c r="E96" i="51"/>
  <c r="H96" i="51" s="1"/>
  <c r="K96" i="51" s="1"/>
  <c r="I329" i="38"/>
  <c r="L329" i="38" s="1"/>
  <c r="E95" i="51"/>
  <c r="H95" i="51" s="1"/>
  <c r="K95" i="51" s="1"/>
  <c r="I329" i="37"/>
  <c r="L329" i="37" s="1"/>
  <c r="E94" i="51"/>
  <c r="H94" i="51" s="1"/>
  <c r="K94" i="51" s="1"/>
  <c r="I329" i="36"/>
  <c r="L329" i="36" s="1"/>
  <c r="E93" i="51"/>
  <c r="H93" i="51" s="1"/>
  <c r="K93" i="51" s="1"/>
  <c r="I329" i="46"/>
  <c r="L329" i="46" s="1"/>
  <c r="E102" i="51"/>
  <c r="H102" i="51" s="1"/>
  <c r="K102" i="51" s="1"/>
  <c r="I328" i="34"/>
  <c r="L328" i="34" s="1"/>
  <c r="E64" i="51"/>
  <c r="H64" i="51" s="1"/>
  <c r="K64" i="51" s="1"/>
  <c r="I328" i="32"/>
  <c r="L328" i="32" s="1"/>
  <c r="E62" i="51"/>
  <c r="H62" i="51" s="1"/>
  <c r="K62" i="51" s="1"/>
  <c r="I328" i="50"/>
  <c r="F330" i="50"/>
  <c r="E79" i="51"/>
  <c r="I328" i="49"/>
  <c r="L328" i="49" s="1"/>
  <c r="E78" i="51"/>
  <c r="I328" i="48"/>
  <c r="L328" i="48" s="1"/>
  <c r="E77" i="51"/>
  <c r="N77" i="51" s="1"/>
  <c r="I328" i="44"/>
  <c r="L328" i="44" s="1"/>
  <c r="E73" i="51"/>
  <c r="H73" i="51" s="1"/>
  <c r="K73" i="51" s="1"/>
  <c r="I328" i="43"/>
  <c r="L328" i="43" s="1"/>
  <c r="E72" i="51"/>
  <c r="H72" i="51" s="1"/>
  <c r="K72" i="51" s="1"/>
  <c r="I328" i="42"/>
  <c r="L328" i="42" s="1"/>
  <c r="E71" i="51"/>
  <c r="I328" i="41"/>
  <c r="L328" i="41" s="1"/>
  <c r="E70" i="51"/>
  <c r="N70" i="51" s="1"/>
  <c r="I328" i="39"/>
  <c r="L328" i="39" s="1"/>
  <c r="E69" i="51"/>
  <c r="H69" i="51" s="1"/>
  <c r="K69" i="51" s="1"/>
  <c r="I328" i="38"/>
  <c r="L328" i="38" s="1"/>
  <c r="E68" i="51"/>
  <c r="H68" i="51" s="1"/>
  <c r="K68" i="51" s="1"/>
  <c r="I328" i="37"/>
  <c r="L328" i="37" s="1"/>
  <c r="E67" i="51"/>
  <c r="H67" i="51" s="1"/>
  <c r="K67" i="51" s="1"/>
  <c r="I328" i="36"/>
  <c r="L328" i="36" s="1"/>
  <c r="E66" i="51"/>
  <c r="H66" i="51" s="1"/>
  <c r="K66" i="51" s="1"/>
  <c r="I328" i="35"/>
  <c r="L328" i="35" s="1"/>
  <c r="E65" i="51"/>
  <c r="N65" i="51" s="1"/>
  <c r="G329" i="9"/>
  <c r="J329" i="9" s="1"/>
  <c r="C88" i="51"/>
  <c r="G328" i="9"/>
  <c r="J328" i="9" s="1"/>
  <c r="C61" i="51"/>
  <c r="P37" i="51"/>
  <c r="H74" i="51"/>
  <c r="K74" i="51" s="1"/>
  <c r="G83" i="51"/>
  <c r="J83" i="51" s="1"/>
  <c r="Q101" i="51"/>
  <c r="U101" i="51" s="1"/>
  <c r="W101" i="51" s="1"/>
  <c r="P101" i="51"/>
  <c r="T101" i="51" s="1"/>
  <c r="V101" i="51" s="1"/>
  <c r="I329" i="45"/>
  <c r="L329" i="45" s="1"/>
  <c r="E101" i="51"/>
  <c r="Z261" i="34"/>
  <c r="AC289" i="34" s="1"/>
  <c r="V261" i="34"/>
  <c r="W289" i="34" s="1"/>
  <c r="Z249" i="34"/>
  <c r="V249" i="34"/>
  <c r="W288" i="34" s="1"/>
  <c r="E37" i="51"/>
  <c r="I327" i="34"/>
  <c r="F330" i="34"/>
  <c r="V273" i="34"/>
  <c r="W290" i="34" s="1"/>
  <c r="Z273" i="34"/>
  <c r="V261" i="32"/>
  <c r="W289" i="32" s="1"/>
  <c r="Z261" i="32"/>
  <c r="AC289" i="32" s="1"/>
  <c r="Z273" i="32"/>
  <c r="V273" i="32"/>
  <c r="W290" i="32" s="1"/>
  <c r="Z249" i="32"/>
  <c r="V249" i="32"/>
  <c r="W288" i="32" s="1"/>
  <c r="I327" i="32"/>
  <c r="E35" i="51"/>
  <c r="F330" i="32"/>
  <c r="Z261" i="50"/>
  <c r="AC289" i="50" s="1"/>
  <c r="V261" i="50"/>
  <c r="V273" i="50"/>
  <c r="Z273" i="50"/>
  <c r="V273" i="49"/>
  <c r="Z273" i="49"/>
  <c r="V261" i="49"/>
  <c r="W289" i="49" s="1"/>
  <c r="Z261" i="49"/>
  <c r="AC289" i="49" s="1"/>
  <c r="I327" i="49"/>
  <c r="E51" i="51"/>
  <c r="F330" i="49"/>
  <c r="V249" i="49"/>
  <c r="W288" i="49" s="1"/>
  <c r="Z249" i="49"/>
  <c r="Z273" i="48"/>
  <c r="V273" i="48"/>
  <c r="W290" i="48" s="1"/>
  <c r="V261" i="48"/>
  <c r="W289" i="48" s="1"/>
  <c r="Z261" i="48"/>
  <c r="AC289" i="48" s="1"/>
  <c r="I327" i="48"/>
  <c r="E50" i="51"/>
  <c r="N50" i="51" s="1"/>
  <c r="F330" i="48"/>
  <c r="V249" i="48"/>
  <c r="W288" i="48" s="1"/>
  <c r="Z249" i="48"/>
  <c r="I327" i="46"/>
  <c r="L327" i="46" s="1"/>
  <c r="E48" i="51"/>
  <c r="V249" i="46"/>
  <c r="W288" i="46" s="1"/>
  <c r="Z249" i="46"/>
  <c r="V273" i="45"/>
  <c r="Z273" i="45"/>
  <c r="Z273" i="44"/>
  <c r="V273" i="44"/>
  <c r="W290" i="44" s="1"/>
  <c r="Z261" i="44"/>
  <c r="AC289" i="44" s="1"/>
  <c r="V261" i="44"/>
  <c r="W289" i="44" s="1"/>
  <c r="Z249" i="44"/>
  <c r="V249" i="44"/>
  <c r="W288" i="44" s="1"/>
  <c r="I327" i="44"/>
  <c r="E46" i="51"/>
  <c r="F330" i="44"/>
  <c r="V273" i="43"/>
  <c r="Z273" i="43"/>
  <c r="V261" i="43"/>
  <c r="Z261" i="43"/>
  <c r="AC289" i="43" s="1"/>
  <c r="V273" i="42"/>
  <c r="W290" i="42" s="1"/>
  <c r="Z273" i="42"/>
  <c r="V261" i="42"/>
  <c r="W289" i="42" s="1"/>
  <c r="Z261" i="42"/>
  <c r="AC289" i="42" s="1"/>
  <c r="I327" i="42"/>
  <c r="E44" i="51"/>
  <c r="F330" i="42"/>
  <c r="V249" i="42"/>
  <c r="W288" i="42" s="1"/>
  <c r="Z249" i="42"/>
  <c r="V273" i="41"/>
  <c r="W290" i="41" s="1"/>
  <c r="Z273" i="41"/>
  <c r="Z261" i="41"/>
  <c r="AC289" i="41" s="1"/>
  <c r="V261" i="41"/>
  <c r="W289" i="41" s="1"/>
  <c r="F330" i="41"/>
  <c r="E43" i="51"/>
  <c r="I327" i="41"/>
  <c r="V249" i="41"/>
  <c r="W288" i="41" s="1"/>
  <c r="Z249" i="41"/>
  <c r="V273" i="39"/>
  <c r="W290" i="39" s="1"/>
  <c r="Z273" i="39"/>
  <c r="V261" i="39"/>
  <c r="W289" i="39" s="1"/>
  <c r="Z261" i="39"/>
  <c r="AC289" i="39" s="1"/>
  <c r="F330" i="39"/>
  <c r="E42" i="51"/>
  <c r="I327" i="39"/>
  <c r="Z249" i="39"/>
  <c r="V249" i="39"/>
  <c r="Z273" i="38"/>
  <c r="V273" i="38"/>
  <c r="W290" i="38" s="1"/>
  <c r="V261" i="38"/>
  <c r="W289" i="38" s="1"/>
  <c r="Z261" i="38"/>
  <c r="AC289" i="38" s="1"/>
  <c r="F330" i="38"/>
  <c r="E41" i="51"/>
  <c r="I327" i="38"/>
  <c r="V249" i="38"/>
  <c r="W288" i="38" s="1"/>
  <c r="Z249" i="38"/>
  <c r="V273" i="37"/>
  <c r="W290" i="37" s="1"/>
  <c r="Z273" i="37"/>
  <c r="V261" i="37"/>
  <c r="W289" i="37" s="1"/>
  <c r="Z261" i="37"/>
  <c r="AC289" i="37" s="1"/>
  <c r="V249" i="37"/>
  <c r="W288" i="37" s="1"/>
  <c r="Z249" i="37"/>
  <c r="F330" i="37"/>
  <c r="E40" i="51"/>
  <c r="I327" i="37"/>
  <c r="V249" i="36"/>
  <c r="Z249" i="36"/>
  <c r="E39" i="51"/>
  <c r="F330" i="36"/>
  <c r="I327" i="36"/>
  <c r="Z273" i="36"/>
  <c r="V273" i="36"/>
  <c r="Z261" i="36"/>
  <c r="AC289" i="36" s="1"/>
  <c r="V261" i="36"/>
  <c r="Z261" i="35"/>
  <c r="AC289" i="35" s="1"/>
  <c r="V261" i="35"/>
  <c r="W289" i="35" s="1"/>
  <c r="V249" i="35"/>
  <c r="Z249" i="35"/>
  <c r="F330" i="35"/>
  <c r="E38" i="51"/>
  <c r="I327" i="35"/>
  <c r="C34" i="51"/>
  <c r="D330" i="9"/>
  <c r="G327" i="9"/>
  <c r="U249" i="9"/>
  <c r="Y249" i="9"/>
  <c r="I327" i="45"/>
  <c r="L327" i="45" s="1"/>
  <c r="E47" i="51"/>
  <c r="I327" i="43"/>
  <c r="E45" i="51"/>
  <c r="F330" i="43"/>
  <c r="V249" i="43"/>
  <c r="Z249" i="43"/>
  <c r="Z249" i="45"/>
  <c r="V249" i="45"/>
  <c r="F330" i="45"/>
  <c r="I328" i="45"/>
  <c r="Z261" i="45"/>
  <c r="AC289" i="45" s="1"/>
  <c r="V261" i="45"/>
  <c r="V273" i="46"/>
  <c r="W290" i="46" s="1"/>
  <c r="Z273" i="46"/>
  <c r="I328" i="46"/>
  <c r="F330" i="46"/>
  <c r="Z261" i="46"/>
  <c r="AC289" i="46" s="1"/>
  <c r="V261" i="46"/>
  <c r="W289" i="46" s="1"/>
  <c r="W39" i="40"/>
  <c r="H29" i="40" s="1"/>
  <c r="W40" i="40"/>
  <c r="I29" i="40" s="1"/>
  <c r="V39" i="40"/>
  <c r="H28" i="40" s="1"/>
  <c r="O40" i="40"/>
  <c r="I23" i="40" s="1"/>
  <c r="N40" i="40"/>
  <c r="I22" i="40" s="1"/>
  <c r="M40" i="40"/>
  <c r="I21" i="40" s="1"/>
  <c r="L39" i="40"/>
  <c r="H20" i="40" s="1"/>
  <c r="L40" i="40"/>
  <c r="I20" i="40" s="1"/>
  <c r="K40" i="40"/>
  <c r="I19" i="40" s="1"/>
  <c r="K39" i="40"/>
  <c r="H19" i="40" s="1"/>
  <c r="J40" i="40"/>
  <c r="I18" i="40" s="1"/>
  <c r="J39" i="40"/>
  <c r="H18" i="40" s="1"/>
  <c r="I39" i="40"/>
  <c r="H17" i="40" s="1"/>
  <c r="I40" i="40"/>
  <c r="I17" i="40" s="1"/>
  <c r="K17" i="40" s="1"/>
  <c r="H39" i="40"/>
  <c r="H16" i="40" s="1"/>
  <c r="H40" i="40"/>
  <c r="I16" i="40" s="1"/>
  <c r="K16" i="40" s="1"/>
  <c r="G39" i="40"/>
  <c r="H15" i="40" s="1"/>
  <c r="G40" i="40"/>
  <c r="I15" i="40" s="1"/>
  <c r="F40" i="40"/>
  <c r="I14" i="40" s="1"/>
  <c r="E40" i="40"/>
  <c r="I13" i="40" s="1"/>
  <c r="D39" i="40"/>
  <c r="H12" i="40" s="1"/>
  <c r="K12" i="40" s="1"/>
  <c r="U273" i="9"/>
  <c r="W273" i="9" s="1"/>
  <c r="Y290" i="9" s="1"/>
  <c r="U261" i="9"/>
  <c r="Y261" i="9"/>
  <c r="AB289" i="9" s="1"/>
  <c r="Q273" i="9"/>
  <c r="P261" i="9"/>
  <c r="O249" i="9"/>
  <c r="Q276" i="9"/>
  <c r="P264" i="9"/>
  <c r="O252" i="9"/>
  <c r="P262" i="9"/>
  <c r="Q274" i="9"/>
  <c r="O250" i="9"/>
  <c r="P263" i="9"/>
  <c r="O251" i="9"/>
  <c r="Q275" i="9"/>
  <c r="L300" i="3"/>
  <c r="B300" i="3"/>
  <c r="U300" i="3"/>
  <c r="J300" i="3"/>
  <c r="S300" i="3"/>
  <c r="E300" i="3"/>
  <c r="C300" i="3"/>
  <c r="D300" i="3"/>
  <c r="I300" i="3"/>
  <c r="M300" i="3"/>
  <c r="K300" i="3"/>
  <c r="P300" i="3"/>
  <c r="G300" i="3"/>
  <c r="R300" i="3"/>
  <c r="F300" i="3"/>
  <c r="O300" i="3"/>
  <c r="Q300" i="3"/>
  <c r="V300" i="3"/>
  <c r="H300" i="3"/>
  <c r="N300" i="3"/>
  <c r="K22" i="40" l="1"/>
  <c r="K23" i="40"/>
  <c r="U48" i="53"/>
  <c r="W48" i="53" s="1"/>
  <c r="S48" i="53"/>
  <c r="U52" i="53"/>
  <c r="W52" i="53" s="1"/>
  <c r="S52" i="53"/>
  <c r="U49" i="53"/>
  <c r="W49" i="53" s="1"/>
  <c r="S49" i="53"/>
  <c r="U47" i="53"/>
  <c r="W47" i="53" s="1"/>
  <c r="S47" i="53"/>
  <c r="O13" i="53"/>
  <c r="F28" i="53"/>
  <c r="I28" i="53" s="1"/>
  <c r="I6" i="53"/>
  <c r="G28" i="53"/>
  <c r="J28" i="53" s="1"/>
  <c r="J6" i="53"/>
  <c r="P78" i="53"/>
  <c r="O78" i="53"/>
  <c r="AB7" i="53"/>
  <c r="AC7" i="53" s="1"/>
  <c r="AD7" i="53" s="1"/>
  <c r="AB24" i="53"/>
  <c r="AC24" i="53" s="1"/>
  <c r="AD24" i="53" s="1"/>
  <c r="AB19" i="53"/>
  <c r="AC19" i="53" s="1"/>
  <c r="AD19" i="53" s="1"/>
  <c r="AB8" i="53"/>
  <c r="AC8" i="53" s="1"/>
  <c r="AD8" i="53" s="1"/>
  <c r="AB12" i="53"/>
  <c r="AC12" i="53" s="1"/>
  <c r="AD12" i="53" s="1"/>
  <c r="AB11" i="53"/>
  <c r="AC11" i="53" s="1"/>
  <c r="AD11" i="53" s="1"/>
  <c r="AB21" i="53"/>
  <c r="AC21" i="53" s="1"/>
  <c r="AD21" i="53" s="1"/>
  <c r="AB15" i="53"/>
  <c r="AC15" i="53" s="1"/>
  <c r="AD15" i="53" s="1"/>
  <c r="AB13" i="53"/>
  <c r="AC13" i="53" s="1"/>
  <c r="AD13" i="53" s="1"/>
  <c r="AB18" i="53"/>
  <c r="AC18" i="53" s="1"/>
  <c r="AD18" i="53" s="1"/>
  <c r="AB17" i="53"/>
  <c r="AC17" i="53" s="1"/>
  <c r="AD17" i="53" s="1"/>
  <c r="AB20" i="53"/>
  <c r="AC20" i="53" s="1"/>
  <c r="AD20" i="53" s="1"/>
  <c r="AB14" i="53"/>
  <c r="AC14" i="53" s="1"/>
  <c r="AD14" i="53" s="1"/>
  <c r="T79" i="53"/>
  <c r="R79" i="53"/>
  <c r="Q24" i="53"/>
  <c r="S24" i="53" s="1"/>
  <c r="U79" i="53"/>
  <c r="S79" i="53"/>
  <c r="U106" i="53"/>
  <c r="W106" i="53" s="1"/>
  <c r="S106" i="53"/>
  <c r="Q23" i="53"/>
  <c r="S23" i="53" s="1"/>
  <c r="S78" i="53"/>
  <c r="U78" i="53"/>
  <c r="S105" i="53"/>
  <c r="U105" i="53"/>
  <c r="W105" i="53" s="1"/>
  <c r="Q21" i="53"/>
  <c r="S21" i="53" s="1"/>
  <c r="U76" i="53"/>
  <c r="S76" i="53"/>
  <c r="T76" i="53"/>
  <c r="R76" i="53"/>
  <c r="U103" i="53"/>
  <c r="W103" i="53" s="1"/>
  <c r="S103" i="53"/>
  <c r="Q20" i="53"/>
  <c r="S20" i="53" s="1"/>
  <c r="U75" i="53"/>
  <c r="S75" i="53"/>
  <c r="R75" i="53"/>
  <c r="T75" i="53"/>
  <c r="S102" i="53"/>
  <c r="U102" i="53"/>
  <c r="W102" i="53" s="1"/>
  <c r="T74" i="53"/>
  <c r="R74" i="53"/>
  <c r="Q19" i="53"/>
  <c r="S19" i="53" s="1"/>
  <c r="S74" i="53"/>
  <c r="U74" i="53"/>
  <c r="U101" i="53"/>
  <c r="W101" i="53" s="1"/>
  <c r="S101" i="53"/>
  <c r="U73" i="53"/>
  <c r="W73" i="53" s="1"/>
  <c r="S73" i="53"/>
  <c r="U100" i="53"/>
  <c r="W100" i="53" s="1"/>
  <c r="S100" i="53"/>
  <c r="Q17" i="53"/>
  <c r="S17" i="53" s="1"/>
  <c r="U72" i="53"/>
  <c r="S72" i="53"/>
  <c r="R72" i="53"/>
  <c r="T72" i="53"/>
  <c r="S99" i="53"/>
  <c r="U99" i="53"/>
  <c r="W99" i="53" s="1"/>
  <c r="Q16" i="53"/>
  <c r="S16" i="53" s="1"/>
  <c r="S71" i="53"/>
  <c r="U71" i="53"/>
  <c r="S98" i="53"/>
  <c r="U98" i="53"/>
  <c r="W98" i="53" s="1"/>
  <c r="T70" i="53"/>
  <c r="R70" i="53"/>
  <c r="R69" i="53"/>
  <c r="T69" i="53"/>
  <c r="Q14" i="53"/>
  <c r="S14" i="53" s="1"/>
  <c r="U69" i="53"/>
  <c r="S69" i="53"/>
  <c r="U96" i="53"/>
  <c r="W96" i="53" s="1"/>
  <c r="S96" i="53"/>
  <c r="Q13" i="53"/>
  <c r="S13" i="53" s="1"/>
  <c r="S68" i="53"/>
  <c r="U68" i="53"/>
  <c r="T68" i="53"/>
  <c r="R68" i="53"/>
  <c r="U95" i="53"/>
  <c r="W95" i="53" s="1"/>
  <c r="S95" i="53"/>
  <c r="S67" i="53"/>
  <c r="U67" i="53"/>
  <c r="W67" i="53" s="1"/>
  <c r="S94" i="53"/>
  <c r="U94" i="53"/>
  <c r="W94" i="53" s="1"/>
  <c r="S66" i="53"/>
  <c r="U66" i="53"/>
  <c r="W66" i="53" s="1"/>
  <c r="S93" i="53"/>
  <c r="U93" i="53"/>
  <c r="W93" i="53" s="1"/>
  <c r="U64" i="53"/>
  <c r="W64" i="53" s="1"/>
  <c r="S64" i="53"/>
  <c r="U91" i="53"/>
  <c r="W91" i="53" s="1"/>
  <c r="S91" i="53"/>
  <c r="U63" i="53"/>
  <c r="W63" i="53" s="1"/>
  <c r="S63" i="53"/>
  <c r="S90" i="53"/>
  <c r="U90" i="53"/>
  <c r="W90" i="53" s="1"/>
  <c r="U62" i="53"/>
  <c r="W62" i="53" s="1"/>
  <c r="S62" i="53"/>
  <c r="U89" i="53"/>
  <c r="W89" i="53" s="1"/>
  <c r="S89" i="53"/>
  <c r="T88" i="53"/>
  <c r="R88" i="53"/>
  <c r="U88" i="53"/>
  <c r="S88" i="53"/>
  <c r="Q6" i="53"/>
  <c r="S6" i="53" s="1"/>
  <c r="U61" i="53"/>
  <c r="S61" i="53"/>
  <c r="P6" i="53"/>
  <c r="T61" i="53"/>
  <c r="R61" i="53"/>
  <c r="Q18" i="53"/>
  <c r="S18" i="53" s="1"/>
  <c r="U46" i="53"/>
  <c r="S46" i="53"/>
  <c r="R46" i="53"/>
  <c r="T46" i="53"/>
  <c r="Q12" i="53"/>
  <c r="S12" i="53" s="1"/>
  <c r="S40" i="53"/>
  <c r="U40" i="53"/>
  <c r="T40" i="53"/>
  <c r="R40" i="53"/>
  <c r="R39" i="53"/>
  <c r="T39" i="53"/>
  <c r="Q11" i="53"/>
  <c r="S11" i="53" s="1"/>
  <c r="S39" i="53"/>
  <c r="U39" i="53"/>
  <c r="Q9" i="53"/>
  <c r="S9" i="53" s="1"/>
  <c r="U37" i="53"/>
  <c r="S37" i="53"/>
  <c r="R37" i="53"/>
  <c r="T37" i="53"/>
  <c r="R36" i="53"/>
  <c r="T36" i="53"/>
  <c r="Q8" i="53"/>
  <c r="S8" i="53" s="1"/>
  <c r="S36" i="53"/>
  <c r="U36" i="53"/>
  <c r="T35" i="53"/>
  <c r="R35" i="53"/>
  <c r="Q7" i="53"/>
  <c r="S7" i="53" s="1"/>
  <c r="S35" i="53"/>
  <c r="U35" i="53"/>
  <c r="O44" i="53"/>
  <c r="P44" i="53"/>
  <c r="S92" i="53"/>
  <c r="U92" i="53"/>
  <c r="W92" i="53" s="1"/>
  <c r="S97" i="53"/>
  <c r="U97" i="53"/>
  <c r="W97" i="53" s="1"/>
  <c r="Q70" i="53"/>
  <c r="O70" i="53"/>
  <c r="T78" i="53"/>
  <c r="V78" i="53" s="1"/>
  <c r="R78" i="53"/>
  <c r="O51" i="53"/>
  <c r="O23" i="53" s="1"/>
  <c r="M23" i="53"/>
  <c r="P23" i="53" s="1"/>
  <c r="R23" i="53" s="1"/>
  <c r="P51" i="53"/>
  <c r="M50" i="53"/>
  <c r="H50" i="53"/>
  <c r="K50" i="53" s="1"/>
  <c r="E22" i="53"/>
  <c r="H22" i="53" s="1"/>
  <c r="K22" i="53" s="1"/>
  <c r="M77" i="53"/>
  <c r="H77" i="53"/>
  <c r="K77" i="53" s="1"/>
  <c r="P104" i="53"/>
  <c r="N104" i="53"/>
  <c r="H71" i="53"/>
  <c r="K71" i="53" s="1"/>
  <c r="M71" i="53"/>
  <c r="M16" i="53" s="1"/>
  <c r="P16" i="53" s="1"/>
  <c r="R16" i="53" s="1"/>
  <c r="E24" i="53"/>
  <c r="H24" i="53" s="1"/>
  <c r="K24" i="53" s="1"/>
  <c r="H52" i="53"/>
  <c r="K52" i="53" s="1"/>
  <c r="H38" i="53"/>
  <c r="K38" i="53" s="1"/>
  <c r="N38" i="53"/>
  <c r="E10" i="53"/>
  <c r="H10" i="53" s="1"/>
  <c r="K10" i="53" s="1"/>
  <c r="M38" i="53"/>
  <c r="M65" i="53"/>
  <c r="H65" i="53"/>
  <c r="K65" i="53" s="1"/>
  <c r="N65" i="53"/>
  <c r="E18" i="53"/>
  <c r="H18" i="53" s="1"/>
  <c r="K18" i="53" s="1"/>
  <c r="H46" i="53"/>
  <c r="K46" i="53" s="1"/>
  <c r="E12" i="53"/>
  <c r="H12" i="53" s="1"/>
  <c r="K12" i="53" s="1"/>
  <c r="H40" i="53"/>
  <c r="K40" i="53" s="1"/>
  <c r="E11" i="53"/>
  <c r="H11" i="53" s="1"/>
  <c r="K11" i="53" s="1"/>
  <c r="H39" i="53"/>
  <c r="K39" i="53" s="1"/>
  <c r="E17" i="53"/>
  <c r="H17" i="53" s="1"/>
  <c r="K17" i="53" s="1"/>
  <c r="H45" i="53"/>
  <c r="K45" i="53" s="1"/>
  <c r="E15" i="53"/>
  <c r="H15" i="53" s="1"/>
  <c r="K15" i="53" s="1"/>
  <c r="H43" i="53"/>
  <c r="K43" i="53" s="1"/>
  <c r="N43" i="53"/>
  <c r="O18" i="53"/>
  <c r="O7" i="53"/>
  <c r="O24" i="53"/>
  <c r="O21" i="53"/>
  <c r="O20" i="53"/>
  <c r="O19" i="53"/>
  <c r="O17" i="53"/>
  <c r="O14" i="53"/>
  <c r="H63" i="53"/>
  <c r="K63" i="53" s="1"/>
  <c r="E8" i="53"/>
  <c r="H8" i="53" s="1"/>
  <c r="K8" i="53" s="1"/>
  <c r="P98" i="53"/>
  <c r="P110" i="53" s="1"/>
  <c r="M110" i="53"/>
  <c r="H76" i="53"/>
  <c r="K76" i="53" s="1"/>
  <c r="E21" i="53"/>
  <c r="H21" i="53" s="1"/>
  <c r="K21" i="53" s="1"/>
  <c r="H68" i="53"/>
  <c r="K68" i="53" s="1"/>
  <c r="E13" i="53"/>
  <c r="H13" i="53" s="1"/>
  <c r="K13" i="53" s="1"/>
  <c r="H64" i="53"/>
  <c r="K64" i="53" s="1"/>
  <c r="E9" i="53"/>
  <c r="H9" i="53" s="1"/>
  <c r="K9" i="53" s="1"/>
  <c r="R9" i="51"/>
  <c r="AB9" i="53"/>
  <c r="AC9" i="53" s="1"/>
  <c r="AD9" i="53" s="1"/>
  <c r="L327" i="33"/>
  <c r="I330" i="33"/>
  <c r="L330" i="33" s="1"/>
  <c r="I331" i="33"/>
  <c r="L331" i="33" s="1"/>
  <c r="L327" i="47"/>
  <c r="I331" i="47"/>
  <c r="L331" i="47" s="1"/>
  <c r="I330" i="47"/>
  <c r="L330" i="47" s="1"/>
  <c r="K24" i="40"/>
  <c r="F338" i="9"/>
  <c r="F337" i="9"/>
  <c r="F336" i="9"/>
  <c r="I340" i="44"/>
  <c r="L340" i="44" s="1"/>
  <c r="I339" i="44"/>
  <c r="L339" i="44" s="1"/>
  <c r="L338" i="44"/>
  <c r="I340" i="46"/>
  <c r="L340" i="46" s="1"/>
  <c r="I339" i="46"/>
  <c r="L339" i="46" s="1"/>
  <c r="L338" i="46"/>
  <c r="I340" i="43"/>
  <c r="L340" i="43" s="1"/>
  <c r="I339" i="43"/>
  <c r="L339" i="43" s="1"/>
  <c r="L338" i="43"/>
  <c r="I340" i="32"/>
  <c r="L340" i="32" s="1"/>
  <c r="I339" i="32"/>
  <c r="L339" i="32" s="1"/>
  <c r="L338" i="32"/>
  <c r="I340" i="36"/>
  <c r="L340" i="36" s="1"/>
  <c r="I339" i="36"/>
  <c r="L339" i="36" s="1"/>
  <c r="L338" i="36"/>
  <c r="I339" i="35"/>
  <c r="L339" i="35" s="1"/>
  <c r="I340" i="35"/>
  <c r="L340" i="35" s="1"/>
  <c r="L338" i="35"/>
  <c r="I339" i="50"/>
  <c r="L339" i="50" s="1"/>
  <c r="I340" i="50"/>
  <c r="L340" i="50" s="1"/>
  <c r="L338" i="50"/>
  <c r="I340" i="41"/>
  <c r="L340" i="41" s="1"/>
  <c r="I339" i="41"/>
  <c r="L339" i="41" s="1"/>
  <c r="L338" i="41"/>
  <c r="I340" i="39"/>
  <c r="L340" i="39" s="1"/>
  <c r="I339" i="39"/>
  <c r="L339" i="39" s="1"/>
  <c r="L338" i="39"/>
  <c r="I339" i="38"/>
  <c r="L339" i="38" s="1"/>
  <c r="I340" i="38"/>
  <c r="L340" i="38" s="1"/>
  <c r="L338" i="38"/>
  <c r="I339" i="37"/>
  <c r="L339" i="37" s="1"/>
  <c r="I340" i="37"/>
  <c r="L340" i="37" s="1"/>
  <c r="L338" i="37"/>
  <c r="I339" i="49"/>
  <c r="L339" i="49" s="1"/>
  <c r="I340" i="49"/>
  <c r="L340" i="49" s="1"/>
  <c r="L338" i="49"/>
  <c r="I339" i="48"/>
  <c r="L339" i="48" s="1"/>
  <c r="I340" i="48"/>
  <c r="L340" i="48" s="1"/>
  <c r="L338" i="48"/>
  <c r="I339" i="42"/>
  <c r="L339" i="42" s="1"/>
  <c r="I340" i="42"/>
  <c r="L340" i="42" s="1"/>
  <c r="L338" i="42"/>
  <c r="I340" i="34"/>
  <c r="L340" i="34" s="1"/>
  <c r="I339" i="34"/>
  <c r="L339" i="34" s="1"/>
  <c r="L338" i="34"/>
  <c r="I339" i="33"/>
  <c r="L339" i="33" s="1"/>
  <c r="I340" i="33"/>
  <c r="L340" i="33" s="1"/>
  <c r="L338" i="33"/>
  <c r="I339" i="47"/>
  <c r="L339" i="47" s="1"/>
  <c r="I340" i="47"/>
  <c r="L340" i="47" s="1"/>
  <c r="L338" i="47"/>
  <c r="I339" i="45"/>
  <c r="L339" i="45" s="1"/>
  <c r="I340" i="45"/>
  <c r="L340" i="45" s="1"/>
  <c r="L338" i="45"/>
  <c r="R17" i="51"/>
  <c r="R12" i="51"/>
  <c r="R11" i="51"/>
  <c r="R7" i="51"/>
  <c r="R20" i="51"/>
  <c r="R21" i="51"/>
  <c r="R24" i="51"/>
  <c r="R15" i="51"/>
  <c r="R14" i="51"/>
  <c r="R13" i="51"/>
  <c r="R19" i="51"/>
  <c r="R18" i="51"/>
  <c r="R8" i="51"/>
  <c r="E21" i="51"/>
  <c r="H21" i="51" s="1"/>
  <c r="K21" i="51" s="1"/>
  <c r="V35" i="51"/>
  <c r="V48" i="51"/>
  <c r="V49" i="51"/>
  <c r="T61" i="51"/>
  <c r="R61" i="51"/>
  <c r="T88" i="51"/>
  <c r="R88" i="51"/>
  <c r="O14" i="51"/>
  <c r="O8" i="51"/>
  <c r="C6" i="51"/>
  <c r="E19" i="51"/>
  <c r="H19" i="51" s="1"/>
  <c r="K19" i="51" s="1"/>
  <c r="O6" i="51"/>
  <c r="R106" i="51"/>
  <c r="T106" i="51"/>
  <c r="V106" i="51" s="1"/>
  <c r="R79" i="51"/>
  <c r="T79" i="51"/>
  <c r="V79" i="51" s="1"/>
  <c r="R45" i="51"/>
  <c r="T45" i="51"/>
  <c r="R40" i="51"/>
  <c r="T40" i="51"/>
  <c r="R39" i="51"/>
  <c r="T39" i="51"/>
  <c r="S39" i="51"/>
  <c r="U39" i="51"/>
  <c r="S44" i="51"/>
  <c r="U44" i="51"/>
  <c r="S45" i="51"/>
  <c r="U45" i="51"/>
  <c r="W45" i="51" s="1"/>
  <c r="R34" i="51"/>
  <c r="T34" i="51"/>
  <c r="R89" i="51"/>
  <c r="T89" i="51"/>
  <c r="R102" i="51"/>
  <c r="T102" i="51"/>
  <c r="R76" i="51"/>
  <c r="T76" i="51"/>
  <c r="R52" i="51"/>
  <c r="T52" i="51"/>
  <c r="S52" i="51"/>
  <c r="U52" i="51"/>
  <c r="R43" i="51"/>
  <c r="T43" i="51"/>
  <c r="R42" i="51"/>
  <c r="T42" i="51"/>
  <c r="S42" i="51"/>
  <c r="U42" i="51"/>
  <c r="W42" i="51" s="1"/>
  <c r="S41" i="51"/>
  <c r="U41" i="51"/>
  <c r="W41" i="51" s="1"/>
  <c r="R41" i="51"/>
  <c r="T41" i="51"/>
  <c r="S40" i="51"/>
  <c r="U40" i="51"/>
  <c r="W40" i="51" s="1"/>
  <c r="S51" i="51"/>
  <c r="U51" i="51"/>
  <c r="R47" i="51"/>
  <c r="T47" i="51"/>
  <c r="T19" i="51" s="1"/>
  <c r="S47" i="51"/>
  <c r="U47" i="51"/>
  <c r="W47" i="51" s="1"/>
  <c r="S46" i="51"/>
  <c r="U46" i="51"/>
  <c r="W46" i="51" s="1"/>
  <c r="R46" i="51"/>
  <c r="T46" i="51"/>
  <c r="S37" i="51"/>
  <c r="U37" i="51"/>
  <c r="W37" i="51" s="1"/>
  <c r="S36" i="51"/>
  <c r="U36" i="51"/>
  <c r="W36" i="51" s="1"/>
  <c r="R36" i="51"/>
  <c r="T36" i="51"/>
  <c r="S35" i="51"/>
  <c r="U35" i="51"/>
  <c r="W35" i="51" s="1"/>
  <c r="R37" i="51"/>
  <c r="T37" i="51"/>
  <c r="S95" i="51"/>
  <c r="U95" i="51"/>
  <c r="W95" i="51" s="1"/>
  <c r="S91" i="51"/>
  <c r="U91" i="51"/>
  <c r="W91" i="51" s="1"/>
  <c r="S90" i="51"/>
  <c r="U90" i="51"/>
  <c r="W90" i="51" s="1"/>
  <c r="S103" i="51"/>
  <c r="U103" i="51"/>
  <c r="W103" i="51" s="1"/>
  <c r="S99" i="51"/>
  <c r="U99" i="51"/>
  <c r="W99" i="51" s="1"/>
  <c r="S94" i="51"/>
  <c r="U94" i="51"/>
  <c r="W94" i="51" s="1"/>
  <c r="S100" i="51"/>
  <c r="U100" i="51"/>
  <c r="W100" i="51" s="1"/>
  <c r="S89" i="51"/>
  <c r="U89" i="51"/>
  <c r="S102" i="51"/>
  <c r="U102" i="51"/>
  <c r="W102" i="51" s="1"/>
  <c r="U20" i="51"/>
  <c r="W75" i="51"/>
  <c r="W78" i="51"/>
  <c r="W79" i="51"/>
  <c r="W71" i="51"/>
  <c r="S69" i="51"/>
  <c r="U69" i="51"/>
  <c r="S68" i="51"/>
  <c r="U68" i="51"/>
  <c r="S64" i="51"/>
  <c r="U64" i="51"/>
  <c r="S63" i="51"/>
  <c r="U63" i="51"/>
  <c r="S67" i="51"/>
  <c r="U67" i="51"/>
  <c r="S73" i="51"/>
  <c r="U73" i="51"/>
  <c r="S72" i="51"/>
  <c r="U72" i="51"/>
  <c r="S74" i="51"/>
  <c r="U74" i="51"/>
  <c r="S76" i="51"/>
  <c r="U76" i="51"/>
  <c r="E9" i="51"/>
  <c r="H9" i="51" s="1"/>
  <c r="K9" i="51" s="1"/>
  <c r="E7" i="51"/>
  <c r="H7" i="51" s="1"/>
  <c r="K7" i="51" s="1"/>
  <c r="E23" i="51"/>
  <c r="H23" i="51" s="1"/>
  <c r="K23" i="51" s="1"/>
  <c r="E22" i="51"/>
  <c r="H22" i="51" s="1"/>
  <c r="K22" i="51" s="1"/>
  <c r="E20" i="51"/>
  <c r="H20" i="51" s="1"/>
  <c r="K20" i="51" s="1"/>
  <c r="E18" i="51"/>
  <c r="H18" i="51" s="1"/>
  <c r="K18" i="51" s="1"/>
  <c r="E16" i="51"/>
  <c r="H16" i="51" s="1"/>
  <c r="K16" i="51" s="1"/>
  <c r="E14" i="51"/>
  <c r="H14" i="51" s="1"/>
  <c r="K14" i="51" s="1"/>
  <c r="E13" i="51"/>
  <c r="H13" i="51" s="1"/>
  <c r="K13" i="51" s="1"/>
  <c r="E12" i="51"/>
  <c r="H12" i="51" s="1"/>
  <c r="K12" i="51" s="1"/>
  <c r="E11" i="51"/>
  <c r="H11" i="51" s="1"/>
  <c r="K11" i="51" s="1"/>
  <c r="O18" i="51"/>
  <c r="O13" i="51"/>
  <c r="O9" i="51"/>
  <c r="X251" i="33"/>
  <c r="X263" i="33"/>
  <c r="X275" i="33"/>
  <c r="X251" i="50"/>
  <c r="X275" i="47"/>
  <c r="X251" i="47"/>
  <c r="X263" i="47"/>
  <c r="X251" i="48"/>
  <c r="X263" i="48"/>
  <c r="X275" i="48"/>
  <c r="X251" i="42"/>
  <c r="X263" i="42"/>
  <c r="X275" i="42"/>
  <c r="X275" i="50"/>
  <c r="X263" i="50"/>
  <c r="X275" i="45"/>
  <c r="X251" i="45"/>
  <c r="X263" i="45"/>
  <c r="X251" i="38"/>
  <c r="X275" i="38"/>
  <c r="X263" i="38"/>
  <c r="X275" i="37"/>
  <c r="X251" i="37"/>
  <c r="X263" i="37"/>
  <c r="X275" i="36"/>
  <c r="X251" i="36"/>
  <c r="X263" i="36"/>
  <c r="X251" i="35"/>
  <c r="X263" i="35"/>
  <c r="X275" i="35"/>
  <c r="X275" i="34"/>
  <c r="X251" i="34"/>
  <c r="X263" i="34"/>
  <c r="X263" i="32"/>
  <c r="X251" i="32"/>
  <c r="X275" i="32"/>
  <c r="X275" i="46"/>
  <c r="X251" i="46"/>
  <c r="X263" i="46"/>
  <c r="X251" i="44"/>
  <c r="X275" i="44"/>
  <c r="X263" i="44"/>
  <c r="X251" i="43"/>
  <c r="X263" i="43"/>
  <c r="X275" i="43"/>
  <c r="X251" i="41"/>
  <c r="X275" i="41"/>
  <c r="X263" i="41"/>
  <c r="X275" i="49"/>
  <c r="X263" i="49"/>
  <c r="X251" i="49"/>
  <c r="X275" i="39"/>
  <c r="X263" i="39"/>
  <c r="X251" i="39"/>
  <c r="AC288" i="33"/>
  <c r="AF291" i="33"/>
  <c r="AK299" i="33" s="1"/>
  <c r="W288" i="33"/>
  <c r="X249" i="33"/>
  <c r="Z288" i="33" s="1"/>
  <c r="AD297" i="33"/>
  <c r="AB297" i="33"/>
  <c r="AC297" i="33"/>
  <c r="W289" i="33"/>
  <c r="X261" i="33"/>
  <c r="Z289" i="33" s="1"/>
  <c r="T299" i="33"/>
  <c r="S299" i="33"/>
  <c r="U299" i="33"/>
  <c r="W290" i="33"/>
  <c r="X273" i="33"/>
  <c r="Z290" i="33" s="1"/>
  <c r="AC290" i="33"/>
  <c r="AC288" i="50"/>
  <c r="AF291" i="50"/>
  <c r="W288" i="50"/>
  <c r="X249" i="50"/>
  <c r="Z288" i="50" s="1"/>
  <c r="W289" i="47"/>
  <c r="X261" i="47"/>
  <c r="Z289" i="47" s="1"/>
  <c r="AD297" i="47"/>
  <c r="AB297" i="47"/>
  <c r="AC297" i="47"/>
  <c r="AC290" i="47"/>
  <c r="W290" i="47"/>
  <c r="X273" i="47"/>
  <c r="Z290" i="47" s="1"/>
  <c r="T299" i="47"/>
  <c r="S299" i="47"/>
  <c r="U299" i="47"/>
  <c r="W288" i="47"/>
  <c r="X249" i="47"/>
  <c r="Z288" i="47" s="1"/>
  <c r="AC288" i="47"/>
  <c r="AF291" i="47"/>
  <c r="AK299" i="47" s="1"/>
  <c r="Q92" i="51"/>
  <c r="O92" i="51"/>
  <c r="AB290" i="9"/>
  <c r="Y298" i="35"/>
  <c r="Z298" i="35"/>
  <c r="V298" i="35"/>
  <c r="W298" i="35"/>
  <c r="AB298" i="35"/>
  <c r="AC298" i="35"/>
  <c r="T299" i="36"/>
  <c r="S299" i="36"/>
  <c r="U299" i="36"/>
  <c r="T299" i="34"/>
  <c r="S299" i="34"/>
  <c r="U299" i="34"/>
  <c r="T299" i="50"/>
  <c r="S299" i="50"/>
  <c r="U299" i="50"/>
  <c r="T299" i="46"/>
  <c r="S299" i="46"/>
  <c r="U299" i="46"/>
  <c r="T299" i="37"/>
  <c r="S299" i="37"/>
  <c r="U299" i="37"/>
  <c r="E8" i="51"/>
  <c r="H8" i="51" s="1"/>
  <c r="K8" i="51" s="1"/>
  <c r="E24" i="51"/>
  <c r="H24" i="51" s="1"/>
  <c r="K24" i="51" s="1"/>
  <c r="G28" i="51"/>
  <c r="J28" i="51" s="1"/>
  <c r="Q97" i="51"/>
  <c r="O97" i="51"/>
  <c r="Q70" i="51"/>
  <c r="O70" i="51"/>
  <c r="AD297" i="34"/>
  <c r="AB297" i="34"/>
  <c r="AC297" i="34"/>
  <c r="X297" i="34"/>
  <c r="V297" i="34"/>
  <c r="W297" i="34"/>
  <c r="AC288" i="34"/>
  <c r="AF291" i="34"/>
  <c r="V296" i="34"/>
  <c r="X296" i="34"/>
  <c r="W291" i="34"/>
  <c r="W296" i="34"/>
  <c r="V298" i="34"/>
  <c r="X298" i="34"/>
  <c r="W298" i="34"/>
  <c r="AC290" i="34"/>
  <c r="V297" i="32"/>
  <c r="X297" i="32"/>
  <c r="W297" i="32"/>
  <c r="AD297" i="32"/>
  <c r="AB297" i="32"/>
  <c r="AC297" i="32"/>
  <c r="AC290" i="32"/>
  <c r="X298" i="32"/>
  <c r="V298" i="32"/>
  <c r="W298" i="32"/>
  <c r="AC288" i="32"/>
  <c r="AF291" i="32"/>
  <c r="X296" i="32"/>
  <c r="V296" i="32"/>
  <c r="W291" i="32"/>
  <c r="W296" i="32"/>
  <c r="AD297" i="50"/>
  <c r="AB297" i="50"/>
  <c r="AC297" i="50"/>
  <c r="X261" i="50"/>
  <c r="Z289" i="50" s="1"/>
  <c r="W289" i="50"/>
  <c r="X273" i="50"/>
  <c r="Z290" i="50" s="1"/>
  <c r="W290" i="50"/>
  <c r="AC290" i="50"/>
  <c r="X273" i="49"/>
  <c r="Z290" i="49" s="1"/>
  <c r="W290" i="49"/>
  <c r="AC290" i="49"/>
  <c r="X297" i="49"/>
  <c r="V297" i="49"/>
  <c r="W297" i="49"/>
  <c r="AD297" i="49"/>
  <c r="AB297" i="49"/>
  <c r="AC297" i="49"/>
  <c r="V296" i="49"/>
  <c r="X296" i="49"/>
  <c r="W291" i="49"/>
  <c r="X299" i="49" s="1"/>
  <c r="W296" i="49"/>
  <c r="AF291" i="49"/>
  <c r="AC288" i="49"/>
  <c r="AC290" i="48"/>
  <c r="X298" i="48"/>
  <c r="V298" i="48"/>
  <c r="W298" i="48"/>
  <c r="X297" i="48"/>
  <c r="V297" i="48"/>
  <c r="W297" i="48"/>
  <c r="AD297" i="48"/>
  <c r="AB297" i="48"/>
  <c r="AC297" i="48"/>
  <c r="X296" i="48"/>
  <c r="V296" i="48"/>
  <c r="W296" i="48"/>
  <c r="W291" i="48"/>
  <c r="AC288" i="48"/>
  <c r="AF291" i="48"/>
  <c r="X296" i="46"/>
  <c r="V296" i="46"/>
  <c r="W296" i="46"/>
  <c r="W291" i="46"/>
  <c r="AC288" i="46"/>
  <c r="AF291" i="46"/>
  <c r="X273" i="45"/>
  <c r="Z290" i="45" s="1"/>
  <c r="W290" i="45"/>
  <c r="AC290" i="45"/>
  <c r="AC290" i="44"/>
  <c r="X298" i="44"/>
  <c r="V298" i="44"/>
  <c r="W298" i="44"/>
  <c r="AD297" i="44"/>
  <c r="AB297" i="44"/>
  <c r="AC297" i="44"/>
  <c r="X297" i="44"/>
  <c r="V297" i="44"/>
  <c r="W297" i="44"/>
  <c r="AF291" i="44"/>
  <c r="AC288" i="44"/>
  <c r="V296" i="44"/>
  <c r="X296" i="44"/>
  <c r="W291" i="44"/>
  <c r="X299" i="44" s="1"/>
  <c r="W296" i="44"/>
  <c r="X273" i="43"/>
  <c r="Z290" i="43" s="1"/>
  <c r="W290" i="43"/>
  <c r="AC290" i="43"/>
  <c r="X261" i="43"/>
  <c r="Z289" i="43" s="1"/>
  <c r="W289" i="43"/>
  <c r="AD297" i="43"/>
  <c r="AB297" i="43"/>
  <c r="AC297" i="43"/>
  <c r="X298" i="42"/>
  <c r="V298" i="42"/>
  <c r="W298" i="42"/>
  <c r="AC290" i="42"/>
  <c r="X297" i="42"/>
  <c r="V297" i="42"/>
  <c r="W297" i="42"/>
  <c r="AD297" i="42"/>
  <c r="AB297" i="42"/>
  <c r="AC297" i="42"/>
  <c r="V296" i="42"/>
  <c r="X296" i="42"/>
  <c r="W291" i="42"/>
  <c r="W296" i="42"/>
  <c r="AF291" i="42"/>
  <c r="AC288" i="42"/>
  <c r="X298" i="41"/>
  <c r="V298" i="41"/>
  <c r="W298" i="41"/>
  <c r="AC290" i="41"/>
  <c r="AD297" i="41"/>
  <c r="AB297" i="41"/>
  <c r="AC297" i="41"/>
  <c r="V297" i="41"/>
  <c r="X297" i="41"/>
  <c r="W297" i="41"/>
  <c r="N43" i="51"/>
  <c r="E15" i="51"/>
  <c r="H15" i="51" s="1"/>
  <c r="K15" i="51" s="1"/>
  <c r="V296" i="41"/>
  <c r="X296" i="41"/>
  <c r="W296" i="41"/>
  <c r="W291" i="41"/>
  <c r="AF291" i="41"/>
  <c r="AC288" i="41"/>
  <c r="X298" i="39"/>
  <c r="V298" i="39"/>
  <c r="W298" i="39"/>
  <c r="AC290" i="39"/>
  <c r="X297" i="39"/>
  <c r="V297" i="39"/>
  <c r="W297" i="39"/>
  <c r="AB297" i="39"/>
  <c r="AD297" i="39"/>
  <c r="AC297" i="39"/>
  <c r="AF291" i="39"/>
  <c r="AC288" i="39"/>
  <c r="X249" i="39"/>
  <c r="Z288" i="39" s="1"/>
  <c r="W288" i="39"/>
  <c r="AC290" i="38"/>
  <c r="X298" i="38"/>
  <c r="V298" i="38"/>
  <c r="W298" i="38"/>
  <c r="X297" i="38"/>
  <c r="V297" i="38"/>
  <c r="W297" i="38"/>
  <c r="AD297" i="38"/>
  <c r="AB297" i="38"/>
  <c r="AC297" i="38"/>
  <c r="V296" i="38"/>
  <c r="X296" i="38"/>
  <c r="W291" i="38"/>
  <c r="X299" i="38" s="1"/>
  <c r="W296" i="38"/>
  <c r="AF291" i="38"/>
  <c r="AC288" i="38"/>
  <c r="X298" i="37"/>
  <c r="V298" i="37"/>
  <c r="W298" i="37"/>
  <c r="AC290" i="37"/>
  <c r="X297" i="37"/>
  <c r="V297" i="37"/>
  <c r="W297" i="37"/>
  <c r="AD297" i="37"/>
  <c r="AB297" i="37"/>
  <c r="AC297" i="37"/>
  <c r="V296" i="37"/>
  <c r="X296" i="37"/>
  <c r="W296" i="37"/>
  <c r="W291" i="37"/>
  <c r="X299" i="37" s="1"/>
  <c r="AF291" i="37"/>
  <c r="AC288" i="37"/>
  <c r="X249" i="36"/>
  <c r="Z288" i="36" s="1"/>
  <c r="W288" i="36"/>
  <c r="AC288" i="36"/>
  <c r="AF291" i="36"/>
  <c r="AC290" i="36"/>
  <c r="X273" i="36"/>
  <c r="Z290" i="36" s="1"/>
  <c r="W290" i="36"/>
  <c r="AD297" i="36"/>
  <c r="AB297" i="36"/>
  <c r="AC297" i="36"/>
  <c r="X261" i="36"/>
  <c r="Z289" i="36" s="1"/>
  <c r="W289" i="36"/>
  <c r="AD297" i="35"/>
  <c r="AB297" i="35"/>
  <c r="AC297" i="35"/>
  <c r="X297" i="35"/>
  <c r="V297" i="35"/>
  <c r="W297" i="35"/>
  <c r="X249" i="35"/>
  <c r="Z288" i="35" s="1"/>
  <c r="W288" i="35"/>
  <c r="AC288" i="35"/>
  <c r="AF291" i="35"/>
  <c r="N38" i="51"/>
  <c r="E10" i="51"/>
  <c r="H10" i="51" s="1"/>
  <c r="K10" i="51" s="1"/>
  <c r="W249" i="9"/>
  <c r="Y288" i="9" s="1"/>
  <c r="V288" i="9"/>
  <c r="AE291" i="9"/>
  <c r="AB288" i="9"/>
  <c r="E17" i="51"/>
  <c r="H17" i="51" s="1"/>
  <c r="K17" i="51" s="1"/>
  <c r="X249" i="43"/>
  <c r="Z288" i="43" s="1"/>
  <c r="W288" i="43"/>
  <c r="AF291" i="43"/>
  <c r="AC288" i="43"/>
  <c r="AC288" i="45"/>
  <c r="AF291" i="45"/>
  <c r="X249" i="45"/>
  <c r="Z288" i="45" s="1"/>
  <c r="W288" i="45"/>
  <c r="AD297" i="45"/>
  <c r="AB297" i="45"/>
  <c r="AC297" i="45"/>
  <c r="X261" i="45"/>
  <c r="Z289" i="45" s="1"/>
  <c r="W289" i="45"/>
  <c r="X298" i="46"/>
  <c r="V298" i="46"/>
  <c r="W298" i="46"/>
  <c r="AC290" i="46"/>
  <c r="AD297" i="46"/>
  <c r="AB297" i="46"/>
  <c r="AC297" i="46"/>
  <c r="X297" i="46"/>
  <c r="V297" i="46"/>
  <c r="W297" i="46"/>
  <c r="V290" i="9"/>
  <c r="W261" i="9"/>
  <c r="Y289" i="9" s="1"/>
  <c r="V289" i="9"/>
  <c r="Q11" i="51"/>
  <c r="S11" i="51" s="1"/>
  <c r="Q17" i="51"/>
  <c r="S17" i="51" s="1"/>
  <c r="Q20" i="51"/>
  <c r="S20" i="51" s="1"/>
  <c r="Q21" i="51"/>
  <c r="S21" i="51" s="1"/>
  <c r="Q24" i="51"/>
  <c r="S24" i="51" s="1"/>
  <c r="Q14" i="51"/>
  <c r="S14" i="51" s="1"/>
  <c r="Q13" i="51"/>
  <c r="S13" i="51" s="1"/>
  <c r="Q12" i="51"/>
  <c r="S12" i="51" s="1"/>
  <c r="Q23" i="51"/>
  <c r="S23" i="51" s="1"/>
  <c r="Q19" i="51"/>
  <c r="S19" i="51" s="1"/>
  <c r="Q18" i="51"/>
  <c r="S18" i="51" s="1"/>
  <c r="Q9" i="51"/>
  <c r="S9" i="51" s="1"/>
  <c r="Q8" i="51"/>
  <c r="S8" i="51" s="1"/>
  <c r="Q7" i="51"/>
  <c r="S7" i="51" s="1"/>
  <c r="Q16" i="51"/>
  <c r="S16" i="51" s="1"/>
  <c r="P6" i="51"/>
  <c r="H97" i="51"/>
  <c r="K97" i="51" s="1"/>
  <c r="H79" i="51"/>
  <c r="K79" i="51" s="1"/>
  <c r="H70" i="51"/>
  <c r="K70" i="51" s="1"/>
  <c r="H37" i="51"/>
  <c r="K37" i="51" s="1"/>
  <c r="H35" i="51"/>
  <c r="K35" i="51" s="1"/>
  <c r="H48" i="51"/>
  <c r="K48" i="51" s="1"/>
  <c r="H46" i="51"/>
  <c r="K46" i="51" s="1"/>
  <c r="M44" i="51"/>
  <c r="O44" i="51" s="1"/>
  <c r="H43" i="51"/>
  <c r="K43" i="51" s="1"/>
  <c r="H42" i="51"/>
  <c r="K42" i="51" s="1"/>
  <c r="H41" i="51"/>
  <c r="K41" i="51" s="1"/>
  <c r="H40" i="51"/>
  <c r="K40" i="51" s="1"/>
  <c r="H39" i="51"/>
  <c r="K39" i="51" s="1"/>
  <c r="H47" i="51"/>
  <c r="K47" i="51" s="1"/>
  <c r="X273" i="44"/>
  <c r="Z290" i="44" s="1"/>
  <c r="X273" i="42"/>
  <c r="Z290" i="42" s="1"/>
  <c r="F329" i="9"/>
  <c r="X273" i="34"/>
  <c r="Z290" i="34" s="1"/>
  <c r="H105" i="51"/>
  <c r="K105" i="51" s="1"/>
  <c r="M105" i="51"/>
  <c r="H104" i="51"/>
  <c r="K104" i="51" s="1"/>
  <c r="M104" i="51"/>
  <c r="O104" i="51" s="1"/>
  <c r="M98" i="51"/>
  <c r="O98" i="51" s="1"/>
  <c r="H98" i="51"/>
  <c r="K98" i="51" s="1"/>
  <c r="P92" i="51"/>
  <c r="X273" i="32"/>
  <c r="Z290" i="32" s="1"/>
  <c r="X273" i="48"/>
  <c r="Z290" i="48" s="1"/>
  <c r="X273" i="41"/>
  <c r="Z290" i="41" s="1"/>
  <c r="X273" i="39"/>
  <c r="Z290" i="39" s="1"/>
  <c r="X273" i="38"/>
  <c r="Z290" i="38" s="1"/>
  <c r="X273" i="37"/>
  <c r="Z290" i="37" s="1"/>
  <c r="X273" i="46"/>
  <c r="Z290" i="46" s="1"/>
  <c r="X261" i="34"/>
  <c r="Z289" i="34" s="1"/>
  <c r="X261" i="32"/>
  <c r="Z289" i="32" s="1"/>
  <c r="X261" i="49"/>
  <c r="Z289" i="49" s="1"/>
  <c r="X261" i="48"/>
  <c r="Z289" i="48" s="1"/>
  <c r="L328" i="50"/>
  <c r="I330" i="50"/>
  <c r="L330" i="50" s="1"/>
  <c r="I331" i="50"/>
  <c r="L331" i="50" s="1"/>
  <c r="X261" i="38"/>
  <c r="Z289" i="38" s="1"/>
  <c r="X261" i="37"/>
  <c r="Z289" i="37" s="1"/>
  <c r="X261" i="35"/>
  <c r="Z289" i="35" s="1"/>
  <c r="H78" i="51"/>
  <c r="K78" i="51" s="1"/>
  <c r="M78" i="51"/>
  <c r="H77" i="51"/>
  <c r="K77" i="51" s="1"/>
  <c r="M77" i="51"/>
  <c r="O77" i="51" s="1"/>
  <c r="H71" i="51"/>
  <c r="K71" i="51" s="1"/>
  <c r="M71" i="51"/>
  <c r="M65" i="51"/>
  <c r="H65" i="51"/>
  <c r="K65" i="51" s="1"/>
  <c r="X261" i="44"/>
  <c r="Z289" i="44" s="1"/>
  <c r="X261" i="42"/>
  <c r="Z289" i="42" s="1"/>
  <c r="X261" i="41"/>
  <c r="Z289" i="41" s="1"/>
  <c r="X261" i="46"/>
  <c r="Z289" i="46" s="1"/>
  <c r="X249" i="44"/>
  <c r="Z288" i="44" s="1"/>
  <c r="F327" i="9"/>
  <c r="X249" i="46"/>
  <c r="Z288" i="46" s="1"/>
  <c r="X249" i="41"/>
  <c r="Z288" i="41" s="1"/>
  <c r="X249" i="34"/>
  <c r="Z288" i="34" s="1"/>
  <c r="X249" i="49"/>
  <c r="Z288" i="49" s="1"/>
  <c r="X249" i="48"/>
  <c r="Z288" i="48" s="1"/>
  <c r="X249" i="38"/>
  <c r="Z288" i="38" s="1"/>
  <c r="X249" i="37"/>
  <c r="Z288" i="37" s="1"/>
  <c r="C110" i="51"/>
  <c r="F110" i="51" s="1"/>
  <c r="I110" i="51" s="1"/>
  <c r="F88" i="51"/>
  <c r="I88" i="51" s="1"/>
  <c r="C83" i="51"/>
  <c r="F83" i="51" s="1"/>
  <c r="I83" i="51" s="1"/>
  <c r="F61" i="51"/>
  <c r="I61" i="51" s="1"/>
  <c r="X249" i="42"/>
  <c r="Z288" i="42" s="1"/>
  <c r="H51" i="51"/>
  <c r="K51" i="51" s="1"/>
  <c r="M51" i="51"/>
  <c r="O51" i="51" s="1"/>
  <c r="H50" i="51"/>
  <c r="K50" i="51" s="1"/>
  <c r="M50" i="51"/>
  <c r="H44" i="51"/>
  <c r="K44" i="51" s="1"/>
  <c r="H38" i="51"/>
  <c r="K38" i="51" s="1"/>
  <c r="M38" i="51"/>
  <c r="M10" i="51" s="1"/>
  <c r="S101" i="51"/>
  <c r="R101" i="51"/>
  <c r="H101" i="51"/>
  <c r="K101" i="51" s="1"/>
  <c r="I330" i="34"/>
  <c r="L330" i="34" s="1"/>
  <c r="L327" i="34"/>
  <c r="I331" i="34"/>
  <c r="L331" i="34" s="1"/>
  <c r="X249" i="32"/>
  <c r="Z288" i="32" s="1"/>
  <c r="I330" i="32"/>
  <c r="L330" i="32" s="1"/>
  <c r="L327" i="32"/>
  <c r="I331" i="32"/>
  <c r="L331" i="32" s="1"/>
  <c r="I330" i="49"/>
  <c r="L330" i="49" s="1"/>
  <c r="L327" i="49"/>
  <c r="I331" i="49"/>
  <c r="L331" i="49" s="1"/>
  <c r="I330" i="48"/>
  <c r="L330" i="48" s="1"/>
  <c r="L327" i="48"/>
  <c r="I331" i="48"/>
  <c r="L331" i="48" s="1"/>
  <c r="L327" i="44"/>
  <c r="I330" i="44"/>
  <c r="L330" i="44" s="1"/>
  <c r="I331" i="44"/>
  <c r="L331" i="44" s="1"/>
  <c r="I330" i="42"/>
  <c r="L330" i="42" s="1"/>
  <c r="L327" i="42"/>
  <c r="I331" i="42"/>
  <c r="L331" i="42" s="1"/>
  <c r="I330" i="41"/>
  <c r="L330" i="41" s="1"/>
  <c r="L327" i="41"/>
  <c r="I331" i="41"/>
  <c r="L331" i="41" s="1"/>
  <c r="X261" i="39"/>
  <c r="Z289" i="39" s="1"/>
  <c r="I330" i="39"/>
  <c r="L330" i="39" s="1"/>
  <c r="L327" i="39"/>
  <c r="I331" i="39"/>
  <c r="L331" i="39" s="1"/>
  <c r="L327" i="38"/>
  <c r="I330" i="38"/>
  <c r="L330" i="38" s="1"/>
  <c r="I331" i="38"/>
  <c r="L331" i="38" s="1"/>
  <c r="I330" i="37"/>
  <c r="L330" i="37" s="1"/>
  <c r="L327" i="37"/>
  <c r="I331" i="37"/>
  <c r="L331" i="37" s="1"/>
  <c r="I330" i="36"/>
  <c r="L330" i="36" s="1"/>
  <c r="L327" i="36"/>
  <c r="I331" i="36"/>
  <c r="L331" i="36" s="1"/>
  <c r="I330" i="35"/>
  <c r="L330" i="35" s="1"/>
  <c r="L327" i="35"/>
  <c r="I331" i="35"/>
  <c r="L331" i="35" s="1"/>
  <c r="C56" i="51"/>
  <c r="F56" i="51" s="1"/>
  <c r="I56" i="51" s="1"/>
  <c r="F34" i="51"/>
  <c r="I34" i="51" s="1"/>
  <c r="G330" i="9"/>
  <c r="J330" i="9" s="1"/>
  <c r="J327" i="9"/>
  <c r="G331" i="9"/>
  <c r="J331" i="9" s="1"/>
  <c r="T261" i="9"/>
  <c r="T289" i="9" s="1"/>
  <c r="T273" i="9"/>
  <c r="T290" i="9" s="1"/>
  <c r="T249" i="9"/>
  <c r="I330" i="43"/>
  <c r="L330" i="43" s="1"/>
  <c r="L327" i="43"/>
  <c r="I331" i="43"/>
  <c r="L331" i="43" s="1"/>
  <c r="H45" i="51"/>
  <c r="K45" i="51" s="1"/>
  <c r="I331" i="45"/>
  <c r="L331" i="45" s="1"/>
  <c r="I330" i="45"/>
  <c r="L330" i="45" s="1"/>
  <c r="L328" i="45"/>
  <c r="I330" i="46"/>
  <c r="L330" i="46" s="1"/>
  <c r="I331" i="46"/>
  <c r="L331" i="46" s="1"/>
  <c r="L328" i="46"/>
  <c r="T24" i="53" l="1"/>
  <c r="V24" i="53" s="1"/>
  <c r="V79" i="53"/>
  <c r="AA24" i="53"/>
  <c r="Z24" i="53"/>
  <c r="U24" i="53"/>
  <c r="W24" i="53" s="1"/>
  <c r="W79" i="53"/>
  <c r="AA23" i="53"/>
  <c r="Z23" i="53"/>
  <c r="U23" i="53"/>
  <c r="W23" i="53" s="1"/>
  <c r="W78" i="53"/>
  <c r="Z21" i="53"/>
  <c r="AA21" i="53"/>
  <c r="U21" i="53"/>
  <c r="W21" i="53" s="1"/>
  <c r="W76" i="53"/>
  <c r="T21" i="53"/>
  <c r="V21" i="53" s="1"/>
  <c r="V76" i="53"/>
  <c r="Z20" i="53"/>
  <c r="AA20" i="53"/>
  <c r="U20" i="53"/>
  <c r="W75" i="53"/>
  <c r="T20" i="53"/>
  <c r="V20" i="53" s="1"/>
  <c r="V75" i="53"/>
  <c r="T19" i="53"/>
  <c r="V74" i="53"/>
  <c r="AA19" i="53"/>
  <c r="Z19" i="53"/>
  <c r="U19" i="53"/>
  <c r="W19" i="53" s="1"/>
  <c r="W74" i="53"/>
  <c r="AA17" i="53"/>
  <c r="Z17" i="53"/>
  <c r="U17" i="53"/>
  <c r="W17" i="53" s="1"/>
  <c r="W72" i="53"/>
  <c r="T17" i="53"/>
  <c r="V17" i="53" s="1"/>
  <c r="V72" i="53"/>
  <c r="Z16" i="53"/>
  <c r="AA16" i="53"/>
  <c r="U16" i="53"/>
  <c r="W16" i="53" s="1"/>
  <c r="W71" i="53"/>
  <c r="T15" i="53"/>
  <c r="V15" i="53" s="1"/>
  <c r="V70" i="53"/>
  <c r="T14" i="53"/>
  <c r="V14" i="53" s="1"/>
  <c r="V69" i="53"/>
  <c r="AA14" i="53"/>
  <c r="Z14" i="53"/>
  <c r="U14" i="53"/>
  <c r="W14" i="53" s="1"/>
  <c r="W69" i="53"/>
  <c r="AA13" i="53"/>
  <c r="Z13" i="53"/>
  <c r="U13" i="53"/>
  <c r="W13" i="53" s="1"/>
  <c r="W68" i="53"/>
  <c r="T13" i="53"/>
  <c r="V13" i="53" s="1"/>
  <c r="V68" i="53"/>
  <c r="V88" i="53"/>
  <c r="R110" i="53"/>
  <c r="W88" i="53"/>
  <c r="U6" i="53"/>
  <c r="W6" i="53" s="1"/>
  <c r="W61" i="53"/>
  <c r="R6" i="53"/>
  <c r="AB6" i="53"/>
  <c r="T6" i="53"/>
  <c r="V61" i="53"/>
  <c r="Z18" i="53"/>
  <c r="AA18" i="53"/>
  <c r="U18" i="53"/>
  <c r="W18" i="53" s="1"/>
  <c r="W46" i="53"/>
  <c r="T18" i="53"/>
  <c r="V18" i="53" s="1"/>
  <c r="V46" i="53"/>
  <c r="Z12" i="53"/>
  <c r="AA12" i="53"/>
  <c r="U12" i="53"/>
  <c r="W12" i="53" s="1"/>
  <c r="W40" i="53"/>
  <c r="T12" i="53"/>
  <c r="V12" i="53" s="1"/>
  <c r="V40" i="53"/>
  <c r="T11" i="53"/>
  <c r="V11" i="53" s="1"/>
  <c r="V39" i="53"/>
  <c r="AA11" i="53"/>
  <c r="Z11" i="53"/>
  <c r="U11" i="53"/>
  <c r="W11" i="53" s="1"/>
  <c r="W39" i="53"/>
  <c r="AA9" i="53"/>
  <c r="Z9" i="53"/>
  <c r="U9" i="53"/>
  <c r="W9" i="53" s="1"/>
  <c r="W37" i="53"/>
  <c r="T9" i="53"/>
  <c r="V9" i="53" s="1"/>
  <c r="V37" i="53"/>
  <c r="T8" i="53"/>
  <c r="V8" i="53" s="1"/>
  <c r="V36" i="53"/>
  <c r="AA8" i="53"/>
  <c r="Z8" i="53"/>
  <c r="U8" i="53"/>
  <c r="W8" i="53" s="1"/>
  <c r="W36" i="53"/>
  <c r="T7" i="53"/>
  <c r="V7" i="53" s="1"/>
  <c r="V35" i="53"/>
  <c r="AA7" i="53"/>
  <c r="Z7" i="53"/>
  <c r="U7" i="53"/>
  <c r="W7" i="53" s="1"/>
  <c r="W35" i="53"/>
  <c r="R44" i="53"/>
  <c r="T44" i="53"/>
  <c r="S70" i="53"/>
  <c r="U70" i="53"/>
  <c r="W70" i="53" s="1"/>
  <c r="R51" i="53"/>
  <c r="T51" i="53"/>
  <c r="M22" i="53"/>
  <c r="P22" i="53" s="1"/>
  <c r="R22" i="53" s="1"/>
  <c r="P50" i="53"/>
  <c r="N50" i="53"/>
  <c r="P77" i="53"/>
  <c r="N77" i="53"/>
  <c r="R104" i="53"/>
  <c r="T104" i="53"/>
  <c r="V104" i="53" s="1"/>
  <c r="N110" i="53"/>
  <c r="O104" i="53"/>
  <c r="O110" i="53" s="1"/>
  <c r="Q104" i="53"/>
  <c r="Q110" i="53" s="1"/>
  <c r="O71" i="53"/>
  <c r="O16" i="53" s="1"/>
  <c r="P71" i="53"/>
  <c r="N10" i="53"/>
  <c r="Q38" i="53"/>
  <c r="O38" i="53"/>
  <c r="M56" i="53"/>
  <c r="M10" i="53"/>
  <c r="P38" i="53"/>
  <c r="P56" i="53" s="1"/>
  <c r="R56" i="53" s="1"/>
  <c r="M83" i="53"/>
  <c r="P65" i="53"/>
  <c r="P83" i="53" s="1"/>
  <c r="Q65" i="53"/>
  <c r="O65" i="53"/>
  <c r="N15" i="53"/>
  <c r="Q43" i="53"/>
  <c r="O43" i="53"/>
  <c r="O15" i="53" s="1"/>
  <c r="R98" i="53"/>
  <c r="T98" i="53"/>
  <c r="E88" i="53"/>
  <c r="I338" i="9"/>
  <c r="L338" i="9" s="1"/>
  <c r="E61" i="53"/>
  <c r="I337" i="9"/>
  <c r="L337" i="9" s="1"/>
  <c r="E34" i="53"/>
  <c r="I336" i="9"/>
  <c r="F339" i="9"/>
  <c r="W299" i="41"/>
  <c r="X299" i="41"/>
  <c r="V299" i="41"/>
  <c r="F6" i="51"/>
  <c r="C28" i="51"/>
  <c r="V61" i="51"/>
  <c r="V88" i="51"/>
  <c r="T17" i="51"/>
  <c r="V45" i="51"/>
  <c r="T12" i="51"/>
  <c r="V40" i="51"/>
  <c r="V39" i="51"/>
  <c r="T11" i="51"/>
  <c r="U11" i="51"/>
  <c r="W39" i="51"/>
  <c r="V34" i="51"/>
  <c r="T6" i="51"/>
  <c r="T24" i="51"/>
  <c r="V52" i="51"/>
  <c r="V43" i="51"/>
  <c r="T15" i="51"/>
  <c r="V42" i="51"/>
  <c r="T14" i="51"/>
  <c r="V41" i="51"/>
  <c r="T13" i="51"/>
  <c r="V47" i="51"/>
  <c r="T18" i="51"/>
  <c r="V46" i="51"/>
  <c r="T8" i="51"/>
  <c r="V36" i="51"/>
  <c r="T9" i="51"/>
  <c r="V37" i="51"/>
  <c r="W44" i="51"/>
  <c r="U16" i="51"/>
  <c r="V89" i="51"/>
  <c r="T7" i="51"/>
  <c r="V102" i="51"/>
  <c r="T20" i="51"/>
  <c r="V76" i="51"/>
  <c r="T21" i="51"/>
  <c r="W52" i="51"/>
  <c r="U24" i="51"/>
  <c r="W51" i="51"/>
  <c r="U23" i="51"/>
  <c r="R92" i="51"/>
  <c r="T92" i="51"/>
  <c r="U7" i="51"/>
  <c r="W89" i="51"/>
  <c r="S92" i="51"/>
  <c r="U92" i="51"/>
  <c r="W92" i="51" s="1"/>
  <c r="S97" i="51"/>
  <c r="U97" i="51"/>
  <c r="W97" i="51" s="1"/>
  <c r="W20" i="51"/>
  <c r="U14" i="51"/>
  <c r="W69" i="51"/>
  <c r="U13" i="51"/>
  <c r="W68" i="51"/>
  <c r="U9" i="51"/>
  <c r="W64" i="51"/>
  <c r="U8" i="51"/>
  <c r="W63" i="51"/>
  <c r="U12" i="51"/>
  <c r="W67" i="51"/>
  <c r="U18" i="51"/>
  <c r="W73" i="51"/>
  <c r="U17" i="51"/>
  <c r="W72" i="51"/>
  <c r="U19" i="51"/>
  <c r="W74" i="51"/>
  <c r="U21" i="51"/>
  <c r="W76" i="51"/>
  <c r="S70" i="51"/>
  <c r="U70" i="51"/>
  <c r="M22" i="51"/>
  <c r="AB296" i="33"/>
  <c r="AD296" i="33"/>
  <c r="AC291" i="33"/>
  <c r="AC296" i="33"/>
  <c r="AE299" i="33"/>
  <c r="AG299" i="33"/>
  <c r="AF299" i="33"/>
  <c r="V296" i="33"/>
  <c r="X296" i="33"/>
  <c r="W291" i="33"/>
  <c r="W296" i="33"/>
  <c r="Y296" i="33"/>
  <c r="AA296" i="33"/>
  <c r="Z291" i="33"/>
  <c r="E41" i="40" s="1"/>
  <c r="J13" i="40" s="1"/>
  <c r="Z296" i="33"/>
  <c r="X297" i="33"/>
  <c r="V297" i="33"/>
  <c r="W297" i="33"/>
  <c r="AA297" i="33"/>
  <c r="Y297" i="33"/>
  <c r="Z297" i="33"/>
  <c r="X298" i="33"/>
  <c r="V298" i="33"/>
  <c r="W298" i="33"/>
  <c r="AA298" i="33"/>
  <c r="Y298" i="33"/>
  <c r="Z298" i="33"/>
  <c r="AB298" i="33"/>
  <c r="AD298" i="33"/>
  <c r="AC298" i="33"/>
  <c r="AD296" i="50"/>
  <c r="AB296" i="50"/>
  <c r="AC291" i="50"/>
  <c r="AC296" i="50"/>
  <c r="AE299" i="50"/>
  <c r="AG299" i="50"/>
  <c r="AF299" i="50"/>
  <c r="V296" i="50"/>
  <c r="X296" i="50"/>
  <c r="W296" i="50"/>
  <c r="W291" i="50"/>
  <c r="Y296" i="50"/>
  <c r="AA296" i="50"/>
  <c r="Z291" i="50"/>
  <c r="Z296" i="50"/>
  <c r="X297" i="47"/>
  <c r="V297" i="47"/>
  <c r="W297" i="47"/>
  <c r="AA297" i="47"/>
  <c r="Y297" i="47"/>
  <c r="Z297" i="47"/>
  <c r="AD298" i="47"/>
  <c r="AB298" i="47"/>
  <c r="AC298" i="47"/>
  <c r="X298" i="47"/>
  <c r="V298" i="47"/>
  <c r="W298" i="47"/>
  <c r="AA298" i="47"/>
  <c r="Y298" i="47"/>
  <c r="Z298" i="47"/>
  <c r="X296" i="47"/>
  <c r="V296" i="47"/>
  <c r="W291" i="47"/>
  <c r="W296" i="47"/>
  <c r="AA296" i="47"/>
  <c r="Y296" i="47"/>
  <c r="Z291" i="47"/>
  <c r="R41" i="40" s="1"/>
  <c r="J26" i="40" s="1"/>
  <c r="Z296" i="47"/>
  <c r="AB296" i="47"/>
  <c r="AD296" i="47"/>
  <c r="AC296" i="47"/>
  <c r="AC291" i="47"/>
  <c r="AE299" i="47"/>
  <c r="AG299" i="47"/>
  <c r="AF299" i="47"/>
  <c r="V275" i="9"/>
  <c r="Z275" i="9"/>
  <c r="V251" i="9"/>
  <c r="Z251" i="9"/>
  <c r="V263" i="9"/>
  <c r="Z263" i="9"/>
  <c r="Q65" i="51"/>
  <c r="O65" i="51"/>
  <c r="AB296" i="34"/>
  <c r="AD296" i="34"/>
  <c r="AC291" i="34"/>
  <c r="AC296" i="34"/>
  <c r="AE299" i="34"/>
  <c r="AG299" i="34"/>
  <c r="AF299" i="34"/>
  <c r="V299" i="34"/>
  <c r="X299" i="34"/>
  <c r="W299" i="34"/>
  <c r="AB298" i="34"/>
  <c r="AD298" i="34"/>
  <c r="AC298" i="34"/>
  <c r="AD298" i="32"/>
  <c r="AB298" i="32"/>
  <c r="AC298" i="32"/>
  <c r="AB296" i="32"/>
  <c r="AD296" i="32"/>
  <c r="AC291" i="32"/>
  <c r="AC296" i="32"/>
  <c r="AG299" i="32"/>
  <c r="AE299" i="32"/>
  <c r="AF299" i="32"/>
  <c r="X299" i="32"/>
  <c r="V299" i="32"/>
  <c r="W299" i="32"/>
  <c r="AA297" i="50"/>
  <c r="Y297" i="50"/>
  <c r="Z297" i="50"/>
  <c r="X297" i="50"/>
  <c r="V297" i="50"/>
  <c r="W297" i="50"/>
  <c r="AA298" i="50"/>
  <c r="Y298" i="50"/>
  <c r="Z298" i="50"/>
  <c r="X298" i="50"/>
  <c r="V298" i="50"/>
  <c r="W298" i="50"/>
  <c r="AD298" i="50"/>
  <c r="AB298" i="50"/>
  <c r="AC298" i="50"/>
  <c r="AA298" i="49"/>
  <c r="Y298" i="49"/>
  <c r="Z298" i="49"/>
  <c r="X298" i="49"/>
  <c r="V298" i="49"/>
  <c r="W298" i="49"/>
  <c r="AD298" i="49"/>
  <c r="AB298" i="49"/>
  <c r="AC298" i="49"/>
  <c r="V299" i="49"/>
  <c r="W299" i="49"/>
  <c r="AG299" i="49"/>
  <c r="AE299" i="49"/>
  <c r="AF299" i="49"/>
  <c r="AB296" i="49"/>
  <c r="AD296" i="49"/>
  <c r="AC291" i="49"/>
  <c r="AC296" i="49"/>
  <c r="AD298" i="48"/>
  <c r="AB298" i="48"/>
  <c r="AC298" i="48"/>
  <c r="X299" i="48"/>
  <c r="V299" i="48"/>
  <c r="W299" i="48"/>
  <c r="AD296" i="48"/>
  <c r="AB296" i="48"/>
  <c r="AC296" i="48"/>
  <c r="AC291" i="48"/>
  <c r="AG299" i="48"/>
  <c r="AE299" i="48"/>
  <c r="AF299" i="48"/>
  <c r="X299" i="46"/>
  <c r="V299" i="46"/>
  <c r="W299" i="46"/>
  <c r="AD296" i="46"/>
  <c r="AB296" i="46"/>
  <c r="AC291" i="46"/>
  <c r="AC296" i="46"/>
  <c r="AE299" i="46"/>
  <c r="AG299" i="46"/>
  <c r="AF299" i="46"/>
  <c r="AA298" i="45"/>
  <c r="Y298" i="45"/>
  <c r="Z298" i="45"/>
  <c r="X298" i="45"/>
  <c r="V298" i="45"/>
  <c r="W298" i="45"/>
  <c r="AD298" i="45"/>
  <c r="AB298" i="45"/>
  <c r="AC298" i="45"/>
  <c r="AD298" i="44"/>
  <c r="AB298" i="44"/>
  <c r="AC298" i="44"/>
  <c r="AE299" i="44"/>
  <c r="AG299" i="44"/>
  <c r="AF299" i="44"/>
  <c r="AB296" i="44"/>
  <c r="AD296" i="44"/>
  <c r="AC296" i="44"/>
  <c r="AC291" i="44"/>
  <c r="V299" i="44"/>
  <c r="W299" i="44"/>
  <c r="AA298" i="43"/>
  <c r="Y298" i="43"/>
  <c r="Z298" i="43"/>
  <c r="X298" i="43"/>
  <c r="V298" i="43"/>
  <c r="W298" i="43"/>
  <c r="AD298" i="43"/>
  <c r="AB298" i="43"/>
  <c r="AC298" i="43"/>
  <c r="AA297" i="43"/>
  <c r="Y297" i="43"/>
  <c r="Z297" i="43"/>
  <c r="X297" i="43"/>
  <c r="V297" i="43"/>
  <c r="W297" i="43"/>
  <c r="AD298" i="42"/>
  <c r="AB298" i="42"/>
  <c r="AC298" i="42"/>
  <c r="V299" i="42"/>
  <c r="X299" i="42"/>
  <c r="W299" i="42"/>
  <c r="AE299" i="42"/>
  <c r="AG299" i="42"/>
  <c r="AF299" i="42"/>
  <c r="AB296" i="42"/>
  <c r="AD296" i="42"/>
  <c r="AC291" i="42"/>
  <c r="AC296" i="42"/>
  <c r="AD298" i="41"/>
  <c r="AB298" i="41"/>
  <c r="AC298" i="41"/>
  <c r="N15" i="51"/>
  <c r="Q15" i="51" s="1"/>
  <c r="S15" i="51" s="1"/>
  <c r="Q43" i="51"/>
  <c r="O43" i="51"/>
  <c r="O15" i="51" s="1"/>
  <c r="AG299" i="41"/>
  <c r="AE299" i="41"/>
  <c r="AF299" i="41"/>
  <c r="AB296" i="41"/>
  <c r="AD296" i="41"/>
  <c r="AC296" i="41"/>
  <c r="AC291" i="41"/>
  <c r="AD298" i="39"/>
  <c r="AB298" i="39"/>
  <c r="AC298" i="39"/>
  <c r="AG299" i="39"/>
  <c r="AE299" i="39"/>
  <c r="AF299" i="39"/>
  <c r="AB296" i="39"/>
  <c r="AD296" i="39"/>
  <c r="AC296" i="39"/>
  <c r="AC291" i="39"/>
  <c r="Y296" i="39"/>
  <c r="AA296" i="39"/>
  <c r="Z296" i="39"/>
  <c r="Z291" i="39"/>
  <c r="V296" i="39"/>
  <c r="X296" i="39"/>
  <c r="W296" i="39"/>
  <c r="W291" i="39"/>
  <c r="AD298" i="38"/>
  <c r="AB298" i="38"/>
  <c r="AC298" i="38"/>
  <c r="V299" i="38"/>
  <c r="W299" i="38"/>
  <c r="AG299" i="38"/>
  <c r="AE299" i="38"/>
  <c r="AF299" i="38"/>
  <c r="AB296" i="38"/>
  <c r="AD296" i="38"/>
  <c r="AC291" i="38"/>
  <c r="AC296" i="38"/>
  <c r="AD298" i="37"/>
  <c r="AB298" i="37"/>
  <c r="AC298" i="37"/>
  <c r="V299" i="37"/>
  <c r="W299" i="37"/>
  <c r="AE299" i="37"/>
  <c r="AG299" i="37"/>
  <c r="AF299" i="37"/>
  <c r="AB296" i="37"/>
  <c r="AD296" i="37"/>
  <c r="AC296" i="37"/>
  <c r="AC291" i="37"/>
  <c r="AA296" i="36"/>
  <c r="Y296" i="36"/>
  <c r="Z291" i="36"/>
  <c r="H41" i="40" s="1"/>
  <c r="J16" i="40" s="1"/>
  <c r="Z296" i="36"/>
  <c r="X296" i="36"/>
  <c r="V296" i="36"/>
  <c r="W291" i="36"/>
  <c r="W296" i="36"/>
  <c r="AB296" i="36"/>
  <c r="AD296" i="36"/>
  <c r="AC291" i="36"/>
  <c r="AC296" i="36"/>
  <c r="AG299" i="36"/>
  <c r="AE299" i="36"/>
  <c r="AF299" i="36"/>
  <c r="AD298" i="36"/>
  <c r="AB298" i="36"/>
  <c r="AC298" i="36"/>
  <c r="AA298" i="36"/>
  <c r="Y298" i="36"/>
  <c r="Z298" i="36"/>
  <c r="X298" i="36"/>
  <c r="V298" i="36"/>
  <c r="W298" i="36"/>
  <c r="AA297" i="36"/>
  <c r="Y297" i="36"/>
  <c r="Z297" i="36"/>
  <c r="X297" i="36"/>
  <c r="V297" i="36"/>
  <c r="W297" i="36"/>
  <c r="Y296" i="35"/>
  <c r="AA296" i="35"/>
  <c r="Z291" i="35"/>
  <c r="Z296" i="35"/>
  <c r="X296" i="35"/>
  <c r="V296" i="35"/>
  <c r="W291" i="35"/>
  <c r="W296" i="35"/>
  <c r="AB296" i="35"/>
  <c r="AD296" i="35"/>
  <c r="AC291" i="35"/>
  <c r="AC296" i="35"/>
  <c r="AG299" i="35"/>
  <c r="AE299" i="35"/>
  <c r="AF299" i="35"/>
  <c r="N10" i="51"/>
  <c r="Q10" i="51" s="1"/>
  <c r="S10" i="51" s="1"/>
  <c r="Q38" i="51"/>
  <c r="O38" i="51"/>
  <c r="Y291" i="9"/>
  <c r="C39" i="40" s="1"/>
  <c r="H11" i="40" s="1"/>
  <c r="V291" i="9"/>
  <c r="AB291" i="9"/>
  <c r="AA296" i="43"/>
  <c r="Y296" i="43"/>
  <c r="Z291" i="43"/>
  <c r="N41" i="40" s="1"/>
  <c r="J22" i="40" s="1"/>
  <c r="Z296" i="43"/>
  <c r="X296" i="43"/>
  <c r="V296" i="43"/>
  <c r="W291" i="43"/>
  <c r="W296" i="43"/>
  <c r="AG299" i="43"/>
  <c r="AE299" i="43"/>
  <c r="AF299" i="43"/>
  <c r="AB296" i="43"/>
  <c r="AD296" i="43"/>
  <c r="AC291" i="43"/>
  <c r="AC296" i="43"/>
  <c r="AB296" i="45"/>
  <c r="AD296" i="45"/>
  <c r="AC296" i="45"/>
  <c r="AC291" i="45"/>
  <c r="AG299" i="45"/>
  <c r="AE299" i="45"/>
  <c r="AF299" i="45"/>
  <c r="Y296" i="45"/>
  <c r="AA296" i="45"/>
  <c r="Z296" i="45"/>
  <c r="Z291" i="45"/>
  <c r="P41" i="40" s="1"/>
  <c r="J24" i="40" s="1"/>
  <c r="V296" i="45"/>
  <c r="X296" i="45"/>
  <c r="W296" i="45"/>
  <c r="W291" i="45"/>
  <c r="AA297" i="45"/>
  <c r="Y297" i="45"/>
  <c r="Z297" i="45"/>
  <c r="X297" i="45"/>
  <c r="V297" i="45"/>
  <c r="W297" i="45"/>
  <c r="AD298" i="46"/>
  <c r="AB298" i="46"/>
  <c r="AC298" i="46"/>
  <c r="AA298" i="44"/>
  <c r="Y298" i="44"/>
  <c r="Z298" i="44"/>
  <c r="AA298" i="42"/>
  <c r="Y298" i="42"/>
  <c r="Z298" i="42"/>
  <c r="Y298" i="34"/>
  <c r="AA298" i="34"/>
  <c r="Z298" i="34"/>
  <c r="P105" i="51"/>
  <c r="O105" i="51"/>
  <c r="O110" i="51" s="1"/>
  <c r="AA298" i="32"/>
  <c r="Y298" i="32"/>
  <c r="Z298" i="32"/>
  <c r="AA298" i="48"/>
  <c r="Y298" i="48"/>
  <c r="Z298" i="48"/>
  <c r="AA298" i="41"/>
  <c r="Y298" i="41"/>
  <c r="Z298" i="41"/>
  <c r="AA298" i="39"/>
  <c r="Y298" i="39"/>
  <c r="Z298" i="39"/>
  <c r="AA298" i="38"/>
  <c r="Y298" i="38"/>
  <c r="Z298" i="38"/>
  <c r="Y298" i="37"/>
  <c r="AA298" i="37"/>
  <c r="Z298" i="37"/>
  <c r="AA298" i="46"/>
  <c r="Y298" i="46"/>
  <c r="Z298" i="46"/>
  <c r="AA297" i="34"/>
  <c r="Y297" i="34"/>
  <c r="Z297" i="34"/>
  <c r="Y297" i="32"/>
  <c r="AA297" i="32"/>
  <c r="Z297" i="32"/>
  <c r="AA297" i="49"/>
  <c r="Y297" i="49"/>
  <c r="Z297" i="49"/>
  <c r="AA297" i="48"/>
  <c r="Y297" i="48"/>
  <c r="Z297" i="48"/>
  <c r="AA297" i="38"/>
  <c r="Y297" i="38"/>
  <c r="Z297" i="38"/>
  <c r="AA297" i="37"/>
  <c r="Y297" i="37"/>
  <c r="Z297" i="37"/>
  <c r="AA297" i="35"/>
  <c r="Y297" i="35"/>
  <c r="Z297" i="35"/>
  <c r="P78" i="51"/>
  <c r="O78" i="51"/>
  <c r="P71" i="51"/>
  <c r="O71" i="51"/>
  <c r="O16" i="51" s="1"/>
  <c r="AA297" i="44"/>
  <c r="Y297" i="44"/>
  <c r="Z297" i="44"/>
  <c r="AA297" i="42"/>
  <c r="Y297" i="42"/>
  <c r="Z297" i="42"/>
  <c r="AA297" i="41"/>
  <c r="Y297" i="41"/>
  <c r="Z297" i="41"/>
  <c r="Y297" i="46"/>
  <c r="AA297" i="46"/>
  <c r="Z297" i="46"/>
  <c r="Y296" i="44"/>
  <c r="AA296" i="44"/>
  <c r="Z296" i="44"/>
  <c r="Z291" i="44"/>
  <c r="AA296" i="46"/>
  <c r="Y296" i="46"/>
  <c r="Z291" i="46"/>
  <c r="Z296" i="46"/>
  <c r="Y296" i="41"/>
  <c r="AA296" i="41"/>
  <c r="Z296" i="41"/>
  <c r="Z291" i="41"/>
  <c r="Y296" i="34"/>
  <c r="AA296" i="34"/>
  <c r="Z291" i="34"/>
  <c r="Z296" i="34"/>
  <c r="Y296" i="49"/>
  <c r="AA296" i="49"/>
  <c r="Z296" i="49"/>
  <c r="Z291" i="49"/>
  <c r="AA296" i="48"/>
  <c r="Y296" i="48"/>
  <c r="Z296" i="48"/>
  <c r="Z291" i="48"/>
  <c r="AA296" i="38"/>
  <c r="Y296" i="38"/>
  <c r="Z291" i="38"/>
  <c r="Z296" i="38"/>
  <c r="Y296" i="37"/>
  <c r="AA296" i="37"/>
  <c r="Z296" i="37"/>
  <c r="Z291" i="37"/>
  <c r="Y296" i="42"/>
  <c r="AA296" i="42"/>
  <c r="Z296" i="42"/>
  <c r="Z291" i="42"/>
  <c r="AA296" i="32"/>
  <c r="Y296" i="32"/>
  <c r="Z291" i="32"/>
  <c r="Z296" i="32"/>
  <c r="Y297" i="39"/>
  <c r="AA297" i="39"/>
  <c r="Z297" i="39"/>
  <c r="V249" i="9"/>
  <c r="T288" i="9"/>
  <c r="T291" i="9" s="1"/>
  <c r="T292" i="9" s="1"/>
  <c r="R6" i="51"/>
  <c r="P44" i="51"/>
  <c r="M16" i="51"/>
  <c r="P16" i="51" s="1"/>
  <c r="AB16" i="53" s="1"/>
  <c r="AC16" i="53" s="1"/>
  <c r="AD16" i="53" s="1"/>
  <c r="Q34" i="51"/>
  <c r="N6" i="51"/>
  <c r="P51" i="51"/>
  <c r="M23" i="51"/>
  <c r="P23" i="51" s="1"/>
  <c r="AB23" i="53" s="1"/>
  <c r="AC23" i="53" s="1"/>
  <c r="AD23" i="53" s="1"/>
  <c r="P10" i="51"/>
  <c r="I329" i="9"/>
  <c r="L329" i="9" s="1"/>
  <c r="E88" i="51"/>
  <c r="P98" i="51"/>
  <c r="M110" i="51"/>
  <c r="P104" i="51"/>
  <c r="T104" i="51" s="1"/>
  <c r="V104" i="51" s="1"/>
  <c r="I328" i="9"/>
  <c r="E61" i="51"/>
  <c r="P77" i="51"/>
  <c r="M83" i="51"/>
  <c r="P65" i="51"/>
  <c r="T65" i="51" s="1"/>
  <c r="E34" i="51"/>
  <c r="F330" i="9"/>
  <c r="I327" i="9"/>
  <c r="AK299" i="41"/>
  <c r="AK299" i="38"/>
  <c r="AK299" i="37"/>
  <c r="AK299" i="34"/>
  <c r="AK299" i="32"/>
  <c r="AK299" i="48"/>
  <c r="Q88" i="51"/>
  <c r="U88" i="51" s="1"/>
  <c r="Q61" i="51"/>
  <c r="U61" i="51" s="1"/>
  <c r="AK299" i="42"/>
  <c r="P50" i="51"/>
  <c r="M56" i="51"/>
  <c r="P38" i="51"/>
  <c r="T38" i="51" s="1"/>
  <c r="L327" i="9"/>
  <c r="AK299" i="49"/>
  <c r="AK299" i="44"/>
  <c r="AK299" i="50"/>
  <c r="AK299" i="46"/>
  <c r="AK299" i="45"/>
  <c r="AK299" i="43"/>
  <c r="AK299" i="39"/>
  <c r="AK299" i="36"/>
  <c r="AK299" i="35"/>
  <c r="Z249" i="9"/>
  <c r="Z273" i="9"/>
  <c r="V273" i="9"/>
  <c r="V261" i="9"/>
  <c r="Z261" i="9"/>
  <c r="AC289" i="9" s="1"/>
  <c r="F28" i="51" l="1"/>
  <c r="I28" i="51" s="1"/>
  <c r="I6" i="51"/>
  <c r="Q111" i="53"/>
  <c r="S110" i="53"/>
  <c r="S111" i="53" s="1"/>
  <c r="R83" i="53"/>
  <c r="V98" i="53"/>
  <c r="T110" i="53"/>
  <c r="AE17" i="53"/>
  <c r="AG17" i="53" s="1"/>
  <c r="AE12" i="53"/>
  <c r="AG12" i="53" s="1"/>
  <c r="AE11" i="53"/>
  <c r="AG11" i="53" s="1"/>
  <c r="AF11" i="53"/>
  <c r="AH11" i="53" s="1"/>
  <c r="AE6" i="53"/>
  <c r="AG6" i="53" s="1"/>
  <c r="AE24" i="53"/>
  <c r="AG24" i="53" s="1"/>
  <c r="AE15" i="53"/>
  <c r="AG15" i="53" s="1"/>
  <c r="AE14" i="53"/>
  <c r="AG14" i="53" s="1"/>
  <c r="AE13" i="53"/>
  <c r="AG13" i="53" s="1"/>
  <c r="AE18" i="53"/>
  <c r="AG18" i="53" s="1"/>
  <c r="AE8" i="53"/>
  <c r="AG8" i="53" s="1"/>
  <c r="AE9" i="53"/>
  <c r="AG9" i="53" s="1"/>
  <c r="AF16" i="53"/>
  <c r="AH16" i="53" s="1"/>
  <c r="AE7" i="53"/>
  <c r="AG7" i="53" s="1"/>
  <c r="AE20" i="53"/>
  <c r="AG20" i="53" s="1"/>
  <c r="AE21" i="53"/>
  <c r="AG21" i="53" s="1"/>
  <c r="AF24" i="53"/>
  <c r="AH24" i="53" s="1"/>
  <c r="AF23" i="53"/>
  <c r="AH23" i="53" s="1"/>
  <c r="AF7" i="53"/>
  <c r="AH7" i="53" s="1"/>
  <c r="AF14" i="53"/>
  <c r="AH14" i="53" s="1"/>
  <c r="AF13" i="53"/>
  <c r="AH13" i="53" s="1"/>
  <c r="AF9" i="53"/>
  <c r="AH9" i="53" s="1"/>
  <c r="AF8" i="53"/>
  <c r="AH8" i="53" s="1"/>
  <c r="AF12" i="53"/>
  <c r="AH12" i="53" s="1"/>
  <c r="AF18" i="53"/>
  <c r="AH18" i="53" s="1"/>
  <c r="AF17" i="53"/>
  <c r="AH17" i="53" s="1"/>
  <c r="AF19" i="53"/>
  <c r="AH19" i="53" s="1"/>
  <c r="AF21" i="53"/>
  <c r="AH21" i="53" s="1"/>
  <c r="AF20" i="53"/>
  <c r="AH20" i="53" s="1"/>
  <c r="W20" i="53"/>
  <c r="AE19" i="53"/>
  <c r="AG19" i="53" s="1"/>
  <c r="V19" i="53"/>
  <c r="V110" i="53"/>
  <c r="AC6" i="53"/>
  <c r="V6" i="53"/>
  <c r="V44" i="53"/>
  <c r="T23" i="53"/>
  <c r="V23" i="53" s="1"/>
  <c r="V51" i="53"/>
  <c r="R50" i="53"/>
  <c r="T50" i="53"/>
  <c r="Q50" i="53"/>
  <c r="N22" i="53"/>
  <c r="N28" i="53" s="1"/>
  <c r="O50" i="53"/>
  <c r="N56" i="53"/>
  <c r="O56" i="53" s="1"/>
  <c r="R77" i="53"/>
  <c r="T77" i="53"/>
  <c r="V77" i="53" s="1"/>
  <c r="O77" i="53"/>
  <c r="O83" i="53" s="1"/>
  <c r="Q77" i="53"/>
  <c r="Q83" i="53" s="1"/>
  <c r="N83" i="53"/>
  <c r="U104" i="53"/>
  <c r="S104" i="53"/>
  <c r="T71" i="53"/>
  <c r="R71" i="53"/>
  <c r="Q10" i="53"/>
  <c r="U38" i="53"/>
  <c r="S38" i="53"/>
  <c r="M28" i="53"/>
  <c r="P10" i="53"/>
  <c r="P28" i="53" s="1"/>
  <c r="R38" i="53"/>
  <c r="T38" i="53"/>
  <c r="T65" i="53"/>
  <c r="R65" i="53"/>
  <c r="U65" i="53"/>
  <c r="S65" i="53"/>
  <c r="Q15" i="53"/>
  <c r="S15" i="53" s="1"/>
  <c r="U43" i="53"/>
  <c r="S43" i="53"/>
  <c r="H88" i="53"/>
  <c r="K88" i="53" s="1"/>
  <c r="E110" i="53"/>
  <c r="H110" i="53" s="1"/>
  <c r="K110" i="53" s="1"/>
  <c r="E83" i="53"/>
  <c r="H83" i="53" s="1"/>
  <c r="K83" i="53" s="1"/>
  <c r="H61" i="53"/>
  <c r="K61" i="53" s="1"/>
  <c r="E56" i="53"/>
  <c r="H56" i="53" s="1"/>
  <c r="K56" i="53" s="1"/>
  <c r="H34" i="53"/>
  <c r="K34" i="53" s="1"/>
  <c r="E6" i="53"/>
  <c r="I339" i="9"/>
  <c r="L339" i="9" s="1"/>
  <c r="I340" i="9"/>
  <c r="L340" i="9" s="1"/>
  <c r="L336" i="9"/>
  <c r="O10" i="53"/>
  <c r="AA6" i="53"/>
  <c r="Z6" i="53"/>
  <c r="O10" i="51"/>
  <c r="R16" i="51"/>
  <c r="R23" i="51"/>
  <c r="O23" i="51"/>
  <c r="V17" i="51"/>
  <c r="V12" i="51"/>
  <c r="V11" i="51"/>
  <c r="W11" i="51"/>
  <c r="V6" i="51"/>
  <c r="V24" i="51"/>
  <c r="V15" i="51"/>
  <c r="V14" i="51"/>
  <c r="V13" i="51"/>
  <c r="V19" i="51"/>
  <c r="V18" i="51"/>
  <c r="V8" i="51"/>
  <c r="V9" i="51"/>
  <c r="V7" i="51"/>
  <c r="V20" i="51"/>
  <c r="V21" i="51"/>
  <c r="W16" i="51"/>
  <c r="W24" i="51"/>
  <c r="W23" i="51"/>
  <c r="V92" i="51"/>
  <c r="P22" i="51"/>
  <c r="AB22" i="53" s="1"/>
  <c r="AC22" i="53" s="1"/>
  <c r="AD22" i="53" s="1"/>
  <c r="M28" i="51"/>
  <c r="S43" i="51"/>
  <c r="U43" i="51"/>
  <c r="S38" i="51"/>
  <c r="U38" i="51"/>
  <c r="W38" i="51" s="1"/>
  <c r="R105" i="51"/>
  <c r="T105" i="51"/>
  <c r="R78" i="51"/>
  <c r="T78" i="51"/>
  <c r="V78" i="51" s="1"/>
  <c r="R71" i="51"/>
  <c r="T71" i="51"/>
  <c r="V71" i="51" s="1"/>
  <c r="R44" i="51"/>
  <c r="T44" i="51"/>
  <c r="S34" i="51"/>
  <c r="U34" i="51"/>
  <c r="R51" i="51"/>
  <c r="T51" i="51"/>
  <c r="R98" i="51"/>
  <c r="T98" i="51"/>
  <c r="V98" i="51" s="1"/>
  <c r="R77" i="51"/>
  <c r="T77" i="51"/>
  <c r="V77" i="51" s="1"/>
  <c r="T83" i="51"/>
  <c r="V83" i="51" s="1"/>
  <c r="V65" i="51"/>
  <c r="R50" i="51"/>
  <c r="T50" i="51"/>
  <c r="T56" i="51"/>
  <c r="V56" i="51" s="1"/>
  <c r="T10" i="51"/>
  <c r="V38" i="51"/>
  <c r="W7" i="51"/>
  <c r="W88" i="51"/>
  <c r="W14" i="51"/>
  <c r="W13" i="51"/>
  <c r="W9" i="51"/>
  <c r="W8" i="51"/>
  <c r="W12" i="51"/>
  <c r="W18" i="51"/>
  <c r="W17" i="51"/>
  <c r="W19" i="51"/>
  <c r="W21" i="51"/>
  <c r="W70" i="51"/>
  <c r="S65" i="51"/>
  <c r="U65" i="51"/>
  <c r="W61" i="51"/>
  <c r="AB299" i="33"/>
  <c r="AD299" i="33"/>
  <c r="AC299" i="33"/>
  <c r="V299" i="33"/>
  <c r="S303" i="33" s="1"/>
  <c r="X299" i="33"/>
  <c r="W299" i="33"/>
  <c r="Y299" i="33"/>
  <c r="AA299" i="33"/>
  <c r="Z299" i="33"/>
  <c r="AD299" i="50"/>
  <c r="AB299" i="50"/>
  <c r="AC299" i="50"/>
  <c r="X299" i="50"/>
  <c r="V299" i="50"/>
  <c r="W299" i="50"/>
  <c r="AA299" i="50"/>
  <c r="Y299" i="50"/>
  <c r="Z299" i="50"/>
  <c r="X299" i="47"/>
  <c r="V299" i="47"/>
  <c r="W299" i="47"/>
  <c r="AA299" i="47"/>
  <c r="Y299" i="47"/>
  <c r="Z299" i="47"/>
  <c r="AD299" i="47"/>
  <c r="AB299" i="47"/>
  <c r="AC299" i="47"/>
  <c r="X275" i="9"/>
  <c r="X251" i="9"/>
  <c r="X263" i="9"/>
  <c r="AD299" i="34"/>
  <c r="AB299" i="34"/>
  <c r="AC299" i="34"/>
  <c r="AD299" i="32"/>
  <c r="AB299" i="32"/>
  <c r="AC299" i="32"/>
  <c r="AD299" i="49"/>
  <c r="AB299" i="49"/>
  <c r="AC299" i="49"/>
  <c r="AD299" i="48"/>
  <c r="AB299" i="48"/>
  <c r="AC299" i="48"/>
  <c r="AD299" i="46"/>
  <c r="AB299" i="46"/>
  <c r="AC299" i="46"/>
  <c r="AB299" i="44"/>
  <c r="AD299" i="44"/>
  <c r="AC299" i="44"/>
  <c r="AD299" i="42"/>
  <c r="AB299" i="42"/>
  <c r="AC299" i="42"/>
  <c r="AB299" i="41"/>
  <c r="AD299" i="41"/>
  <c r="AC299" i="41"/>
  <c r="AD299" i="39"/>
  <c r="AB299" i="39"/>
  <c r="AC299" i="39"/>
  <c r="AA299" i="39"/>
  <c r="Y299" i="39"/>
  <c r="Z299" i="39"/>
  <c r="X299" i="39"/>
  <c r="V299" i="39"/>
  <c r="W299" i="39"/>
  <c r="AD299" i="38"/>
  <c r="AB299" i="38"/>
  <c r="AC299" i="38"/>
  <c r="AD299" i="37"/>
  <c r="AB299" i="37"/>
  <c r="AC299" i="37"/>
  <c r="AA299" i="36"/>
  <c r="Y299" i="36"/>
  <c r="Z299" i="36"/>
  <c r="X299" i="36"/>
  <c r="V299" i="36"/>
  <c r="W299" i="36"/>
  <c r="AD299" i="36"/>
  <c r="AB299" i="36"/>
  <c r="AC299" i="36"/>
  <c r="AA299" i="35"/>
  <c r="Y299" i="35"/>
  <c r="Z299" i="35"/>
  <c r="X299" i="35"/>
  <c r="V299" i="35"/>
  <c r="W299" i="35"/>
  <c r="AD299" i="35"/>
  <c r="AB299" i="35"/>
  <c r="AC299" i="35"/>
  <c r="AA299" i="43"/>
  <c r="Y299" i="43"/>
  <c r="Z299" i="43"/>
  <c r="X299" i="43"/>
  <c r="V299" i="43"/>
  <c r="W299" i="43"/>
  <c r="AB299" i="43"/>
  <c r="AD299" i="43"/>
  <c r="AC299" i="43"/>
  <c r="AB299" i="45"/>
  <c r="AD299" i="45"/>
  <c r="AC299" i="45"/>
  <c r="AA299" i="45"/>
  <c r="Y299" i="45"/>
  <c r="Z299" i="45"/>
  <c r="X299" i="45"/>
  <c r="V299" i="45"/>
  <c r="W299" i="45"/>
  <c r="AA299" i="44"/>
  <c r="Y299" i="44"/>
  <c r="Z299" i="44"/>
  <c r="AA299" i="46"/>
  <c r="Y299" i="46"/>
  <c r="Z299" i="46"/>
  <c r="AA299" i="41"/>
  <c r="Y299" i="41"/>
  <c r="Z299" i="41"/>
  <c r="Y299" i="34"/>
  <c r="AA299" i="34"/>
  <c r="Z299" i="34"/>
  <c r="AA299" i="49"/>
  <c r="Y299" i="49"/>
  <c r="Z299" i="49"/>
  <c r="AA299" i="48"/>
  <c r="Y299" i="48"/>
  <c r="Z299" i="48"/>
  <c r="AA299" i="38"/>
  <c r="Y299" i="38"/>
  <c r="Z299" i="38"/>
  <c r="AA299" i="37"/>
  <c r="Y299" i="37"/>
  <c r="Z299" i="37"/>
  <c r="Y299" i="42"/>
  <c r="AA299" i="42"/>
  <c r="Z299" i="42"/>
  <c r="AA299" i="32"/>
  <c r="Y299" i="32"/>
  <c r="Z299" i="32"/>
  <c r="W288" i="9"/>
  <c r="X249" i="9"/>
  <c r="Z288" i="9" s="1"/>
  <c r="U299" i="9"/>
  <c r="S299" i="9"/>
  <c r="T299" i="9"/>
  <c r="O83" i="51"/>
  <c r="E6" i="51"/>
  <c r="N22" i="51"/>
  <c r="O50" i="51"/>
  <c r="O22" i="51" s="1"/>
  <c r="AF291" i="9"/>
  <c r="AC288" i="9"/>
  <c r="AC290" i="9"/>
  <c r="X273" i="9"/>
  <c r="Z290" i="9" s="1"/>
  <c r="W290" i="9"/>
  <c r="X261" i="9"/>
  <c r="Z289" i="9" s="1"/>
  <c r="W289" i="9"/>
  <c r="AB297" i="9"/>
  <c r="AD297" i="9"/>
  <c r="AC297" i="9"/>
  <c r="Q6" i="51"/>
  <c r="R10" i="51"/>
  <c r="H88" i="51"/>
  <c r="K88" i="51" s="1"/>
  <c r="E110" i="51"/>
  <c r="H110" i="51" s="1"/>
  <c r="K110" i="51" s="1"/>
  <c r="D41" i="40"/>
  <c r="J12" i="40" s="1"/>
  <c r="P110" i="51"/>
  <c r="R110" i="51" s="1"/>
  <c r="R104" i="51"/>
  <c r="Q104" i="51"/>
  <c r="N110" i="51"/>
  <c r="L328" i="9"/>
  <c r="I330" i="9"/>
  <c r="L330" i="9" s="1"/>
  <c r="I331" i="9"/>
  <c r="L331" i="9" s="1"/>
  <c r="E83" i="51"/>
  <c r="H83" i="51" s="1"/>
  <c r="K83" i="51" s="1"/>
  <c r="H61" i="51"/>
  <c r="K61" i="51" s="1"/>
  <c r="G41" i="40"/>
  <c r="J15" i="40" s="1"/>
  <c r="M41" i="40"/>
  <c r="J21" i="40" s="1"/>
  <c r="K21" i="40" s="1"/>
  <c r="V41" i="40"/>
  <c r="J28" i="40" s="1"/>
  <c r="K28" i="40" s="1"/>
  <c r="P83" i="51"/>
  <c r="R83" i="51" s="1"/>
  <c r="R65" i="51"/>
  <c r="Q77" i="51"/>
  <c r="U77" i="51" s="1"/>
  <c r="N83" i="51"/>
  <c r="O41" i="40"/>
  <c r="J23" i="40" s="1"/>
  <c r="Q41" i="40"/>
  <c r="J25" i="40" s="1"/>
  <c r="W41" i="40"/>
  <c r="J29" i="40" s="1"/>
  <c r="E56" i="51"/>
  <c r="H56" i="51" s="1"/>
  <c r="K56" i="51" s="1"/>
  <c r="H34" i="51"/>
  <c r="K34" i="51" s="1"/>
  <c r="L41" i="40"/>
  <c r="J20" i="40" s="1"/>
  <c r="K20" i="40" s="1"/>
  <c r="S41" i="40"/>
  <c r="J27" i="40" s="1"/>
  <c r="F41" i="40"/>
  <c r="J14" i="40" s="1"/>
  <c r="J41" i="40"/>
  <c r="J18" i="40" s="1"/>
  <c r="I41" i="40"/>
  <c r="J17" i="40" s="1"/>
  <c r="S88" i="51"/>
  <c r="S61" i="51"/>
  <c r="N56" i="51"/>
  <c r="O56" i="51" s="1"/>
  <c r="Q50" i="51"/>
  <c r="U50" i="51" s="1"/>
  <c r="P56" i="51"/>
  <c r="R56" i="51" s="1"/>
  <c r="R38" i="51"/>
  <c r="K41" i="40"/>
  <c r="J19" i="40" s="1"/>
  <c r="U303" i="42" l="1"/>
  <c r="U303" i="47"/>
  <c r="U303" i="33"/>
  <c r="T56" i="53"/>
  <c r="V56" i="53" s="1"/>
  <c r="Q84" i="53"/>
  <c r="S83" i="53"/>
  <c r="S84" i="53" s="1"/>
  <c r="W104" i="53"/>
  <c r="U110" i="53"/>
  <c r="S10" i="53"/>
  <c r="R28" i="53"/>
  <c r="V65" i="53"/>
  <c r="T83" i="53"/>
  <c r="W65" i="53"/>
  <c r="AD6" i="53"/>
  <c r="T22" i="53"/>
  <c r="V22" i="53" s="1"/>
  <c r="V50" i="53"/>
  <c r="U50" i="53"/>
  <c r="S50" i="53"/>
  <c r="Q56" i="53"/>
  <c r="Q22" i="53"/>
  <c r="U77" i="53"/>
  <c r="S77" i="53"/>
  <c r="Z10" i="53"/>
  <c r="AA10" i="53"/>
  <c r="U10" i="53"/>
  <c r="W10" i="53" s="1"/>
  <c r="W38" i="53"/>
  <c r="AB10" i="53"/>
  <c r="R10" i="53"/>
  <c r="T10" i="53"/>
  <c r="V38" i="53"/>
  <c r="Z15" i="53"/>
  <c r="AA15" i="53"/>
  <c r="U15" i="53"/>
  <c r="W15" i="53" s="1"/>
  <c r="W43" i="53"/>
  <c r="E28" i="53"/>
  <c r="H6" i="53"/>
  <c r="S303" i="47"/>
  <c r="T303" i="33"/>
  <c r="T303" i="47"/>
  <c r="O22" i="53"/>
  <c r="O28" i="53" s="1"/>
  <c r="V71" i="53"/>
  <c r="T16" i="53"/>
  <c r="V16" i="53" s="1"/>
  <c r="O28" i="51"/>
  <c r="R22" i="51"/>
  <c r="P28" i="51"/>
  <c r="W34" i="51"/>
  <c r="U6" i="51"/>
  <c r="AF6" i="53" s="1"/>
  <c r="T16" i="51"/>
  <c r="AE16" i="53" s="1"/>
  <c r="AG16" i="53" s="1"/>
  <c r="V44" i="51"/>
  <c r="V51" i="51"/>
  <c r="T23" i="51"/>
  <c r="AE23" i="53" s="1"/>
  <c r="AG23" i="53" s="1"/>
  <c r="T22" i="51"/>
  <c r="V50" i="51"/>
  <c r="V10" i="51"/>
  <c r="W43" i="51"/>
  <c r="U15" i="51"/>
  <c r="V105" i="51"/>
  <c r="T110" i="51"/>
  <c r="V110" i="51" s="1"/>
  <c r="N28" i="51"/>
  <c r="Q22" i="51"/>
  <c r="Q110" i="51"/>
  <c r="U104" i="51"/>
  <c r="U22" i="51" s="1"/>
  <c r="W15" i="51"/>
  <c r="U10" i="51"/>
  <c r="W65" i="51"/>
  <c r="W6" i="51"/>
  <c r="U83" i="51"/>
  <c r="W77" i="51"/>
  <c r="W50" i="51"/>
  <c r="U56" i="51"/>
  <c r="V296" i="9"/>
  <c r="X296" i="9"/>
  <c r="W291" i="9"/>
  <c r="W296" i="9"/>
  <c r="AA296" i="9"/>
  <c r="Y296" i="9"/>
  <c r="Z296" i="9"/>
  <c r="Z291" i="9"/>
  <c r="H6" i="51"/>
  <c r="E28" i="51"/>
  <c r="AG299" i="9"/>
  <c r="AE299" i="9"/>
  <c r="AF299" i="9"/>
  <c r="AD296" i="9"/>
  <c r="AB296" i="9"/>
  <c r="AC291" i="9"/>
  <c r="AC296" i="9"/>
  <c r="AD298" i="9"/>
  <c r="AB298" i="9"/>
  <c r="AC298" i="9"/>
  <c r="Y298" i="9"/>
  <c r="AA298" i="9"/>
  <c r="Z298" i="9"/>
  <c r="V298" i="9"/>
  <c r="X298" i="9"/>
  <c r="W298" i="9"/>
  <c r="Y297" i="9"/>
  <c r="AA297" i="9"/>
  <c r="Z297" i="9"/>
  <c r="X297" i="9"/>
  <c r="V297" i="9"/>
  <c r="W297" i="9"/>
  <c r="S6" i="51"/>
  <c r="S104" i="51"/>
  <c r="T303" i="32"/>
  <c r="U303" i="32"/>
  <c r="S303" i="32"/>
  <c r="S303" i="44"/>
  <c r="S77" i="51"/>
  <c r="Q83" i="51"/>
  <c r="U303" i="44"/>
  <c r="U303" i="38"/>
  <c r="T303" i="38"/>
  <c r="U303" i="35"/>
  <c r="T303" i="35"/>
  <c r="S303" i="35"/>
  <c r="T303" i="49"/>
  <c r="U303" i="34"/>
  <c r="T303" i="34"/>
  <c r="U303" i="50"/>
  <c r="T303" i="44"/>
  <c r="T303" i="50"/>
  <c r="S303" i="50"/>
  <c r="S303" i="38"/>
  <c r="T303" i="41"/>
  <c r="T303" i="46"/>
  <c r="S303" i="46"/>
  <c r="U303" i="46"/>
  <c r="S303" i="48"/>
  <c r="U303" i="41"/>
  <c r="U303" i="37"/>
  <c r="U303" i="49"/>
  <c r="S303" i="49"/>
  <c r="S303" i="34"/>
  <c r="T303" i="37"/>
  <c r="T303" i="48"/>
  <c r="S303" i="37"/>
  <c r="S303" i="41"/>
  <c r="U303" i="48"/>
  <c r="T303" i="42"/>
  <c r="T303" i="39"/>
  <c r="S303" i="39"/>
  <c r="U303" i="39"/>
  <c r="S303" i="42"/>
  <c r="Q56" i="51"/>
  <c r="S50" i="51"/>
  <c r="S303" i="36"/>
  <c r="C41" i="40"/>
  <c r="J11" i="40" s="1"/>
  <c r="W303" i="47"/>
  <c r="U303" i="36"/>
  <c r="T303" i="36"/>
  <c r="S303" i="45"/>
  <c r="T303" i="45"/>
  <c r="U303" i="45"/>
  <c r="T303" i="43"/>
  <c r="S303" i="43"/>
  <c r="U303" i="43"/>
  <c r="W303" i="33"/>
  <c r="AK299" i="9"/>
  <c r="T28" i="53" l="1"/>
  <c r="H28" i="53"/>
  <c r="K28" i="53" s="1"/>
  <c r="K6" i="53"/>
  <c r="H28" i="51"/>
  <c r="K28" i="51" s="1"/>
  <c r="K6" i="51"/>
  <c r="U111" i="53"/>
  <c r="W110" i="53"/>
  <c r="W111" i="53" s="1"/>
  <c r="V83" i="53"/>
  <c r="AF15" i="53"/>
  <c r="AH15" i="53" s="1"/>
  <c r="S22" i="53"/>
  <c r="Q28" i="53"/>
  <c r="W77" i="53"/>
  <c r="U83" i="53"/>
  <c r="AC10" i="53"/>
  <c r="AB28" i="53"/>
  <c r="V28" i="53"/>
  <c r="AE22" i="53"/>
  <c r="AG22" i="53" s="1"/>
  <c r="AF10" i="53"/>
  <c r="AH10" i="53" s="1"/>
  <c r="U22" i="53"/>
  <c r="W50" i="53"/>
  <c r="U56" i="53"/>
  <c r="Q57" i="53"/>
  <c r="S56" i="53"/>
  <c r="S57" i="53" s="1"/>
  <c r="Y28" i="53"/>
  <c r="AA28" i="53" s="1"/>
  <c r="AA22" i="53"/>
  <c r="Z22" i="53"/>
  <c r="Z28" i="53" s="1"/>
  <c r="AE10" i="53"/>
  <c r="V10" i="53"/>
  <c r="AH6" i="53"/>
  <c r="R28" i="51"/>
  <c r="T28" i="51"/>
  <c r="V16" i="51"/>
  <c r="V23" i="51"/>
  <c r="V22" i="51"/>
  <c r="Q111" i="51"/>
  <c r="S110" i="51"/>
  <c r="S111" i="51" s="1"/>
  <c r="U110" i="51"/>
  <c r="W104" i="51"/>
  <c r="S22" i="51"/>
  <c r="Q28" i="51"/>
  <c r="W10" i="51"/>
  <c r="U84" i="51"/>
  <c r="W83" i="51"/>
  <c r="W84" i="51" s="1"/>
  <c r="S83" i="51"/>
  <c r="S84" i="51" s="1"/>
  <c r="Q84" i="51"/>
  <c r="U57" i="51"/>
  <c r="W56" i="51"/>
  <c r="W57" i="51" s="1"/>
  <c r="U28" i="51"/>
  <c r="W22" i="51"/>
  <c r="S56" i="51"/>
  <c r="S57" i="51" s="1"/>
  <c r="Q57" i="51"/>
  <c r="X299" i="9"/>
  <c r="U303" i="9" s="1"/>
  <c r="V299" i="9"/>
  <c r="W299" i="9"/>
  <c r="AA299" i="9"/>
  <c r="Y299" i="9"/>
  <c r="Z299" i="9"/>
  <c r="AD299" i="9"/>
  <c r="AB299" i="9"/>
  <c r="AC299" i="9"/>
  <c r="R37" i="40"/>
  <c r="Q303" i="3"/>
  <c r="E37" i="40"/>
  <c r="D303" i="3"/>
  <c r="W303" i="32"/>
  <c r="W303" i="35"/>
  <c r="W303" i="44"/>
  <c r="W303" i="50"/>
  <c r="W303" i="38"/>
  <c r="W303" i="46"/>
  <c r="W303" i="49"/>
  <c r="W303" i="48"/>
  <c r="W303" i="34"/>
  <c r="W303" i="41"/>
  <c r="W303" i="37"/>
  <c r="W303" i="42"/>
  <c r="W303" i="36"/>
  <c r="W303" i="39"/>
  <c r="W303" i="45"/>
  <c r="W303" i="43"/>
  <c r="S28" i="53" l="1"/>
  <c r="Q29" i="53"/>
  <c r="AC28" i="53"/>
  <c r="AD10" i="53"/>
  <c r="W83" i="53"/>
  <c r="W84" i="53" s="1"/>
  <c r="U84" i="53"/>
  <c r="AG10" i="53"/>
  <c r="AE28" i="53"/>
  <c r="AG28" i="53" s="1"/>
  <c r="AF22" i="53"/>
  <c r="W22" i="53"/>
  <c r="U28" i="53"/>
  <c r="U57" i="53"/>
  <c r="W56" i="53"/>
  <c r="W57" i="53" s="1"/>
  <c r="AD28" i="53"/>
  <c r="W37" i="40"/>
  <c r="V303" i="3"/>
  <c r="V28" i="51"/>
  <c r="W110" i="51"/>
  <c r="W111" i="51" s="1"/>
  <c r="U111" i="51"/>
  <c r="S28" i="51"/>
  <c r="Q29" i="51"/>
  <c r="W28" i="51"/>
  <c r="U29" i="51"/>
  <c r="D37" i="40"/>
  <c r="C303" i="3"/>
  <c r="G37" i="40"/>
  <c r="F303" i="3"/>
  <c r="O37" i="40"/>
  <c r="N303" i="3"/>
  <c r="J37" i="40"/>
  <c r="I303" i="3"/>
  <c r="Q37" i="40"/>
  <c r="P303" i="3"/>
  <c r="V37" i="40"/>
  <c r="V49" i="40" s="1"/>
  <c r="U303" i="3"/>
  <c r="S37" i="40"/>
  <c r="R303" i="3"/>
  <c r="F37" i="40"/>
  <c r="E303" i="3"/>
  <c r="L37" i="40"/>
  <c r="K303" i="3"/>
  <c r="I37" i="40"/>
  <c r="H303" i="3"/>
  <c r="M37" i="40"/>
  <c r="L303" i="3"/>
  <c r="H37" i="40"/>
  <c r="G303" i="3"/>
  <c r="K37" i="40"/>
  <c r="J303" i="3"/>
  <c r="P37" i="40"/>
  <c r="O303" i="3"/>
  <c r="N37" i="40"/>
  <c r="M303" i="3"/>
  <c r="W49" i="40"/>
  <c r="S303" i="9"/>
  <c r="W303" i="9" s="1"/>
  <c r="T303" i="9"/>
  <c r="S29" i="53" l="1"/>
  <c r="AH22" i="53"/>
  <c r="AF28" i="53"/>
  <c r="AH28" i="53" s="1"/>
  <c r="U29" i="53"/>
  <c r="W28" i="53"/>
  <c r="W29" i="53" s="1"/>
  <c r="S29" i="51"/>
  <c r="W29" i="51"/>
  <c r="C37" i="40" l="1"/>
  <c r="B30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Hartman</author>
  </authors>
  <commentList>
    <comment ref="L36" authorId="0" shapeId="0" xr:uid="{529F5CCD-A3B4-4593-B9DD-DC55B0EAAFE7}">
      <text>
        <r>
          <rPr>
            <b/>
            <sz val="9"/>
            <color indexed="81"/>
            <rFont val="Tahoma"/>
            <family val="2"/>
          </rPr>
          <t>Chris Hartman:</t>
        </r>
        <r>
          <rPr>
            <sz val="9"/>
            <color indexed="81"/>
            <rFont val="Tahoma"/>
            <family val="2"/>
          </rPr>
          <t xml:space="preserve">
This is HDPE over 1 L</t>
        </r>
      </text>
    </comment>
    <comment ref="O36" authorId="0" shapeId="0" xr:uid="{BD7822D8-1FF1-4FA3-9C79-812B6292528D}">
      <text>
        <r>
          <rPr>
            <b/>
            <sz val="9"/>
            <color indexed="81"/>
            <rFont val="Tahoma"/>
            <family val="2"/>
          </rPr>
          <t>Chris Hartman:</t>
        </r>
        <r>
          <rPr>
            <sz val="9"/>
            <color indexed="81"/>
            <rFont val="Tahoma"/>
            <family val="2"/>
          </rPr>
          <t xml:space="preserve">
This is the sum of:
HDPE 0-1L
Other Pl. 0-1L
Polycups 0-1L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Hartman</author>
  </authors>
  <commentList>
    <comment ref="K3" authorId="0" shapeId="0" xr:uid="{5C267D69-AE30-478C-B099-A9DE112DC1A1}">
      <text>
        <r>
          <rPr>
            <b/>
            <sz val="9"/>
            <color indexed="81"/>
            <rFont val="Tahoma"/>
            <family val="2"/>
          </rPr>
          <t>Chris Hartman:</t>
        </r>
        <r>
          <rPr>
            <sz val="9"/>
            <color indexed="81"/>
            <rFont val="Tahoma"/>
            <family val="2"/>
          </rPr>
          <t xml:space="preserve">
This is HDPE over 1 L</t>
        </r>
      </text>
    </comment>
    <comment ref="N3" authorId="0" shapeId="0" xr:uid="{AD929874-090E-4B58-9F36-E6A2D9B0ADAC}">
      <text>
        <r>
          <rPr>
            <b/>
            <sz val="9"/>
            <color indexed="81"/>
            <rFont val="Tahoma"/>
            <family val="2"/>
          </rPr>
          <t>Chris Hartman:</t>
        </r>
        <r>
          <rPr>
            <sz val="9"/>
            <color indexed="81"/>
            <rFont val="Tahoma"/>
            <family val="2"/>
          </rPr>
          <t xml:space="preserve">
This is the sum of:
HDPE 0-1L
Other Pl. 0-1L
Polycups 0-1L</t>
        </r>
      </text>
    </comment>
  </commentList>
</comments>
</file>

<file path=xl/sharedStrings.xml><?xml version="1.0" encoding="utf-8"?>
<sst xmlns="http://schemas.openxmlformats.org/spreadsheetml/2006/main" count="3496" uniqueCount="184">
  <si>
    <t>Date</t>
  </si>
  <si>
    <t>Aluminum</t>
  </si>
  <si>
    <t>Bag in Box Over 1 L</t>
  </si>
  <si>
    <t>Bi-metal Over 1 L</t>
  </si>
  <si>
    <t>Specialty Containers</t>
  </si>
  <si>
    <t>HDPE</t>
  </si>
  <si>
    <t>Industry Standard Bottle</t>
  </si>
  <si>
    <t>Liquor and Wine Ceramics</t>
  </si>
  <si>
    <t>Bi-metal 
0-1  L</t>
  </si>
  <si>
    <t>Drink Pouches 
0-1 L</t>
  </si>
  <si>
    <t>Gable 
0-1 L</t>
  </si>
  <si>
    <t>Gable 
Over 1 L</t>
  </si>
  <si>
    <t>Glass
 Over 1 L</t>
  </si>
  <si>
    <t>Other Pl. 
0-1 L</t>
  </si>
  <si>
    <t>Other Pl. 
Over 1 L</t>
  </si>
  <si>
    <t>PET
 0 - 1 L</t>
  </si>
  <si>
    <t>PET
 Over 1 L</t>
  </si>
  <si>
    <t>Tetra
0-1 L</t>
  </si>
  <si>
    <t>Tetra 
Over 1 L</t>
  </si>
  <si>
    <t>N/A</t>
  </si>
  <si>
    <t>Historical Sales - Actuals</t>
  </si>
  <si>
    <t>Historical Returns - Adjusted for COVID-19 Closures (March 2020-Aug 2020)</t>
  </si>
  <si>
    <t>- the calculations for these adjustments can be found in the Volume Forecast Update file in this folder: \\mnp.ca\shares\AB\BCMB\DCA\2020 DCA\HCR 2020\Volume Forecast</t>
  </si>
  <si>
    <t>2024 Total System Volume</t>
  </si>
  <si>
    <t>Glass
0-1 L</t>
  </si>
  <si>
    <t>PET
 0-1 L</t>
  </si>
  <si>
    <t>Sleeve-in-a-Box 0-1 L</t>
  </si>
  <si>
    <t>Plastic One-Way Keg Over 1 L</t>
  </si>
  <si>
    <t>MVN3Y0FSGSGJKTV2XP4W62MT1BWRNV8DGMZ67Z2ZB3PRTHNG9X2G</t>
  </si>
  <si>
    <t>Chris Hartman</t>
  </si>
  <si>
    <t>Create</t>
  </si>
  <si>
    <t>b51e4334-9c59-42d7-92ca-9ae00d666f26</t>
  </si>
  <si>
    <t>{"id":"b51e4334-9c59-42d7-92ca-9ae00d666f26","type":1,"name":"workbookId","value":"b0a3e40b-24aa-4fc2-a48d-d665b37e6991"}</t>
  </si>
  <si>
    <t>181bd30f-ac0d-4e90-99c0-15962845ff1e</t>
  </si>
  <si>
    <t>{"id":"181bd30f-ac0d-4e90-99c0-15962845ff1e","type":0,"name":"dataSnipperSheetDeleted","value":"false"}</t>
  </si>
  <si>
    <t>8c14ed5c-cb36-45f5-a3bf-a4ad62631c75</t>
  </si>
  <si>
    <t>{"id":"8c14ed5c-cb36-45f5-a3bf-a4ad62631c75","type":0,"name":"embed-documents","value":"true"}</t>
  </si>
  <si>
    <t>88d7d8df-d9c8-465b-a2bf-c747bd240a62</t>
  </si>
  <si>
    <t>{"id":"88d7d8df-d9c8-465b-a2bf-c747bd240a62","type":0,"name":"table-snip-suggestions","value":"true"}</t>
  </si>
  <si>
    <t>5fed65a7-f89a-4fc4-b6a0-d681aa9640c8</t>
  </si>
  <si>
    <t>{"id":"5fed65a7-f89a-4fc4-b6a0-d681aa9640c8","type":1,"name":"migratedFssProjectId","value":""}</t>
  </si>
  <si>
    <t>Actuals</t>
  </si>
  <si>
    <t>Sales</t>
  </si>
  <si>
    <t>Returns</t>
  </si>
  <si>
    <t>Forecasts</t>
  </si>
  <si>
    <t>Return %</t>
  </si>
  <si>
    <t>Sales 1</t>
  </si>
  <si>
    <t>Sales 2</t>
  </si>
  <si>
    <t>Sales 3</t>
  </si>
  <si>
    <t>Returns 1</t>
  </si>
  <si>
    <t>Returns 2</t>
  </si>
  <si>
    <t>Returns 3</t>
  </si>
  <si>
    <t>Return % 1</t>
  </si>
  <si>
    <t>Return % 2</t>
  </si>
  <si>
    <t>Return % 3</t>
  </si>
  <si>
    <t>Returns Only</t>
  </si>
  <si>
    <t>Returns as % of Sales</t>
  </si>
  <si>
    <t>Year 1 - 2022-23</t>
  </si>
  <si>
    <t>Year 2 - 2023-24</t>
  </si>
  <si>
    <t>Year 3 - 2024-25</t>
  </si>
  <si>
    <t>Absolute Deviation</t>
  </si>
  <si>
    <t>Percentage Error</t>
  </si>
  <si>
    <t>Mean Squared Error</t>
  </si>
  <si>
    <t>Returns as %</t>
  </si>
  <si>
    <t>Deviation</t>
  </si>
  <si>
    <t>Rank</t>
  </si>
  <si>
    <t>Average model ranks</t>
  </si>
  <si>
    <t>Preferred  option</t>
  </si>
  <si>
    <t>3-Year MSE</t>
  </si>
  <si>
    <t>Average</t>
  </si>
  <si>
    <t>Absolute</t>
  </si>
  <si>
    <t>Forecast Method:</t>
  </si>
  <si>
    <t>%</t>
  </si>
  <si>
    <t>MGD, Moosehead, Sleemans, Steam Whistle</t>
  </si>
  <si>
    <t>Mean Squared Err</t>
  </si>
  <si>
    <t>Container Streams</t>
  </si>
  <si>
    <t>Recommendation</t>
  </si>
  <si>
    <t>Change from Volume Forecast methodology applied?</t>
  </si>
  <si>
    <t>yes</t>
  </si>
  <si>
    <t>no</t>
  </si>
  <si>
    <t>Steam Whistle, Miller Genuine Draft, Sleemans, Mooshead - Returns</t>
  </si>
  <si>
    <t>Updated Method:</t>
  </si>
  <si>
    <t>Returns only from 2014</t>
  </si>
  <si>
    <t>Returns only from 2002</t>
  </si>
  <si>
    <t>Returns as % (from 2014)</t>
  </si>
  <si>
    <t>Methodologies</t>
  </si>
  <si>
    <t>#</t>
  </si>
  <si>
    <t>Streams not evaluated</t>
  </si>
  <si>
    <t>Streams methodology updated</t>
  </si>
  <si>
    <t xml:space="preserve">Returns Only </t>
  </si>
  <si>
    <t>Shorthand name</t>
  </si>
  <si>
    <t>Note</t>
  </si>
  <si>
    <t>Tested, but unapplied</t>
  </si>
  <si>
    <t>Applied, but untested</t>
  </si>
  <si>
    <t>Percentage error</t>
  </si>
  <si>
    <t>Container Stream</t>
  </si>
  <si>
    <t>ABDA Analysis</t>
  </si>
  <si>
    <t>Recommend methodology</t>
  </si>
  <si>
    <t>Change?</t>
  </si>
  <si>
    <t>DCA Applied</t>
  </si>
  <si>
    <t>% Improvement</t>
  </si>
  <si>
    <t>Tetra 0-1 L</t>
  </si>
  <si>
    <t>Removal of returns for Aug 2024 and Jan 2025 for one-way kegs (matching Volume Forecast Update approach by DCA)</t>
  </si>
  <si>
    <t>Removal of sales data for Drink Pouches for Dec 2023.</t>
  </si>
  <si>
    <t>Data modifications</t>
  </si>
  <si>
    <t>Glass 0-1 L</t>
  </si>
  <si>
    <t>May 2022 - April 2023</t>
  </si>
  <si>
    <t>May 2023 - April 2024</t>
  </si>
  <si>
    <t>May 2024 - April 2025</t>
  </si>
  <si>
    <t>Actual Volumes</t>
  </si>
  <si>
    <t>Sep -Apr Forecast</t>
  </si>
  <si>
    <t>Returns 2014</t>
  </si>
  <si>
    <t>Returns 2002</t>
  </si>
  <si>
    <t>% of Sales</t>
  </si>
  <si>
    <t>Total</t>
  </si>
  <si>
    <t>Difference from actuals</t>
  </si>
  <si>
    <t>Period</t>
  </si>
  <si>
    <t>% Difference</t>
  </si>
  <si>
    <t>Absolute Differences</t>
  </si>
  <si>
    <t>May 2022 - Aug 2022 actuals, Sep 2022 - Apr 2023 Forecast</t>
  </si>
  <si>
    <t>Projected volumes</t>
  </si>
  <si>
    <t>Methodology of Forecast</t>
  </si>
  <si>
    <t>Variance %</t>
  </si>
  <si>
    <t>May 2023 - Aug 2023 actuals, Sep 2023 - Apr 2024 Forecast</t>
  </si>
  <si>
    <t>May 2023 - Aug 2023 actuals, Sep 2023 - Apr 2024 Variances</t>
  </si>
  <si>
    <t>May 2022 - Aug 2022 actuals, Sep 2022 - Apr 2023 Variances</t>
  </si>
  <si>
    <t>Variance vs Actuals</t>
  </si>
  <si>
    <t>May 2024 - Aug 2024 actuals, Sep 2024 - Apr 2025 Variances</t>
  </si>
  <si>
    <t>May 2024 - Aug 2024 actuals, Sep 2024 - Apr 2025 Forecast</t>
  </si>
  <si>
    <t>Variance</t>
  </si>
  <si>
    <t>DCA vs ABDA</t>
  </si>
  <si>
    <t>May 22 - Apr 25</t>
  </si>
  <si>
    <t xml:space="preserve">Aggregated - 3 years of forecasting combined </t>
  </si>
  <si>
    <t>Abs Variance vs Actuals</t>
  </si>
  <si>
    <t>Abs Variance %</t>
  </si>
  <si>
    <t>Diff DCA vs ABDA</t>
  </si>
  <si>
    <t>Forecast Scenarios - Historical Periods - 4 months of actuals + 8 forecast months</t>
  </si>
  <si>
    <t>Individual year forecasting</t>
  </si>
  <si>
    <t xml:space="preserve">Adjustment to bimetal over 1 L May and July 2023 </t>
  </si>
  <si>
    <t>Not all negative sales values removed or adjusted - future consideration</t>
  </si>
  <si>
    <t>Avg Improvement/ Year</t>
  </si>
  <si>
    <t>Variances</t>
  </si>
  <si>
    <t>Forecast - (4 months + 8 months actual)</t>
  </si>
  <si>
    <t>Forecast - (8 months + 4 months actual)</t>
  </si>
  <si>
    <t>% Variance improvement</t>
  </si>
  <si>
    <t>Feb -Apr Forecast</t>
  </si>
  <si>
    <t>3 months forecast</t>
  </si>
  <si>
    <t>8 months forecast</t>
  </si>
  <si>
    <t>Forecast Scenarios - Historical Periods - 9 months of actuals + 3 forecast months</t>
  </si>
  <si>
    <t>May 22- Apr 23</t>
  </si>
  <si>
    <t>May 23 - Apr 24</t>
  </si>
  <si>
    <t>May 24 - Apr 25</t>
  </si>
  <si>
    <t>Returns Only - 2002</t>
  </si>
  <si>
    <t>Returns Only - 2014</t>
  </si>
  <si>
    <t>% Improvement only applies when a change in methodology is recommended</t>
  </si>
  <si>
    <t>Basic Variance Comparison
8 vs 3 months</t>
  </si>
  <si>
    <t>Absolute Variance Comparisons 8 vs 3 months</t>
  </si>
  <si>
    <t>Absolute Variance vs Actuals</t>
  </si>
  <si>
    <t>3 months vs 8 months Comparisons: Shows improvement in results, not overall methodology performance</t>
  </si>
  <si>
    <t xml:space="preserve">8 month </t>
  </si>
  <si>
    <t>3 month</t>
  </si>
  <si>
    <t>Mean Absolute Percentage error</t>
  </si>
  <si>
    <t>Recommended Methodology by Container Stream - ABDA Update - 8 months forecast</t>
  </si>
  <si>
    <t>Bag in a box</t>
  </si>
  <si>
    <t>Bimetal 0-1L</t>
  </si>
  <si>
    <t>Bimetal over 1L</t>
  </si>
  <si>
    <t>Drink Pouches</t>
  </si>
  <si>
    <t>Gable 0-1L</t>
  </si>
  <si>
    <t>Gable over 1L</t>
  </si>
  <si>
    <t>Glass 0-1L</t>
  </si>
  <si>
    <t>Glass over 1L</t>
  </si>
  <si>
    <t>ISB</t>
  </si>
  <si>
    <t>Liquor and Wine</t>
  </si>
  <si>
    <t>Other Pl 0-1L</t>
  </si>
  <si>
    <t>Other Pl Over 1L</t>
  </si>
  <si>
    <t>PET 0-1L</t>
  </si>
  <si>
    <t>PET over 1L</t>
  </si>
  <si>
    <t>Plastic Oneway Keg</t>
  </si>
  <si>
    <t>Tetra 0-1L</t>
  </si>
  <si>
    <t>Tetra Over 1L</t>
  </si>
  <si>
    <t>!Y291</t>
  </si>
  <si>
    <t>!Z291</t>
  </si>
  <si>
    <t>!aa291</t>
  </si>
  <si>
    <t>MAPE was calculated as per the DCA - the average by container stream of the 3 year absolute %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</si>
</sst>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-* #,##0_-;\-* #,##0_-;_-* &quot;-&quot;??_-;_-@_-"/>
    <numFmt numFmtId="168" formatCode="_(* #,##0_);_(* \(#,##0\);_(* &quot;-&quot;??_);_(@_)"/>
    <numFmt numFmtId="169" formatCode="0.0%"/>
    <numFmt numFmtId="170" formatCode="#,##0.00%_);[Red]\(#,##0.00%\)"/>
    <numFmt numFmtId="171" formatCode="0.0000%;\(0.0000%\)"/>
    <numFmt numFmtId="172" formatCode="#,###,##0.00;\(#,###,##0.00\)"/>
    <numFmt numFmtId="173" formatCode="&quot;$&quot;#,###,##0.00;\(&quot;$&quot;#,###,##0.00\)"/>
    <numFmt numFmtId="174" formatCode="#,###.00%;\(#,##0.00%\)"/>
    <numFmt numFmtId="175" formatCode="0.0"/>
    <numFmt numFmtId="176" formatCode="#,###%;\(#,##0%\)"/>
  </numFmts>
  <fonts count="2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name val="Segoe UI Semilight"/>
      <family val="2"/>
    </font>
    <font>
      <b/>
      <sz val="8"/>
      <color theme="1"/>
      <name val="Segoe UI Semilight"/>
      <family val="2"/>
    </font>
    <font>
      <sz val="8"/>
      <color theme="1"/>
      <name val="Segoe UI Semilight"/>
      <family val="2"/>
    </font>
    <font>
      <sz val="8"/>
      <name val="Segoe UI Semilight"/>
      <family val="2"/>
    </font>
    <font>
      <sz val="11"/>
      <color theme="1"/>
      <name val="Segoe UI Semilight"/>
      <family val="2"/>
    </font>
    <font>
      <sz val="8"/>
      <color rgb="FF002060"/>
      <name val="Segoe UI Semilight"/>
      <family val="2"/>
    </font>
    <font>
      <b/>
      <sz val="9"/>
      <color theme="1"/>
      <name val="Segoe UI Semilight"/>
      <family val="2"/>
    </font>
    <font>
      <b/>
      <sz val="10"/>
      <color theme="1"/>
      <name val="Segoe UI Semi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indexed="8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" fillId="0" borderId="0"/>
    <xf numFmtId="0" fontId="15" fillId="0" borderId="0"/>
    <xf numFmtId="166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4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6" fillId="0" borderId="0"/>
    <xf numFmtId="172" fontId="16" fillId="0" borderId="0"/>
    <xf numFmtId="172" fontId="16" fillId="0" borderId="0"/>
    <xf numFmtId="173" fontId="16" fillId="0" borderId="0"/>
    <xf numFmtId="173" fontId="16" fillId="0" borderId="0"/>
    <xf numFmtId="173" fontId="16" fillId="0" borderId="0"/>
    <xf numFmtId="174" fontId="16" fillId="0" borderId="0"/>
    <xf numFmtId="174" fontId="16" fillId="0" borderId="0"/>
    <xf numFmtId="174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0" applyNumberFormat="0" applyBorder="0" applyAlignment="0"/>
    <xf numFmtId="0" fontId="17" fillId="0" borderId="0" applyNumberFormat="0" applyBorder="0" applyAlignmen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NumberFormat="0" applyBorder="0" applyAlignment="0"/>
    <xf numFmtId="0" fontId="17" fillId="0" borderId="0" applyNumberFormat="0" applyBorder="0" applyAlignment="0"/>
    <xf numFmtId="0" fontId="17" fillId="0" borderId="0" applyNumberFormat="0" applyBorder="0" applyAlignment="0"/>
    <xf numFmtId="0" fontId="18" fillId="0" borderId="0"/>
    <xf numFmtId="4" fontId="14" fillId="0" borderId="0"/>
    <xf numFmtId="166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263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167" fontId="6" fillId="0" borderId="0" xfId="1" applyNumberFormat="1" applyFont="1" applyFill="1"/>
    <xf numFmtId="168" fontId="7" fillId="0" borderId="0" xfId="1" applyNumberFormat="1" applyFont="1" applyFill="1"/>
    <xf numFmtId="167" fontId="7" fillId="0" borderId="0" xfId="1" applyNumberFormat="1" applyFont="1" applyFill="1"/>
    <xf numFmtId="0" fontId="6" fillId="0" borderId="0" xfId="0" applyFont="1"/>
    <xf numFmtId="167" fontId="6" fillId="0" borderId="0" xfId="1" applyNumberFormat="1" applyFont="1" applyFill="1" applyAlignment="1">
      <alignment horizontal="center"/>
    </xf>
    <xf numFmtId="168" fontId="6" fillId="0" borderId="0" xfId="1" applyNumberFormat="1" applyFont="1" applyFill="1"/>
    <xf numFmtId="0" fontId="8" fillId="0" borderId="0" xfId="0" applyFont="1"/>
    <xf numFmtId="0" fontId="6" fillId="2" borderId="0" xfId="0" applyFont="1" applyFill="1" applyAlignment="1">
      <alignment wrapText="1"/>
    </xf>
    <xf numFmtId="167" fontId="6" fillId="2" borderId="0" xfId="1" applyNumberFormat="1" applyFont="1" applyFill="1" applyAlignment="1">
      <alignment wrapText="1"/>
    </xf>
    <xf numFmtId="168" fontId="7" fillId="0" borderId="0" xfId="1" applyNumberFormat="1" applyFont="1"/>
    <xf numFmtId="168" fontId="7" fillId="0" borderId="0" xfId="0" applyNumberFormat="1" applyFont="1"/>
    <xf numFmtId="167" fontId="7" fillId="0" borderId="0" xfId="1" applyNumberFormat="1" applyFont="1"/>
    <xf numFmtId="0" fontId="10" fillId="0" borderId="0" xfId="0" applyFont="1"/>
    <xf numFmtId="0" fontId="11" fillId="0" borderId="0" xfId="0" applyFont="1"/>
    <xf numFmtId="167" fontId="6" fillId="3" borderId="0" xfId="1" applyNumberFormat="1" applyFont="1" applyFill="1"/>
    <xf numFmtId="168" fontId="7" fillId="3" borderId="0" xfId="1" applyNumberFormat="1" applyFont="1" applyFill="1"/>
    <xf numFmtId="167" fontId="6" fillId="3" borderId="0" xfId="1" applyNumberFormat="1" applyFont="1" applyFill="1" applyAlignment="1">
      <alignment horizontal="center"/>
    </xf>
    <xf numFmtId="14" fontId="4" fillId="3" borderId="0" xfId="0" applyNumberFormat="1" applyFont="1" applyFill="1" applyAlignment="1">
      <alignment horizontal="right"/>
    </xf>
    <xf numFmtId="0" fontId="8" fillId="0" borderId="0" xfId="0" quotePrefix="1" applyFont="1"/>
    <xf numFmtId="167" fontId="6" fillId="0" borderId="0" xfId="1" applyNumberFormat="1" applyFont="1"/>
    <xf numFmtId="168" fontId="9" fillId="0" borderId="0" xfId="1" applyNumberFormat="1" applyFont="1" applyFill="1"/>
    <xf numFmtId="0" fontId="0" fillId="0" borderId="1" xfId="0" applyBorder="1"/>
    <xf numFmtId="14" fontId="20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14" fontId="20" fillId="3" borderId="0" xfId="0" applyNumberFormat="1" applyFont="1" applyFill="1" applyAlignment="1">
      <alignment horizontal="right"/>
    </xf>
    <xf numFmtId="167" fontId="0" fillId="0" borderId="0" xfId="1" applyNumberFormat="1" applyFont="1"/>
    <xf numFmtId="9" fontId="0" fillId="0" borderId="0" xfId="2" applyFont="1"/>
    <xf numFmtId="14" fontId="20" fillId="0" borderId="4" xfId="0" applyNumberFormat="1" applyFont="1" applyBorder="1" applyAlignment="1">
      <alignment horizontal="right"/>
    </xf>
    <xf numFmtId="167" fontId="0" fillId="0" borderId="4" xfId="1" applyNumberFormat="1" applyFont="1" applyBorder="1"/>
    <xf numFmtId="9" fontId="0" fillId="0" borderId="4" xfId="2" applyFont="1" applyBorder="1"/>
    <xf numFmtId="167" fontId="0" fillId="5" borderId="0" xfId="1" applyNumberFormat="1" applyFont="1" applyFill="1"/>
    <xf numFmtId="167" fontId="0" fillId="5" borderId="4" xfId="1" applyNumberFormat="1" applyFont="1" applyFill="1" applyBorder="1"/>
    <xf numFmtId="167" fontId="0" fillId="6" borderId="0" xfId="1" applyNumberFormat="1" applyFont="1" applyFill="1"/>
    <xf numFmtId="167" fontId="0" fillId="6" borderId="4" xfId="1" applyNumberFormat="1" applyFont="1" applyFill="1" applyBorder="1"/>
    <xf numFmtId="167" fontId="0" fillId="7" borderId="0" xfId="1" applyNumberFormat="1" applyFont="1" applyFill="1"/>
    <xf numFmtId="167" fontId="0" fillId="7" borderId="4" xfId="1" applyNumberFormat="1" applyFont="1" applyFill="1" applyBorder="1"/>
    <xf numFmtId="0" fontId="0" fillId="5" borderId="4" xfId="0" applyFill="1" applyBorder="1"/>
    <xf numFmtId="0" fontId="0" fillId="6" borderId="4" xfId="0" applyFill="1" applyBorder="1"/>
    <xf numFmtId="9" fontId="0" fillId="5" borderId="0" xfId="2" applyFont="1" applyFill="1"/>
    <xf numFmtId="9" fontId="0" fillId="6" borderId="0" xfId="2" applyFont="1" applyFill="1"/>
    <xf numFmtId="9" fontId="0" fillId="5" borderId="4" xfId="2" applyFont="1" applyFill="1" applyBorder="1"/>
    <xf numFmtId="9" fontId="0" fillId="6" borderId="4" xfId="2" applyFont="1" applyFill="1" applyBorder="1"/>
    <xf numFmtId="167" fontId="0" fillId="0" borderId="0" xfId="0" applyNumberFormat="1"/>
    <xf numFmtId="169" fontId="0" fillId="0" borderId="0" xfId="2" applyNumberFormat="1" applyFont="1"/>
    <xf numFmtId="0" fontId="0" fillId="0" borderId="5" xfId="0" applyBorder="1"/>
    <xf numFmtId="175" fontId="0" fillId="0" borderId="0" xfId="0" applyNumberFormat="1"/>
    <xf numFmtId="0" fontId="0" fillId="0" borderId="4" xfId="0" applyBorder="1"/>
    <xf numFmtId="0" fontId="0" fillId="4" borderId="0" xfId="0" applyFill="1"/>
    <xf numFmtId="169" fontId="0" fillId="5" borderId="0" xfId="2" applyNumberFormat="1" applyFont="1" applyFill="1"/>
    <xf numFmtId="169" fontId="0" fillId="6" borderId="0" xfId="2" applyNumberFormat="1" applyFont="1" applyFill="1"/>
    <xf numFmtId="167" fontId="0" fillId="0" borderId="4" xfId="0" applyNumberFormat="1" applyBorder="1"/>
    <xf numFmtId="169" fontId="0" fillId="0" borderId="4" xfId="2" applyNumberFormat="1" applyFont="1" applyBorder="1"/>
    <xf numFmtId="0" fontId="0" fillId="0" borderId="3" xfId="0" applyBorder="1"/>
    <xf numFmtId="0" fontId="0" fillId="0" borderId="6" xfId="0" applyBorder="1"/>
    <xf numFmtId="0" fontId="5" fillId="0" borderId="0" xfId="0" applyFont="1"/>
    <xf numFmtId="0" fontId="0" fillId="0" borderId="0" xfId="0" applyAlignment="1">
      <alignment horizontal="center"/>
    </xf>
    <xf numFmtId="167" fontId="9" fillId="0" borderId="0" xfId="1" applyNumberFormat="1" applyFont="1" applyFill="1"/>
    <xf numFmtId="168" fontId="6" fillId="0" borderId="0" xfId="0" applyNumberFormat="1" applyFont="1"/>
    <xf numFmtId="14" fontId="0" fillId="0" borderId="0" xfId="0" applyNumberFormat="1"/>
    <xf numFmtId="167" fontId="0" fillId="8" borderId="0" xfId="1" applyNumberFormat="1" applyFont="1" applyFill="1"/>
    <xf numFmtId="0" fontId="0" fillId="8" borderId="0" xfId="0" applyFill="1"/>
    <xf numFmtId="0" fontId="0" fillId="8" borderId="4" xfId="0" applyFill="1" applyBorder="1"/>
    <xf numFmtId="167" fontId="0" fillId="8" borderId="0" xfId="0" applyNumberFormat="1" applyFill="1"/>
    <xf numFmtId="169" fontId="0" fillId="8" borderId="0" xfId="2" applyNumberFormat="1" applyFont="1" applyFill="1"/>
    <xf numFmtId="0" fontId="19" fillId="0" borderId="0" xfId="0" applyFont="1"/>
    <xf numFmtId="0" fontId="8" fillId="9" borderId="0" xfId="0" quotePrefix="1" applyFont="1" applyFill="1"/>
    <xf numFmtId="0" fontId="0" fillId="0" borderId="0" xfId="0" quotePrefix="1" applyAlignment="1">
      <alignment horizontal="left"/>
    </xf>
    <xf numFmtId="0" fontId="19" fillId="0" borderId="4" xfId="0" applyFont="1" applyBorder="1"/>
    <xf numFmtId="174" fontId="0" fillId="0" borderId="0" xfId="2" applyNumberFormat="1" applyFont="1"/>
    <xf numFmtId="176" fontId="0" fillId="0" borderId="0" xfId="2" applyNumberFormat="1" applyFont="1"/>
    <xf numFmtId="0" fontId="0" fillId="10" borderId="0" xfId="0" applyFill="1"/>
    <xf numFmtId="0" fontId="19" fillId="10" borderId="4" xfId="0" applyFont="1" applyFill="1" applyBorder="1"/>
    <xf numFmtId="0" fontId="19" fillId="10" borderId="3" xfId="0" applyFont="1" applyFill="1" applyBorder="1"/>
    <xf numFmtId="0" fontId="0" fillId="10" borderId="5" xfId="0" applyFill="1" applyBorder="1"/>
    <xf numFmtId="0" fontId="0" fillId="10" borderId="7" xfId="0" applyFill="1" applyBorder="1"/>
    <xf numFmtId="169" fontId="0" fillId="10" borderId="5" xfId="2" applyNumberFormat="1" applyFont="1" applyFill="1" applyBorder="1"/>
    <xf numFmtId="169" fontId="0" fillId="10" borderId="0" xfId="2" applyNumberFormat="1" applyFont="1" applyFill="1" applyBorder="1"/>
    <xf numFmtId="169" fontId="0" fillId="10" borderId="10" xfId="2" applyNumberFormat="1" applyFont="1" applyFill="1" applyBorder="1"/>
    <xf numFmtId="0" fontId="0" fillId="10" borderId="10" xfId="0" applyFill="1" applyBorder="1"/>
    <xf numFmtId="0" fontId="0" fillId="10" borderId="3" xfId="0" applyFill="1" applyBorder="1"/>
    <xf numFmtId="0" fontId="0" fillId="10" borderId="6" xfId="0" applyFill="1" applyBorder="1"/>
    <xf numFmtId="0" fontId="0" fillId="10" borderId="4" xfId="0" applyFill="1" applyBorder="1"/>
    <xf numFmtId="0" fontId="19" fillId="10" borderId="1" xfId="0" applyFont="1" applyFill="1" applyBorder="1"/>
    <xf numFmtId="0" fontId="0" fillId="10" borderId="11" xfId="0" applyFill="1" applyBorder="1"/>
    <xf numFmtId="0" fontId="0" fillId="10" borderId="12" xfId="0" applyFill="1" applyBorder="1"/>
    <xf numFmtId="0" fontId="19" fillId="10" borderId="12" xfId="0" applyFont="1" applyFill="1" applyBorder="1"/>
    <xf numFmtId="0" fontId="0" fillId="11" borderId="5" xfId="0" applyFill="1" applyBorder="1"/>
    <xf numFmtId="0" fontId="0" fillId="11" borderId="7" xfId="0" applyFill="1" applyBorder="1"/>
    <xf numFmtId="0" fontId="0" fillId="11" borderId="2" xfId="0" applyFill="1" applyBorder="1"/>
    <xf numFmtId="169" fontId="0" fillId="11" borderId="5" xfId="2" applyNumberFormat="1" applyFont="1" applyFill="1" applyBorder="1"/>
    <xf numFmtId="169" fontId="0" fillId="11" borderId="0" xfId="2" applyNumberFormat="1" applyFont="1" applyFill="1" applyBorder="1"/>
    <xf numFmtId="169" fontId="0" fillId="11" borderId="10" xfId="2" applyNumberFormat="1" applyFont="1" applyFill="1" applyBorder="1"/>
    <xf numFmtId="0" fontId="0" fillId="11" borderId="11" xfId="0" applyFill="1" applyBorder="1"/>
    <xf numFmtId="169" fontId="0" fillId="10" borderId="10" xfId="0" applyNumberFormat="1" applyFill="1" applyBorder="1"/>
    <xf numFmtId="0" fontId="0" fillId="10" borderId="3" xfId="0" applyFill="1" applyBorder="1" applyAlignment="1">
      <alignment wrapText="1"/>
    </xf>
    <xf numFmtId="0" fontId="0" fillId="11" borderId="3" xfId="0" applyFill="1" applyBorder="1"/>
    <xf numFmtId="169" fontId="0" fillId="11" borderId="3" xfId="2" applyNumberFormat="1" applyFont="1" applyFill="1" applyBorder="1"/>
    <xf numFmtId="169" fontId="0" fillId="11" borderId="6" xfId="2" applyNumberFormat="1" applyFont="1" applyFill="1" applyBorder="1"/>
    <xf numFmtId="0" fontId="0" fillId="10" borderId="5" xfId="0" applyFill="1" applyBorder="1" applyAlignment="1">
      <alignment wrapText="1"/>
    </xf>
    <xf numFmtId="168" fontId="7" fillId="4" borderId="0" xfId="1" applyNumberFormat="1" applyFont="1" applyFill="1"/>
    <xf numFmtId="0" fontId="19" fillId="10" borderId="3" xfId="0" applyFont="1" applyFill="1" applyBorder="1" applyAlignment="1">
      <alignment horizontal="center" wrapText="1"/>
    </xf>
    <xf numFmtId="0" fontId="19" fillId="10" borderId="4" xfId="0" applyFont="1" applyFill="1" applyBorder="1" applyAlignment="1">
      <alignment horizontal="center" wrapText="1"/>
    </xf>
    <xf numFmtId="0" fontId="19" fillId="10" borderId="6" xfId="0" applyFont="1" applyFill="1" applyBorder="1" applyAlignment="1">
      <alignment horizontal="center"/>
    </xf>
    <xf numFmtId="0" fontId="0" fillId="0" borderId="7" xfId="0" applyBorder="1"/>
    <xf numFmtId="167" fontId="0" fillId="0" borderId="5" xfId="0" applyNumberFormat="1" applyBorder="1"/>
    <xf numFmtId="167" fontId="0" fillId="0" borderId="10" xfId="0" applyNumberFormat="1" applyBorder="1"/>
    <xf numFmtId="167" fontId="0" fillId="0" borderId="0" xfId="1" applyNumberFormat="1" applyFont="1" applyBorder="1"/>
    <xf numFmtId="167" fontId="0" fillId="0" borderId="10" xfId="1" applyNumberFormat="1" applyFont="1" applyBorder="1"/>
    <xf numFmtId="167" fontId="19" fillId="0" borderId="3" xfId="0" applyNumberFormat="1" applyFont="1" applyBorder="1"/>
    <xf numFmtId="167" fontId="19" fillId="0" borderId="4" xfId="0" applyNumberFormat="1" applyFont="1" applyBorder="1"/>
    <xf numFmtId="167" fontId="19" fillId="0" borderId="6" xfId="0" applyNumberFormat="1" applyFont="1" applyBorder="1"/>
    <xf numFmtId="167" fontId="19" fillId="0" borderId="4" xfId="1" applyNumberFormat="1" applyFont="1" applyBorder="1"/>
    <xf numFmtId="167" fontId="19" fillId="0" borderId="6" xfId="1" applyNumberFormat="1" applyFont="1" applyBorder="1"/>
    <xf numFmtId="169" fontId="0" fillId="0" borderId="5" xfId="2" applyNumberFormat="1" applyFont="1" applyBorder="1"/>
    <xf numFmtId="169" fontId="0" fillId="0" borderId="0" xfId="2" applyNumberFormat="1" applyFont="1" applyBorder="1"/>
    <xf numFmtId="169" fontId="0" fillId="0" borderId="10" xfId="2" applyNumberFormat="1" applyFont="1" applyBorder="1"/>
    <xf numFmtId="169" fontId="19" fillId="0" borderId="3" xfId="2" applyNumberFormat="1" applyFont="1" applyBorder="1"/>
    <xf numFmtId="169" fontId="19" fillId="0" borderId="4" xfId="2" applyNumberFormat="1" applyFont="1" applyBorder="1"/>
    <xf numFmtId="169" fontId="19" fillId="0" borderId="6" xfId="2" applyNumberFormat="1" applyFont="1" applyBorder="1"/>
    <xf numFmtId="167" fontId="0" fillId="0" borderId="13" xfId="0" applyNumberFormat="1" applyBorder="1"/>
    <xf numFmtId="167" fontId="0" fillId="0" borderId="14" xfId="0" applyNumberFormat="1" applyBorder="1"/>
    <xf numFmtId="169" fontId="0" fillId="0" borderId="13" xfId="2" applyNumberFormat="1" applyFont="1" applyFill="1" applyBorder="1"/>
    <xf numFmtId="169" fontId="0" fillId="0" borderId="1" xfId="2" applyNumberFormat="1" applyFont="1" applyFill="1" applyBorder="1"/>
    <xf numFmtId="167" fontId="0" fillId="11" borderId="5" xfId="1" applyNumberFormat="1" applyFont="1" applyFill="1" applyBorder="1"/>
    <xf numFmtId="167" fontId="0" fillId="11" borderId="7" xfId="1" applyNumberFormat="1" applyFont="1" applyFill="1" applyBorder="1"/>
    <xf numFmtId="167" fontId="0" fillId="11" borderId="2" xfId="1" applyNumberFormat="1" applyFont="1" applyFill="1" applyBorder="1"/>
    <xf numFmtId="167" fontId="0" fillId="10" borderId="5" xfId="1" applyNumberFormat="1" applyFont="1" applyFill="1" applyBorder="1"/>
    <xf numFmtId="167" fontId="0" fillId="10" borderId="11" xfId="1" applyNumberFormat="1" applyFont="1" applyFill="1" applyBorder="1"/>
    <xf numFmtId="167" fontId="0" fillId="11" borderId="11" xfId="1" applyNumberFormat="1" applyFont="1" applyFill="1" applyBorder="1"/>
    <xf numFmtId="167" fontId="0" fillId="10" borderId="3" xfId="1" applyNumberFormat="1" applyFont="1" applyFill="1" applyBorder="1" applyAlignment="1">
      <alignment wrapText="1"/>
    </xf>
    <xf numFmtId="167" fontId="0" fillId="10" borderId="3" xfId="1" applyNumberFormat="1" applyFont="1" applyFill="1" applyBorder="1"/>
    <xf numFmtId="167" fontId="0" fillId="10" borderId="12" xfId="1" applyNumberFormat="1" applyFont="1" applyFill="1" applyBorder="1"/>
    <xf numFmtId="0" fontId="19" fillId="10" borderId="0" xfId="0" applyFont="1" applyFill="1"/>
    <xf numFmtId="167" fontId="0" fillId="11" borderId="5" xfId="1" quotePrefix="1" applyNumberFormat="1" applyFont="1" applyFill="1" applyBorder="1"/>
    <xf numFmtId="167" fontId="19" fillId="10" borderId="0" xfId="0" applyNumberFormat="1" applyFont="1" applyFill="1"/>
    <xf numFmtId="0" fontId="19" fillId="10" borderId="7" xfId="0" applyFont="1" applyFill="1" applyBorder="1"/>
    <xf numFmtId="0" fontId="19" fillId="10" borderId="6" xfId="0" applyFont="1" applyFill="1" applyBorder="1" applyAlignment="1">
      <alignment horizontal="center" wrapText="1"/>
    </xf>
    <xf numFmtId="9" fontId="0" fillId="10" borderId="5" xfId="2" applyFont="1" applyFill="1" applyBorder="1"/>
    <xf numFmtId="9" fontId="0" fillId="10" borderId="11" xfId="2" applyFont="1" applyFill="1" applyBorder="1"/>
    <xf numFmtId="9" fontId="0" fillId="10" borderId="3" xfId="2" applyFont="1" applyFill="1" applyBorder="1"/>
    <xf numFmtId="9" fontId="0" fillId="10" borderId="12" xfId="2" applyFont="1" applyFill="1" applyBorder="1"/>
    <xf numFmtId="167" fontId="19" fillId="10" borderId="0" xfId="1" applyNumberFormat="1" applyFont="1" applyFill="1"/>
    <xf numFmtId="169" fontId="0" fillId="11" borderId="7" xfId="2" applyNumberFormat="1" applyFont="1" applyFill="1" applyBorder="1"/>
    <xf numFmtId="169" fontId="0" fillId="11" borderId="2" xfId="2" applyNumberFormat="1" applyFont="1" applyFill="1" applyBorder="1"/>
    <xf numFmtId="169" fontId="0" fillId="10" borderId="11" xfId="2" applyNumberFormat="1" applyFont="1" applyFill="1" applyBorder="1"/>
    <xf numFmtId="169" fontId="0" fillId="11" borderId="11" xfId="2" applyNumberFormat="1" applyFont="1" applyFill="1" applyBorder="1"/>
    <xf numFmtId="169" fontId="19" fillId="10" borderId="0" xfId="2" applyNumberFormat="1" applyFont="1" applyFill="1"/>
    <xf numFmtId="0" fontId="19" fillId="10" borderId="10" xfId="0" applyFont="1" applyFill="1" applyBorder="1"/>
    <xf numFmtId="167" fontId="19" fillId="10" borderId="3" xfId="0" applyNumberFormat="1" applyFont="1" applyFill="1" applyBorder="1"/>
    <xf numFmtId="167" fontId="19" fillId="10" borderId="1" xfId="0" applyNumberFormat="1" applyFont="1" applyFill="1" applyBorder="1"/>
    <xf numFmtId="169" fontId="19" fillId="10" borderId="1" xfId="2" applyNumberFormat="1" applyFont="1" applyFill="1" applyBorder="1"/>
    <xf numFmtId="167" fontId="19" fillId="6" borderId="1" xfId="0" applyNumberFormat="1" applyFont="1" applyFill="1" applyBorder="1"/>
    <xf numFmtId="167" fontId="19" fillId="6" borderId="6" xfId="0" applyNumberFormat="1" applyFont="1" applyFill="1" applyBorder="1"/>
    <xf numFmtId="169" fontId="19" fillId="6" borderId="6" xfId="2" applyNumberFormat="1" applyFont="1" applyFill="1" applyBorder="1"/>
    <xf numFmtId="0" fontId="19" fillId="10" borderId="10" xfId="0" applyFont="1" applyFill="1" applyBorder="1" applyAlignment="1">
      <alignment wrapText="1"/>
    </xf>
    <xf numFmtId="167" fontId="19" fillId="0" borderId="1" xfId="0" applyNumberFormat="1" applyFont="1" applyBorder="1"/>
    <xf numFmtId="0" fontId="21" fillId="0" borderId="0" xfId="0" applyFont="1"/>
    <xf numFmtId="0" fontId="19" fillId="10" borderId="1" xfId="0" applyFont="1" applyFill="1" applyBorder="1" applyAlignment="1">
      <alignment wrapText="1"/>
    </xf>
    <xf numFmtId="0" fontId="19" fillId="10" borderId="14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67" fontId="0" fillId="12" borderId="0" xfId="1" applyNumberFormat="1" applyFont="1" applyFill="1"/>
    <xf numFmtId="167" fontId="0" fillId="12" borderId="4" xfId="1" applyNumberFormat="1" applyFont="1" applyFill="1" applyBorder="1"/>
    <xf numFmtId="167" fontId="0" fillId="13" borderId="0" xfId="1" applyNumberFormat="1" applyFont="1" applyFill="1"/>
    <xf numFmtId="167" fontId="0" fillId="13" borderId="4" xfId="1" applyNumberFormat="1" applyFont="1" applyFill="1" applyBorder="1"/>
    <xf numFmtId="167" fontId="0" fillId="13" borderId="0" xfId="1" applyNumberFormat="1" applyFont="1" applyFill="1" applyBorder="1"/>
    <xf numFmtId="167" fontId="0" fillId="14" borderId="0" xfId="1" applyNumberFormat="1" applyFont="1" applyFill="1"/>
    <xf numFmtId="167" fontId="0" fillId="14" borderId="4" xfId="1" applyNumberFormat="1" applyFont="1" applyFill="1" applyBorder="1"/>
    <xf numFmtId="167" fontId="19" fillId="0" borderId="0" xfId="1" applyNumberFormat="1" applyFont="1"/>
    <xf numFmtId="167" fontId="22" fillId="0" borderId="0" xfId="1" applyNumberFormat="1" applyFont="1"/>
    <xf numFmtId="167" fontId="19" fillId="12" borderId="0" xfId="1" applyNumberFormat="1" applyFont="1" applyFill="1"/>
    <xf numFmtId="167" fontId="22" fillId="12" borderId="0" xfId="1" applyNumberFormat="1" applyFont="1" applyFill="1"/>
    <xf numFmtId="9" fontId="19" fillId="0" borderId="0" xfId="2" applyFont="1"/>
    <xf numFmtId="9" fontId="22" fillId="0" borderId="0" xfId="2" applyFont="1"/>
    <xf numFmtId="167" fontId="19" fillId="14" borderId="0" xfId="1" applyNumberFormat="1" applyFont="1" applyFill="1"/>
    <xf numFmtId="167" fontId="22" fillId="14" borderId="0" xfId="1" applyNumberFormat="1" applyFont="1" applyFill="1"/>
    <xf numFmtId="167" fontId="0" fillId="11" borderId="0" xfId="1" applyNumberFormat="1" applyFont="1" applyFill="1" applyBorder="1"/>
    <xf numFmtId="167" fontId="0" fillId="10" borderId="0" xfId="1" applyNumberFormat="1" applyFont="1" applyFill="1" applyBorder="1"/>
    <xf numFmtId="167" fontId="0" fillId="10" borderId="4" xfId="1" applyNumberFormat="1" applyFont="1" applyFill="1" applyBorder="1"/>
    <xf numFmtId="167" fontId="0" fillId="11" borderId="11" xfId="1" quotePrefix="1" applyNumberFormat="1" applyFont="1" applyFill="1" applyBorder="1"/>
    <xf numFmtId="167" fontId="0" fillId="10" borderId="12" xfId="1" applyNumberFormat="1" applyFont="1" applyFill="1" applyBorder="1" applyAlignment="1">
      <alignment wrapText="1"/>
    </xf>
    <xf numFmtId="167" fontId="19" fillId="10" borderId="6" xfId="0" applyNumberFormat="1" applyFont="1" applyFill="1" applyBorder="1"/>
    <xf numFmtId="167" fontId="6" fillId="4" borderId="0" xfId="1" applyNumberFormat="1" applyFont="1" applyFill="1"/>
    <xf numFmtId="169" fontId="0" fillId="0" borderId="0" xfId="0" applyNumberFormat="1"/>
    <xf numFmtId="0" fontId="19" fillId="10" borderId="10" xfId="0" applyFont="1" applyFill="1" applyBorder="1" applyAlignment="1">
      <alignment horizontal="center"/>
    </xf>
    <xf numFmtId="0" fontId="19" fillId="10" borderId="3" xfId="0" applyFont="1" applyFill="1" applyBorder="1" applyAlignment="1">
      <alignment wrapText="1"/>
    </xf>
    <xf numFmtId="0" fontId="19" fillId="10" borderId="6" xfId="0" applyFont="1" applyFill="1" applyBorder="1" applyAlignment="1">
      <alignment wrapText="1"/>
    </xf>
    <xf numFmtId="0" fontId="19" fillId="10" borderId="5" xfId="0" applyFont="1" applyFill="1" applyBorder="1" applyAlignment="1">
      <alignment horizontal="center" wrapText="1"/>
    </xf>
    <xf numFmtId="0" fontId="19" fillId="10" borderId="0" xfId="0" applyFont="1" applyFill="1" applyAlignment="1">
      <alignment horizontal="center" wrapText="1"/>
    </xf>
    <xf numFmtId="169" fontId="0" fillId="11" borderId="8" xfId="2" applyNumberFormat="1" applyFont="1" applyFill="1" applyBorder="1"/>
    <xf numFmtId="169" fontId="0" fillId="11" borderId="9" xfId="2" applyNumberFormat="1" applyFont="1" applyFill="1" applyBorder="1"/>
    <xf numFmtId="169" fontId="0" fillId="11" borderId="4" xfId="2" applyNumberFormat="1" applyFont="1" applyFill="1" applyBorder="1"/>
    <xf numFmtId="167" fontId="19" fillId="10" borderId="13" xfId="0" applyNumberFormat="1" applyFont="1" applyFill="1" applyBorder="1"/>
    <xf numFmtId="167" fontId="19" fillId="6" borderId="15" xfId="0" applyNumberFormat="1" applyFont="1" applyFill="1" applyBorder="1"/>
    <xf numFmtId="169" fontId="19" fillId="6" borderId="15" xfId="2" applyNumberFormat="1" applyFont="1" applyFill="1" applyBorder="1"/>
    <xf numFmtId="0" fontId="19" fillId="10" borderId="10" xfId="0" applyFont="1" applyFill="1" applyBorder="1" applyAlignment="1">
      <alignment horizontal="center" wrapText="1"/>
    </xf>
    <xf numFmtId="0" fontId="19" fillId="10" borderId="19" xfId="0" applyFont="1" applyFill="1" applyBorder="1" applyAlignment="1">
      <alignment wrapText="1"/>
    </xf>
    <xf numFmtId="0" fontId="19" fillId="10" borderId="20" xfId="0" applyFont="1" applyFill="1" applyBorder="1" applyAlignment="1">
      <alignment wrapText="1"/>
    </xf>
    <xf numFmtId="167" fontId="0" fillId="11" borderId="21" xfId="1" applyNumberFormat="1" applyFont="1" applyFill="1" applyBorder="1"/>
    <xf numFmtId="169" fontId="0" fillId="11" borderId="22" xfId="2" applyNumberFormat="1" applyFont="1" applyFill="1" applyBorder="1"/>
    <xf numFmtId="167" fontId="0" fillId="10" borderId="23" xfId="1" applyNumberFormat="1" applyFont="1" applyFill="1" applyBorder="1"/>
    <xf numFmtId="169" fontId="0" fillId="10" borderId="24" xfId="2" applyNumberFormat="1" applyFont="1" applyFill="1" applyBorder="1"/>
    <xf numFmtId="167" fontId="0" fillId="11" borderId="23" xfId="1" applyNumberFormat="1" applyFont="1" applyFill="1" applyBorder="1"/>
    <xf numFmtId="169" fontId="0" fillId="11" borderId="24" xfId="2" applyNumberFormat="1" applyFont="1" applyFill="1" applyBorder="1"/>
    <xf numFmtId="167" fontId="0" fillId="10" borderId="24" xfId="1" applyNumberFormat="1" applyFont="1" applyFill="1" applyBorder="1"/>
    <xf numFmtId="167" fontId="0" fillId="10" borderId="25" xfId="1" applyNumberFormat="1" applyFont="1" applyFill="1" applyBorder="1"/>
    <xf numFmtId="167" fontId="0" fillId="10" borderId="26" xfId="1" applyNumberFormat="1" applyFont="1" applyFill="1" applyBorder="1"/>
    <xf numFmtId="167" fontId="19" fillId="10" borderId="27" xfId="0" applyNumberFormat="1" applyFont="1" applyFill="1" applyBorder="1"/>
    <xf numFmtId="167" fontId="19" fillId="10" borderId="28" xfId="0" applyNumberFormat="1" applyFont="1" applyFill="1" applyBorder="1"/>
    <xf numFmtId="169" fontId="19" fillId="10" borderId="29" xfId="2" applyNumberFormat="1" applyFont="1" applyFill="1" applyBorder="1"/>
    <xf numFmtId="169" fontId="19" fillId="10" borderId="30" xfId="2" applyNumberFormat="1" applyFont="1" applyFill="1" applyBorder="1"/>
    <xf numFmtId="167" fontId="19" fillId="10" borderId="29" xfId="0" applyNumberFormat="1" applyFont="1" applyFill="1" applyBorder="1"/>
    <xf numFmtId="169" fontId="19" fillId="10" borderId="31" xfId="2" applyNumberFormat="1" applyFont="1" applyFill="1" applyBorder="1"/>
    <xf numFmtId="0" fontId="19" fillId="10" borderId="13" xfId="0" applyFont="1" applyFill="1" applyBorder="1"/>
    <xf numFmtId="0" fontId="21" fillId="10" borderId="0" xfId="0" applyFont="1" applyFill="1"/>
    <xf numFmtId="169" fontId="19" fillId="0" borderId="1" xfId="2" applyNumberFormat="1" applyFont="1" applyFill="1" applyBorder="1"/>
    <xf numFmtId="167" fontId="19" fillId="6" borderId="3" xfId="0" applyNumberFormat="1" applyFont="1" applyFill="1" applyBorder="1"/>
    <xf numFmtId="0" fontId="19" fillId="10" borderId="2" xfId="0" applyFont="1" applyFill="1" applyBorder="1"/>
    <xf numFmtId="169" fontId="0" fillId="8" borderId="10" xfId="0" applyNumberFormat="1" applyFill="1" applyBorder="1"/>
    <xf numFmtId="169" fontId="0" fillId="8" borderId="10" xfId="2" applyNumberFormat="1" applyFont="1" applyFill="1" applyBorder="1"/>
    <xf numFmtId="169" fontId="0" fillId="8" borderId="6" xfId="2" applyNumberFormat="1" applyFont="1" applyFill="1" applyBorder="1"/>
    <xf numFmtId="169" fontId="19" fillId="10" borderId="13" xfId="2" applyNumberFormat="1" applyFont="1" applyFill="1" applyBorder="1"/>
    <xf numFmtId="169" fontId="19" fillId="10" borderId="14" xfId="2" applyNumberFormat="1" applyFont="1" applyFill="1" applyBorder="1"/>
    <xf numFmtId="169" fontId="19" fillId="10" borderId="15" xfId="2" applyNumberFormat="1" applyFont="1" applyFill="1" applyBorder="1"/>
    <xf numFmtId="167" fontId="0" fillId="10" borderId="11" xfId="1" applyNumberFormat="1" applyFont="1" applyFill="1" applyBorder="1" applyAlignment="1">
      <alignment wrapText="1"/>
    </xf>
    <xf numFmtId="167" fontId="19" fillId="10" borderId="15" xfId="0" applyNumberFormat="1" applyFont="1" applyFill="1" applyBorder="1"/>
    <xf numFmtId="0" fontId="5" fillId="10" borderId="0" xfId="0" applyFont="1" applyFill="1" applyAlignment="1">
      <alignment horizontal="center" vertical="center" wrapText="1"/>
    </xf>
    <xf numFmtId="174" fontId="0" fillId="10" borderId="0" xfId="2" applyNumberFormat="1" applyFont="1" applyFill="1"/>
    <xf numFmtId="176" fontId="0" fillId="10" borderId="0" xfId="2" applyNumberFormat="1" applyFont="1" applyFill="1"/>
    <xf numFmtId="0" fontId="0" fillId="0" borderId="0" xfId="0" quotePrefix="1"/>
    <xf numFmtId="0" fontId="19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10" borderId="13" xfId="0" applyFont="1" applyFill="1" applyBorder="1" applyAlignment="1">
      <alignment horizontal="center" wrapText="1"/>
    </xf>
    <xf numFmtId="0" fontId="19" fillId="10" borderId="14" xfId="0" applyFont="1" applyFill="1" applyBorder="1" applyAlignment="1">
      <alignment horizontal="center" wrapText="1"/>
    </xf>
    <xf numFmtId="0" fontId="19" fillId="10" borderId="15" xfId="0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10" borderId="13" xfId="0" applyFont="1" applyFill="1" applyBorder="1" applyAlignment="1">
      <alignment horizontal="center"/>
    </xf>
    <xf numFmtId="0" fontId="19" fillId="10" borderId="15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0" xfId="0" applyAlignment="1">
      <alignment horizontal="center" textRotation="90" wrapText="1"/>
    </xf>
    <xf numFmtId="0" fontId="19" fillId="10" borderId="14" xfId="0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 wrapText="1"/>
    </xf>
    <xf numFmtId="0" fontId="19" fillId="10" borderId="1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7" fontId="0" fillId="8" borderId="4" xfId="1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7" fontId="0" fillId="5" borderId="4" xfId="1" applyNumberFormat="1" applyFont="1" applyFill="1" applyBorder="1" applyAlignment="1">
      <alignment horizontal="center"/>
    </xf>
    <xf numFmtId="167" fontId="0" fillId="6" borderId="4" xfId="1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37">
    <cellStyle name="Comma" xfId="1" builtinId="3"/>
    <cellStyle name="Comma [0] 2" xfId="21" xr:uid="{FFAAAE0C-9BC8-40CC-AC4B-3CFA6BD2B0F1}"/>
    <cellStyle name="Comma [0] 2 2" xfId="88" xr:uid="{9A2C8996-450B-40DA-B69B-CED7A4CCAAB9}"/>
    <cellStyle name="Comma [0] 3" xfId="22" xr:uid="{6686525E-E25C-4233-8393-61B37B79CD87}"/>
    <cellStyle name="Comma [0] 3 2" xfId="89" xr:uid="{3326273D-4161-4D74-938D-C5A030944B2A}"/>
    <cellStyle name="Comma [0] 4" xfId="23" xr:uid="{E815ED27-37E0-4886-90BD-80E7B09F2937}"/>
    <cellStyle name="Comma [0] 4 2" xfId="90" xr:uid="{10FF5398-C40C-4EA4-80A9-55B9289A1337}"/>
    <cellStyle name="Comma 10" xfId="18" xr:uid="{760008F4-63BD-4483-8540-34DD9CCBE595}"/>
    <cellStyle name="Comma 10 2" xfId="86" xr:uid="{D5F18A17-99EB-4F80-9A82-2C6C256859B7}"/>
    <cellStyle name="Comma 11" xfId="24" xr:uid="{4C31FD32-65D4-4E2F-8BB4-4B8678EA16FB}"/>
    <cellStyle name="Comma 11 2" xfId="91" xr:uid="{55C7C8B7-56F2-4D1E-8947-F51412EEDFF2}"/>
    <cellStyle name="Comma 12" xfId="16" xr:uid="{16967F8A-1CEE-4213-B1FA-70966875B73B}"/>
    <cellStyle name="Comma 12 2" xfId="84" xr:uid="{6A23C6BC-A000-4FB2-94EB-5984BCFE1D6E}"/>
    <cellStyle name="Comma 13" xfId="25" xr:uid="{2C8834B8-B5AF-4C65-ABC7-06BEEFD64ACA}"/>
    <cellStyle name="Comma 13 2" xfId="92" xr:uid="{7631C9E8-6714-4134-A6BE-FC3E0733D03E}"/>
    <cellStyle name="Comma 14" xfId="74" xr:uid="{7351B65E-3274-42E5-A300-C12A6EAEF1A3}"/>
    <cellStyle name="Comma 14 2" xfId="110" xr:uid="{0F579A3D-2A48-426C-B8B6-A6C0B8CA4625}"/>
    <cellStyle name="Comma 15" xfId="75" xr:uid="{0D3AB330-D24D-43DD-9E83-6786BA40E1CC}"/>
    <cellStyle name="Comma 15 2" xfId="111" xr:uid="{F753C4E1-4407-4B24-B590-A7195E23894D}"/>
    <cellStyle name="Comma 16" xfId="76" xr:uid="{D1BAA649-C188-43C1-B355-8BF345DAB025}"/>
    <cellStyle name="Comma 16 2" xfId="112" xr:uid="{CA923911-74F1-4AB4-A6F7-6EF47C7BFFB5}"/>
    <cellStyle name="Comma 17" xfId="77" xr:uid="{34C19356-BF90-4016-97F9-E5362306ACC5}"/>
    <cellStyle name="Comma 17 2" xfId="113" xr:uid="{2FAAD720-D964-4E3E-9E41-1FAB1190C4E5}"/>
    <cellStyle name="Comma 18" xfId="78" xr:uid="{23B59408-DB90-4B66-BD44-2BADF032CF71}"/>
    <cellStyle name="Comma 18 2" xfId="114" xr:uid="{3A65DA96-F82F-4401-9F9B-9E205AF86ECC}"/>
    <cellStyle name="Comma 19" xfId="82" xr:uid="{DB8CBEE5-20C7-4694-8270-622CD7D8F91E}"/>
    <cellStyle name="Comma 19 2" xfId="118" xr:uid="{574B277A-B05B-4C21-B577-B8299CC9AC7F}"/>
    <cellStyle name="Comma 2" xfId="4" xr:uid="{73C1A1E6-C830-404B-BC80-81EE29D9C47E}"/>
    <cellStyle name="Comma 2 2" xfId="8" xr:uid="{B508AAA5-9513-4009-B9FC-60D982BDF27C}"/>
    <cellStyle name="Comma 2 2 2" xfId="93" xr:uid="{8344C102-994D-4E00-BC67-31021B8FEE78}"/>
    <cellStyle name="Comma 2 2 3" xfId="26" xr:uid="{6F327F12-9EA0-4FC9-8844-7A23412C8DC6}"/>
    <cellStyle name="Comma 2 3" xfId="27" xr:uid="{B9A5C5A4-06DF-411B-BB4A-FEC1612C0287}"/>
    <cellStyle name="Comma 2 3 2" xfId="94" xr:uid="{7892709D-2E2A-4A0E-B2D4-C5690583CFC3}"/>
    <cellStyle name="Comma 2 4" xfId="28" xr:uid="{86A22A23-20FF-4667-957E-36D80A8A2F87}"/>
    <cellStyle name="Comma 2 4 2" xfId="95" xr:uid="{4C100B46-9E20-4DB0-94D0-4B7411DEC5E0}"/>
    <cellStyle name="Comma 2 5" xfId="70" xr:uid="{99506603-A78B-4471-936D-5E9B18501145}"/>
    <cellStyle name="Comma 2 5 2" xfId="106" xr:uid="{A207A9D3-EAA0-45A9-8522-D9EA5F7D89D6}"/>
    <cellStyle name="Comma 2 6" xfId="81" xr:uid="{E182AB61-2852-4C1C-8120-C0DC22B9002D}"/>
    <cellStyle name="Comma 2 6 2" xfId="117" xr:uid="{0613837D-0D13-4B50-B7ED-C190C067AE3B}"/>
    <cellStyle name="Comma 2 7" xfId="13" xr:uid="{E041F6E1-8409-415E-8FD6-EDBC0D57EC48}"/>
    <cellStyle name="Comma 20" xfId="3" xr:uid="{4CDB05DC-8874-4F64-9557-9A510061C93C}"/>
    <cellStyle name="Comma 20 2" xfId="5" xr:uid="{95C3A35D-DF69-4DF0-B210-40DC02E6A2D5}"/>
    <cellStyle name="Comma 20 3" xfId="83" xr:uid="{B717BE68-8E00-408B-AC62-E4D3109FBC60}"/>
    <cellStyle name="Comma 21" xfId="121" xr:uid="{9A5A0657-F59A-48ED-815C-D05352E99024}"/>
    <cellStyle name="Comma 22" xfId="125" xr:uid="{0ABFEC11-F745-4F56-B324-E2809D2DEAF8}"/>
    <cellStyle name="Comma 23" xfId="128" xr:uid="{2C5BDD97-210E-451C-8597-900C19965D89}"/>
    <cellStyle name="Comma 24" xfId="131" xr:uid="{0DD8278B-C020-48ED-9653-7B30027A7F92}"/>
    <cellStyle name="Comma 25" xfId="12" xr:uid="{B8169264-C443-4DC5-93A7-34F2553DF420}"/>
    <cellStyle name="Comma 26" xfId="11" xr:uid="{B6DDC46C-9E19-41E9-99DA-18F9E4CB7AD5}"/>
    <cellStyle name="Comma 27" xfId="133" xr:uid="{7EA69F13-41FB-4DB7-AA36-F0EE4E45CB3C}"/>
    <cellStyle name="Comma 28" xfId="132" xr:uid="{F2B251DD-B6DB-4EFB-AEC7-CB444BEA1B0E}"/>
    <cellStyle name="Comma 29" xfId="135" xr:uid="{080F0307-5D1E-4393-947B-DB60F2F71DE9}"/>
    <cellStyle name="Comma 3" xfId="17" xr:uid="{F454EF20-2C89-4A7E-B199-F4C5DEA8D4E4}"/>
    <cellStyle name="Comma 3 2" xfId="29" xr:uid="{909297E0-3552-4739-835D-924D91BF1310}"/>
    <cellStyle name="Comma 3 2 2" xfId="96" xr:uid="{D0D69D20-8E65-46A4-966D-FF8A37D1CA82}"/>
    <cellStyle name="Comma 3 3" xfId="85" xr:uid="{DF1462D6-15C8-464C-88CE-E631DDBA0BC2}"/>
    <cellStyle name="Comma 30" xfId="136" xr:uid="{AF7D78EB-08B7-4B39-A490-D6DCABC448A8}"/>
    <cellStyle name="Comma 31" xfId="134" xr:uid="{BB9DD89B-74F5-452F-9764-772609C839A3}"/>
    <cellStyle name="Comma 4" xfId="30" xr:uid="{5AD154CE-C6B7-47EF-B885-A5EF791A1C15}"/>
    <cellStyle name="Comma 4 2" xfId="97" xr:uid="{28F085B4-79CA-4CBC-B1F2-6433EF9A8FCD}"/>
    <cellStyle name="Comma 5" xfId="31" xr:uid="{B69F86DE-2EB8-4C23-A2C9-51E4C0A1E3FC}"/>
    <cellStyle name="Comma 5 2" xfId="98" xr:uid="{E847C003-FC74-44A9-B20C-167429873439}"/>
    <cellStyle name="Comma 6" xfId="32" xr:uid="{E24A408E-0BDE-4FED-BD3D-AF895AB22C9A}"/>
    <cellStyle name="Comma 6 2" xfId="99" xr:uid="{DD3E406A-085D-4EF4-B194-C380DFF5979B}"/>
    <cellStyle name="Comma 7" xfId="20" xr:uid="{13093232-4D3B-46D5-A65D-6D0E0AA9E90C}"/>
    <cellStyle name="Comma 7 2" xfId="87" xr:uid="{62123BE1-57ED-4314-8EF5-3F55A9B1A398}"/>
    <cellStyle name="Comma 8" xfId="33" xr:uid="{A755ED10-F97B-4737-A49B-DA8B2D42C176}"/>
    <cellStyle name="Comma 8 2" xfId="100" xr:uid="{9DF7032E-2AAF-4385-BF27-E7F7452E9577}"/>
    <cellStyle name="Comma 9" xfId="34" xr:uid="{DEA529BA-94D0-4941-B483-25DFC344BFDE}"/>
    <cellStyle name="Comma 9 2" xfId="101" xr:uid="{99347E98-4FA0-4131-BA8C-8262B18AB4B4}"/>
    <cellStyle name="Currency 2" xfId="35" xr:uid="{41D2321D-C6E3-47B2-B77D-4FBD87F3F1DB}"/>
    <cellStyle name="Currency 2 2" xfId="102" xr:uid="{25206C7D-A69A-40A0-BD9C-72C389F225D8}"/>
    <cellStyle name="FRxAmtStyle" xfId="36" xr:uid="{A09C154E-9C29-4285-9D54-7AE7B683F2C9}"/>
    <cellStyle name="FRxAmtStyle 2" xfId="37" xr:uid="{4AE6AFA5-BCD6-4CB3-9B81-0073A4E59E6B}"/>
    <cellStyle name="FRxAmtStyle 3" xfId="38" xr:uid="{DAA10B46-75A3-4DF2-9BC1-085B12B71B85}"/>
    <cellStyle name="FRxCurrStyle" xfId="39" xr:uid="{0201966C-399A-438E-A540-221851F76A7E}"/>
    <cellStyle name="FRxCurrStyle 2" xfId="40" xr:uid="{75C9BCE2-2AEA-46E2-927A-72A775B050DD}"/>
    <cellStyle name="FRxCurrStyle 3" xfId="41" xr:uid="{2AE924E4-8B88-4D82-8FC6-BF807929FFDB}"/>
    <cellStyle name="FRxPcntStyle" xfId="42" xr:uid="{D42D8CCE-E4A2-4FE4-A3BB-50428B5A4A72}"/>
    <cellStyle name="FRxPcntStyle 2" xfId="43" xr:uid="{58830E84-126D-48E5-A59B-40BD462FBDD6}"/>
    <cellStyle name="FRxPcntStyle 3" xfId="44" xr:uid="{28332C5A-D76A-4BC4-9088-34344B1B04EA}"/>
    <cellStyle name="Normal" xfId="0" builtinId="0"/>
    <cellStyle name="Normal 10" xfId="79" xr:uid="{F6D2F8C7-1B2A-4B7C-938E-7990141657EB}"/>
    <cellStyle name="Normal 10 2" xfId="115" xr:uid="{0360DB47-0F4E-4DBF-860D-5E509501740F}"/>
    <cellStyle name="Normal 11" xfId="119" xr:uid="{DE3868FA-E4F2-4B56-8FF6-7CE9D8631FD0}"/>
    <cellStyle name="Normal 12" xfId="122" xr:uid="{9FF649B4-F48C-411E-8D8B-C97521CB7A75}"/>
    <cellStyle name="Normal 13" xfId="123" xr:uid="{45C03968-2223-44B4-A877-805EF99E880E}"/>
    <cellStyle name="Normal 14" xfId="126" xr:uid="{6B2BE6B6-9374-484D-A16A-A5DA96E69280}"/>
    <cellStyle name="Normal 15" xfId="129" xr:uid="{4092F9BB-3008-4844-8D7F-C16CC658AD95}"/>
    <cellStyle name="Normal 2" xfId="7" xr:uid="{9D3A2E2C-C4E3-4055-95BB-8EEE65240591}"/>
    <cellStyle name="Normal 2 2" xfId="14" xr:uid="{1B6ACB38-D50F-4044-A10C-FCA2B9165E1F}"/>
    <cellStyle name="Normal 3" xfId="6" xr:uid="{9570B7D2-E516-48B7-B72E-11C25BABBE3F}"/>
    <cellStyle name="Normal 3 2" xfId="69" xr:uid="{F19E5E2C-6F71-4A4E-A97E-8D002D7A57C6}"/>
    <cellStyle name="Normal 3 3" xfId="45" xr:uid="{EF94335F-5479-461C-8558-546742785336}"/>
    <cellStyle name="Normal 3 4" xfId="10" xr:uid="{A71E900E-927E-49BC-BF51-79E9BCA4F870}"/>
    <cellStyle name="Normal 4" xfId="46" xr:uid="{F086BEEB-4AA6-4B28-81E0-4E9B17A6A60C}"/>
    <cellStyle name="Normal 5" xfId="47" xr:uid="{C509C370-011B-48C2-AC2F-6C5C6BA694F5}"/>
    <cellStyle name="Normal 5 2" xfId="48" xr:uid="{88300A5B-AA9B-408D-83D4-0B4082DFA061}"/>
    <cellStyle name="Normal 5 2 2" xfId="104" xr:uid="{ECB8EF3E-A5EB-4329-9D8B-409A4CEEEBFD}"/>
    <cellStyle name="Normal 5 3" xfId="49" xr:uid="{F2301C2A-E9C5-4BB0-9C64-03EB2ABFC1E0}"/>
    <cellStyle name="Normal 5 3 2" xfId="105" xr:uid="{02A677A4-F8B2-4B9D-A7A6-3BA6A677CBFC}"/>
    <cellStyle name="Normal 5 4" xfId="103" xr:uid="{EE24BB17-71C0-4673-BC54-AC32AFCDBA36}"/>
    <cellStyle name="Normal 6" xfId="50" xr:uid="{43101D77-2737-4BEC-AE1F-4D16E79B5BC0}"/>
    <cellStyle name="Normal 7" xfId="68" xr:uid="{C6878895-1BF2-408B-A046-61EB264F3DB6}"/>
    <cellStyle name="Normal 8" xfId="71" xr:uid="{53ED3175-6F88-4210-8E05-75C0D77AE364}"/>
    <cellStyle name="Normal 8 2" xfId="107" xr:uid="{8D85D184-AB67-43E0-AFBC-BCCDA1DBEA8F}"/>
    <cellStyle name="Normal 9" xfId="72" xr:uid="{1F539D2E-7646-4A95-B7DB-66ABC6EA95B3}"/>
    <cellStyle name="Normal 9 2" xfId="108" xr:uid="{5D189A97-ACD0-4EAC-9F5B-C763CE6AE210}"/>
    <cellStyle name="Percent" xfId="2" builtinId="5"/>
    <cellStyle name="Percent 10" xfId="73" xr:uid="{832000CD-D94F-49CB-A0EC-B4B21060FA12}"/>
    <cellStyle name="Percent 10 2" xfId="109" xr:uid="{8289EB00-C9C2-4B87-ADDC-EB52B26768DB}"/>
    <cellStyle name="Percent 11" xfId="80" xr:uid="{4CC4FFAF-EF48-4CF7-8D31-326AED662D82}"/>
    <cellStyle name="Percent 11 2" xfId="116" xr:uid="{B1147128-9574-4D9F-8196-7D7BFC54D238}"/>
    <cellStyle name="Percent 12" xfId="120" xr:uid="{70CD9D49-E53A-4D6E-B3E7-EDFB281A012A}"/>
    <cellStyle name="Percent 13" xfId="124" xr:uid="{0EACE281-CC28-408F-9BB7-29D1638554F7}"/>
    <cellStyle name="Percent 14" xfId="127" xr:uid="{84C3C752-FC49-43CD-9716-F3C55738F22B}"/>
    <cellStyle name="Percent 15" xfId="130" xr:uid="{975A0997-5484-4409-86A3-9E0F829BF357}"/>
    <cellStyle name="Percent 16" xfId="9" xr:uid="{99A456C5-B53A-41A5-AAD4-49499DB59B88}"/>
    <cellStyle name="Percent 2" xfId="15" xr:uid="{E3C7E22A-FD3D-4D09-9B57-BE7EA31507CC}"/>
    <cellStyle name="Percent 3" xfId="19" xr:uid="{E2AA46AC-39BE-48A1-B837-89DE73FE183C}"/>
    <cellStyle name="Percent 4" xfId="51" xr:uid="{27855E95-3173-4E03-A7A6-148FAE86F3EB}"/>
    <cellStyle name="Percent 5" xfId="52" xr:uid="{EF425E3E-7C9B-47A1-B5BE-1A6DBAE33C68}"/>
    <cellStyle name="Percent 6" xfId="53" xr:uid="{3908C68E-C627-4DF0-91C5-9F9915BBFFAE}"/>
    <cellStyle name="Percent 7" xfId="54" xr:uid="{6881A32A-2EB1-4648-90A2-E7ECD639FB16}"/>
    <cellStyle name="Percent 8" xfId="55" xr:uid="{F76FD52F-FE2D-460B-A48C-AF9E003C8224}"/>
    <cellStyle name="Percent 9" xfId="56" xr:uid="{CB4E52D7-00DA-4CAD-8DD7-E5C7496DBBC5}"/>
    <cellStyle name="STYLE1" xfId="57" xr:uid="{45DE43BD-17F4-4985-AC59-9D18DCA2575D}"/>
    <cellStyle name="STYLE1 2" xfId="58" xr:uid="{B1254834-D225-4BB6-B388-F7FFD9135E88}"/>
    <cellStyle name="STYLE1 2 2" xfId="59" xr:uid="{4EE9B031-3665-4D10-B866-31D4F06D24C1}"/>
    <cellStyle name="STYLE1 2 3" xfId="60" xr:uid="{782EC7BD-B2A7-4339-A06C-8EFA882DD8A8}"/>
    <cellStyle name="STYLE1 2 4" xfId="61" xr:uid="{E75FDB12-3B56-43D3-9060-1EA96E36A0BF}"/>
    <cellStyle name="STYLE1 2 5" xfId="62" xr:uid="{B8F8B8B0-CDA0-43D3-A789-11A2ECE4454A}"/>
    <cellStyle name="STYLE1 3" xfId="63" xr:uid="{9A5AF51E-7248-466D-8C1C-F07D343E3762}"/>
    <cellStyle name="STYLE1 4" xfId="64" xr:uid="{344D6E7B-CC60-4927-A322-669611E817D9}"/>
    <cellStyle name="STYLE1 5" xfId="65" xr:uid="{AC2A1639-7349-4E9D-999E-C01B91AB0689}"/>
    <cellStyle name="STYLE1 6" xfId="66" xr:uid="{AD4DBC7B-108A-4376-AE1F-3C35A8E0344F}"/>
    <cellStyle name="STYLE1 7" xfId="67" xr:uid="{11DC7B27-19EE-4ACB-AD33-CCAF94C26579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352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FD9D-D709-474B-840E-20A6046FC160}">
  <sheetPr>
    <tabColor theme="5" tint="0.39997558519241921"/>
  </sheetPr>
  <dimension ref="A1:BA111"/>
  <sheetViews>
    <sheetView tabSelected="1" workbookViewId="0">
      <pane xSplit="1" topLeftCell="B1" activePane="topRight" state="frozen"/>
      <selection activeCell="F31" sqref="F31"/>
      <selection pane="topRight" activeCell="F31" sqref="F31"/>
    </sheetView>
  </sheetViews>
  <sheetFormatPr defaultRowHeight="15" outlineLevelCol="1" x14ac:dyDescent="0.25"/>
  <cols>
    <col min="1" max="1" width="27.140625" bestFit="1" customWidth="1"/>
    <col min="2" max="2" width="14.28515625" bestFit="1" customWidth="1"/>
    <col min="3" max="5" width="14.28515625" customWidth="1" outlineLevel="1"/>
    <col min="6" max="7" width="12.140625" customWidth="1" outlineLevel="1"/>
    <col min="8" max="8" width="13.140625" customWidth="1" outlineLevel="1"/>
    <col min="9" max="9" width="9.28515625" customWidth="1" outlineLevel="1"/>
    <col min="10" max="10" width="9.5703125" customWidth="1" outlineLevel="1"/>
    <col min="11" max="11" width="9.28515625" customWidth="1" outlineLevel="1"/>
    <col min="12" max="12" width="6.140625" customWidth="1"/>
    <col min="13" max="14" width="14.28515625" bestFit="1" customWidth="1"/>
    <col min="15" max="15" width="14.28515625" customWidth="1"/>
    <col min="16" max="16" width="11.5703125" bestFit="1" customWidth="1"/>
    <col min="17" max="17" width="12.42578125" customWidth="1"/>
    <col min="19" max="19" width="8.28515625" bestFit="1" customWidth="1"/>
    <col min="20" max="20" width="12.5703125" bestFit="1" customWidth="1"/>
    <col min="21" max="21" width="13.85546875" bestFit="1" customWidth="1"/>
    <col min="25" max="25" width="12.140625" bestFit="1" customWidth="1"/>
    <col min="26" max="26" width="13" customWidth="1"/>
    <col min="27" max="27" width="16.140625" customWidth="1"/>
    <col min="28" max="28" width="11.5703125" bestFit="1" customWidth="1"/>
    <col min="29" max="30" width="14" customWidth="1"/>
    <col min="31" max="31" width="12" customWidth="1"/>
    <col min="32" max="32" width="11.28515625" customWidth="1"/>
    <col min="33" max="33" width="10.85546875" customWidth="1"/>
    <col min="37" max="37" width="15.28515625" bestFit="1" customWidth="1"/>
    <col min="38" max="41" width="16.85546875" bestFit="1" customWidth="1"/>
    <col min="42" max="42" width="11.5703125" bestFit="1" customWidth="1"/>
    <col min="43" max="43" width="15.28515625" bestFit="1" customWidth="1"/>
    <col min="44" max="47" width="16.85546875" bestFit="1" customWidth="1"/>
  </cols>
  <sheetData>
    <row r="1" spans="1:34" ht="18.75" x14ac:dyDescent="0.3">
      <c r="A1" s="161" t="s">
        <v>148</v>
      </c>
    </row>
    <row r="2" spans="1:34" ht="19.5" thickBot="1" x14ac:dyDescent="0.35">
      <c r="A2" s="161"/>
    </row>
    <row r="3" spans="1:34" ht="15.75" thickBot="1" x14ac:dyDescent="0.3">
      <c r="A3" s="244" t="s">
        <v>132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Y3" s="241" t="s">
        <v>158</v>
      </c>
      <c r="Z3" s="242"/>
      <c r="AA3" s="242"/>
      <c r="AB3" s="242"/>
      <c r="AC3" s="242"/>
      <c r="AD3" s="242"/>
      <c r="AE3" s="242"/>
      <c r="AF3" s="242"/>
      <c r="AG3" s="242"/>
      <c r="AH3" s="243"/>
    </row>
    <row r="4" spans="1:34" ht="28.5" customHeight="1" x14ac:dyDescent="0.25">
      <c r="A4" s="140" t="s">
        <v>120</v>
      </c>
      <c r="B4" s="140" t="s">
        <v>131</v>
      </c>
      <c r="C4" s="239" t="s">
        <v>142</v>
      </c>
      <c r="D4" s="239"/>
      <c r="E4" s="240"/>
      <c r="F4" s="238" t="s">
        <v>141</v>
      </c>
      <c r="G4" s="239"/>
      <c r="H4" s="240"/>
      <c r="I4" s="238" t="s">
        <v>122</v>
      </c>
      <c r="J4" s="239"/>
      <c r="K4" s="240"/>
      <c r="M4" s="245" t="s">
        <v>121</v>
      </c>
      <c r="N4" s="246"/>
      <c r="O4" s="163" t="s">
        <v>129</v>
      </c>
      <c r="P4" s="245" t="s">
        <v>126</v>
      </c>
      <c r="Q4" s="246"/>
      <c r="R4" s="245" t="s">
        <v>122</v>
      </c>
      <c r="S4" s="246"/>
      <c r="T4" s="245" t="s">
        <v>157</v>
      </c>
      <c r="U4" s="246"/>
      <c r="V4" s="245" t="s">
        <v>134</v>
      </c>
      <c r="W4" s="246"/>
      <c r="Y4" s="234" t="s">
        <v>155</v>
      </c>
      <c r="Z4" s="235"/>
      <c r="AA4" s="236"/>
      <c r="AB4" s="234" t="s">
        <v>155</v>
      </c>
      <c r="AC4" s="235"/>
      <c r="AD4" s="236"/>
      <c r="AE4" s="237" t="s">
        <v>156</v>
      </c>
      <c r="AF4" s="235"/>
      <c r="AG4" s="235"/>
      <c r="AH4" s="236"/>
    </row>
    <row r="5" spans="1:34" ht="60" x14ac:dyDescent="0.25">
      <c r="A5" s="77" t="s">
        <v>95</v>
      </c>
      <c r="B5" s="90" t="s">
        <v>41</v>
      </c>
      <c r="C5" s="106" t="s">
        <v>82</v>
      </c>
      <c r="D5" s="106" t="s">
        <v>83</v>
      </c>
      <c r="E5" s="107" t="s">
        <v>63</v>
      </c>
      <c r="F5" s="105" t="s">
        <v>82</v>
      </c>
      <c r="G5" s="106" t="s">
        <v>83</v>
      </c>
      <c r="H5" s="141" t="s">
        <v>63</v>
      </c>
      <c r="I5" s="105" t="s">
        <v>82</v>
      </c>
      <c r="J5" s="106" t="s">
        <v>83</v>
      </c>
      <c r="K5" s="141" t="s">
        <v>63</v>
      </c>
      <c r="M5" s="87" t="s">
        <v>99</v>
      </c>
      <c r="N5" s="152" t="s">
        <v>96</v>
      </c>
      <c r="O5" s="188" t="s">
        <v>130</v>
      </c>
      <c r="P5" s="162" t="s">
        <v>99</v>
      </c>
      <c r="Q5" s="159" t="s">
        <v>96</v>
      </c>
      <c r="R5" s="162" t="s">
        <v>99</v>
      </c>
      <c r="S5" s="159" t="s">
        <v>96</v>
      </c>
      <c r="T5" s="162" t="s">
        <v>99</v>
      </c>
      <c r="U5" s="162" t="s">
        <v>96</v>
      </c>
      <c r="V5" s="162" t="s">
        <v>99</v>
      </c>
      <c r="W5" s="162" t="s">
        <v>96</v>
      </c>
      <c r="Y5" s="200" t="s">
        <v>96</v>
      </c>
      <c r="Z5" s="162" t="s">
        <v>140</v>
      </c>
      <c r="AA5" s="201" t="s">
        <v>144</v>
      </c>
      <c r="AB5" s="200" t="s">
        <v>99</v>
      </c>
      <c r="AC5" s="162" t="s">
        <v>140</v>
      </c>
      <c r="AD5" s="201" t="s">
        <v>144</v>
      </c>
      <c r="AE5" s="200" t="s">
        <v>99</v>
      </c>
      <c r="AF5" s="162" t="s">
        <v>96</v>
      </c>
      <c r="AG5" s="162" t="s">
        <v>99</v>
      </c>
      <c r="AH5" s="201" t="s">
        <v>96</v>
      </c>
    </row>
    <row r="6" spans="1:34" x14ac:dyDescent="0.25">
      <c r="A6" s="91" t="s">
        <v>1</v>
      </c>
      <c r="B6" s="133">
        <f>B34+B61+B88</f>
        <v>3295588387</v>
      </c>
      <c r="C6" s="129">
        <f t="shared" ref="C6:E6" si="0">C34+C61+C88</f>
        <v>3312367783.6614285</v>
      </c>
      <c r="D6" s="129">
        <f t="shared" si="0"/>
        <v>3309035572.144846</v>
      </c>
      <c r="E6" s="129">
        <f t="shared" si="0"/>
        <v>3300281533.1983366</v>
      </c>
      <c r="F6" s="128">
        <f>C6-$B6</f>
        <v>16779396.661428452</v>
      </c>
      <c r="G6" s="129">
        <f t="shared" ref="G6:H24" si="1">D6-$B6</f>
        <v>13447185.144845963</v>
      </c>
      <c r="H6" s="130">
        <f t="shared" si="1"/>
        <v>4693146.1983366013</v>
      </c>
      <c r="I6" s="94">
        <f>F6/$B6</f>
        <v>5.0914722019344376E-3</v>
      </c>
      <c r="J6" s="147">
        <f t="shared" ref="J6:K28" si="2">G6/$B6</f>
        <v>4.0803594277400157E-3</v>
      </c>
      <c r="K6" s="148">
        <f t="shared" si="2"/>
        <v>1.4240692851235615E-3</v>
      </c>
      <c r="M6" s="129">
        <f t="shared" ref="M6:O21" si="3">M34+M61+M88</f>
        <v>3309035572.144846</v>
      </c>
      <c r="N6" s="130">
        <f t="shared" si="3"/>
        <v>3309035572.144846</v>
      </c>
      <c r="O6" s="129">
        <f t="shared" si="3"/>
        <v>0</v>
      </c>
      <c r="P6" s="129">
        <f>M6-$B6</f>
        <v>13447185.144845963</v>
      </c>
      <c r="Q6" s="130">
        <f t="shared" ref="Q6:Q24" si="4">N6-$B6</f>
        <v>13447185.144845963</v>
      </c>
      <c r="R6" s="147">
        <f>P6/$B6</f>
        <v>4.0803594277400157E-3</v>
      </c>
      <c r="S6" s="148">
        <f t="shared" ref="S6:S24" si="5">Q6/$B6</f>
        <v>4.0803594277400157E-3</v>
      </c>
      <c r="T6" s="129">
        <f>T34+T61+T88</f>
        <v>19191953.769814491</v>
      </c>
      <c r="U6" s="130">
        <f t="shared" ref="U6:U24" si="6">U34+U61+U88</f>
        <v>19191953.769814491</v>
      </c>
      <c r="V6" s="147">
        <f>T6/$B6</f>
        <v>5.8235287651577988E-3</v>
      </c>
      <c r="W6" s="148">
        <f t="shared" ref="W6:W24" si="7">U6/$B6</f>
        <v>5.8235287651577988E-3</v>
      </c>
      <c r="X6" s="47"/>
      <c r="Y6" s="202">
        <f>'8 month forecasts'!N6-N6</f>
        <v>5543313.6714158058</v>
      </c>
      <c r="Z6" s="130">
        <f>Y6/3</f>
        <v>1847771.2238052685</v>
      </c>
      <c r="AA6" s="203">
        <f>Y6/'8 month forecasts'!N6</f>
        <v>1.6724036031052815E-3</v>
      </c>
      <c r="AB6" s="202">
        <f>'8 month forecasts'!P6-P6</f>
        <v>5543313.6714158058</v>
      </c>
      <c r="AC6" s="130">
        <f t="shared" ref="AC6:AC24" si="8">AB6/3</f>
        <v>1847771.2238052685</v>
      </c>
      <c r="AD6" s="203">
        <f t="shared" ref="AD6:AD24" si="9">AC6/(B6/3)</f>
        <v>1.682040661777525E-3</v>
      </c>
      <c r="AE6" s="202">
        <f>'8 month forecasts'!T6-T6</f>
        <v>14070737.411489248</v>
      </c>
      <c r="AF6" s="130">
        <f>'8 month forecasts'!U6-U6</f>
        <v>14070737.411489248</v>
      </c>
      <c r="AG6" s="147">
        <f>AE6/$B6</f>
        <v>4.2695676034645667E-3</v>
      </c>
      <c r="AH6" s="203">
        <f t="shared" ref="AH6:AH24" si="10">AF6/$B6</f>
        <v>4.2695676034645667E-3</v>
      </c>
    </row>
    <row r="7" spans="1:34" x14ac:dyDescent="0.25">
      <c r="A7" s="78" t="s">
        <v>2</v>
      </c>
      <c r="B7" s="132">
        <f t="shared" ref="B7:E22" si="11">B35+B62+B89</f>
        <v>2858208</v>
      </c>
      <c r="C7" s="131">
        <f t="shared" si="11"/>
        <v>2932088.7271387335</v>
      </c>
      <c r="D7" s="131">
        <f t="shared" si="11"/>
        <v>2924716.6848813044</v>
      </c>
      <c r="E7" s="131">
        <f t="shared" si="11"/>
        <v>3011341.6953323428</v>
      </c>
      <c r="F7" s="131">
        <f t="shared" ref="F7:F24" si="12">C7-$B7</f>
        <v>73880.727138733491</v>
      </c>
      <c r="G7" s="131">
        <f t="shared" si="1"/>
        <v>66508.684881304391</v>
      </c>
      <c r="H7" s="132">
        <f t="shared" si="1"/>
        <v>153133.69533234276</v>
      </c>
      <c r="I7" s="80">
        <f t="shared" ref="I7:I28" si="13">F7/$B7</f>
        <v>2.5848618133716472E-2</v>
      </c>
      <c r="J7" s="80">
        <f t="shared" si="2"/>
        <v>2.3269364889225833E-2</v>
      </c>
      <c r="K7" s="149">
        <f t="shared" si="2"/>
        <v>5.3576819927850863E-2</v>
      </c>
      <c r="M7" s="131">
        <f t="shared" si="3"/>
        <v>2924716.6848813044</v>
      </c>
      <c r="N7" s="132">
        <f t="shared" si="3"/>
        <v>2932088.7271387335</v>
      </c>
      <c r="O7" s="131">
        <f t="shared" si="3"/>
        <v>7372.0422574287513</v>
      </c>
      <c r="P7" s="131">
        <f t="shared" ref="P7:P15" si="14">M7-$B7</f>
        <v>66508.684881304391</v>
      </c>
      <c r="Q7" s="132">
        <f t="shared" si="4"/>
        <v>73880.727138733491</v>
      </c>
      <c r="R7" s="80">
        <f t="shared" ref="R7:R24" si="15">P7/$B7</f>
        <v>2.3269364889225833E-2</v>
      </c>
      <c r="S7" s="149">
        <f t="shared" si="5"/>
        <v>2.5848618133716472E-2</v>
      </c>
      <c r="T7" s="131">
        <f t="shared" ref="T7:T24" si="16">T35+T62+T89</f>
        <v>71414.274788613664</v>
      </c>
      <c r="U7" s="132">
        <f t="shared" si="6"/>
        <v>73880.727138733375</v>
      </c>
      <c r="V7" s="80">
        <f t="shared" ref="V7:V24" si="17">T7/$B7</f>
        <v>2.4985681513946385E-2</v>
      </c>
      <c r="W7" s="149">
        <f t="shared" si="7"/>
        <v>2.5848618133716431E-2</v>
      </c>
      <c r="X7" s="47"/>
      <c r="Y7" s="204">
        <f>'8 month forecasts'!N7-N7</f>
        <v>41141.488194271922</v>
      </c>
      <c r="Z7" s="132">
        <f t="shared" ref="Z7:Z27" si="18">Y7/3</f>
        <v>13713.82939809064</v>
      </c>
      <c r="AA7" s="205">
        <f>Y7/'8 month forecasts'!N7</f>
        <v>1.3837303274433468E-2</v>
      </c>
      <c r="AB7" s="204">
        <f>'8 month forecasts'!P7-P7</f>
        <v>47078.62744414527</v>
      </c>
      <c r="AC7" s="132">
        <f t="shared" si="8"/>
        <v>15692.875814715089</v>
      </c>
      <c r="AD7" s="205">
        <f t="shared" si="9"/>
        <v>1.6471379075331562E-2</v>
      </c>
      <c r="AE7" s="204">
        <f>'8 month forecasts'!T7-T7</f>
        <v>42173.037536835764</v>
      </c>
      <c r="AF7" s="132">
        <f>'8 month forecasts'!U7-U7</f>
        <v>41141.488194272271</v>
      </c>
      <c r="AG7" s="80">
        <f t="shared" ref="AG7:AG24" si="19">AE7/$B7</f>
        <v>1.475506245061093E-2</v>
      </c>
      <c r="AH7" s="205">
        <f t="shared" si="10"/>
        <v>1.4394154727113027E-2</v>
      </c>
    </row>
    <row r="8" spans="1:34" x14ac:dyDescent="0.25">
      <c r="A8" s="91" t="s">
        <v>8</v>
      </c>
      <c r="B8" s="133">
        <f t="shared" si="11"/>
        <v>7937003</v>
      </c>
      <c r="C8" s="128">
        <f t="shared" si="11"/>
        <v>7436866.4124278519</v>
      </c>
      <c r="D8" s="128">
        <f t="shared" si="11"/>
        <v>7861608.1823371546</v>
      </c>
      <c r="E8" s="128">
        <f t="shared" si="11"/>
        <v>6747939.0998457931</v>
      </c>
      <c r="F8" s="128">
        <f t="shared" si="12"/>
        <v>-500136.58757214807</v>
      </c>
      <c r="G8" s="128">
        <f t="shared" si="1"/>
        <v>-75394.817662845366</v>
      </c>
      <c r="H8" s="133">
        <f t="shared" si="1"/>
        <v>-1189063.9001542069</v>
      </c>
      <c r="I8" s="94">
        <f t="shared" si="13"/>
        <v>-6.3013279391748764E-2</v>
      </c>
      <c r="J8" s="94">
        <f t="shared" si="2"/>
        <v>-9.4991544872599105E-3</v>
      </c>
      <c r="K8" s="150">
        <f t="shared" si="2"/>
        <v>-0.14981270640243011</v>
      </c>
      <c r="M8" s="128">
        <f t="shared" si="3"/>
        <v>7861608.1823371546</v>
      </c>
      <c r="N8" s="133">
        <f t="shared" si="3"/>
        <v>7861608.1823371546</v>
      </c>
      <c r="O8" s="128">
        <f t="shared" si="3"/>
        <v>0</v>
      </c>
      <c r="P8" s="128">
        <f t="shared" si="14"/>
        <v>-75394.817662845366</v>
      </c>
      <c r="Q8" s="133">
        <f t="shared" si="4"/>
        <v>-75394.817662845366</v>
      </c>
      <c r="R8" s="94">
        <f t="shared" si="15"/>
        <v>-9.4991544872599105E-3</v>
      </c>
      <c r="S8" s="150">
        <f t="shared" si="5"/>
        <v>-9.4991544872599105E-3</v>
      </c>
      <c r="T8" s="128">
        <f t="shared" si="16"/>
        <v>335593.20847529266</v>
      </c>
      <c r="U8" s="133">
        <f t="shared" si="6"/>
        <v>335593.20847529266</v>
      </c>
      <c r="V8" s="94">
        <f t="shared" si="17"/>
        <v>4.2282106794629237E-2</v>
      </c>
      <c r="W8" s="150">
        <f t="shared" si="7"/>
        <v>4.2282106794629237E-2</v>
      </c>
      <c r="X8" s="47"/>
      <c r="Y8" s="206">
        <f>'8 month forecasts'!N8-N8</f>
        <v>-300095.48428926151</v>
      </c>
      <c r="Z8" s="133">
        <f t="shared" si="18"/>
        <v>-100031.8280964205</v>
      </c>
      <c r="AA8" s="207">
        <f>Y8/'8 month forecasts'!N8</f>
        <v>-3.9687228769282532E-2</v>
      </c>
      <c r="AB8" s="206">
        <f>'8 month forecasts'!P8-P8</f>
        <v>-300095.48428926151</v>
      </c>
      <c r="AC8" s="133">
        <f t="shared" si="8"/>
        <v>-100031.8280964205</v>
      </c>
      <c r="AD8" s="207">
        <f t="shared" si="9"/>
        <v>-3.7809672528693959E-2</v>
      </c>
      <c r="AE8" s="206">
        <f>'8 month forecasts'!T8-T8</f>
        <v>395550.41019799979</v>
      </c>
      <c r="AF8" s="133">
        <f>'8 month forecasts'!U8-U8</f>
        <v>395550.41019799979</v>
      </c>
      <c r="AG8" s="94">
        <f t="shared" si="19"/>
        <v>4.9836242999782135E-2</v>
      </c>
      <c r="AH8" s="207">
        <f t="shared" si="10"/>
        <v>4.9836242999782135E-2</v>
      </c>
    </row>
    <row r="9" spans="1:34" x14ac:dyDescent="0.25">
      <c r="A9" s="78" t="s">
        <v>3</v>
      </c>
      <c r="B9" s="132">
        <f t="shared" si="11"/>
        <v>1104216</v>
      </c>
      <c r="C9" s="131">
        <f t="shared" si="11"/>
        <v>1110787.6615997874</v>
      </c>
      <c r="D9" s="131">
        <f t="shared" si="11"/>
        <v>1101186.2640576181</v>
      </c>
      <c r="E9" s="131">
        <f t="shared" si="11"/>
        <v>1352788.3281199455</v>
      </c>
      <c r="F9" s="131">
        <f t="shared" si="12"/>
        <v>6571.6615997874178</v>
      </c>
      <c r="G9" s="131">
        <f t="shared" si="1"/>
        <v>-3029.7359423818998</v>
      </c>
      <c r="H9" s="132">
        <f t="shared" si="1"/>
        <v>248572.32811994548</v>
      </c>
      <c r="I9" s="80">
        <f t="shared" si="13"/>
        <v>5.9514276190413993E-3</v>
      </c>
      <c r="J9" s="80">
        <f t="shared" si="2"/>
        <v>-2.743789206443214E-3</v>
      </c>
      <c r="K9" s="149">
        <f t="shared" si="2"/>
        <v>0.22511205064946122</v>
      </c>
      <c r="M9" s="131">
        <f t="shared" si="3"/>
        <v>1101186.2640576181</v>
      </c>
      <c r="N9" s="132">
        <f t="shared" si="3"/>
        <v>1101186.2640576181</v>
      </c>
      <c r="O9" s="131">
        <f t="shared" si="3"/>
        <v>0</v>
      </c>
      <c r="P9" s="131">
        <f>M9-$B9</f>
        <v>-3029.7359423818998</v>
      </c>
      <c r="Q9" s="132">
        <f t="shared" si="4"/>
        <v>-3029.7359423818998</v>
      </c>
      <c r="R9" s="80">
        <f t="shared" si="15"/>
        <v>-2.743789206443214E-3</v>
      </c>
      <c r="S9" s="149">
        <f t="shared" si="5"/>
        <v>-2.743789206443214E-3</v>
      </c>
      <c r="T9" s="131">
        <f>T37+T64+T91</f>
        <v>23317.209244227852</v>
      </c>
      <c r="U9" s="132">
        <f t="shared" si="6"/>
        <v>23317.209244227852</v>
      </c>
      <c r="V9" s="80">
        <f>T9/$B9</f>
        <v>2.111652905249322E-2</v>
      </c>
      <c r="W9" s="149">
        <f t="shared" si="7"/>
        <v>2.111652905249322E-2</v>
      </c>
      <c r="X9" s="47"/>
      <c r="Y9" s="204">
        <f>'8 month forecasts'!N9-N9</f>
        <v>-20766.430613580626</v>
      </c>
      <c r="Z9" s="132">
        <f t="shared" si="18"/>
        <v>-6922.1435378602082</v>
      </c>
      <c r="AA9" s="205">
        <f>Y9/'8 month forecasts'!N9</f>
        <v>-1.9220704739734182E-2</v>
      </c>
      <c r="AB9" s="204">
        <f>'8 month forecasts'!P9-P9</f>
        <v>-20766.430613580626</v>
      </c>
      <c r="AC9" s="132">
        <f t="shared" si="8"/>
        <v>-6922.1435378602082</v>
      </c>
      <c r="AD9" s="205">
        <f t="shared" si="9"/>
        <v>-1.8806493125965051E-2</v>
      </c>
      <c r="AE9" s="204">
        <f>'8 month forecasts'!T9-T9</f>
        <v>478.95731173467357</v>
      </c>
      <c r="AF9" s="132">
        <f>'8 month forecasts'!U9-U9</f>
        <v>478.95731173467357</v>
      </c>
      <c r="AG9" s="80">
        <f>AE9/$B9</f>
        <v>4.3375327991504703E-4</v>
      </c>
      <c r="AH9" s="205">
        <f t="shared" si="10"/>
        <v>4.3375327991504703E-4</v>
      </c>
    </row>
    <row r="10" spans="1:34" x14ac:dyDescent="0.25">
      <c r="A10" s="91" t="s">
        <v>9</v>
      </c>
      <c r="B10" s="133">
        <f t="shared" si="11"/>
        <v>21797490</v>
      </c>
      <c r="C10" s="128">
        <f t="shared" si="11"/>
        <v>22106194.868609294</v>
      </c>
      <c r="D10" s="128">
        <f t="shared" si="11"/>
        <v>23405056.042860426</v>
      </c>
      <c r="E10" s="128">
        <f t="shared" si="11"/>
        <v>21709635.42198484</v>
      </c>
      <c r="F10" s="128">
        <f t="shared" si="12"/>
        <v>308704.8686092943</v>
      </c>
      <c r="G10" s="128">
        <f t="shared" si="1"/>
        <v>1607566.042860426</v>
      </c>
      <c r="H10" s="133">
        <f t="shared" si="1"/>
        <v>-87854.578015159816</v>
      </c>
      <c r="I10" s="94">
        <f t="shared" si="13"/>
        <v>1.4162404414879617E-2</v>
      </c>
      <c r="J10" s="94">
        <f t="shared" si="2"/>
        <v>7.3750053004287469E-2</v>
      </c>
      <c r="K10" s="150">
        <f t="shared" si="2"/>
        <v>-4.0304905755277247E-3</v>
      </c>
      <c r="M10" s="128">
        <f t="shared" si="3"/>
        <v>21709635.42198484</v>
      </c>
      <c r="N10" s="133">
        <f t="shared" si="3"/>
        <v>21709635.42198484</v>
      </c>
      <c r="O10" s="128">
        <f t="shared" si="3"/>
        <v>0</v>
      </c>
      <c r="P10" s="128">
        <f t="shared" si="14"/>
        <v>-87854.578015159816</v>
      </c>
      <c r="Q10" s="133">
        <f t="shared" si="4"/>
        <v>-87854.578015159816</v>
      </c>
      <c r="R10" s="94">
        <f t="shared" si="15"/>
        <v>-4.0304905755277247E-3</v>
      </c>
      <c r="S10" s="150">
        <f t="shared" si="5"/>
        <v>-4.0304905755277247E-3</v>
      </c>
      <c r="T10" s="128">
        <f t="shared" si="16"/>
        <v>188894.83360507619</v>
      </c>
      <c r="U10" s="133">
        <f t="shared" si="6"/>
        <v>188894.83360507619</v>
      </c>
      <c r="V10" s="94">
        <f t="shared" si="17"/>
        <v>8.665898394956309E-3</v>
      </c>
      <c r="W10" s="150">
        <f t="shared" si="7"/>
        <v>8.665898394956309E-3</v>
      </c>
      <c r="X10" s="47"/>
      <c r="Y10" s="206">
        <f>'8 month forecasts'!N10-N10</f>
        <v>787061.97654725611</v>
      </c>
      <c r="Z10" s="133">
        <f t="shared" si="18"/>
        <v>262353.9921824187</v>
      </c>
      <c r="AA10" s="207">
        <f>Y10/'8 month forecasts'!N10</f>
        <v>3.4985667567303085E-2</v>
      </c>
      <c r="AB10" s="206">
        <f>'8 month forecasts'!P10-P10</f>
        <v>787061.97654725611</v>
      </c>
      <c r="AC10" s="133">
        <f t="shared" si="8"/>
        <v>262353.9921824187</v>
      </c>
      <c r="AD10" s="207">
        <f t="shared" si="9"/>
        <v>3.6107917771599211E-2</v>
      </c>
      <c r="AE10" s="206">
        <f>'8 month forecasts'!T10-T10</f>
        <v>728202.08993637562</v>
      </c>
      <c r="AF10" s="133">
        <f>'8 month forecasts'!U10-U10</f>
        <v>728202.08993637562</v>
      </c>
      <c r="AG10" s="94">
        <f t="shared" si="19"/>
        <v>3.3407612066177143E-2</v>
      </c>
      <c r="AH10" s="207">
        <f t="shared" si="10"/>
        <v>3.3407612066177143E-2</v>
      </c>
    </row>
    <row r="11" spans="1:34" x14ac:dyDescent="0.25">
      <c r="A11" s="78" t="s">
        <v>10</v>
      </c>
      <c r="B11" s="132">
        <f t="shared" si="11"/>
        <v>113883908</v>
      </c>
      <c r="C11" s="131">
        <f t="shared" si="11"/>
        <v>114499478.0038833</v>
      </c>
      <c r="D11" s="131">
        <f t="shared" si="11"/>
        <v>116737291.5708366</v>
      </c>
      <c r="E11" s="131">
        <f t="shared" si="11"/>
        <v>115230060.76500469</v>
      </c>
      <c r="F11" s="131">
        <f t="shared" si="12"/>
        <v>615570.00388330221</v>
      </c>
      <c r="G11" s="131">
        <f t="shared" si="1"/>
        <v>2853383.5708366036</v>
      </c>
      <c r="H11" s="132">
        <f t="shared" si="1"/>
        <v>1346152.7650046945</v>
      </c>
      <c r="I11" s="80">
        <f t="shared" si="13"/>
        <v>5.4052413083971636E-3</v>
      </c>
      <c r="J11" s="80">
        <f t="shared" si="2"/>
        <v>2.5055195426175608E-2</v>
      </c>
      <c r="K11" s="149">
        <f t="shared" si="2"/>
        <v>1.1820394897272882E-2</v>
      </c>
      <c r="M11" s="131">
        <f t="shared" si="3"/>
        <v>116737291.5708366</v>
      </c>
      <c r="N11" s="132">
        <f t="shared" si="3"/>
        <v>114499478.0038833</v>
      </c>
      <c r="O11" s="131">
        <f t="shared" si="3"/>
        <v>-2237813.5669532865</v>
      </c>
      <c r="P11" s="131">
        <f t="shared" si="14"/>
        <v>2853383.5708366036</v>
      </c>
      <c r="Q11" s="132">
        <f t="shared" si="4"/>
        <v>615570.00388330221</v>
      </c>
      <c r="R11" s="80">
        <f t="shared" si="15"/>
        <v>2.5055195426175608E-2</v>
      </c>
      <c r="S11" s="149">
        <f t="shared" si="5"/>
        <v>5.4052413083971636E-3</v>
      </c>
      <c r="T11" s="131">
        <f t="shared" si="16"/>
        <v>2853383.5708366036</v>
      </c>
      <c r="U11" s="132">
        <f t="shared" si="6"/>
        <v>615570.00388331711</v>
      </c>
      <c r="V11" s="80">
        <f t="shared" si="17"/>
        <v>2.5055195426175608E-2</v>
      </c>
      <c r="W11" s="149">
        <f t="shared" si="7"/>
        <v>5.4052413083972945E-3</v>
      </c>
      <c r="X11" s="47"/>
      <c r="Y11" s="204">
        <f>'8 month forecasts'!N11-N11</f>
        <v>816705.89353772998</v>
      </c>
      <c r="Z11" s="132">
        <f t="shared" si="18"/>
        <v>272235.29784591001</v>
      </c>
      <c r="AA11" s="205">
        <f>Y11/'8 month forecasts'!N11</f>
        <v>7.0823180748352445E-3</v>
      </c>
      <c r="AB11" s="204">
        <f>'8 month forecasts'!P11-P11</f>
        <v>3456631.9552261978</v>
      </c>
      <c r="AC11" s="132">
        <f t="shared" si="8"/>
        <v>1152210.651742066</v>
      </c>
      <c r="AD11" s="205">
        <f t="shared" si="9"/>
        <v>3.0352242173022358E-2</v>
      </c>
      <c r="AE11" s="204">
        <f>'8 month forecasts'!T11-T11</f>
        <v>3456631.9552262053</v>
      </c>
      <c r="AF11" s="132">
        <f>'8 month forecasts'!U11-U11</f>
        <v>941729.94275540859</v>
      </c>
      <c r="AG11" s="80">
        <f t="shared" si="19"/>
        <v>3.0352242173022421E-2</v>
      </c>
      <c r="AH11" s="205">
        <f t="shared" si="10"/>
        <v>8.2692099287232802E-3</v>
      </c>
    </row>
    <row r="12" spans="1:34" x14ac:dyDescent="0.25">
      <c r="A12" s="91" t="s">
        <v>11</v>
      </c>
      <c r="B12" s="133">
        <f t="shared" si="11"/>
        <v>78612734</v>
      </c>
      <c r="C12" s="128">
        <f t="shared" si="11"/>
        <v>79158634.349789709</v>
      </c>
      <c r="D12" s="128">
        <f t="shared" si="11"/>
        <v>79992051.121747345</v>
      </c>
      <c r="E12" s="128">
        <f t="shared" si="11"/>
        <v>78084169.987294436</v>
      </c>
      <c r="F12" s="128">
        <f t="shared" si="12"/>
        <v>545900.34978970885</v>
      </c>
      <c r="G12" s="128">
        <f t="shared" si="1"/>
        <v>1379317.1217473447</v>
      </c>
      <c r="H12" s="133">
        <f t="shared" si="1"/>
        <v>-528564.0127055645</v>
      </c>
      <c r="I12" s="94">
        <f t="shared" si="13"/>
        <v>6.9441720445660732E-3</v>
      </c>
      <c r="J12" s="94">
        <f t="shared" si="2"/>
        <v>1.7545721304481596E-2</v>
      </c>
      <c r="K12" s="150">
        <f t="shared" si="2"/>
        <v>-6.7236436873644983E-3</v>
      </c>
      <c r="M12" s="128">
        <f t="shared" si="3"/>
        <v>79992051.121747345</v>
      </c>
      <c r="N12" s="133">
        <f t="shared" si="3"/>
        <v>79158634.349789709</v>
      </c>
      <c r="O12" s="128">
        <f t="shared" si="3"/>
        <v>-833416.7719576396</v>
      </c>
      <c r="P12" s="128">
        <f t="shared" si="14"/>
        <v>1379317.1217473447</v>
      </c>
      <c r="Q12" s="133">
        <f t="shared" si="4"/>
        <v>545900.34978970885</v>
      </c>
      <c r="R12" s="94">
        <f t="shared" si="15"/>
        <v>1.7545721304481596E-2</v>
      </c>
      <c r="S12" s="150">
        <f t="shared" si="5"/>
        <v>6.9441720445660732E-3</v>
      </c>
      <c r="T12" s="128">
        <f t="shared" si="16"/>
        <v>1379317.1217473373</v>
      </c>
      <c r="U12" s="133">
        <f t="shared" si="6"/>
        <v>545900.34978969768</v>
      </c>
      <c r="V12" s="94">
        <f t="shared" si="17"/>
        <v>1.7545721304481503E-2</v>
      </c>
      <c r="W12" s="150">
        <f t="shared" si="7"/>
        <v>6.944172044565931E-3</v>
      </c>
      <c r="X12" s="47"/>
      <c r="Y12" s="206">
        <f>'8 month forecasts'!N12-N12</f>
        <v>-137738.41197697818</v>
      </c>
      <c r="Z12" s="133">
        <f t="shared" si="18"/>
        <v>-45912.803992326059</v>
      </c>
      <c r="AA12" s="207">
        <f>Y12/'8 month forecasts'!N12</f>
        <v>-1.7430631523764869E-3</v>
      </c>
      <c r="AB12" s="206">
        <f>'8 month forecasts'!P12-P12</f>
        <v>694714.16159199178</v>
      </c>
      <c r="AC12" s="133">
        <f t="shared" si="8"/>
        <v>231571.38719733059</v>
      </c>
      <c r="AD12" s="207">
        <f t="shared" si="9"/>
        <v>8.8371708531596385E-3</v>
      </c>
      <c r="AE12" s="206">
        <f>'8 month forecasts'!T12-T12</f>
        <v>694714.16159199923</v>
      </c>
      <c r="AF12" s="133">
        <f>'8 month forecasts'!U12-U12</f>
        <v>-137738.41197696328</v>
      </c>
      <c r="AG12" s="94">
        <f t="shared" si="19"/>
        <v>8.8371708531597339E-3</v>
      </c>
      <c r="AH12" s="207">
        <f t="shared" si="10"/>
        <v>-1.7521132387656596E-3</v>
      </c>
    </row>
    <row r="13" spans="1:34" x14ac:dyDescent="0.25">
      <c r="A13" s="78" t="s">
        <v>105</v>
      </c>
      <c r="B13" s="132">
        <f t="shared" si="11"/>
        <v>366113557</v>
      </c>
      <c r="C13" s="131">
        <f t="shared" si="11"/>
        <v>359475489.26706415</v>
      </c>
      <c r="D13" s="131">
        <f t="shared" si="11"/>
        <v>368113754.25376868</v>
      </c>
      <c r="E13" s="131">
        <f t="shared" si="11"/>
        <v>356761530.58073884</v>
      </c>
      <c r="F13" s="131">
        <f t="shared" si="12"/>
        <v>-6638067.7329358459</v>
      </c>
      <c r="G13" s="131">
        <f t="shared" si="1"/>
        <v>2000197.2537686825</v>
      </c>
      <c r="H13" s="132">
        <f t="shared" si="1"/>
        <v>-9352026.4192611575</v>
      </c>
      <c r="I13" s="80">
        <f t="shared" si="13"/>
        <v>-1.8131171616067324E-2</v>
      </c>
      <c r="J13" s="80">
        <f t="shared" si="2"/>
        <v>5.463324740440252E-3</v>
      </c>
      <c r="K13" s="149">
        <f t="shared" si="2"/>
        <v>-2.5544059323815635E-2</v>
      </c>
      <c r="M13" s="131">
        <f t="shared" si="3"/>
        <v>368113754.25376868</v>
      </c>
      <c r="N13" s="132">
        <f t="shared" si="3"/>
        <v>368113754.25376868</v>
      </c>
      <c r="O13" s="131">
        <f t="shared" si="3"/>
        <v>0</v>
      </c>
      <c r="P13" s="131">
        <f t="shared" si="14"/>
        <v>2000197.2537686825</v>
      </c>
      <c r="Q13" s="132">
        <f t="shared" si="4"/>
        <v>2000197.2537686825</v>
      </c>
      <c r="R13" s="80">
        <f t="shared" si="15"/>
        <v>5.463324740440252E-3</v>
      </c>
      <c r="S13" s="149">
        <f t="shared" si="5"/>
        <v>5.463324740440252E-3</v>
      </c>
      <c r="T13" s="131">
        <f t="shared" si="16"/>
        <v>5952574.47209993</v>
      </c>
      <c r="U13" s="132">
        <f t="shared" si="6"/>
        <v>5952574.47209993</v>
      </c>
      <c r="V13" s="80">
        <f t="shared" si="17"/>
        <v>1.625882013459537E-2</v>
      </c>
      <c r="W13" s="149">
        <f t="shared" si="7"/>
        <v>1.625882013459537E-2</v>
      </c>
      <c r="X13" s="47"/>
      <c r="Y13" s="204">
        <f>'8 month forecasts'!N13-N13</f>
        <v>1155953.4684744477</v>
      </c>
      <c r="Z13" s="132">
        <f t="shared" si="18"/>
        <v>385317.82282481593</v>
      </c>
      <c r="AA13" s="205">
        <f>Y13/'8 month forecasts'!N13</f>
        <v>3.1303771858371106E-3</v>
      </c>
      <c r="AB13" s="204">
        <f>'8 month forecasts'!P13-P13</f>
        <v>1155953.4684744477</v>
      </c>
      <c r="AC13" s="132">
        <f t="shared" si="8"/>
        <v>385317.82282481593</v>
      </c>
      <c r="AD13" s="205">
        <f t="shared" si="9"/>
        <v>3.1573631906628573E-3</v>
      </c>
      <c r="AE13" s="204">
        <f>'8 month forecasts'!T13-T13</f>
        <v>7969682.2885731459</v>
      </c>
      <c r="AF13" s="132">
        <f>'8 month forecasts'!U13-U13</f>
        <v>7969682.2885731459</v>
      </c>
      <c r="AG13" s="80">
        <f t="shared" si="19"/>
        <v>2.1768334267318994E-2</v>
      </c>
      <c r="AH13" s="205">
        <f t="shared" si="10"/>
        <v>2.1768334267318994E-2</v>
      </c>
    </row>
    <row r="14" spans="1:34" x14ac:dyDescent="0.25">
      <c r="A14" s="91" t="s">
        <v>12</v>
      </c>
      <c r="B14" s="183">
        <f t="shared" si="11"/>
        <v>15446405</v>
      </c>
      <c r="C14" s="128">
        <f t="shared" si="11"/>
        <v>15560257.882021399</v>
      </c>
      <c r="D14" s="128">
        <f t="shared" si="11"/>
        <v>15499378.677215002</v>
      </c>
      <c r="E14" s="128">
        <f t="shared" si="11"/>
        <v>15526267.16340607</v>
      </c>
      <c r="F14" s="128">
        <f t="shared" si="12"/>
        <v>113852.88202139921</v>
      </c>
      <c r="G14" s="128">
        <f t="shared" si="1"/>
        <v>52973.677215002477</v>
      </c>
      <c r="H14" s="133">
        <f t="shared" si="1"/>
        <v>79862.163406070322</v>
      </c>
      <c r="I14" s="94">
        <f t="shared" si="13"/>
        <v>7.3708336678598814E-3</v>
      </c>
      <c r="J14" s="94">
        <f t="shared" si="2"/>
        <v>3.4295149722542223E-3</v>
      </c>
      <c r="K14" s="150">
        <f t="shared" si="2"/>
        <v>5.1702751161885451E-3</v>
      </c>
      <c r="M14" s="128">
        <f t="shared" si="3"/>
        <v>15499378.677215002</v>
      </c>
      <c r="N14" s="133">
        <f t="shared" si="3"/>
        <v>15499378.677215002</v>
      </c>
      <c r="O14" s="128">
        <f t="shared" si="3"/>
        <v>0</v>
      </c>
      <c r="P14" s="128">
        <f t="shared" si="14"/>
        <v>52973.677215002477</v>
      </c>
      <c r="Q14" s="133">
        <f t="shared" si="4"/>
        <v>52973.677215002477</v>
      </c>
      <c r="R14" s="94">
        <f t="shared" si="15"/>
        <v>3.4295149722542223E-3</v>
      </c>
      <c r="S14" s="150">
        <f t="shared" si="5"/>
        <v>3.4295149722542223E-3</v>
      </c>
      <c r="T14" s="128">
        <f t="shared" si="16"/>
        <v>58563.580674157478</v>
      </c>
      <c r="U14" s="133">
        <f t="shared" si="6"/>
        <v>58563.580674157478</v>
      </c>
      <c r="V14" s="94">
        <f t="shared" si="17"/>
        <v>3.7914052282170172E-3</v>
      </c>
      <c r="W14" s="150">
        <f t="shared" si="7"/>
        <v>3.7914052282170172E-3</v>
      </c>
      <c r="X14" s="47"/>
      <c r="Y14" s="206">
        <f>'8 month forecasts'!N14-N14</f>
        <v>-33282.565804053098</v>
      </c>
      <c r="Z14" s="133">
        <f t="shared" si="18"/>
        <v>-11094.188601351032</v>
      </c>
      <c r="AA14" s="207">
        <f>Y14/'8 month forecasts'!N14</f>
        <v>-2.1519694151840348E-3</v>
      </c>
      <c r="AB14" s="206">
        <f>'8 month forecasts'!P14-P14</f>
        <v>-33282.565804053098</v>
      </c>
      <c r="AC14" s="133">
        <f t="shared" si="8"/>
        <v>-11094.188601351032</v>
      </c>
      <c r="AD14" s="207">
        <f t="shared" si="9"/>
        <v>-2.1547127505754959E-3</v>
      </c>
      <c r="AE14" s="206">
        <f>'8 month forecasts'!T14-T14</f>
        <v>75468.604494640604</v>
      </c>
      <c r="AF14" s="133">
        <f>'8 month forecasts'!U14-U14</f>
        <v>75468.604494640604</v>
      </c>
      <c r="AG14" s="94">
        <f t="shared" si="19"/>
        <v>4.8858361861313752E-3</v>
      </c>
      <c r="AH14" s="207">
        <f t="shared" si="10"/>
        <v>4.8858361861313752E-3</v>
      </c>
    </row>
    <row r="15" spans="1:34" x14ac:dyDescent="0.25">
      <c r="A15" s="78" t="s">
        <v>5</v>
      </c>
      <c r="B15" s="132">
        <f t="shared" si="11"/>
        <v>158572964</v>
      </c>
      <c r="C15" s="131">
        <f t="shared" si="11"/>
        <v>158661421.85056567</v>
      </c>
      <c r="D15" s="131">
        <f t="shared" si="11"/>
        <v>164416082.55797586</v>
      </c>
      <c r="E15" s="131">
        <f t="shared" si="11"/>
        <v>158089189.62655568</v>
      </c>
      <c r="F15" s="131">
        <f t="shared" si="12"/>
        <v>88457.850565671921</v>
      </c>
      <c r="G15" s="131">
        <f t="shared" si="1"/>
        <v>5843118.5579758584</v>
      </c>
      <c r="H15" s="132">
        <f t="shared" si="1"/>
        <v>-483774.37344431877</v>
      </c>
      <c r="I15" s="80">
        <f t="shared" si="13"/>
        <v>5.5783689939523312E-4</v>
      </c>
      <c r="J15" s="80">
        <f t="shared" si="2"/>
        <v>3.6848138614447912E-2</v>
      </c>
      <c r="K15" s="149">
        <f t="shared" si="2"/>
        <v>-3.0507998415437248E-3</v>
      </c>
      <c r="M15" s="131">
        <f t="shared" si="3"/>
        <v>164416082.55797586</v>
      </c>
      <c r="N15" s="132">
        <f t="shared" si="3"/>
        <v>158089189.62655568</v>
      </c>
      <c r="O15" s="131">
        <f t="shared" si="3"/>
        <v>-6326892.9314201698</v>
      </c>
      <c r="P15" s="131">
        <f t="shared" si="14"/>
        <v>5843118.5579758584</v>
      </c>
      <c r="Q15" s="132">
        <f t="shared" si="4"/>
        <v>-483774.37344431877</v>
      </c>
      <c r="R15" s="80">
        <f t="shared" si="15"/>
        <v>3.6848138614447912E-2</v>
      </c>
      <c r="S15" s="149">
        <f t="shared" si="5"/>
        <v>-3.0507998415437248E-3</v>
      </c>
      <c r="T15" s="131">
        <f t="shared" si="16"/>
        <v>5843118.5579758584</v>
      </c>
      <c r="U15" s="132">
        <f t="shared" si="6"/>
        <v>2622093.3334904984</v>
      </c>
      <c r="V15" s="80">
        <f t="shared" si="17"/>
        <v>3.6848138614447912E-2</v>
      </c>
      <c r="W15" s="149">
        <f t="shared" si="7"/>
        <v>1.6535563612788989E-2</v>
      </c>
      <c r="X15" s="47"/>
      <c r="Y15" s="204">
        <f>'8 month forecasts'!N15-N15</f>
        <v>-51455.08716404438</v>
      </c>
      <c r="Z15" s="132">
        <f t="shared" si="18"/>
        <v>-17151.695721348126</v>
      </c>
      <c r="AA15" s="205">
        <f>Y15/'8 month forecasts'!N15</f>
        <v>-3.2558734984409034E-4</v>
      </c>
      <c r="AB15" s="204">
        <f>'8 month forecasts'!P15-P15</f>
        <v>6501563.5788055956</v>
      </c>
      <c r="AC15" s="132">
        <f t="shared" si="8"/>
        <v>2167187.8596018651</v>
      </c>
      <c r="AD15" s="205">
        <f t="shared" si="9"/>
        <v>4.1000454395275068E-2</v>
      </c>
      <c r="AE15" s="204">
        <f>'8 month forecasts'!T15-T15</f>
        <v>6501563.5788056105</v>
      </c>
      <c r="AF15" s="132">
        <f>'8 month forecasts'!U15-U15</f>
        <v>2982151.0677788481</v>
      </c>
      <c r="AG15" s="80">
        <f t="shared" si="19"/>
        <v>4.1000454395275165E-2</v>
      </c>
      <c r="AH15" s="205">
        <f t="shared" si="10"/>
        <v>1.8806175987092277E-2</v>
      </c>
    </row>
    <row r="16" spans="1:34" x14ac:dyDescent="0.25">
      <c r="A16" s="91" t="s">
        <v>6</v>
      </c>
      <c r="B16" s="133">
        <f t="shared" si="11"/>
        <v>88895964</v>
      </c>
      <c r="C16" s="128">
        <f t="shared" si="11"/>
        <v>83828415.973046198</v>
      </c>
      <c r="D16" s="128">
        <f t="shared" si="11"/>
        <v>81210156.142529741</v>
      </c>
      <c r="E16" s="128">
        <f t="shared" si="11"/>
        <v>81858143.671781421</v>
      </c>
      <c r="F16" s="128">
        <f t="shared" si="12"/>
        <v>-5067548.0269538015</v>
      </c>
      <c r="G16" s="128">
        <f t="shared" si="1"/>
        <v>-7685807.8574702591</v>
      </c>
      <c r="H16" s="133">
        <f t="shared" si="1"/>
        <v>-7037820.3282185793</v>
      </c>
      <c r="I16" s="94">
        <f t="shared" si="13"/>
        <v>-5.7005377960171529E-2</v>
      </c>
      <c r="J16" s="94">
        <f t="shared" si="2"/>
        <v>-8.6458456735676537E-2</v>
      </c>
      <c r="K16" s="150">
        <f t="shared" si="2"/>
        <v>-7.9169177221798046E-2</v>
      </c>
      <c r="M16" s="128">
        <f t="shared" si="3"/>
        <v>81858143.671781421</v>
      </c>
      <c r="N16" s="133">
        <f t="shared" si="3"/>
        <v>83828415.973046198</v>
      </c>
      <c r="O16" s="128">
        <f t="shared" si="3"/>
        <v>1970272.3012647741</v>
      </c>
      <c r="P16" s="128">
        <f>M16-$B16</f>
        <v>-7037820.3282185793</v>
      </c>
      <c r="Q16" s="133">
        <f t="shared" si="4"/>
        <v>-5067548.0269538015</v>
      </c>
      <c r="R16" s="94">
        <f t="shared" si="15"/>
        <v>-7.9169177221798046E-2</v>
      </c>
      <c r="S16" s="150">
        <f t="shared" si="5"/>
        <v>-5.7005377960171529E-2</v>
      </c>
      <c r="T16" s="128">
        <f t="shared" si="16"/>
        <v>7037820.3282185756</v>
      </c>
      <c r="U16" s="133">
        <f t="shared" si="6"/>
        <v>5067548.0269538015</v>
      </c>
      <c r="V16" s="94">
        <f t="shared" si="17"/>
        <v>7.9169177221798004E-2</v>
      </c>
      <c r="W16" s="150">
        <f t="shared" si="7"/>
        <v>5.7005377960171529E-2</v>
      </c>
      <c r="X16" s="47"/>
      <c r="Y16" s="206">
        <f>'8 month forecasts'!N16-N16</f>
        <v>-4789624.3549977392</v>
      </c>
      <c r="Z16" s="133">
        <f t="shared" si="18"/>
        <v>-1596541.451665913</v>
      </c>
      <c r="AA16" s="207">
        <f>Y16/'8 month forecasts'!N16</f>
        <v>-6.0598400569474693E-2</v>
      </c>
      <c r="AB16" s="206">
        <f>'8 month forecasts'!P16-P16</f>
        <v>-7062162.8436958194</v>
      </c>
      <c r="AC16" s="133">
        <f t="shared" si="8"/>
        <v>-2354054.2812319398</v>
      </c>
      <c r="AD16" s="207">
        <f t="shared" si="9"/>
        <v>-7.9443008725298483E-2</v>
      </c>
      <c r="AE16" s="206">
        <f>'8 month forecasts'!T16-T16</f>
        <v>7062162.8436958268</v>
      </c>
      <c r="AF16" s="133">
        <f>'8 month forecasts'!U16-U16</f>
        <v>7073882.7486959808</v>
      </c>
      <c r="AG16" s="94">
        <f>AE16/$B16</f>
        <v>7.9443008725298567E-2</v>
      </c>
      <c r="AH16" s="207">
        <f t="shared" si="10"/>
        <v>7.9574847162869861E-2</v>
      </c>
    </row>
    <row r="17" spans="1:42" x14ac:dyDescent="0.25">
      <c r="A17" s="78" t="s">
        <v>7</v>
      </c>
      <c r="B17" s="132">
        <f t="shared" si="11"/>
        <v>3464</v>
      </c>
      <c r="C17" s="131">
        <f t="shared" si="11"/>
        <v>3584.6527935548238</v>
      </c>
      <c r="D17" s="131">
        <f t="shared" si="11"/>
        <v>4500.246373039472</v>
      </c>
      <c r="E17" s="131">
        <f t="shared" si="11"/>
        <v>6632.9485941054063</v>
      </c>
      <c r="F17" s="131">
        <f t="shared" si="12"/>
        <v>120.6527935548238</v>
      </c>
      <c r="G17" s="131">
        <f t="shared" si="1"/>
        <v>1036.246373039472</v>
      </c>
      <c r="H17" s="132">
        <f t="shared" si="1"/>
        <v>3168.9485941054063</v>
      </c>
      <c r="I17" s="80">
        <f t="shared" si="13"/>
        <v>3.4830483127835973E-2</v>
      </c>
      <c r="J17" s="80">
        <f t="shared" si="2"/>
        <v>0.29914733632779217</v>
      </c>
      <c r="K17" s="149">
        <f t="shared" si="2"/>
        <v>0.91482349714359301</v>
      </c>
      <c r="M17" s="131">
        <f t="shared" si="3"/>
        <v>4500.246373039472</v>
      </c>
      <c r="N17" s="132">
        <f t="shared" si="3"/>
        <v>3584.6527935548238</v>
      </c>
      <c r="O17" s="131">
        <f t="shared" si="3"/>
        <v>-915.59357948464879</v>
      </c>
      <c r="P17" s="131">
        <f t="shared" ref="P17:P24" si="20">M17-$B17</f>
        <v>1036.246373039472</v>
      </c>
      <c r="Q17" s="132">
        <f t="shared" si="4"/>
        <v>120.6527935548238</v>
      </c>
      <c r="R17" s="80">
        <f t="shared" si="15"/>
        <v>0.29914733632779217</v>
      </c>
      <c r="S17" s="149">
        <f t="shared" si="5"/>
        <v>3.4830483127835973E-2</v>
      </c>
      <c r="T17" s="131">
        <f t="shared" si="16"/>
        <v>1709.472117316413</v>
      </c>
      <c r="U17" s="132">
        <f t="shared" si="6"/>
        <v>657.76083095416311</v>
      </c>
      <c r="V17" s="80">
        <f t="shared" si="17"/>
        <v>0.4934965696640915</v>
      </c>
      <c r="W17" s="149">
        <f t="shared" si="7"/>
        <v>0.18988476644173299</v>
      </c>
      <c r="X17" s="47"/>
      <c r="Y17" s="204">
        <f>'8 month forecasts'!N17-N17</f>
        <v>107.8757730950274</v>
      </c>
      <c r="Z17" s="132">
        <f t="shared" si="18"/>
        <v>35.958591031675802</v>
      </c>
      <c r="AA17" s="205">
        <f>Y17/'8 month forecasts'!N17</f>
        <v>2.921460759148593E-2</v>
      </c>
      <c r="AB17" s="204">
        <f>'8 month forecasts'!P17-P17</f>
        <v>2000.3559011430334</v>
      </c>
      <c r="AC17" s="132">
        <f t="shared" si="8"/>
        <v>666.7853003810111</v>
      </c>
      <c r="AD17" s="205">
        <f t="shared" si="9"/>
        <v>0.57746994836692644</v>
      </c>
      <c r="AE17" s="204">
        <f>'8 month forecasts'!T17-T17</f>
        <v>2761.0641724381853</v>
      </c>
      <c r="AF17" s="132">
        <f>'8 month forecasts'!U17-U17</f>
        <v>1201.2288640818924</v>
      </c>
      <c r="AG17" s="80">
        <f t="shared" si="19"/>
        <v>0.79707395278238602</v>
      </c>
      <c r="AH17" s="205">
        <f t="shared" si="10"/>
        <v>0.34677507623611215</v>
      </c>
    </row>
    <row r="18" spans="1:42" x14ac:dyDescent="0.25">
      <c r="A18" s="91" t="s">
        <v>13</v>
      </c>
      <c r="B18" s="133">
        <f t="shared" si="11"/>
        <v>287215763</v>
      </c>
      <c r="C18" s="128">
        <f t="shared" si="11"/>
        <v>290419233.84306109</v>
      </c>
      <c r="D18" s="128">
        <f t="shared" si="11"/>
        <v>298315522.23772722</v>
      </c>
      <c r="E18" s="128">
        <f t="shared" si="11"/>
        <v>283826783.19528818</v>
      </c>
      <c r="F18" s="128">
        <f t="shared" si="12"/>
        <v>3203470.8430610895</v>
      </c>
      <c r="G18" s="128">
        <f t="shared" si="1"/>
        <v>11099759.237727225</v>
      </c>
      <c r="H18" s="133">
        <f t="shared" si="1"/>
        <v>-3388979.8047118187</v>
      </c>
      <c r="I18" s="94">
        <f t="shared" si="13"/>
        <v>1.115353422667505E-2</v>
      </c>
      <c r="J18" s="94">
        <f t="shared" si="2"/>
        <v>3.8646065667806768E-2</v>
      </c>
      <c r="K18" s="150">
        <f t="shared" si="2"/>
        <v>-1.1799421345519322E-2</v>
      </c>
      <c r="M18" s="128">
        <f t="shared" si="3"/>
        <v>298315522.23772722</v>
      </c>
      <c r="N18" s="133">
        <f t="shared" si="3"/>
        <v>290419233.84306109</v>
      </c>
      <c r="O18" s="128">
        <f t="shared" si="3"/>
        <v>-7896288.3946661055</v>
      </c>
      <c r="P18" s="128">
        <f t="shared" si="20"/>
        <v>11099759.237727225</v>
      </c>
      <c r="Q18" s="133">
        <f t="shared" si="4"/>
        <v>3203470.8430610895</v>
      </c>
      <c r="R18" s="94">
        <f t="shared" si="15"/>
        <v>3.8646065667806768E-2</v>
      </c>
      <c r="S18" s="150">
        <f t="shared" si="5"/>
        <v>1.115353422667505E-2</v>
      </c>
      <c r="T18" s="128">
        <f t="shared" si="16"/>
        <v>11099759.23772721</v>
      </c>
      <c r="U18" s="133">
        <f t="shared" si="6"/>
        <v>4815544.7721950263</v>
      </c>
      <c r="V18" s="94">
        <f t="shared" si="17"/>
        <v>3.8646065667806713E-2</v>
      </c>
      <c r="W18" s="150">
        <f t="shared" si="7"/>
        <v>1.676629695353812E-2</v>
      </c>
      <c r="X18" s="47"/>
      <c r="Y18" s="206">
        <f>'8 month forecasts'!N18-N18</f>
        <v>6621321.8660435677</v>
      </c>
      <c r="Z18" s="133">
        <f t="shared" si="18"/>
        <v>2207107.2886811891</v>
      </c>
      <c r="AA18" s="207">
        <f>Y18/'8 month forecasts'!N18</f>
        <v>2.2290969158190999E-2</v>
      </c>
      <c r="AB18" s="206">
        <f>'8 month forecasts'!P18-P18</f>
        <v>9441759.2363662124</v>
      </c>
      <c r="AC18" s="133">
        <f t="shared" si="8"/>
        <v>3147253.0787887373</v>
      </c>
      <c r="AD18" s="207">
        <f t="shared" si="9"/>
        <v>3.2873401994883589E-2</v>
      </c>
      <c r="AE18" s="206">
        <f>'8 month forecasts'!T18-T18</f>
        <v>19125476.980382517</v>
      </c>
      <c r="AF18" s="133">
        <f>'8 month forecasts'!U18-U18</f>
        <v>5009247.936909616</v>
      </c>
      <c r="AG18" s="94">
        <f t="shared" si="19"/>
        <v>6.6589231665472745E-2</v>
      </c>
      <c r="AH18" s="207">
        <f t="shared" si="10"/>
        <v>1.7440713854237924E-2</v>
      </c>
    </row>
    <row r="19" spans="1:42" x14ac:dyDescent="0.25">
      <c r="A19" s="78" t="s">
        <v>14</v>
      </c>
      <c r="B19" s="132">
        <f t="shared" si="11"/>
        <v>31296364</v>
      </c>
      <c r="C19" s="131">
        <f t="shared" si="11"/>
        <v>31673123.554419402</v>
      </c>
      <c r="D19" s="131">
        <f t="shared" si="11"/>
        <v>32214205.936966412</v>
      </c>
      <c r="E19" s="131">
        <f t="shared" si="11"/>
        <v>15927288.782394767</v>
      </c>
      <c r="F19" s="131">
        <f t="shared" si="12"/>
        <v>376759.55441940203</v>
      </c>
      <c r="G19" s="131">
        <f t="shared" si="1"/>
        <v>917841.93696641177</v>
      </c>
      <c r="H19" s="132">
        <f t="shared" si="1"/>
        <v>-15369075.217605233</v>
      </c>
      <c r="I19" s="80">
        <f t="shared" si="13"/>
        <v>1.2038444926682284E-2</v>
      </c>
      <c r="J19" s="80">
        <f t="shared" si="2"/>
        <v>2.9327430399467867E-2</v>
      </c>
      <c r="K19" s="149">
        <f t="shared" si="2"/>
        <v>-0.49108181441157933</v>
      </c>
      <c r="M19" s="131">
        <f t="shared" si="3"/>
        <v>32214205.936966412</v>
      </c>
      <c r="N19" s="132">
        <f t="shared" si="3"/>
        <v>31673123.554419402</v>
      </c>
      <c r="O19" s="131">
        <f t="shared" si="3"/>
        <v>-541082.38254700787</v>
      </c>
      <c r="P19" s="131">
        <f t="shared" si="20"/>
        <v>917841.93696641177</v>
      </c>
      <c r="Q19" s="132">
        <f t="shared" si="4"/>
        <v>376759.55441940203</v>
      </c>
      <c r="R19" s="80">
        <f t="shared" si="15"/>
        <v>2.9327430399467867E-2</v>
      </c>
      <c r="S19" s="149">
        <f t="shared" si="5"/>
        <v>1.2038444926682284E-2</v>
      </c>
      <c r="T19" s="131">
        <f t="shared" si="16"/>
        <v>917841.93696641177</v>
      </c>
      <c r="U19" s="132">
        <f t="shared" si="6"/>
        <v>475018.54966767319</v>
      </c>
      <c r="V19" s="80">
        <f t="shared" si="17"/>
        <v>2.9327430399467867E-2</v>
      </c>
      <c r="W19" s="149">
        <f t="shared" si="7"/>
        <v>1.5178074669238675E-2</v>
      </c>
      <c r="X19" s="47"/>
      <c r="Y19" s="204">
        <f>'8 month forecasts'!N19-N19</f>
        <v>380549.81684331968</v>
      </c>
      <c r="Z19" s="132">
        <f t="shared" si="18"/>
        <v>126849.93894777323</v>
      </c>
      <c r="AA19" s="205">
        <f>Y19/'8 month forecasts'!N19</f>
        <v>1.1872268505253329E-2</v>
      </c>
      <c r="AB19" s="204">
        <f>'8 month forecasts'!P19-P19</f>
        <v>238401.42011303455</v>
      </c>
      <c r="AC19" s="132">
        <f t="shared" si="8"/>
        <v>79467.140037678182</v>
      </c>
      <c r="AD19" s="205">
        <f t="shared" si="9"/>
        <v>7.6175436901562924E-3</v>
      </c>
      <c r="AE19" s="204">
        <f>'8 month forecasts'!T19-T19</f>
        <v>238401.42011303455</v>
      </c>
      <c r="AF19" s="132">
        <f>'8 month forecasts'!U19-U19</f>
        <v>533129.39264756814</v>
      </c>
      <c r="AG19" s="80">
        <f t="shared" si="19"/>
        <v>7.6175436901562924E-3</v>
      </c>
      <c r="AH19" s="205">
        <f t="shared" si="10"/>
        <v>1.7034866818636443E-2</v>
      </c>
    </row>
    <row r="20" spans="1:42" x14ac:dyDescent="0.25">
      <c r="A20" s="91" t="s">
        <v>15</v>
      </c>
      <c r="B20" s="133">
        <f t="shared" si="11"/>
        <v>1584677046</v>
      </c>
      <c r="C20" s="128">
        <f t="shared" si="11"/>
        <v>1601227582.3378706</v>
      </c>
      <c r="D20" s="128">
        <f t="shared" si="11"/>
        <v>1590955243.7302725</v>
      </c>
      <c r="E20" s="128">
        <f t="shared" si="11"/>
        <v>1598931659.9734995</v>
      </c>
      <c r="F20" s="128">
        <f t="shared" si="12"/>
        <v>16550536.337870598</v>
      </c>
      <c r="G20" s="128">
        <f t="shared" si="1"/>
        <v>6278197.7302725315</v>
      </c>
      <c r="H20" s="133">
        <f t="shared" si="1"/>
        <v>14254613.973499537</v>
      </c>
      <c r="I20" s="94">
        <f t="shared" si="13"/>
        <v>1.0444106816368058E-2</v>
      </c>
      <c r="J20" s="94">
        <f t="shared" si="2"/>
        <v>3.9618152772009875E-3</v>
      </c>
      <c r="K20" s="150">
        <f t="shared" si="2"/>
        <v>8.9952801483940571E-3</v>
      </c>
      <c r="M20" s="128">
        <f t="shared" si="3"/>
        <v>1590955243.7302725</v>
      </c>
      <c r="N20" s="133">
        <f t="shared" si="3"/>
        <v>1590955243.7302725</v>
      </c>
      <c r="O20" s="128">
        <f t="shared" si="3"/>
        <v>0</v>
      </c>
      <c r="P20" s="128">
        <f t="shared" si="20"/>
        <v>6278197.7302725315</v>
      </c>
      <c r="Q20" s="133">
        <f t="shared" si="4"/>
        <v>6278197.7302725315</v>
      </c>
      <c r="R20" s="94">
        <f t="shared" si="15"/>
        <v>3.9618152772009875E-3</v>
      </c>
      <c r="S20" s="150">
        <f t="shared" si="5"/>
        <v>3.9618152772009875E-3</v>
      </c>
      <c r="T20" s="128">
        <f t="shared" si="16"/>
        <v>6278197.7302725315</v>
      </c>
      <c r="U20" s="133">
        <f t="shared" si="6"/>
        <v>6278197.7302725315</v>
      </c>
      <c r="V20" s="94">
        <f t="shared" si="17"/>
        <v>3.9618152772009875E-3</v>
      </c>
      <c r="W20" s="150">
        <f t="shared" si="7"/>
        <v>3.9618152772009875E-3</v>
      </c>
      <c r="X20" s="47"/>
      <c r="Y20" s="206">
        <f>'8 month forecasts'!N20-N20</f>
        <v>4620499.8351006508</v>
      </c>
      <c r="Z20" s="133">
        <f t="shared" si="18"/>
        <v>1540166.611700217</v>
      </c>
      <c r="AA20" s="207">
        <f>Y20/'8 month forecasts'!N20</f>
        <v>2.8958198028104717E-3</v>
      </c>
      <c r="AB20" s="206">
        <f>'8 month forecasts'!P20-P20</f>
        <v>4620499.8351006508</v>
      </c>
      <c r="AC20" s="133">
        <f t="shared" si="8"/>
        <v>1540166.611700217</v>
      </c>
      <c r="AD20" s="207">
        <f t="shared" si="9"/>
        <v>2.9157359518544139E-3</v>
      </c>
      <c r="AE20" s="206">
        <f>'8 month forecasts'!T20-T20</f>
        <v>5008938.8843991756</v>
      </c>
      <c r="AF20" s="133">
        <f>'8 month forecasts'!U20-U20</f>
        <v>5008938.8843991756</v>
      </c>
      <c r="AG20" s="94">
        <f t="shared" si="19"/>
        <v>3.1608578524202186E-3</v>
      </c>
      <c r="AH20" s="207">
        <f t="shared" si="10"/>
        <v>3.1608578524202186E-3</v>
      </c>
    </row>
    <row r="21" spans="1:42" x14ac:dyDescent="0.25">
      <c r="A21" s="78" t="s">
        <v>16</v>
      </c>
      <c r="B21" s="132">
        <f t="shared" si="11"/>
        <v>161063105</v>
      </c>
      <c r="C21" s="131">
        <f t="shared" si="11"/>
        <v>163480185.25746951</v>
      </c>
      <c r="D21" s="131">
        <f t="shared" si="11"/>
        <v>161160685.7551032</v>
      </c>
      <c r="E21" s="131">
        <f t="shared" si="11"/>
        <v>162307426.95205167</v>
      </c>
      <c r="F21" s="131">
        <f t="shared" si="12"/>
        <v>2417080.2574695051</v>
      </c>
      <c r="G21" s="131">
        <f t="shared" si="1"/>
        <v>97580.755103200674</v>
      </c>
      <c r="H21" s="132">
        <f t="shared" si="1"/>
        <v>1244321.9520516694</v>
      </c>
      <c r="I21" s="80">
        <f t="shared" si="13"/>
        <v>1.5007038747138924E-2</v>
      </c>
      <c r="J21" s="80">
        <f t="shared" si="2"/>
        <v>6.058541781073988E-4</v>
      </c>
      <c r="K21" s="149">
        <f t="shared" si="2"/>
        <v>7.7256796461962493E-3</v>
      </c>
      <c r="M21" s="131">
        <f t="shared" si="3"/>
        <v>161160685.7551032</v>
      </c>
      <c r="N21" s="132">
        <f t="shared" si="3"/>
        <v>161160685.7551032</v>
      </c>
      <c r="O21" s="131">
        <f t="shared" si="3"/>
        <v>0</v>
      </c>
      <c r="P21" s="131">
        <f t="shared" si="20"/>
        <v>97580.755103200674</v>
      </c>
      <c r="Q21" s="132">
        <f t="shared" si="4"/>
        <v>97580.755103200674</v>
      </c>
      <c r="R21" s="80">
        <f t="shared" si="15"/>
        <v>6.058541781073988E-4</v>
      </c>
      <c r="S21" s="149">
        <f t="shared" si="5"/>
        <v>6.058541781073988E-4</v>
      </c>
      <c r="T21" s="131">
        <f t="shared" si="16"/>
        <v>383562.23255354166</v>
      </c>
      <c r="U21" s="132">
        <f t="shared" si="6"/>
        <v>383562.23255354166</v>
      </c>
      <c r="V21" s="80">
        <f t="shared" si="17"/>
        <v>2.3814406940282297E-3</v>
      </c>
      <c r="W21" s="149">
        <f t="shared" si="7"/>
        <v>2.3814406940282297E-3</v>
      </c>
      <c r="X21" s="47"/>
      <c r="Y21" s="204">
        <f>'8 month forecasts'!N21-N21</f>
        <v>358641.82587665319</v>
      </c>
      <c r="Z21" s="132">
        <f t="shared" si="18"/>
        <v>119547.27529221773</v>
      </c>
      <c r="AA21" s="205">
        <f>Y21/'8 month forecasts'!N21</f>
        <v>2.2204266897832606E-3</v>
      </c>
      <c r="AB21" s="204">
        <f>'8 month forecasts'!P21-P21</f>
        <v>358641.82587665319</v>
      </c>
      <c r="AC21" s="132">
        <f t="shared" si="8"/>
        <v>119547.27529221773</v>
      </c>
      <c r="AD21" s="205">
        <f t="shared" si="9"/>
        <v>2.2267162046618509E-3</v>
      </c>
      <c r="AE21" s="204">
        <f>'8 month forecasts'!T21-T21</f>
        <v>373317.73261252791</v>
      </c>
      <c r="AF21" s="132">
        <f>'8 month forecasts'!U21-U21</f>
        <v>373317.73261252791</v>
      </c>
      <c r="AG21" s="80">
        <f t="shared" si="19"/>
        <v>2.3178351902040377E-3</v>
      </c>
      <c r="AH21" s="205">
        <f t="shared" si="10"/>
        <v>2.3178351902040377E-3</v>
      </c>
    </row>
    <row r="22" spans="1:42" x14ac:dyDescent="0.25">
      <c r="A22" s="91" t="s">
        <v>27</v>
      </c>
      <c r="B22" s="133">
        <f t="shared" si="11"/>
        <v>4915</v>
      </c>
      <c r="C22" s="128">
        <f t="shared" si="11"/>
        <v>4463.9195785015763</v>
      </c>
      <c r="D22" s="128">
        <f t="shared" si="11"/>
        <v>5023.9497115339163</v>
      </c>
      <c r="E22" s="128">
        <f t="shared" si="11"/>
        <v>5035.0721782325381</v>
      </c>
      <c r="F22" s="128">
        <f t="shared" si="12"/>
        <v>-451.08042149842368</v>
      </c>
      <c r="G22" s="128">
        <f t="shared" si="1"/>
        <v>108.94971153391634</v>
      </c>
      <c r="H22" s="133">
        <f t="shared" si="1"/>
        <v>120.07217823253814</v>
      </c>
      <c r="I22" s="94">
        <f t="shared" si="13"/>
        <v>-9.1776281078010918E-2</v>
      </c>
      <c r="J22" s="94">
        <f t="shared" si="2"/>
        <v>2.2166777524703224E-2</v>
      </c>
      <c r="K22" s="150">
        <f t="shared" si="2"/>
        <v>2.4429741247718847E-2</v>
      </c>
      <c r="M22" s="128">
        <f t="shared" ref="M22:O24" si="21">M50+M77+M104</f>
        <v>5035.0721782325381</v>
      </c>
      <c r="N22" s="133">
        <f t="shared" si="21"/>
        <v>5035.0721782325381</v>
      </c>
      <c r="O22" s="128">
        <f t="shared" si="21"/>
        <v>0</v>
      </c>
      <c r="P22" s="128">
        <f t="shared" si="20"/>
        <v>120.07217823253814</v>
      </c>
      <c r="Q22" s="133">
        <f t="shared" si="4"/>
        <v>120.07217823253814</v>
      </c>
      <c r="R22" s="94">
        <f t="shared" si="15"/>
        <v>2.4429741247718847E-2</v>
      </c>
      <c r="S22" s="150">
        <f t="shared" si="5"/>
        <v>2.4429741247718847E-2</v>
      </c>
      <c r="T22" s="128">
        <f t="shared" si="16"/>
        <v>1004.4426189733169</v>
      </c>
      <c r="U22" s="133">
        <f t="shared" si="6"/>
        <v>1004.4426189733169</v>
      </c>
      <c r="V22" s="94">
        <f t="shared" si="17"/>
        <v>0.20436268951644293</v>
      </c>
      <c r="W22" s="150">
        <f t="shared" si="7"/>
        <v>0.20436268951644293</v>
      </c>
      <c r="X22" s="47"/>
      <c r="Y22" s="206">
        <f>'8 month forecasts'!N22-N22</f>
        <v>712.43240030858669</v>
      </c>
      <c r="Z22" s="133">
        <f t="shared" si="18"/>
        <v>237.47746676952889</v>
      </c>
      <c r="AA22" s="207">
        <f>Y22/'8 month forecasts'!N22</f>
        <v>0.1239550818225571</v>
      </c>
      <c r="AB22" s="206">
        <f>'8 month forecasts'!P22-P22</f>
        <v>712.43240030858669</v>
      </c>
      <c r="AC22" s="133">
        <f t="shared" si="8"/>
        <v>237.47746676952889</v>
      </c>
      <c r="AD22" s="207">
        <f t="shared" si="9"/>
        <v>0.14495064095800339</v>
      </c>
      <c r="AE22" s="206">
        <f>'8 month forecasts'!T22-T22</f>
        <v>939.70079153238453</v>
      </c>
      <c r="AF22" s="133">
        <f>'8 month forecasts'!U22-U22</f>
        <v>939.70079153238453</v>
      </c>
      <c r="AG22" s="94">
        <f t="shared" si="19"/>
        <v>0.19119039502184831</v>
      </c>
      <c r="AH22" s="207">
        <f t="shared" si="10"/>
        <v>0.19119039502184831</v>
      </c>
    </row>
    <row r="23" spans="1:42" x14ac:dyDescent="0.25">
      <c r="A23" s="78" t="s">
        <v>101</v>
      </c>
      <c r="B23" s="132">
        <f t="shared" ref="B23:E24" si="22">B51+B78+B105</f>
        <v>285844521</v>
      </c>
      <c r="C23" s="131">
        <f t="shared" si="22"/>
        <v>284276328.72803664</v>
      </c>
      <c r="D23" s="131">
        <f t="shared" si="22"/>
        <v>288780825.98102295</v>
      </c>
      <c r="E23" s="131">
        <f t="shared" si="22"/>
        <v>292748904.80026746</v>
      </c>
      <c r="F23" s="131">
        <f t="shared" si="12"/>
        <v>-1568192.2719633579</v>
      </c>
      <c r="G23" s="131">
        <f t="shared" si="1"/>
        <v>2936304.981022954</v>
      </c>
      <c r="H23" s="132">
        <f t="shared" si="1"/>
        <v>6904383.800267458</v>
      </c>
      <c r="I23" s="80">
        <f t="shared" si="13"/>
        <v>-5.4861722256462561E-3</v>
      </c>
      <c r="J23" s="80">
        <f t="shared" si="2"/>
        <v>1.0272385039078478E-2</v>
      </c>
      <c r="K23" s="149">
        <f t="shared" si="2"/>
        <v>2.4154333188242071E-2</v>
      </c>
      <c r="M23" s="131">
        <f t="shared" si="21"/>
        <v>292748904.80026746</v>
      </c>
      <c r="N23" s="132">
        <f t="shared" si="21"/>
        <v>288780825.98102295</v>
      </c>
      <c r="O23" s="131">
        <f t="shared" si="21"/>
        <v>-3968078.8192445189</v>
      </c>
      <c r="P23" s="131">
        <f t="shared" si="20"/>
        <v>6904383.800267458</v>
      </c>
      <c r="Q23" s="132">
        <f t="shared" si="4"/>
        <v>2936304.981022954</v>
      </c>
      <c r="R23" s="80">
        <f t="shared" si="15"/>
        <v>2.4154333188242071E-2</v>
      </c>
      <c r="S23" s="149">
        <f t="shared" si="5"/>
        <v>1.0272385039078478E-2</v>
      </c>
      <c r="T23" s="131">
        <f t="shared" si="16"/>
        <v>6904383.800267458</v>
      </c>
      <c r="U23" s="132">
        <f t="shared" si="6"/>
        <v>3224106.3397484273</v>
      </c>
      <c r="V23" s="80">
        <f t="shared" si="17"/>
        <v>2.4154333188242071E-2</v>
      </c>
      <c r="W23" s="149">
        <f t="shared" si="7"/>
        <v>1.1279230850635851E-2</v>
      </c>
      <c r="X23" s="47"/>
      <c r="Y23" s="204">
        <f>'8 month forecasts'!N23-N23</f>
        <v>1687231.5807732344</v>
      </c>
      <c r="Z23" s="132">
        <f t="shared" si="18"/>
        <v>562410.52692441142</v>
      </c>
      <c r="AA23" s="205">
        <f>Y23/'8 month forecasts'!N23</f>
        <v>5.8086647975544815E-3</v>
      </c>
      <c r="AB23" s="204">
        <f>'8 month forecasts'!P23-P23</f>
        <v>6147392.2932716608</v>
      </c>
      <c r="AC23" s="132">
        <f t="shared" si="8"/>
        <v>2049130.764423887</v>
      </c>
      <c r="AD23" s="205">
        <f t="shared" si="9"/>
        <v>2.1506070054327406E-2</v>
      </c>
      <c r="AE23" s="204">
        <f>'8 month forecasts'!T23-T23</f>
        <v>6147392.293271631</v>
      </c>
      <c r="AF23" s="132">
        <f>'8 month forecasts'!U23-U23</f>
        <v>1946006.039657712</v>
      </c>
      <c r="AG23" s="80">
        <f t="shared" si="19"/>
        <v>2.1506070054327298E-2</v>
      </c>
      <c r="AH23" s="205">
        <f t="shared" si="10"/>
        <v>6.8079179298235074E-3</v>
      </c>
      <c r="AK23" s="75"/>
      <c r="AL23" s="137"/>
      <c r="AM23" s="75"/>
      <c r="AN23" s="75"/>
      <c r="AO23" s="75"/>
      <c r="AP23" s="75"/>
    </row>
    <row r="24" spans="1:42" x14ac:dyDescent="0.25">
      <c r="A24" s="91" t="s">
        <v>18</v>
      </c>
      <c r="B24" s="133">
        <f t="shared" si="22"/>
        <v>1715755</v>
      </c>
      <c r="C24" s="128">
        <f t="shared" si="22"/>
        <v>1637243.4168517054</v>
      </c>
      <c r="D24" s="128">
        <f t="shared" si="22"/>
        <v>1821282.6041374416</v>
      </c>
      <c r="E24" s="128">
        <f t="shared" si="22"/>
        <v>1942674.93138893</v>
      </c>
      <c r="F24" s="128">
        <f t="shared" si="12"/>
        <v>-78511.583148294594</v>
      </c>
      <c r="G24" s="128">
        <f t="shared" si="1"/>
        <v>105527.60413744161</v>
      </c>
      <c r="H24" s="133">
        <f t="shared" si="1"/>
        <v>226919.93138892995</v>
      </c>
      <c r="I24" s="94">
        <f t="shared" si="13"/>
        <v>-4.5759204052032251E-2</v>
      </c>
      <c r="J24" s="94">
        <f t="shared" si="2"/>
        <v>6.1505054123369367E-2</v>
      </c>
      <c r="K24" s="150">
        <f t="shared" si="2"/>
        <v>0.1322566050449685</v>
      </c>
      <c r="M24" s="128">
        <f t="shared" si="21"/>
        <v>1821282.6041374416</v>
      </c>
      <c r="N24" s="133">
        <f t="shared" si="21"/>
        <v>1637243.4168517054</v>
      </c>
      <c r="O24" s="128">
        <f t="shared" si="21"/>
        <v>-184039.1872857362</v>
      </c>
      <c r="P24" s="128">
        <f t="shared" si="20"/>
        <v>105527.60413744161</v>
      </c>
      <c r="Q24" s="133">
        <f t="shared" si="4"/>
        <v>-78511.583148294594</v>
      </c>
      <c r="R24" s="94">
        <f t="shared" si="15"/>
        <v>6.1505054123369367E-2</v>
      </c>
      <c r="S24" s="150">
        <f t="shared" si="5"/>
        <v>-4.5759204052032251E-2</v>
      </c>
      <c r="T24" s="128">
        <f t="shared" si="16"/>
        <v>105527.60413744149</v>
      </c>
      <c r="U24" s="133">
        <f t="shared" si="6"/>
        <v>78511.583148294711</v>
      </c>
      <c r="V24" s="94">
        <f t="shared" si="17"/>
        <v>6.1505054123369297E-2</v>
      </c>
      <c r="W24" s="150">
        <f t="shared" si="7"/>
        <v>4.5759204052032321E-2</v>
      </c>
      <c r="X24" s="47"/>
      <c r="Y24" s="206">
        <f>'8 month forecasts'!N24-N24</f>
        <v>-147941.79843564564</v>
      </c>
      <c r="Z24" s="133">
        <f t="shared" si="18"/>
        <v>-49313.932811881881</v>
      </c>
      <c r="AA24" s="207">
        <f>Y24/'8 month forecasts'!N24</f>
        <v>-9.9336357797682712E-2</v>
      </c>
      <c r="AB24" s="206">
        <f>'8 month forecasts'!P24-P24</f>
        <v>121139.03367071645</v>
      </c>
      <c r="AC24" s="133">
        <f t="shared" si="8"/>
        <v>40379.677890238818</v>
      </c>
      <c r="AD24" s="207">
        <f t="shared" si="9"/>
        <v>7.0603922862364638E-2</v>
      </c>
      <c r="AE24" s="206">
        <f>'8 month forecasts'!T24-T24</f>
        <v>121139.03367071657</v>
      </c>
      <c r="AF24" s="133">
        <f>'8 month forecasts'!U24-U24</f>
        <v>147941.79843564535</v>
      </c>
      <c r="AG24" s="94">
        <f t="shared" si="19"/>
        <v>7.0603922862364721E-2</v>
      </c>
      <c r="AH24" s="207">
        <f t="shared" si="10"/>
        <v>8.6225479998977339E-2</v>
      </c>
    </row>
    <row r="25" spans="1:42" hidden="1" x14ac:dyDescent="0.25">
      <c r="A25" s="78" t="s">
        <v>26</v>
      </c>
      <c r="B25" s="132"/>
      <c r="I25" t="e">
        <f t="shared" si="13"/>
        <v>#DIV/0!</v>
      </c>
      <c r="J25" t="e">
        <f t="shared" si="2"/>
        <v>#DIV/0!</v>
      </c>
      <c r="K25" t="e">
        <f t="shared" si="2"/>
        <v>#DIV/0!</v>
      </c>
      <c r="M25" s="131"/>
      <c r="N25" s="132"/>
      <c r="O25" s="131"/>
      <c r="P25" s="131"/>
      <c r="Q25" s="132"/>
      <c r="R25" s="131"/>
      <c r="S25" s="132"/>
      <c r="T25" s="131"/>
      <c r="U25" s="132"/>
      <c r="V25" s="131"/>
      <c r="W25" s="132"/>
      <c r="Y25" s="204"/>
      <c r="Z25" s="132">
        <f t="shared" si="18"/>
        <v>0</v>
      </c>
      <c r="AA25" s="208" t="e">
        <f>Y25/'8 month forecasts'!N25</f>
        <v>#DIV/0!</v>
      </c>
      <c r="AB25" s="204"/>
      <c r="AC25" s="132"/>
      <c r="AD25" s="208"/>
      <c r="AE25" s="204"/>
      <c r="AF25" s="132"/>
      <c r="AG25" s="131"/>
      <c r="AH25" s="208"/>
    </row>
    <row r="26" spans="1:42" hidden="1" x14ac:dyDescent="0.25">
      <c r="A26" s="78" t="s">
        <v>4</v>
      </c>
      <c r="B26" s="132"/>
      <c r="I26" t="e">
        <f t="shared" si="13"/>
        <v>#DIV/0!</v>
      </c>
      <c r="J26" t="e">
        <f t="shared" si="2"/>
        <v>#DIV/0!</v>
      </c>
      <c r="K26" t="e">
        <f t="shared" si="2"/>
        <v>#DIV/0!</v>
      </c>
      <c r="M26" s="131"/>
      <c r="N26" s="132"/>
      <c r="O26" s="131"/>
      <c r="P26" s="131"/>
      <c r="Q26" s="132"/>
      <c r="R26" s="131"/>
      <c r="S26" s="132"/>
      <c r="T26" s="131"/>
      <c r="U26" s="132"/>
      <c r="V26" s="131"/>
      <c r="W26" s="132"/>
      <c r="Y26" s="204"/>
      <c r="Z26" s="132">
        <f t="shared" si="18"/>
        <v>0</v>
      </c>
      <c r="AA26" s="208" t="e">
        <f>Y26/'8 month forecasts'!N26</f>
        <v>#DIV/0!</v>
      </c>
      <c r="AB26" s="204"/>
      <c r="AC26" s="132"/>
      <c r="AD26" s="208"/>
      <c r="AE26" s="204"/>
      <c r="AF26" s="132"/>
      <c r="AG26" s="131"/>
      <c r="AH26" s="208"/>
    </row>
    <row r="27" spans="1:42" ht="30" hidden="1" x14ac:dyDescent="0.25">
      <c r="A27" s="103" t="s">
        <v>73</v>
      </c>
      <c r="B27" s="228"/>
      <c r="I27" t="e">
        <f t="shared" si="13"/>
        <v>#DIV/0!</v>
      </c>
      <c r="J27" t="e">
        <f t="shared" si="2"/>
        <v>#DIV/0!</v>
      </c>
      <c r="K27" t="e">
        <f t="shared" si="2"/>
        <v>#DIV/0!</v>
      </c>
      <c r="M27" s="135"/>
      <c r="N27" s="136"/>
      <c r="O27" s="135"/>
      <c r="P27" s="135"/>
      <c r="Q27" s="136"/>
      <c r="R27" s="135"/>
      <c r="S27" s="136"/>
      <c r="T27" s="135"/>
      <c r="U27" s="136"/>
      <c r="V27" s="135"/>
      <c r="W27" s="136"/>
      <c r="Y27" s="209"/>
      <c r="Z27" s="136">
        <f t="shared" si="18"/>
        <v>0</v>
      </c>
      <c r="AA27" s="210" t="e">
        <f>Y27/'8 month forecasts'!N27</f>
        <v>#DIV/0!</v>
      </c>
      <c r="AB27" s="209"/>
      <c r="AC27" s="136"/>
      <c r="AD27" s="210"/>
      <c r="AE27" s="209"/>
      <c r="AF27" s="136"/>
      <c r="AG27" s="135"/>
      <c r="AH27" s="210"/>
    </row>
    <row r="28" spans="1:42" ht="15.75" thickBot="1" x14ac:dyDescent="0.3">
      <c r="A28" s="217" t="s">
        <v>114</v>
      </c>
      <c r="B28" s="229">
        <f>SUM(B6:B27)</f>
        <v>6502631769</v>
      </c>
      <c r="C28" s="196">
        <f t="shared" ref="C28:H28" si="23">SUM(C6:C27)</f>
        <v>6529859164.3676558</v>
      </c>
      <c r="D28" s="196">
        <f t="shared" si="23"/>
        <v>6543554144.0843697</v>
      </c>
      <c r="E28" s="196">
        <f t="shared" si="23"/>
        <v>6494349006.1940632</v>
      </c>
      <c r="F28" s="196">
        <f t="shared" si="23"/>
        <v>27227395.367655553</v>
      </c>
      <c r="G28" s="196">
        <f t="shared" si="23"/>
        <v>40922375.084370032</v>
      </c>
      <c r="H28" s="154">
        <f t="shared" si="23"/>
        <v>-8282762.805936452</v>
      </c>
      <c r="I28" s="225">
        <f t="shared" si="13"/>
        <v>4.1871347378851639E-3</v>
      </c>
      <c r="J28" s="226">
        <f t="shared" si="2"/>
        <v>6.293201973923742E-3</v>
      </c>
      <c r="K28" s="227">
        <f t="shared" si="2"/>
        <v>-1.2737554731951563E-3</v>
      </c>
      <c r="M28" s="196">
        <f>SUM(M6:M27)</f>
        <v>6546474800.9344568</v>
      </c>
      <c r="N28" s="154">
        <f>SUM(N6:N27)</f>
        <v>6526463917.6303253</v>
      </c>
      <c r="O28" s="154">
        <f>SUM(O6:O27)</f>
        <v>-20010883.304131746</v>
      </c>
      <c r="P28" s="160">
        <f>SUM(P6:P27)</f>
        <v>43843031.934457324</v>
      </c>
      <c r="Q28" s="197">
        <f>SUM(Q6:Q27)</f>
        <v>23832148.63032556</v>
      </c>
      <c r="R28" s="219">
        <f>P28/$B28</f>
        <v>6.7423519417892054E-3</v>
      </c>
      <c r="S28" s="198">
        <f t="shared" ref="S28" si="24">Q28/$B28</f>
        <v>3.6650004916379511E-3</v>
      </c>
      <c r="T28" s="154">
        <f>SUM(T6:T24)</f>
        <v>68627937.384141043</v>
      </c>
      <c r="U28" s="197">
        <f>SUM(U6:U24)</f>
        <v>49932492.926204637</v>
      </c>
      <c r="V28" s="155">
        <f t="shared" ref="V28:W28" si="25">T28/$B28</f>
        <v>1.0553871082061119E-2</v>
      </c>
      <c r="W28" s="198">
        <f t="shared" si="25"/>
        <v>7.6788129329801265E-3</v>
      </c>
      <c r="Y28" s="211">
        <f>SUM(Y6:Y24)</f>
        <v>16532337.597699039</v>
      </c>
      <c r="Z28" s="215">
        <f>SUM(Z6:Z24)</f>
        <v>5510779.1992330123</v>
      </c>
      <c r="AA28" s="216">
        <f>Y28/'8 month forecasts'!N28</f>
        <v>2.5267227662692407E-3</v>
      </c>
      <c r="AB28" s="211">
        <f>SUM(AB6:AB24)</f>
        <v>31700556.547803104</v>
      </c>
      <c r="AC28" s="215">
        <f>SUM(AC6:AC24)</f>
        <v>10566852.182601035</v>
      </c>
      <c r="AD28" s="216">
        <f>'8 month forecasts'!R28-R28</f>
        <v>4.8750348587981223E-3</v>
      </c>
      <c r="AE28" s="211">
        <f>SUM(AE6:AE24)</f>
        <v>72015732.448273197</v>
      </c>
      <c r="AF28" s="212">
        <f>SUM(AF6:AF24)</f>
        <v>47162009.311768547</v>
      </c>
      <c r="AG28" s="213">
        <f t="shared" ref="AG28:AH28" si="26">AE28/$B28</f>
        <v>1.10748593810269E-2</v>
      </c>
      <c r="AH28" s="214">
        <f t="shared" si="26"/>
        <v>7.2527571892666625E-3</v>
      </c>
    </row>
    <row r="29" spans="1:42" x14ac:dyDescent="0.25">
      <c r="O29" s="69" t="s">
        <v>135</v>
      </c>
      <c r="Q29" s="47">
        <f>P28-Q28</f>
        <v>20010883.304131765</v>
      </c>
      <c r="S29" s="187">
        <f>R28-S28</f>
        <v>3.0773514501512543E-3</v>
      </c>
      <c r="U29" s="47">
        <f>T28-U28</f>
        <v>18695444.457936406</v>
      </c>
      <c r="W29" s="187">
        <f>V28-W28</f>
        <v>2.875058149080993E-3</v>
      </c>
      <c r="AB29" s="75"/>
      <c r="AC29" s="75"/>
      <c r="AD29" s="75"/>
      <c r="AE29" s="75"/>
      <c r="AF29" s="75"/>
      <c r="AG29" s="75"/>
    </row>
    <row r="30" spans="1:42" x14ac:dyDescent="0.25">
      <c r="O30" s="30"/>
      <c r="T30" s="69"/>
      <c r="U30" s="47"/>
      <c r="W30" s="187"/>
    </row>
    <row r="31" spans="1:42" x14ac:dyDescent="0.25">
      <c r="M31" s="247" t="s">
        <v>137</v>
      </c>
      <c r="N31" s="247"/>
      <c r="O31" s="247"/>
      <c r="P31" s="247"/>
      <c r="Q31" s="247"/>
      <c r="R31" s="247"/>
      <c r="S31" s="247"/>
      <c r="T31" s="247"/>
      <c r="U31" s="247"/>
      <c r="V31" s="247"/>
      <c r="W31" s="247"/>
    </row>
    <row r="32" spans="1:42" ht="28.5" customHeight="1" x14ac:dyDescent="0.25">
      <c r="A32" s="140" t="s">
        <v>120</v>
      </c>
      <c r="B32" s="221" t="s">
        <v>149</v>
      </c>
      <c r="C32" s="239" t="s">
        <v>119</v>
      </c>
      <c r="D32" s="239"/>
      <c r="E32" s="240"/>
      <c r="F32" s="238" t="s">
        <v>125</v>
      </c>
      <c r="G32" s="239"/>
      <c r="H32" s="240"/>
      <c r="I32" s="238" t="s">
        <v>122</v>
      </c>
      <c r="J32" s="239"/>
      <c r="K32" s="240"/>
      <c r="M32" s="245" t="s">
        <v>121</v>
      </c>
      <c r="N32" s="246"/>
      <c r="O32" s="163"/>
      <c r="P32" s="245" t="s">
        <v>126</v>
      </c>
      <c r="Q32" s="246"/>
      <c r="R32" s="245" t="s">
        <v>122</v>
      </c>
      <c r="S32" s="246"/>
      <c r="T32" s="245" t="s">
        <v>133</v>
      </c>
      <c r="U32" s="246"/>
      <c r="V32" s="245" t="s">
        <v>134</v>
      </c>
      <c r="W32" s="246"/>
    </row>
    <row r="33" spans="1:23" ht="60" x14ac:dyDescent="0.25">
      <c r="A33" s="77" t="s">
        <v>95</v>
      </c>
      <c r="B33" s="90" t="s">
        <v>41</v>
      </c>
      <c r="C33" s="106" t="s">
        <v>82</v>
      </c>
      <c r="D33" s="106" t="s">
        <v>83</v>
      </c>
      <c r="E33" s="107" t="s">
        <v>63</v>
      </c>
      <c r="F33" s="105" t="s">
        <v>82</v>
      </c>
      <c r="G33" s="106" t="s">
        <v>83</v>
      </c>
      <c r="H33" s="141" t="s">
        <v>63</v>
      </c>
      <c r="I33" s="105" t="s">
        <v>82</v>
      </c>
      <c r="J33" s="106" t="s">
        <v>83</v>
      </c>
      <c r="K33" s="141" t="s">
        <v>63</v>
      </c>
      <c r="M33" s="162" t="s">
        <v>99</v>
      </c>
      <c r="N33" s="159" t="s">
        <v>96</v>
      </c>
      <c r="O33" s="188" t="s">
        <v>130</v>
      </c>
      <c r="P33" s="162" t="s">
        <v>99</v>
      </c>
      <c r="Q33" s="159" t="s">
        <v>96</v>
      </c>
      <c r="R33" s="162" t="s">
        <v>99</v>
      </c>
      <c r="S33" s="159" t="s">
        <v>96</v>
      </c>
      <c r="T33" s="189" t="s">
        <v>99</v>
      </c>
      <c r="U33" s="162" t="s">
        <v>96</v>
      </c>
      <c r="V33" s="162" t="s">
        <v>99</v>
      </c>
      <c r="W33" s="162" t="s">
        <v>96</v>
      </c>
    </row>
    <row r="34" spans="1:23" x14ac:dyDescent="0.25">
      <c r="A34" s="91" t="s">
        <v>1</v>
      </c>
      <c r="B34" s="133">
        <f>Aluminum!C336</f>
        <v>1079472720</v>
      </c>
      <c r="C34" s="180">
        <f>Aluminum!D336</f>
        <v>1094594020.2899339</v>
      </c>
      <c r="D34" s="129">
        <f>Aluminum!E336</f>
        <v>1094529111.2410491</v>
      </c>
      <c r="E34" s="130">
        <f>Aluminum!F336</f>
        <v>1086572366.2420287</v>
      </c>
      <c r="F34" s="128">
        <f>C34-$B34</f>
        <v>15121300.28993392</v>
      </c>
      <c r="G34" s="129">
        <f t="shared" ref="G34:H52" si="27">D34-$B34</f>
        <v>15056391.241049051</v>
      </c>
      <c r="H34" s="130">
        <f t="shared" si="27"/>
        <v>7099646.2420287132</v>
      </c>
      <c r="I34" s="94">
        <f>F34/$B34</f>
        <v>1.4008043010048387E-2</v>
      </c>
      <c r="J34" s="147">
        <f t="shared" ref="J34:K52" si="28">G34/$B34</f>
        <v>1.3947912681896261E-2</v>
      </c>
      <c r="K34" s="148">
        <f t="shared" si="28"/>
        <v>6.5769575372212402E-3</v>
      </c>
      <c r="M34" s="129">
        <f>D34</f>
        <v>1094529111.2410491</v>
      </c>
      <c r="N34" s="129">
        <f>D34</f>
        <v>1094529111.2410491</v>
      </c>
      <c r="O34" s="129">
        <f>N34-M34</f>
        <v>0</v>
      </c>
      <c r="P34" s="129">
        <f>M34-$B34</f>
        <v>15056391.241049051</v>
      </c>
      <c r="Q34" s="130">
        <f t="shared" ref="Q34:Q52" si="29">N34-$B34</f>
        <v>15056391.241049051</v>
      </c>
      <c r="R34" s="147">
        <f>P34/$B34</f>
        <v>1.3947912681896261E-2</v>
      </c>
      <c r="S34" s="148">
        <f t="shared" ref="S34:S52" si="30">Q34/$B34</f>
        <v>1.3947912681896261E-2</v>
      </c>
      <c r="T34" s="129">
        <f>ABS(P34)</f>
        <v>15056391.241049051</v>
      </c>
      <c r="U34" s="130">
        <f>ABS(Q34)</f>
        <v>15056391.241049051</v>
      </c>
      <c r="V34" s="147">
        <f>T34/$B34</f>
        <v>1.3947912681896261E-2</v>
      </c>
      <c r="W34" s="148">
        <f t="shared" ref="W34:W52" si="31">U34/$B34</f>
        <v>1.3947912681896261E-2</v>
      </c>
    </row>
    <row r="35" spans="1:23" x14ac:dyDescent="0.25">
      <c r="A35" s="78" t="s">
        <v>2</v>
      </c>
      <c r="B35" s="132">
        <f>'Bag in a box'!C336</f>
        <v>930949</v>
      </c>
      <c r="C35" s="181">
        <f>'Bag in a box'!D336</f>
        <v>973525.14009848842</v>
      </c>
      <c r="D35" s="131">
        <f>'Bag in a box'!E336</f>
        <v>981516.14657274808</v>
      </c>
      <c r="E35" s="132">
        <f>'Bag in a box'!F336</f>
        <v>1027884.2790707044</v>
      </c>
      <c r="F35" s="131">
        <f t="shared" ref="F35:F52" si="32">C35-$B35</f>
        <v>42576.140098488424</v>
      </c>
      <c r="G35" s="131">
        <f t="shared" si="27"/>
        <v>50567.146572748083</v>
      </c>
      <c r="H35" s="132">
        <f t="shared" si="27"/>
        <v>96935.27907070436</v>
      </c>
      <c r="I35" s="80">
        <f t="shared" ref="I35:I52" si="33">F35/$B35</f>
        <v>4.5734127324363015E-2</v>
      </c>
      <c r="J35" s="80">
        <f t="shared" si="28"/>
        <v>5.4317848316876735E-2</v>
      </c>
      <c r="K35" s="149">
        <f t="shared" si="28"/>
        <v>0.10412523035172105</v>
      </c>
      <c r="M35" s="131">
        <f t="shared" ref="M35:M52" si="34">D35</f>
        <v>981516.14657274808</v>
      </c>
      <c r="N35" s="131">
        <f t="shared" ref="N35" si="35">C35</f>
        <v>973525.14009848842</v>
      </c>
      <c r="O35" s="131">
        <f t="shared" ref="O35:O52" si="36">N35-M35</f>
        <v>-7991.0064742596587</v>
      </c>
      <c r="P35" s="131">
        <f t="shared" ref="P35:P52" si="37">M35-$B35</f>
        <v>50567.146572748083</v>
      </c>
      <c r="Q35" s="132">
        <f t="shared" si="29"/>
        <v>42576.140098488424</v>
      </c>
      <c r="R35" s="80">
        <f t="shared" ref="R35:R52" si="38">P35/$B35</f>
        <v>5.4317848316876735E-2</v>
      </c>
      <c r="S35" s="149">
        <f t="shared" si="30"/>
        <v>4.5734127324363015E-2</v>
      </c>
      <c r="T35" s="131">
        <f t="shared" ref="T35:U52" si="39">ABS(P35)</f>
        <v>50567.146572748083</v>
      </c>
      <c r="U35" s="132">
        <f t="shared" si="39"/>
        <v>42576.140098488424</v>
      </c>
      <c r="V35" s="80">
        <f t="shared" ref="V35:V52" si="40">T35/$B35</f>
        <v>5.4317848316876735E-2</v>
      </c>
      <c r="W35" s="149">
        <f t="shared" si="31"/>
        <v>4.5734127324363015E-2</v>
      </c>
    </row>
    <row r="36" spans="1:23" x14ac:dyDescent="0.25">
      <c r="A36" s="91" t="s">
        <v>8</v>
      </c>
      <c r="B36" s="133">
        <f>'Bimetal 0-1L'!C336</f>
        <v>2414057</v>
      </c>
      <c r="C36" s="180">
        <f>'Bimetal 0-1L'!D336</f>
        <v>2347870.2477108119</v>
      </c>
      <c r="D36" s="128">
        <f>'Bimetal 0-1L'!E336</f>
        <v>2432789.2354206797</v>
      </c>
      <c r="E36" s="133">
        <f>'Bimetal 0-1L'!F336</f>
        <v>2210346.9241790576</v>
      </c>
      <c r="F36" s="128">
        <f t="shared" si="32"/>
        <v>-66186.752289188094</v>
      </c>
      <c r="G36" s="128">
        <f t="shared" si="27"/>
        <v>18732.235420679674</v>
      </c>
      <c r="H36" s="133">
        <f t="shared" si="27"/>
        <v>-203710.07582094241</v>
      </c>
      <c r="I36" s="94">
        <f t="shared" si="33"/>
        <v>-2.7417228461957648E-2</v>
      </c>
      <c r="J36" s="94">
        <f t="shared" si="28"/>
        <v>7.7596491800647925E-3</v>
      </c>
      <c r="K36" s="150">
        <f t="shared" si="28"/>
        <v>-8.4384948582797506E-2</v>
      </c>
      <c r="M36" s="128">
        <f t="shared" si="34"/>
        <v>2432789.2354206797</v>
      </c>
      <c r="N36" s="128">
        <f>D36</f>
        <v>2432789.2354206797</v>
      </c>
      <c r="O36" s="128">
        <f t="shared" si="36"/>
        <v>0</v>
      </c>
      <c r="P36" s="128">
        <f t="shared" si="37"/>
        <v>18732.235420679674</v>
      </c>
      <c r="Q36" s="133">
        <f t="shared" si="29"/>
        <v>18732.235420679674</v>
      </c>
      <c r="R36" s="94">
        <f t="shared" si="38"/>
        <v>7.7596491800647925E-3</v>
      </c>
      <c r="S36" s="150">
        <f t="shared" si="30"/>
        <v>7.7596491800647925E-3</v>
      </c>
      <c r="T36" s="128">
        <f t="shared" si="39"/>
        <v>18732.235420679674</v>
      </c>
      <c r="U36" s="133">
        <f t="shared" si="39"/>
        <v>18732.235420679674</v>
      </c>
      <c r="V36" s="94">
        <f t="shared" si="40"/>
        <v>7.7596491800647925E-3</v>
      </c>
      <c r="W36" s="150">
        <f t="shared" si="31"/>
        <v>7.7596491800647925E-3</v>
      </c>
    </row>
    <row r="37" spans="1:23" x14ac:dyDescent="0.25">
      <c r="A37" s="78" t="s">
        <v>3</v>
      </c>
      <c r="B37" s="132">
        <f>'Bimetal over 1L'!C336</f>
        <v>374496</v>
      </c>
      <c r="C37" s="181">
        <f>'Bimetal over 1L'!D336</f>
        <v>382606.55431179545</v>
      </c>
      <c r="D37" s="131">
        <f>'Bimetal over 1L'!E336</f>
        <v>379021.0015608939</v>
      </c>
      <c r="E37" s="132">
        <f>'Bimetal over 1L'!F336</f>
        <v>387078.51623745594</v>
      </c>
      <c r="F37" s="131">
        <f t="shared" si="32"/>
        <v>8110.5543117954512</v>
      </c>
      <c r="G37" s="131">
        <f t="shared" si="27"/>
        <v>4525.0015608938993</v>
      </c>
      <c r="H37" s="132">
        <f t="shared" si="27"/>
        <v>12582.516237455944</v>
      </c>
      <c r="I37" s="80">
        <f t="shared" si="33"/>
        <v>2.1657252178382283E-2</v>
      </c>
      <c r="J37" s="80">
        <f t="shared" si="28"/>
        <v>1.208291026044043E-2</v>
      </c>
      <c r="K37" s="149">
        <f t="shared" si="28"/>
        <v>3.3598533061650712E-2</v>
      </c>
      <c r="M37" s="131">
        <f t="shared" si="34"/>
        <v>379021.0015608939</v>
      </c>
      <c r="N37" s="131">
        <f>D37</f>
        <v>379021.0015608939</v>
      </c>
      <c r="O37" s="131">
        <f t="shared" si="36"/>
        <v>0</v>
      </c>
      <c r="P37" s="131">
        <f t="shared" si="37"/>
        <v>4525.0015608938993</v>
      </c>
      <c r="Q37" s="132">
        <f t="shared" si="29"/>
        <v>4525.0015608938993</v>
      </c>
      <c r="R37" s="80">
        <f t="shared" si="38"/>
        <v>1.208291026044043E-2</v>
      </c>
      <c r="S37" s="149">
        <f t="shared" si="30"/>
        <v>1.208291026044043E-2</v>
      </c>
      <c r="T37" s="131">
        <f t="shared" si="39"/>
        <v>4525.0015608938993</v>
      </c>
      <c r="U37" s="132">
        <f t="shared" si="39"/>
        <v>4525.0015608938993</v>
      </c>
      <c r="V37" s="80">
        <f t="shared" si="40"/>
        <v>1.208291026044043E-2</v>
      </c>
      <c r="W37" s="149">
        <f t="shared" si="31"/>
        <v>1.208291026044043E-2</v>
      </c>
    </row>
    <row r="38" spans="1:23" x14ac:dyDescent="0.25">
      <c r="A38" s="91" t="s">
        <v>9</v>
      </c>
      <c r="B38" s="133">
        <f>'Drink Pouches'!C336</f>
        <v>9216170</v>
      </c>
      <c r="C38" s="180">
        <f>'Drink Pouches'!D336</f>
        <v>9355544.6360025648</v>
      </c>
      <c r="D38" s="128">
        <f>'Drink Pouches'!E336</f>
        <v>9717683.9388872199</v>
      </c>
      <c r="E38" s="133">
        <f>'Drink Pouches'!F336</f>
        <v>9203828.4249728583</v>
      </c>
      <c r="F38" s="128">
        <f t="shared" si="32"/>
        <v>139374.6360025648</v>
      </c>
      <c r="G38" s="128">
        <f t="shared" si="27"/>
        <v>501513.93888721988</v>
      </c>
      <c r="H38" s="133">
        <f t="shared" si="27"/>
        <v>-12341.57502714172</v>
      </c>
      <c r="I38" s="94">
        <f t="shared" si="33"/>
        <v>1.5122836927114495E-2</v>
      </c>
      <c r="J38" s="94">
        <f t="shared" si="28"/>
        <v>5.4416741323914365E-2</v>
      </c>
      <c r="K38" s="150">
        <f t="shared" si="28"/>
        <v>-1.3391218941427644E-3</v>
      </c>
      <c r="M38" s="128">
        <f>E38</f>
        <v>9203828.4249728583</v>
      </c>
      <c r="N38" s="128">
        <f>E38</f>
        <v>9203828.4249728583</v>
      </c>
      <c r="O38" s="128">
        <f t="shared" si="36"/>
        <v>0</v>
      </c>
      <c r="P38" s="128">
        <f t="shared" si="37"/>
        <v>-12341.57502714172</v>
      </c>
      <c r="Q38" s="133">
        <f t="shared" si="29"/>
        <v>-12341.57502714172</v>
      </c>
      <c r="R38" s="94">
        <f t="shared" si="38"/>
        <v>-1.3391218941427644E-3</v>
      </c>
      <c r="S38" s="150">
        <f t="shared" si="30"/>
        <v>-1.3391218941427644E-3</v>
      </c>
      <c r="T38" s="128">
        <f t="shared" si="39"/>
        <v>12341.57502714172</v>
      </c>
      <c r="U38" s="133">
        <f t="shared" si="39"/>
        <v>12341.57502714172</v>
      </c>
      <c r="V38" s="94">
        <f t="shared" si="40"/>
        <v>1.3391218941427644E-3</v>
      </c>
      <c r="W38" s="150">
        <f t="shared" si="31"/>
        <v>1.3391218941427644E-3</v>
      </c>
    </row>
    <row r="39" spans="1:23" x14ac:dyDescent="0.25">
      <c r="A39" s="78" t="s">
        <v>10</v>
      </c>
      <c r="B39" s="132">
        <f>'Gable 0-1L'!C336</f>
        <v>37911152</v>
      </c>
      <c r="C39" s="181">
        <f>'Gable 0-1L'!D336</f>
        <v>37934326.728974484</v>
      </c>
      <c r="D39" s="131">
        <f>'Gable 0-1L'!E336</f>
        <v>38306466.219389312</v>
      </c>
      <c r="E39" s="132">
        <f>'Gable 0-1L'!F336</f>
        <v>38154966.089935534</v>
      </c>
      <c r="F39" s="131">
        <f t="shared" si="32"/>
        <v>23174.728974483907</v>
      </c>
      <c r="G39" s="131">
        <f t="shared" si="27"/>
        <v>395314.21938931197</v>
      </c>
      <c r="H39" s="132">
        <f t="shared" si="27"/>
        <v>243814.0899355337</v>
      </c>
      <c r="I39" s="80">
        <f t="shared" si="33"/>
        <v>6.1129055045554693E-4</v>
      </c>
      <c r="J39" s="80">
        <f t="shared" si="28"/>
        <v>1.042738609972369E-2</v>
      </c>
      <c r="K39" s="149">
        <f t="shared" si="28"/>
        <v>6.4311970771960105E-3</v>
      </c>
      <c r="M39" s="131">
        <f t="shared" si="34"/>
        <v>38306466.219389312</v>
      </c>
      <c r="N39" s="131">
        <f t="shared" ref="N39:N40" si="41">C39</f>
        <v>37934326.728974484</v>
      </c>
      <c r="O39" s="131">
        <f t="shared" si="36"/>
        <v>-372139.49041482806</v>
      </c>
      <c r="P39" s="131">
        <f t="shared" si="37"/>
        <v>395314.21938931197</v>
      </c>
      <c r="Q39" s="132">
        <f t="shared" si="29"/>
        <v>23174.728974483907</v>
      </c>
      <c r="R39" s="80">
        <f t="shared" si="38"/>
        <v>1.042738609972369E-2</v>
      </c>
      <c r="S39" s="149">
        <f t="shared" si="30"/>
        <v>6.1129055045554693E-4</v>
      </c>
      <c r="T39" s="131">
        <f t="shared" si="39"/>
        <v>395314.21938931197</v>
      </c>
      <c r="U39" s="132">
        <f t="shared" si="39"/>
        <v>23174.728974483907</v>
      </c>
      <c r="V39" s="80">
        <f t="shared" si="40"/>
        <v>1.042738609972369E-2</v>
      </c>
      <c r="W39" s="149">
        <f t="shared" si="31"/>
        <v>6.1129055045554693E-4</v>
      </c>
    </row>
    <row r="40" spans="1:23" x14ac:dyDescent="0.25">
      <c r="A40" s="91" t="s">
        <v>11</v>
      </c>
      <c r="B40" s="133">
        <f>'Gable over 1L'!C336</f>
        <v>27440757</v>
      </c>
      <c r="C40" s="180">
        <f>'Gable over 1L'!D336</f>
        <v>27563975.998648588</v>
      </c>
      <c r="D40" s="128">
        <f>'Gable over 1L'!E336</f>
        <v>27952628.843196932</v>
      </c>
      <c r="E40" s="133">
        <f>'Gable over 1L'!F336</f>
        <v>27322152.76958999</v>
      </c>
      <c r="F40" s="128">
        <f t="shared" si="32"/>
        <v>123218.99864858761</v>
      </c>
      <c r="G40" s="128">
        <f t="shared" si="27"/>
        <v>511871.84319693223</v>
      </c>
      <c r="H40" s="133">
        <f t="shared" si="27"/>
        <v>-118604.23041000962</v>
      </c>
      <c r="I40" s="94">
        <f t="shared" si="33"/>
        <v>4.4903644111781472E-3</v>
      </c>
      <c r="J40" s="94">
        <f t="shared" si="28"/>
        <v>1.8653707082385965E-2</v>
      </c>
      <c r="K40" s="150">
        <f t="shared" si="28"/>
        <v>-4.322192365538954E-3</v>
      </c>
      <c r="M40" s="128">
        <f t="shared" si="34"/>
        <v>27952628.843196932</v>
      </c>
      <c r="N40" s="128">
        <f t="shared" si="41"/>
        <v>27563975.998648588</v>
      </c>
      <c r="O40" s="128">
        <f t="shared" si="36"/>
        <v>-388652.84454834461</v>
      </c>
      <c r="P40" s="128">
        <f t="shared" si="37"/>
        <v>511871.84319693223</v>
      </c>
      <c r="Q40" s="133">
        <f t="shared" si="29"/>
        <v>123218.99864858761</v>
      </c>
      <c r="R40" s="94">
        <f t="shared" si="38"/>
        <v>1.8653707082385965E-2</v>
      </c>
      <c r="S40" s="150">
        <f t="shared" si="30"/>
        <v>4.4903644111781472E-3</v>
      </c>
      <c r="T40" s="128">
        <f t="shared" si="39"/>
        <v>511871.84319693223</v>
      </c>
      <c r="U40" s="133">
        <f t="shared" si="39"/>
        <v>123218.99864858761</v>
      </c>
      <c r="V40" s="94">
        <f t="shared" si="40"/>
        <v>1.8653707082385965E-2</v>
      </c>
      <c r="W40" s="150">
        <f t="shared" si="31"/>
        <v>4.4903644111781472E-3</v>
      </c>
    </row>
    <row r="41" spans="1:23" x14ac:dyDescent="0.25">
      <c r="A41" s="78" t="s">
        <v>105</v>
      </c>
      <c r="B41" s="132">
        <f>'Glass 0-1L'!C336</f>
        <v>122468268</v>
      </c>
      <c r="C41" s="181">
        <f>'Glass 0-1L'!D336</f>
        <v>120686533.89056304</v>
      </c>
      <c r="D41" s="131">
        <f>'Glass 0-1L'!E336</f>
        <v>126232017.69409932</v>
      </c>
      <c r="E41" s="132">
        <f>'Glass 0-1L'!F336</f>
        <v>119627365.56986441</v>
      </c>
      <c r="F41" s="131">
        <f t="shared" si="32"/>
        <v>-1781734.109436959</v>
      </c>
      <c r="G41" s="131">
        <f t="shared" si="27"/>
        <v>3763749.694099322</v>
      </c>
      <c r="H41" s="132">
        <f t="shared" si="27"/>
        <v>-2840902.4301355928</v>
      </c>
      <c r="I41" s="80">
        <f t="shared" si="33"/>
        <v>-1.4548536845780811E-2</v>
      </c>
      <c r="J41" s="80">
        <f t="shared" si="28"/>
        <v>3.0732448131783181E-2</v>
      </c>
      <c r="K41" s="149">
        <f t="shared" si="28"/>
        <v>-2.3197049133867009E-2</v>
      </c>
      <c r="M41" s="131">
        <f t="shared" si="34"/>
        <v>126232017.69409932</v>
      </c>
      <c r="N41" s="131">
        <f>D41</f>
        <v>126232017.69409932</v>
      </c>
      <c r="O41" s="131">
        <f t="shared" si="36"/>
        <v>0</v>
      </c>
      <c r="P41" s="131">
        <f t="shared" si="37"/>
        <v>3763749.694099322</v>
      </c>
      <c r="Q41" s="132">
        <f t="shared" si="29"/>
        <v>3763749.694099322</v>
      </c>
      <c r="R41" s="80">
        <f t="shared" si="38"/>
        <v>3.0732448131783181E-2</v>
      </c>
      <c r="S41" s="149">
        <f t="shared" si="30"/>
        <v>3.0732448131783181E-2</v>
      </c>
      <c r="T41" s="131">
        <f t="shared" si="39"/>
        <v>3763749.694099322</v>
      </c>
      <c r="U41" s="132">
        <f t="shared" si="39"/>
        <v>3763749.694099322</v>
      </c>
      <c r="V41" s="80">
        <f t="shared" si="40"/>
        <v>3.0732448131783181E-2</v>
      </c>
      <c r="W41" s="149">
        <f t="shared" si="31"/>
        <v>3.0732448131783181E-2</v>
      </c>
    </row>
    <row r="42" spans="1:23" x14ac:dyDescent="0.25">
      <c r="A42" s="91" t="s">
        <v>12</v>
      </c>
      <c r="B42" s="183">
        <f>'Glass over 1L'!C336</f>
        <v>5393378</v>
      </c>
      <c r="C42" s="180">
        <f>'Glass over 1L'!D336</f>
        <v>5463984.2149644298</v>
      </c>
      <c r="D42" s="128">
        <f>'Glass over 1L'!E336</f>
        <v>5433301.4756026566</v>
      </c>
      <c r="E42" s="133">
        <f>'Glass over 1L'!F336</f>
        <v>5457446.7454621801</v>
      </c>
      <c r="F42" s="128">
        <f t="shared" si="32"/>
        <v>70606.214964429848</v>
      </c>
      <c r="G42" s="128">
        <f t="shared" si="27"/>
        <v>39923.475602656603</v>
      </c>
      <c r="H42" s="133">
        <f t="shared" si="27"/>
        <v>64068.745462180115</v>
      </c>
      <c r="I42" s="94">
        <f t="shared" si="33"/>
        <v>1.3091278780094747E-2</v>
      </c>
      <c r="J42" s="94">
        <f t="shared" si="28"/>
        <v>7.4023136525303073E-3</v>
      </c>
      <c r="K42" s="150">
        <f t="shared" si="28"/>
        <v>1.1879149850461087E-2</v>
      </c>
      <c r="M42" s="128">
        <f t="shared" si="34"/>
        <v>5433301.4756026566</v>
      </c>
      <c r="N42" s="128">
        <f>D42</f>
        <v>5433301.4756026566</v>
      </c>
      <c r="O42" s="128">
        <f t="shared" si="36"/>
        <v>0</v>
      </c>
      <c r="P42" s="128">
        <f t="shared" si="37"/>
        <v>39923.475602656603</v>
      </c>
      <c r="Q42" s="133">
        <f t="shared" si="29"/>
        <v>39923.475602656603</v>
      </c>
      <c r="R42" s="94">
        <f t="shared" si="38"/>
        <v>7.4023136525303073E-3</v>
      </c>
      <c r="S42" s="150">
        <f t="shared" si="30"/>
        <v>7.4023136525303073E-3</v>
      </c>
      <c r="T42" s="128">
        <f t="shared" si="39"/>
        <v>39923.475602656603</v>
      </c>
      <c r="U42" s="133">
        <f t="shared" si="39"/>
        <v>39923.475602656603</v>
      </c>
      <c r="V42" s="94">
        <f t="shared" si="40"/>
        <v>7.4023136525303073E-3</v>
      </c>
      <c r="W42" s="150">
        <f t="shared" si="31"/>
        <v>7.4023136525303073E-3</v>
      </c>
    </row>
    <row r="43" spans="1:23" x14ac:dyDescent="0.25">
      <c r="A43" s="78" t="s">
        <v>5</v>
      </c>
      <c r="B43" s="132">
        <f>HDPE!C336</f>
        <v>50350635</v>
      </c>
      <c r="C43" s="181">
        <f>HDPE!D336</f>
        <v>51676426.850678563</v>
      </c>
      <c r="D43" s="131">
        <f>HDPE!E336</f>
        <v>51911966.815609626</v>
      </c>
      <c r="E43" s="132">
        <f>HDPE!F336</f>
        <v>51195042.703743823</v>
      </c>
      <c r="F43" s="131">
        <f t="shared" si="32"/>
        <v>1325791.8506785631</v>
      </c>
      <c r="G43" s="131">
        <f t="shared" si="27"/>
        <v>1561331.8156096265</v>
      </c>
      <c r="H43" s="132">
        <f t="shared" si="27"/>
        <v>844407.70374382287</v>
      </c>
      <c r="I43" s="80">
        <f t="shared" si="33"/>
        <v>2.6331184317309266E-2</v>
      </c>
      <c r="J43" s="80">
        <f t="shared" si="28"/>
        <v>3.1009178247893527E-2</v>
      </c>
      <c r="K43" s="149">
        <f t="shared" si="28"/>
        <v>1.6770547258119443E-2</v>
      </c>
      <c r="M43" s="131">
        <f t="shared" si="34"/>
        <v>51911966.815609626</v>
      </c>
      <c r="N43" s="131">
        <f>E43</f>
        <v>51195042.703743823</v>
      </c>
      <c r="O43" s="131">
        <f t="shared" si="36"/>
        <v>-716924.1118658036</v>
      </c>
      <c r="P43" s="131">
        <f t="shared" si="37"/>
        <v>1561331.8156096265</v>
      </c>
      <c r="Q43" s="132">
        <f t="shared" si="29"/>
        <v>844407.70374382287</v>
      </c>
      <c r="R43" s="80">
        <f t="shared" si="38"/>
        <v>3.1009178247893527E-2</v>
      </c>
      <c r="S43" s="149">
        <f t="shared" si="30"/>
        <v>1.6770547258119443E-2</v>
      </c>
      <c r="T43" s="131">
        <f t="shared" si="39"/>
        <v>1561331.8156096265</v>
      </c>
      <c r="U43" s="132">
        <f t="shared" si="39"/>
        <v>844407.70374382287</v>
      </c>
      <c r="V43" s="80">
        <f t="shared" si="40"/>
        <v>3.1009178247893527E-2</v>
      </c>
      <c r="W43" s="149">
        <f t="shared" si="31"/>
        <v>1.6770547258119443E-2</v>
      </c>
    </row>
    <row r="44" spans="1:23" x14ac:dyDescent="0.25">
      <c r="A44" s="91" t="s">
        <v>6</v>
      </c>
      <c r="B44" s="133">
        <f>ISB!C336</f>
        <v>31389456</v>
      </c>
      <c r="C44" s="180">
        <f>ISB!D336</f>
        <v>27469872.203349758</v>
      </c>
      <c r="D44" s="128">
        <f>ISB!E336</f>
        <v>28404109.707140755</v>
      </c>
      <c r="E44" s="133">
        <f>ISB!F336</f>
        <v>28226078.012157939</v>
      </c>
      <c r="F44" s="128">
        <f t="shared" si="32"/>
        <v>-3919583.7966502421</v>
      </c>
      <c r="G44" s="128">
        <f t="shared" si="27"/>
        <v>-2985346.2928592451</v>
      </c>
      <c r="H44" s="133">
        <f t="shared" si="27"/>
        <v>-3163377.9878420606</v>
      </c>
      <c r="I44" s="94">
        <f t="shared" si="33"/>
        <v>-0.12486944012824695</v>
      </c>
      <c r="J44" s="94">
        <f t="shared" si="28"/>
        <v>-9.510665915520311E-2</v>
      </c>
      <c r="K44" s="150">
        <f t="shared" si="28"/>
        <v>-0.10077836289491798</v>
      </c>
      <c r="M44" s="128">
        <f>E44</f>
        <v>28226078.012157939</v>
      </c>
      <c r="N44" s="128">
        <f>C44</f>
        <v>27469872.203349758</v>
      </c>
      <c r="O44" s="128">
        <f t="shared" si="36"/>
        <v>-756205.80880818143</v>
      </c>
      <c r="P44" s="128">
        <f>M44-$B44</f>
        <v>-3163377.9878420606</v>
      </c>
      <c r="Q44" s="133">
        <f t="shared" si="29"/>
        <v>-3919583.7966502421</v>
      </c>
      <c r="R44" s="94">
        <f t="shared" si="38"/>
        <v>-0.10077836289491798</v>
      </c>
      <c r="S44" s="150">
        <f t="shared" si="30"/>
        <v>-0.12486944012824695</v>
      </c>
      <c r="T44" s="128">
        <f t="shared" si="39"/>
        <v>3163377.9878420606</v>
      </c>
      <c r="U44" s="133">
        <f t="shared" si="39"/>
        <v>3919583.7966502421</v>
      </c>
      <c r="V44" s="94">
        <f t="shared" si="40"/>
        <v>0.10077836289491798</v>
      </c>
      <c r="W44" s="150">
        <f t="shared" si="31"/>
        <v>0.12486944012824695</v>
      </c>
    </row>
    <row r="45" spans="1:23" x14ac:dyDescent="0.25">
      <c r="A45" s="78" t="s">
        <v>7</v>
      </c>
      <c r="B45" s="132">
        <f>'Liquor and Wine'!C336</f>
        <v>1441</v>
      </c>
      <c r="C45" s="181">
        <f>'Liquor and Wine'!D336</f>
        <v>1830.2068122544933</v>
      </c>
      <c r="D45" s="131">
        <f>'Liquor and Wine'!E336</f>
        <v>2813.8592451779427</v>
      </c>
      <c r="E45" s="132">
        <f>'Liquor and Wine'!F336</f>
        <v>3385.6251491898083</v>
      </c>
      <c r="F45" s="131">
        <f t="shared" si="32"/>
        <v>389.20681225449334</v>
      </c>
      <c r="G45" s="131">
        <f t="shared" si="27"/>
        <v>1372.8592451779427</v>
      </c>
      <c r="H45" s="132">
        <f t="shared" si="27"/>
        <v>1944.6251491898083</v>
      </c>
      <c r="I45" s="80">
        <f t="shared" si="33"/>
        <v>0.27009494257771921</v>
      </c>
      <c r="J45" s="80">
        <f t="shared" si="28"/>
        <v>0.95271286965853075</v>
      </c>
      <c r="K45" s="149">
        <f t="shared" si="28"/>
        <v>1.3494969807007691</v>
      </c>
      <c r="M45" s="131">
        <f t="shared" si="34"/>
        <v>2813.8592451779427</v>
      </c>
      <c r="N45" s="131">
        <f t="shared" ref="N45:N47" si="42">C45</f>
        <v>1830.2068122544933</v>
      </c>
      <c r="O45" s="131">
        <f t="shared" si="36"/>
        <v>-983.6524329234494</v>
      </c>
      <c r="P45" s="131">
        <f t="shared" si="37"/>
        <v>1372.8592451779427</v>
      </c>
      <c r="Q45" s="132">
        <f t="shared" si="29"/>
        <v>389.20681225449334</v>
      </c>
      <c r="R45" s="80">
        <f t="shared" si="38"/>
        <v>0.95271286965853075</v>
      </c>
      <c r="S45" s="149">
        <f t="shared" si="30"/>
        <v>0.27009494257771921</v>
      </c>
      <c r="T45" s="131">
        <f t="shared" si="39"/>
        <v>1372.8592451779427</v>
      </c>
      <c r="U45" s="132">
        <f t="shared" si="39"/>
        <v>389.20681225449334</v>
      </c>
      <c r="V45" s="80">
        <f t="shared" si="40"/>
        <v>0.95271286965853075</v>
      </c>
      <c r="W45" s="149">
        <f t="shared" si="31"/>
        <v>0.27009494257771921</v>
      </c>
    </row>
    <row r="46" spans="1:23" x14ac:dyDescent="0.25">
      <c r="A46" s="91" t="s">
        <v>13</v>
      </c>
      <c r="B46" s="133">
        <f>'Other Pl 0-1L'!C336</f>
        <v>92578509</v>
      </c>
      <c r="C46" s="180">
        <f>'Other Pl 0-1L'!D336</f>
        <v>95611632.790446088</v>
      </c>
      <c r="D46" s="128">
        <f>'Other Pl 0-1L'!E336</f>
        <v>97497039.464721277</v>
      </c>
      <c r="E46" s="133">
        <f>'Other Pl 0-1L'!F336</f>
        <v>95300669.659494638</v>
      </c>
      <c r="F46" s="128">
        <f t="shared" si="32"/>
        <v>3033123.7904460877</v>
      </c>
      <c r="G46" s="128">
        <f t="shared" si="27"/>
        <v>4918530.4647212774</v>
      </c>
      <c r="H46" s="133">
        <f t="shared" si="27"/>
        <v>2722160.6594946384</v>
      </c>
      <c r="I46" s="94">
        <f t="shared" si="33"/>
        <v>3.276272023830161E-2</v>
      </c>
      <c r="J46" s="94">
        <f t="shared" si="28"/>
        <v>5.3128209968484989E-2</v>
      </c>
      <c r="K46" s="150">
        <f t="shared" si="28"/>
        <v>2.9403807523997155E-2</v>
      </c>
      <c r="M46" s="128">
        <f t="shared" si="34"/>
        <v>97497039.464721277</v>
      </c>
      <c r="N46" s="128">
        <f t="shared" si="42"/>
        <v>95611632.790446088</v>
      </c>
      <c r="O46" s="128">
        <f t="shared" si="36"/>
        <v>-1885406.6742751896</v>
      </c>
      <c r="P46" s="128">
        <f t="shared" si="37"/>
        <v>4918530.4647212774</v>
      </c>
      <c r="Q46" s="133">
        <f t="shared" si="29"/>
        <v>3033123.7904460877</v>
      </c>
      <c r="R46" s="94">
        <f t="shared" si="38"/>
        <v>5.3128209968484989E-2</v>
      </c>
      <c r="S46" s="150">
        <f t="shared" si="30"/>
        <v>3.276272023830161E-2</v>
      </c>
      <c r="T46" s="128">
        <f t="shared" si="39"/>
        <v>4918530.4647212774</v>
      </c>
      <c r="U46" s="133">
        <f t="shared" si="39"/>
        <v>3033123.7904460877</v>
      </c>
      <c r="V46" s="94">
        <f t="shared" si="40"/>
        <v>5.3128209968484989E-2</v>
      </c>
      <c r="W46" s="150">
        <f t="shared" si="31"/>
        <v>3.276272023830161E-2</v>
      </c>
    </row>
    <row r="47" spans="1:23" x14ac:dyDescent="0.25">
      <c r="A47" s="78" t="s">
        <v>14</v>
      </c>
      <c r="B47" s="132">
        <f>'Other Pl Over 1L'!C336</f>
        <v>10496037</v>
      </c>
      <c r="C47" s="181">
        <f>'Other Pl Over 1L'!D336</f>
        <v>10813531.692578681</v>
      </c>
      <c r="D47" s="131">
        <f>'Other Pl Over 1L'!E336</f>
        <v>10737510.726912959</v>
      </c>
      <c r="E47" s="132">
        <f>'Other Pl Over 1L'!F336</f>
        <v>1629055.9319454543</v>
      </c>
      <c r="F47" s="131">
        <f t="shared" si="32"/>
        <v>317494.69257868081</v>
      </c>
      <c r="G47" s="131">
        <f t="shared" si="27"/>
        <v>241473.72691295855</v>
      </c>
      <c r="H47" s="132">
        <f t="shared" si="27"/>
        <v>-8866981.0680545457</v>
      </c>
      <c r="I47" s="80">
        <f t="shared" si="33"/>
        <v>3.0249006608749646E-2</v>
      </c>
      <c r="J47" s="80">
        <f t="shared" si="28"/>
        <v>2.3006180991259707E-2</v>
      </c>
      <c r="K47" s="149">
        <f t="shared" si="28"/>
        <v>-0.84479323653818539</v>
      </c>
      <c r="M47" s="131">
        <f t="shared" si="34"/>
        <v>10737510.726912959</v>
      </c>
      <c r="N47" s="131">
        <f t="shared" si="42"/>
        <v>10813531.692578681</v>
      </c>
      <c r="O47" s="131">
        <f t="shared" si="36"/>
        <v>76020.965665722266</v>
      </c>
      <c r="P47" s="131">
        <f t="shared" si="37"/>
        <v>241473.72691295855</v>
      </c>
      <c r="Q47" s="132">
        <f t="shared" si="29"/>
        <v>317494.69257868081</v>
      </c>
      <c r="R47" s="80">
        <f t="shared" si="38"/>
        <v>2.3006180991259707E-2</v>
      </c>
      <c r="S47" s="149">
        <f t="shared" si="30"/>
        <v>3.0249006608749646E-2</v>
      </c>
      <c r="T47" s="131">
        <f t="shared" si="39"/>
        <v>241473.72691295855</v>
      </c>
      <c r="U47" s="132">
        <f t="shared" si="39"/>
        <v>317494.69257868081</v>
      </c>
      <c r="V47" s="80">
        <f t="shared" si="40"/>
        <v>2.3006180991259707E-2</v>
      </c>
      <c r="W47" s="149">
        <f t="shared" si="31"/>
        <v>3.0249006608749646E-2</v>
      </c>
    </row>
    <row r="48" spans="1:23" x14ac:dyDescent="0.25">
      <c r="A48" s="91" t="s">
        <v>15</v>
      </c>
      <c r="B48" s="133">
        <f>'PET 0-1L'!C336</f>
        <v>507824498</v>
      </c>
      <c r="C48" s="180">
        <f>'PET 0-1L'!D336</f>
        <v>516465938.30474156</v>
      </c>
      <c r="D48" s="128">
        <f>'PET 0-1L'!E336</f>
        <v>508454397.2595185</v>
      </c>
      <c r="E48" s="133">
        <f>'PET 0-1L'!F336</f>
        <v>520883567.89555585</v>
      </c>
      <c r="F48" s="128">
        <f t="shared" si="32"/>
        <v>8641440.3047415614</v>
      </c>
      <c r="G48" s="128">
        <f t="shared" si="27"/>
        <v>629899.25951850414</v>
      </c>
      <c r="H48" s="133">
        <f t="shared" si="27"/>
        <v>13059069.895555854</v>
      </c>
      <c r="I48" s="94">
        <f t="shared" si="33"/>
        <v>1.7016588090520913E-2</v>
      </c>
      <c r="J48" s="94">
        <f t="shared" si="28"/>
        <v>1.2403876969293124E-3</v>
      </c>
      <c r="K48" s="150">
        <f t="shared" si="28"/>
        <v>2.5715714675025099E-2</v>
      </c>
      <c r="M48" s="128">
        <f t="shared" si="34"/>
        <v>508454397.2595185</v>
      </c>
      <c r="N48" s="128">
        <f>D48</f>
        <v>508454397.2595185</v>
      </c>
      <c r="O48" s="128">
        <f t="shared" si="36"/>
        <v>0</v>
      </c>
      <c r="P48" s="128">
        <f t="shared" si="37"/>
        <v>629899.25951850414</v>
      </c>
      <c r="Q48" s="133">
        <f t="shared" si="29"/>
        <v>629899.25951850414</v>
      </c>
      <c r="R48" s="94">
        <f t="shared" si="38"/>
        <v>1.2403876969293124E-3</v>
      </c>
      <c r="S48" s="150">
        <f t="shared" si="30"/>
        <v>1.2403876969293124E-3</v>
      </c>
      <c r="T48" s="128">
        <f t="shared" si="39"/>
        <v>629899.25951850414</v>
      </c>
      <c r="U48" s="133">
        <f t="shared" si="39"/>
        <v>629899.25951850414</v>
      </c>
      <c r="V48" s="94">
        <f t="shared" si="40"/>
        <v>1.2403876969293124E-3</v>
      </c>
      <c r="W48" s="150">
        <f t="shared" si="31"/>
        <v>1.2403876969293124E-3</v>
      </c>
    </row>
    <row r="49" spans="1:53" x14ac:dyDescent="0.25">
      <c r="A49" s="78" t="s">
        <v>16</v>
      </c>
      <c r="B49" s="132">
        <f>'PET over 1L'!C336</f>
        <v>52860895</v>
      </c>
      <c r="C49" s="181">
        <f>'PET over 1L'!D336</f>
        <v>54027841.019888543</v>
      </c>
      <c r="D49" s="131">
        <f>'PET over 1L'!E336</f>
        <v>52982792.678890482</v>
      </c>
      <c r="E49" s="132">
        <f>'PET over 1L'!F336</f>
        <v>53281990.031399846</v>
      </c>
      <c r="F49" s="131">
        <f t="shared" si="32"/>
        <v>1166946.0198885426</v>
      </c>
      <c r="G49" s="131">
        <f t="shared" si="27"/>
        <v>121897.67889048159</v>
      </c>
      <c r="H49" s="132">
        <f t="shared" si="27"/>
        <v>421095.03139984608</v>
      </c>
      <c r="I49" s="80">
        <f t="shared" si="33"/>
        <v>2.2075790050254399E-2</v>
      </c>
      <c r="J49" s="80">
        <f t="shared" si="28"/>
        <v>2.3060086078845543E-3</v>
      </c>
      <c r="K49" s="149">
        <f t="shared" si="28"/>
        <v>7.9660972709570295E-3</v>
      </c>
      <c r="M49" s="131">
        <f t="shared" si="34"/>
        <v>52982792.678890482</v>
      </c>
      <c r="N49" s="131">
        <f>D49</f>
        <v>52982792.678890482</v>
      </c>
      <c r="O49" s="131">
        <f t="shared" si="36"/>
        <v>0</v>
      </c>
      <c r="P49" s="131">
        <f t="shared" si="37"/>
        <v>121897.67889048159</v>
      </c>
      <c r="Q49" s="132">
        <f t="shared" si="29"/>
        <v>121897.67889048159</v>
      </c>
      <c r="R49" s="80">
        <f t="shared" si="38"/>
        <v>2.3060086078845543E-3</v>
      </c>
      <c r="S49" s="149">
        <f t="shared" si="30"/>
        <v>2.3060086078845543E-3</v>
      </c>
      <c r="T49" s="131">
        <f t="shared" si="39"/>
        <v>121897.67889048159</v>
      </c>
      <c r="U49" s="132">
        <f t="shared" si="39"/>
        <v>121897.67889048159</v>
      </c>
      <c r="V49" s="80">
        <f t="shared" si="40"/>
        <v>2.3060086078845543E-3</v>
      </c>
      <c r="W49" s="149">
        <f t="shared" si="31"/>
        <v>2.3060086078845543E-3</v>
      </c>
    </row>
    <row r="50" spans="1:53" x14ac:dyDescent="0.25">
      <c r="A50" s="91" t="s">
        <v>27</v>
      </c>
      <c r="B50" s="133">
        <f>'Plastic Oneway Keg'!C336</f>
        <v>1285</v>
      </c>
      <c r="C50" s="180">
        <f>'Plastic Oneway Keg'!D336</f>
        <v>873.39795380343844</v>
      </c>
      <c r="D50" s="128">
        <f>'Plastic Oneway Keg'!E336</f>
        <v>992.72241757046106</v>
      </c>
      <c r="E50" s="133">
        <f>'Plastic Oneway Keg'!F336</f>
        <v>852.89729819943636</v>
      </c>
      <c r="F50" s="128">
        <f t="shared" si="32"/>
        <v>-411.60204619656156</v>
      </c>
      <c r="G50" s="128">
        <f t="shared" si="27"/>
        <v>-292.27758242953894</v>
      </c>
      <c r="H50" s="133">
        <f t="shared" si="27"/>
        <v>-432.10270180056364</v>
      </c>
      <c r="I50" s="94">
        <f t="shared" si="33"/>
        <v>-0.32031287641755762</v>
      </c>
      <c r="J50" s="94">
        <f t="shared" si="28"/>
        <v>-0.22745337154049722</v>
      </c>
      <c r="K50" s="150">
        <f t="shared" si="28"/>
        <v>-0.33626669400822073</v>
      </c>
      <c r="M50" s="128">
        <f>E50</f>
        <v>852.89729819943636</v>
      </c>
      <c r="N50" s="128">
        <f>M50</f>
        <v>852.89729819943636</v>
      </c>
      <c r="O50" s="128">
        <f t="shared" si="36"/>
        <v>0</v>
      </c>
      <c r="P50" s="128">
        <f t="shared" si="37"/>
        <v>-432.10270180056364</v>
      </c>
      <c r="Q50" s="133">
        <f t="shared" si="29"/>
        <v>-432.10270180056364</v>
      </c>
      <c r="R50" s="94">
        <f t="shared" si="38"/>
        <v>-0.33626669400822073</v>
      </c>
      <c r="S50" s="150">
        <f t="shared" si="30"/>
        <v>-0.33626669400822073</v>
      </c>
      <c r="T50" s="128">
        <f t="shared" si="39"/>
        <v>432.10270180056364</v>
      </c>
      <c r="U50" s="133">
        <f t="shared" si="39"/>
        <v>432.10270180056364</v>
      </c>
      <c r="V50" s="94">
        <f t="shared" si="40"/>
        <v>0.33626669400822073</v>
      </c>
      <c r="W50" s="150">
        <f t="shared" si="31"/>
        <v>0.33626669400822073</v>
      </c>
    </row>
    <row r="51" spans="1:53" x14ac:dyDescent="0.25">
      <c r="A51" s="78" t="s">
        <v>101</v>
      </c>
      <c r="B51" s="132">
        <f>'Tetra 0-1L'!C336</f>
        <v>93144727</v>
      </c>
      <c r="C51" s="181">
        <f>'Tetra 0-1L'!D336</f>
        <v>91299037.380739659</v>
      </c>
      <c r="D51" s="131">
        <f>'Tetra 0-1L'!E336</f>
        <v>95243296.808221713</v>
      </c>
      <c r="E51" s="132">
        <f>'Tetra 0-1L'!F336</f>
        <v>94934404.198328137</v>
      </c>
      <c r="F51" s="131">
        <f t="shared" si="32"/>
        <v>-1845689.6192603409</v>
      </c>
      <c r="G51" s="131">
        <f t="shared" si="27"/>
        <v>2098569.8082217127</v>
      </c>
      <c r="H51" s="132">
        <f t="shared" si="27"/>
        <v>1789677.1983281374</v>
      </c>
      <c r="I51" s="80">
        <f t="shared" si="33"/>
        <v>-1.981528830140155E-2</v>
      </c>
      <c r="J51" s="80">
        <f t="shared" si="28"/>
        <v>2.2530205152909114E-2</v>
      </c>
      <c r="K51" s="149">
        <f t="shared" si="28"/>
        <v>1.9213940026128772E-2</v>
      </c>
      <c r="M51" s="131">
        <f>E51</f>
        <v>94934404.198328137</v>
      </c>
      <c r="N51" s="131">
        <f>D51</f>
        <v>95243296.808221713</v>
      </c>
      <c r="O51" s="131">
        <f t="shared" si="36"/>
        <v>308892.60989357531</v>
      </c>
      <c r="P51" s="131">
        <f t="shared" si="37"/>
        <v>1789677.1983281374</v>
      </c>
      <c r="Q51" s="132">
        <f t="shared" si="29"/>
        <v>2098569.8082217127</v>
      </c>
      <c r="R51" s="80">
        <f t="shared" si="38"/>
        <v>1.9213940026128772E-2</v>
      </c>
      <c r="S51" s="149">
        <f t="shared" si="30"/>
        <v>2.2530205152909114E-2</v>
      </c>
      <c r="T51" s="131">
        <f t="shared" si="39"/>
        <v>1789677.1983281374</v>
      </c>
      <c r="U51" s="132">
        <f t="shared" si="39"/>
        <v>2098569.8082217127</v>
      </c>
      <c r="V51" s="80">
        <f t="shared" si="40"/>
        <v>1.9213940026128772E-2</v>
      </c>
      <c r="W51" s="149">
        <f t="shared" si="31"/>
        <v>2.2530205152909114E-2</v>
      </c>
    </row>
    <row r="52" spans="1:53" x14ac:dyDescent="0.25">
      <c r="A52" s="91" t="s">
        <v>18</v>
      </c>
      <c r="B52" s="133">
        <f>'Tetra Over 1L'!C336</f>
        <v>582728</v>
      </c>
      <c r="C52" s="180">
        <f>'Tetra Over 1L'!D336</f>
        <v>557457.30936349742</v>
      </c>
      <c r="D52" s="128">
        <f>'Tetra Over 1L'!E336</f>
        <v>621633.59963797696</v>
      </c>
      <c r="E52" s="133">
        <f>'Tetra Over 1L'!F336</f>
        <v>639333.58662473527</v>
      </c>
      <c r="F52" s="128">
        <f t="shared" si="32"/>
        <v>-25270.690636502579</v>
      </c>
      <c r="G52" s="128">
        <f t="shared" si="27"/>
        <v>38905.599637976964</v>
      </c>
      <c r="H52" s="133">
        <f t="shared" si="27"/>
        <v>56605.586624735268</v>
      </c>
      <c r="I52" s="94">
        <f t="shared" si="33"/>
        <v>-4.3366185658665068E-2</v>
      </c>
      <c r="J52" s="94">
        <f t="shared" si="28"/>
        <v>6.6764596240401972E-2</v>
      </c>
      <c r="K52" s="150">
        <f t="shared" si="28"/>
        <v>9.7138950976673966E-2</v>
      </c>
      <c r="M52" s="128">
        <f t="shared" si="34"/>
        <v>621633.59963797696</v>
      </c>
      <c r="N52" s="128">
        <f>C52</f>
        <v>557457.30936349742</v>
      </c>
      <c r="O52" s="128">
        <f t="shared" si="36"/>
        <v>-64176.290274479543</v>
      </c>
      <c r="P52" s="128">
        <f t="shared" si="37"/>
        <v>38905.599637976964</v>
      </c>
      <c r="Q52" s="133">
        <f t="shared" si="29"/>
        <v>-25270.690636502579</v>
      </c>
      <c r="R52" s="94">
        <f t="shared" si="38"/>
        <v>6.6764596240401972E-2</v>
      </c>
      <c r="S52" s="150">
        <f t="shared" si="30"/>
        <v>-4.3366185658665068E-2</v>
      </c>
      <c r="T52" s="128">
        <f t="shared" si="39"/>
        <v>38905.599637976964</v>
      </c>
      <c r="U52" s="133">
        <f t="shared" si="39"/>
        <v>25270.690636502579</v>
      </c>
      <c r="V52" s="94">
        <f t="shared" si="40"/>
        <v>6.6764596240401972E-2</v>
      </c>
      <c r="W52" s="150">
        <f t="shared" si="31"/>
        <v>4.3366185658665068E-2</v>
      </c>
    </row>
    <row r="53" spans="1:53" x14ac:dyDescent="0.25">
      <c r="A53" s="78" t="s">
        <v>26</v>
      </c>
      <c r="B53" s="132"/>
      <c r="C53" s="181"/>
      <c r="D53" s="131"/>
      <c r="E53" s="132"/>
      <c r="F53" s="142"/>
      <c r="G53" s="142"/>
      <c r="H53" s="143"/>
      <c r="I53" s="142"/>
      <c r="J53" s="142"/>
      <c r="K53" s="143"/>
      <c r="M53" s="131"/>
      <c r="N53" s="132"/>
      <c r="O53" s="131"/>
      <c r="P53" s="131"/>
      <c r="Q53" s="132"/>
      <c r="R53" s="131"/>
      <c r="S53" s="132"/>
      <c r="T53" s="131"/>
      <c r="U53" s="132"/>
      <c r="V53" s="131"/>
      <c r="W53" s="132"/>
    </row>
    <row r="54" spans="1:53" x14ac:dyDescent="0.25">
      <c r="A54" s="78" t="s">
        <v>4</v>
      </c>
      <c r="B54" s="132"/>
      <c r="C54" s="181"/>
      <c r="D54" s="131"/>
      <c r="E54" s="132"/>
      <c r="F54" s="142"/>
      <c r="G54" s="142"/>
      <c r="H54" s="143"/>
      <c r="I54" s="142"/>
      <c r="J54" s="142"/>
      <c r="K54" s="143"/>
      <c r="M54" s="131"/>
      <c r="N54" s="132"/>
      <c r="O54" s="131"/>
      <c r="P54" s="131"/>
      <c r="Q54" s="132"/>
      <c r="R54" s="131"/>
      <c r="S54" s="132"/>
      <c r="T54" s="131"/>
      <c r="U54" s="132"/>
      <c r="V54" s="131"/>
      <c r="W54" s="132"/>
    </row>
    <row r="55" spans="1:53" ht="30" x14ac:dyDescent="0.25">
      <c r="A55" s="99" t="s">
        <v>73</v>
      </c>
      <c r="B55" s="184"/>
      <c r="C55" s="182"/>
      <c r="D55" s="135"/>
      <c r="E55" s="136"/>
      <c r="F55" s="144"/>
      <c r="G55" s="144"/>
      <c r="H55" s="145"/>
      <c r="I55" s="144"/>
      <c r="J55" s="144"/>
      <c r="K55" s="145"/>
      <c r="M55" s="135"/>
      <c r="N55" s="136"/>
      <c r="O55" s="135"/>
      <c r="P55" s="135"/>
      <c r="Q55" s="136"/>
      <c r="R55" s="135"/>
      <c r="S55" s="136"/>
      <c r="T55" s="135"/>
      <c r="U55" s="136"/>
      <c r="V55" s="135"/>
      <c r="W55" s="136"/>
    </row>
    <row r="56" spans="1:53" x14ac:dyDescent="0.25">
      <c r="A56" s="77" t="s">
        <v>114</v>
      </c>
      <c r="B56" s="185">
        <f>SUM(B34:B55)</f>
        <v>2124852158</v>
      </c>
      <c r="C56" s="139">
        <f t="shared" ref="C56:E56" si="43">SUM(C34:C55)</f>
        <v>2147226828.8577607</v>
      </c>
      <c r="D56" s="139">
        <f t="shared" si="43"/>
        <v>2151821089.4380946</v>
      </c>
      <c r="E56" s="139">
        <f t="shared" si="43"/>
        <v>2136057816.1030388</v>
      </c>
      <c r="F56" s="146">
        <f t="shared" ref="F56:H56" si="44">C56-$B56</f>
        <v>22374670.857760668</v>
      </c>
      <c r="G56" s="146">
        <f t="shared" si="44"/>
        <v>26968931.438094616</v>
      </c>
      <c r="H56" s="146">
        <f t="shared" si="44"/>
        <v>11205658.103038788</v>
      </c>
      <c r="I56" s="151">
        <f t="shared" ref="I56:K56" si="45">F56/$B56</f>
        <v>1.0529989474100941E-2</v>
      </c>
      <c r="J56" s="151">
        <f t="shared" si="45"/>
        <v>1.2692144880083755E-2</v>
      </c>
      <c r="K56" s="151">
        <f t="shared" si="45"/>
        <v>5.2736177718764321E-3</v>
      </c>
      <c r="M56" s="153">
        <f>SUM(M34:M55)</f>
        <v>2150820169.7941842</v>
      </c>
      <c r="N56" s="156">
        <f>SUM(N34:N55)</f>
        <v>2147012603.4906504</v>
      </c>
      <c r="O56" s="153">
        <f>N56-M56</f>
        <v>-3807566.3035337925</v>
      </c>
      <c r="P56" s="153">
        <f>SUM(P34:P55)</f>
        <v>25968011.794184733</v>
      </c>
      <c r="Q56" s="220">
        <f>SUM(Q34:Q55)</f>
        <v>22160445.490650021</v>
      </c>
      <c r="R56" s="155">
        <f>P56/$B56</f>
        <v>1.2221091098698799E-2</v>
      </c>
      <c r="S56" s="158">
        <f t="shared" ref="S56" si="46">Q56/$B56</f>
        <v>1.0429170522389831E-2</v>
      </c>
      <c r="T56" s="154">
        <f>SUM(T34:T52)</f>
        <v>32320315.125326741</v>
      </c>
      <c r="U56" s="157">
        <f>SUM(U34:U52)</f>
        <v>30075701.820681393</v>
      </c>
      <c r="V56" s="155">
        <f t="shared" ref="V56:W56" si="47">T56/$B56</f>
        <v>1.5210618302850762E-2</v>
      </c>
      <c r="W56" s="158">
        <f t="shared" si="47"/>
        <v>1.4154256194929771E-2</v>
      </c>
      <c r="X56" s="187"/>
      <c r="Y56" s="187"/>
      <c r="Z56" s="187"/>
      <c r="AA56" s="187"/>
      <c r="AB56" s="187"/>
      <c r="AC56" s="187"/>
      <c r="AD56" s="187"/>
      <c r="AZ56">
        <v>2002</v>
      </c>
      <c r="BA56" t="s">
        <v>55</v>
      </c>
    </row>
    <row r="57" spans="1:53" x14ac:dyDescent="0.25">
      <c r="O57" s="69" t="s">
        <v>135</v>
      </c>
      <c r="Q57" s="47">
        <f>P56-Q56</f>
        <v>3807566.3035347126</v>
      </c>
      <c r="S57" s="187">
        <f>R56-S56</f>
        <v>1.7919205763089682E-3</v>
      </c>
      <c r="U57" s="47">
        <f>T56-U56</f>
        <v>2244613.3046453483</v>
      </c>
      <c r="W57" s="187">
        <f>V56-W56</f>
        <v>1.0563621079209915E-3</v>
      </c>
    </row>
    <row r="59" spans="1:53" ht="34.5" customHeight="1" x14ac:dyDescent="0.25">
      <c r="A59" s="140" t="s">
        <v>120</v>
      </c>
      <c r="B59" s="221" t="s">
        <v>150</v>
      </c>
      <c r="C59" s="238" t="s">
        <v>123</v>
      </c>
      <c r="D59" s="239"/>
      <c r="E59" s="240"/>
      <c r="F59" s="238" t="s">
        <v>124</v>
      </c>
      <c r="G59" s="239"/>
      <c r="H59" s="240"/>
      <c r="I59" s="238" t="s">
        <v>122</v>
      </c>
      <c r="J59" s="239"/>
      <c r="K59" s="240"/>
      <c r="M59" s="245" t="s">
        <v>121</v>
      </c>
      <c r="N59" s="246"/>
      <c r="O59" s="163"/>
      <c r="P59" s="245" t="s">
        <v>126</v>
      </c>
      <c r="Q59" s="246"/>
      <c r="R59" s="245" t="s">
        <v>122</v>
      </c>
      <c r="S59" s="246"/>
      <c r="T59" s="245" t="s">
        <v>133</v>
      </c>
      <c r="U59" s="246"/>
      <c r="V59" s="245" t="s">
        <v>134</v>
      </c>
      <c r="W59" s="246"/>
    </row>
    <row r="60" spans="1:53" ht="60" x14ac:dyDescent="0.25">
      <c r="A60" s="77" t="s">
        <v>95</v>
      </c>
      <c r="B60" s="77" t="s">
        <v>41</v>
      </c>
      <c r="C60" s="105" t="s">
        <v>82</v>
      </c>
      <c r="D60" s="106" t="s">
        <v>83</v>
      </c>
      <c r="E60" s="107" t="s">
        <v>63</v>
      </c>
      <c r="F60" s="105" t="s">
        <v>82</v>
      </c>
      <c r="G60" s="106" t="s">
        <v>83</v>
      </c>
      <c r="H60" s="141" t="s">
        <v>63</v>
      </c>
      <c r="I60" s="105" t="s">
        <v>82</v>
      </c>
      <c r="J60" s="106" t="s">
        <v>83</v>
      </c>
      <c r="K60" s="141" t="s">
        <v>63</v>
      </c>
      <c r="M60" s="162" t="s">
        <v>99</v>
      </c>
      <c r="N60" s="159" t="s">
        <v>96</v>
      </c>
      <c r="O60" s="188" t="s">
        <v>130</v>
      </c>
      <c r="P60" s="162" t="s">
        <v>99</v>
      </c>
      <c r="Q60" s="159" t="s">
        <v>96</v>
      </c>
      <c r="R60" s="162" t="s">
        <v>99</v>
      </c>
      <c r="S60" s="159" t="s">
        <v>96</v>
      </c>
      <c r="T60" s="189" t="s">
        <v>99</v>
      </c>
      <c r="U60" s="162" t="s">
        <v>96</v>
      </c>
      <c r="V60" s="162" t="s">
        <v>99</v>
      </c>
      <c r="W60" s="162" t="s">
        <v>96</v>
      </c>
    </row>
    <row r="61" spans="1:53" x14ac:dyDescent="0.25">
      <c r="A61" s="91" t="s">
        <v>1</v>
      </c>
      <c r="B61" s="128">
        <f>Aluminum!C337</f>
        <v>1110736372</v>
      </c>
      <c r="C61" s="128">
        <f>Aluminum!D337</f>
        <v>1111245197.0091813</v>
      </c>
      <c r="D61" s="129">
        <f>Aluminum!E337</f>
        <v>1107863987.6875157</v>
      </c>
      <c r="E61" s="130">
        <f>Aluminum!F337</f>
        <v>1103770544.6089945</v>
      </c>
      <c r="F61" s="128">
        <f>C61-$B61</f>
        <v>508825.00918126106</v>
      </c>
      <c r="G61" s="129">
        <f t="shared" ref="G61:H79" si="48">D61-$B61</f>
        <v>-2872384.3124842644</v>
      </c>
      <c r="H61" s="130">
        <f t="shared" si="48"/>
        <v>-6965827.3910055161</v>
      </c>
      <c r="I61" s="94">
        <f>F61/$B61</f>
        <v>4.5809700844230667E-4</v>
      </c>
      <c r="J61" s="147">
        <f t="shared" ref="J61:K79" si="49">G61/$B61</f>
        <v>-2.5860180551324058E-3</v>
      </c>
      <c r="K61" s="148">
        <f t="shared" si="49"/>
        <v>-6.2713597633098092E-3</v>
      </c>
      <c r="M61" s="129">
        <f>D61</f>
        <v>1107863987.6875157</v>
      </c>
      <c r="N61" s="129">
        <f>D61</f>
        <v>1107863987.6875157</v>
      </c>
      <c r="O61" s="129">
        <f t="shared" ref="O61:O79" si="50">N61-M61</f>
        <v>0</v>
      </c>
      <c r="P61" s="129">
        <f>M61-$B61</f>
        <v>-2872384.3124842644</v>
      </c>
      <c r="Q61" s="130">
        <f t="shared" ref="Q61:Q79" si="51">N61-$B61</f>
        <v>-2872384.3124842644</v>
      </c>
      <c r="R61" s="147">
        <f>P61/$B61</f>
        <v>-2.5860180551324058E-3</v>
      </c>
      <c r="S61" s="148">
        <f t="shared" ref="S61:S79" si="52">Q61/$B61</f>
        <v>-2.5860180551324058E-3</v>
      </c>
      <c r="T61" s="129">
        <f>ABS(P61)</f>
        <v>2872384.3124842644</v>
      </c>
      <c r="U61" s="130">
        <f>ABS(Q61)</f>
        <v>2872384.3124842644</v>
      </c>
      <c r="V61" s="147">
        <f>T61/$B61</f>
        <v>2.5860180551324058E-3</v>
      </c>
      <c r="W61" s="148">
        <f t="shared" ref="W61:W79" si="53">U61/$B61</f>
        <v>2.5860180551324058E-3</v>
      </c>
    </row>
    <row r="62" spans="1:53" x14ac:dyDescent="0.25">
      <c r="A62" s="78" t="s">
        <v>2</v>
      </c>
      <c r="B62" s="131">
        <f>'Bag in a box'!C337</f>
        <v>986723</v>
      </c>
      <c r="C62" s="131">
        <f>'Bag in a box'!D337</f>
        <v>997389.80796346464</v>
      </c>
      <c r="D62" s="131">
        <f>'Bag in a box'!E337</f>
        <v>1005117.3332622111</v>
      </c>
      <c r="E62" s="132">
        <f>'Bag in a box'!F337</f>
        <v>1009226.3585178405</v>
      </c>
      <c r="F62" s="131">
        <f t="shared" ref="F62:F79" si="54">C62-$B62</f>
        <v>10666.807963464642</v>
      </c>
      <c r="G62" s="131">
        <f t="shared" si="48"/>
        <v>18394.333262211061</v>
      </c>
      <c r="H62" s="132">
        <f t="shared" si="48"/>
        <v>22503.358517840505</v>
      </c>
      <c r="I62" s="80">
        <f t="shared" ref="I62:I79" si="55">F62/$B62</f>
        <v>1.0810336805227649E-2</v>
      </c>
      <c r="J62" s="80">
        <f t="shared" si="49"/>
        <v>1.8641840984968489E-2</v>
      </c>
      <c r="K62" s="149">
        <f t="shared" si="49"/>
        <v>2.2806155849048319E-2</v>
      </c>
      <c r="M62" s="131">
        <f t="shared" ref="M62:M64" si="56">D62</f>
        <v>1005117.3332622111</v>
      </c>
      <c r="N62" s="131">
        <f t="shared" ref="N62" si="57">C62</f>
        <v>997389.80796346464</v>
      </c>
      <c r="O62" s="131">
        <f t="shared" si="50"/>
        <v>-7727.5252987464191</v>
      </c>
      <c r="P62" s="131">
        <f t="shared" ref="P62:P79" si="58">M62-$B62</f>
        <v>18394.333262211061</v>
      </c>
      <c r="Q62" s="132">
        <f t="shared" si="51"/>
        <v>10666.807963464642</v>
      </c>
      <c r="R62" s="80">
        <f t="shared" ref="R62:R79" si="59">P62/$B62</f>
        <v>1.8641840984968489E-2</v>
      </c>
      <c r="S62" s="149">
        <f t="shared" si="52"/>
        <v>1.0810336805227649E-2</v>
      </c>
      <c r="T62" s="131">
        <f t="shared" ref="T62:U79" si="60">ABS(P62)</f>
        <v>18394.333262211061</v>
      </c>
      <c r="U62" s="132">
        <f t="shared" si="60"/>
        <v>10666.807963464642</v>
      </c>
      <c r="V62" s="80">
        <f t="shared" ref="V62:V79" si="61">T62/$B62</f>
        <v>1.8641840984968489E-2</v>
      </c>
      <c r="W62" s="149">
        <f t="shared" si="53"/>
        <v>1.0810336805227649E-2</v>
      </c>
    </row>
    <row r="63" spans="1:53" x14ac:dyDescent="0.25">
      <c r="A63" s="91" t="s">
        <v>8</v>
      </c>
      <c r="B63" s="128">
        <f>'Bimetal 0-1L'!C337</f>
        <v>2563713</v>
      </c>
      <c r="C63" s="128">
        <f>'Bimetal 0-1L'!D337</f>
        <v>2280685.9980241177</v>
      </c>
      <c r="D63" s="128">
        <f>'Bimetal 0-1L'!E337</f>
        <v>2358218.986930931</v>
      </c>
      <c r="E63" s="133">
        <f>'Bimetal 0-1L'!F337</f>
        <v>2228719.9871329018</v>
      </c>
      <c r="F63" s="128">
        <f t="shared" si="54"/>
        <v>-283027.00197588233</v>
      </c>
      <c r="G63" s="128">
        <f t="shared" si="48"/>
        <v>-205494.01306906901</v>
      </c>
      <c r="H63" s="133">
        <f t="shared" si="48"/>
        <v>-334993.01286709821</v>
      </c>
      <c r="I63" s="94">
        <f t="shared" si="55"/>
        <v>-0.11039730343290467</v>
      </c>
      <c r="J63" s="94">
        <f t="shared" si="49"/>
        <v>-8.0154843022237285E-2</v>
      </c>
      <c r="K63" s="150">
        <f t="shared" si="49"/>
        <v>-0.13066712727481516</v>
      </c>
      <c r="M63" s="128">
        <f t="shared" si="56"/>
        <v>2358218.986930931</v>
      </c>
      <c r="N63" s="128">
        <f>D63</f>
        <v>2358218.986930931</v>
      </c>
      <c r="O63" s="128">
        <f t="shared" si="50"/>
        <v>0</v>
      </c>
      <c r="P63" s="128">
        <f t="shared" si="58"/>
        <v>-205494.01306906901</v>
      </c>
      <c r="Q63" s="133">
        <f t="shared" si="51"/>
        <v>-205494.01306906901</v>
      </c>
      <c r="R63" s="94">
        <f t="shared" si="59"/>
        <v>-8.0154843022237285E-2</v>
      </c>
      <c r="S63" s="150">
        <f t="shared" si="52"/>
        <v>-8.0154843022237285E-2</v>
      </c>
      <c r="T63" s="128">
        <f t="shared" si="60"/>
        <v>205494.01306906901</v>
      </c>
      <c r="U63" s="133">
        <f t="shared" si="60"/>
        <v>205494.01306906901</v>
      </c>
      <c r="V63" s="94">
        <f t="shared" si="61"/>
        <v>8.0154843022237285E-2</v>
      </c>
      <c r="W63" s="150">
        <f t="shared" si="53"/>
        <v>8.0154843022237285E-2</v>
      </c>
    </row>
    <row r="64" spans="1:53" x14ac:dyDescent="0.25">
      <c r="A64" s="78" t="s">
        <v>3</v>
      </c>
      <c r="B64" s="131">
        <f>'Bimetal over 1L'!C337</f>
        <v>369439</v>
      </c>
      <c r="C64" s="131">
        <f>'Bimetal over 1L'!D337</f>
        <v>359440.93124307191</v>
      </c>
      <c r="D64" s="131">
        <f>'Bimetal over 1L'!E337</f>
        <v>356265.52740669512</v>
      </c>
      <c r="E64" s="132">
        <f>'Bimetal over 1L'!F337</f>
        <v>494250.31820352719</v>
      </c>
      <c r="F64" s="131">
        <f t="shared" si="54"/>
        <v>-9998.0687569280853</v>
      </c>
      <c r="G64" s="131">
        <f t="shared" si="48"/>
        <v>-13173.472593304876</v>
      </c>
      <c r="H64" s="132">
        <f t="shared" si="48"/>
        <v>124811.31820352719</v>
      </c>
      <c r="I64" s="80">
        <f t="shared" si="55"/>
        <v>-2.7062840568884403E-2</v>
      </c>
      <c r="J64" s="80">
        <f t="shared" si="49"/>
        <v>-3.5658045288409927E-2</v>
      </c>
      <c r="K64" s="149">
        <f t="shared" si="49"/>
        <v>0.33784012571365551</v>
      </c>
      <c r="M64" s="131">
        <f t="shared" si="56"/>
        <v>356265.52740669512</v>
      </c>
      <c r="N64" s="131">
        <f>D64</f>
        <v>356265.52740669512</v>
      </c>
      <c r="O64" s="131">
        <f t="shared" si="50"/>
        <v>0</v>
      </c>
      <c r="P64" s="131">
        <f t="shared" si="58"/>
        <v>-13173.472593304876</v>
      </c>
      <c r="Q64" s="132">
        <f t="shared" si="51"/>
        <v>-13173.472593304876</v>
      </c>
      <c r="R64" s="80">
        <f t="shared" si="59"/>
        <v>-3.5658045288409927E-2</v>
      </c>
      <c r="S64" s="149">
        <f t="shared" si="52"/>
        <v>-3.5658045288409927E-2</v>
      </c>
      <c r="T64" s="131">
        <f t="shared" si="60"/>
        <v>13173.472593304876</v>
      </c>
      <c r="U64" s="132">
        <f t="shared" si="60"/>
        <v>13173.472593304876</v>
      </c>
      <c r="V64" s="80">
        <f t="shared" si="61"/>
        <v>3.5658045288409927E-2</v>
      </c>
      <c r="W64" s="149">
        <f t="shared" si="53"/>
        <v>3.5658045288409927E-2</v>
      </c>
    </row>
    <row r="65" spans="1:23" x14ac:dyDescent="0.25">
      <c r="A65" s="91" t="s">
        <v>9</v>
      </c>
      <c r="B65" s="128">
        <f>'Drink Pouches'!C337</f>
        <v>7728396</v>
      </c>
      <c r="C65" s="128">
        <f>'Drink Pouches'!D337</f>
        <v>7932507.8793975748</v>
      </c>
      <c r="D65" s="128">
        <f>'Drink Pouches'!E337</f>
        <v>8367628.6149836043</v>
      </c>
      <c r="E65" s="133">
        <f>'Drink Pouches'!F337</f>
        <v>7778916.1277949587</v>
      </c>
      <c r="F65" s="128">
        <f t="shared" si="54"/>
        <v>204111.87939757481</v>
      </c>
      <c r="G65" s="128">
        <f t="shared" si="48"/>
        <v>639232.61498360429</v>
      </c>
      <c r="H65" s="133">
        <f t="shared" si="48"/>
        <v>50520.127794958651</v>
      </c>
      <c r="I65" s="94">
        <f t="shared" si="55"/>
        <v>2.6410639335455226E-2</v>
      </c>
      <c r="J65" s="94">
        <f t="shared" si="49"/>
        <v>8.2712197328346559E-2</v>
      </c>
      <c r="K65" s="150">
        <f t="shared" si="49"/>
        <v>6.5369486494944945E-3</v>
      </c>
      <c r="M65" s="128">
        <f>E65</f>
        <v>7778916.1277949587</v>
      </c>
      <c r="N65" s="128">
        <f>E65</f>
        <v>7778916.1277949587</v>
      </c>
      <c r="O65" s="128">
        <f t="shared" si="50"/>
        <v>0</v>
      </c>
      <c r="P65" s="128">
        <f t="shared" si="58"/>
        <v>50520.127794958651</v>
      </c>
      <c r="Q65" s="133">
        <f t="shared" si="51"/>
        <v>50520.127794958651</v>
      </c>
      <c r="R65" s="94">
        <f t="shared" si="59"/>
        <v>6.5369486494944945E-3</v>
      </c>
      <c r="S65" s="150">
        <f t="shared" si="52"/>
        <v>6.5369486494944945E-3</v>
      </c>
      <c r="T65" s="128">
        <f t="shared" si="60"/>
        <v>50520.127794958651</v>
      </c>
      <c r="U65" s="133">
        <f t="shared" si="60"/>
        <v>50520.127794958651</v>
      </c>
      <c r="V65" s="94">
        <f t="shared" si="61"/>
        <v>6.5369486494944945E-3</v>
      </c>
      <c r="W65" s="150">
        <f t="shared" si="53"/>
        <v>6.5369486494944945E-3</v>
      </c>
    </row>
    <row r="66" spans="1:23" x14ac:dyDescent="0.25">
      <c r="A66" s="78" t="s">
        <v>10</v>
      </c>
      <c r="B66" s="131">
        <f>'Gable 0-1L'!C337</f>
        <v>39453520</v>
      </c>
      <c r="C66" s="131">
        <f>'Gable 0-1L'!D337</f>
        <v>39471069.961551592</v>
      </c>
      <c r="D66" s="131">
        <f>'Gable 0-1L'!E337</f>
        <v>39918569.67195902</v>
      </c>
      <c r="E66" s="132">
        <f>'Gable 0-1L'!F337</f>
        <v>39688553.833035804</v>
      </c>
      <c r="F66" s="131">
        <f t="shared" si="54"/>
        <v>17549.961551591754</v>
      </c>
      <c r="G66" s="131">
        <f t="shared" si="48"/>
        <v>465049.6719590202</v>
      </c>
      <c r="H66" s="132">
        <f t="shared" si="48"/>
        <v>235033.83303580433</v>
      </c>
      <c r="I66" s="80">
        <f t="shared" si="55"/>
        <v>4.4482625508678958E-4</v>
      </c>
      <c r="J66" s="80">
        <f t="shared" si="49"/>
        <v>1.1787279613048981E-2</v>
      </c>
      <c r="K66" s="149">
        <f t="shared" si="49"/>
        <v>5.9572335506642834E-3</v>
      </c>
      <c r="M66" s="131">
        <f t="shared" ref="M66:M70" si="62">D66</f>
        <v>39918569.67195902</v>
      </c>
      <c r="N66" s="131">
        <f t="shared" ref="N66:N67" si="63">C66</f>
        <v>39471069.961551592</v>
      </c>
      <c r="O66" s="131">
        <f t="shared" si="50"/>
        <v>-447499.71040742844</v>
      </c>
      <c r="P66" s="131">
        <f t="shared" si="58"/>
        <v>465049.6719590202</v>
      </c>
      <c r="Q66" s="132">
        <f t="shared" si="51"/>
        <v>17549.961551591754</v>
      </c>
      <c r="R66" s="80">
        <f t="shared" si="59"/>
        <v>1.1787279613048981E-2</v>
      </c>
      <c r="S66" s="149">
        <f t="shared" si="52"/>
        <v>4.4482625508678958E-4</v>
      </c>
      <c r="T66" s="131">
        <f t="shared" si="60"/>
        <v>465049.6719590202</v>
      </c>
      <c r="U66" s="132">
        <f t="shared" si="60"/>
        <v>17549.961551591754</v>
      </c>
      <c r="V66" s="80">
        <f t="shared" si="61"/>
        <v>1.1787279613048981E-2</v>
      </c>
      <c r="W66" s="149">
        <f t="shared" si="53"/>
        <v>4.4482625508678958E-4</v>
      </c>
    </row>
    <row r="67" spans="1:23" x14ac:dyDescent="0.25">
      <c r="A67" s="91" t="s">
        <v>11</v>
      </c>
      <c r="B67" s="128">
        <f>'Gable over 1L'!C337</f>
        <v>26972258</v>
      </c>
      <c r="C67" s="128">
        <f>'Gable over 1L'!D337</f>
        <v>27316979.350144319</v>
      </c>
      <c r="D67" s="128">
        <f>'Gable over 1L'!E337</f>
        <v>27537451.440300144</v>
      </c>
      <c r="E67" s="133">
        <f>'Gable over 1L'!F337</f>
        <v>27107952.548555341</v>
      </c>
      <c r="F67" s="128">
        <f t="shared" si="54"/>
        <v>344721.35014431924</v>
      </c>
      <c r="G67" s="128">
        <f t="shared" si="48"/>
        <v>565193.44030014426</v>
      </c>
      <c r="H67" s="133">
        <f t="shared" si="48"/>
        <v>135694.54855534062</v>
      </c>
      <c r="I67" s="94">
        <f t="shared" si="55"/>
        <v>1.2780589231510363E-2</v>
      </c>
      <c r="J67" s="94">
        <f t="shared" si="49"/>
        <v>2.0954620866378493E-2</v>
      </c>
      <c r="K67" s="150">
        <f t="shared" si="49"/>
        <v>5.0308931701357976E-3</v>
      </c>
      <c r="M67" s="128">
        <f t="shared" si="62"/>
        <v>27537451.440300144</v>
      </c>
      <c r="N67" s="128">
        <f t="shared" si="63"/>
        <v>27316979.350144319</v>
      </c>
      <c r="O67" s="128">
        <f t="shared" si="50"/>
        <v>-220472.09015582502</v>
      </c>
      <c r="P67" s="128">
        <f t="shared" si="58"/>
        <v>565193.44030014426</v>
      </c>
      <c r="Q67" s="133">
        <f t="shared" si="51"/>
        <v>344721.35014431924</v>
      </c>
      <c r="R67" s="94">
        <f t="shared" si="59"/>
        <v>2.0954620866378493E-2</v>
      </c>
      <c r="S67" s="150">
        <f t="shared" si="52"/>
        <v>1.2780589231510363E-2</v>
      </c>
      <c r="T67" s="128">
        <f t="shared" si="60"/>
        <v>565193.44030014426</v>
      </c>
      <c r="U67" s="133">
        <f t="shared" si="60"/>
        <v>344721.35014431924</v>
      </c>
      <c r="V67" s="94">
        <f t="shared" si="61"/>
        <v>2.0954620866378493E-2</v>
      </c>
      <c r="W67" s="150">
        <f t="shared" si="53"/>
        <v>1.2780589231510363E-2</v>
      </c>
    </row>
    <row r="68" spans="1:23" x14ac:dyDescent="0.25">
      <c r="A68" s="78" t="s">
        <v>105</v>
      </c>
      <c r="B68" s="131">
        <f>'Glass 0-1L'!C337</f>
        <v>123957514</v>
      </c>
      <c r="C68" s="131">
        <f>'Glass 0-1L'!D337</f>
        <v>120739266.42012</v>
      </c>
      <c r="D68" s="131">
        <f>'Glass 0-1L'!E337</f>
        <v>121981325.39083436</v>
      </c>
      <c r="E68" s="132">
        <f>'Glass 0-1L'!F337</f>
        <v>119119552.79687914</v>
      </c>
      <c r="F68" s="131">
        <f t="shared" si="54"/>
        <v>-3218247.5798799992</v>
      </c>
      <c r="G68" s="131">
        <f t="shared" si="48"/>
        <v>-1976188.6091656387</v>
      </c>
      <c r="H68" s="132">
        <f t="shared" si="48"/>
        <v>-4837961.2031208575</v>
      </c>
      <c r="I68" s="80">
        <f t="shared" si="55"/>
        <v>-2.5962505023132354E-2</v>
      </c>
      <c r="J68" s="80">
        <f t="shared" si="49"/>
        <v>-1.5942467264756847E-2</v>
      </c>
      <c r="K68" s="149">
        <f t="shared" si="49"/>
        <v>-3.9029188687350225E-2</v>
      </c>
      <c r="M68" s="131">
        <f t="shared" si="62"/>
        <v>121981325.39083436</v>
      </c>
      <c r="N68" s="131">
        <f>D68</f>
        <v>121981325.39083436</v>
      </c>
      <c r="O68" s="131">
        <f t="shared" si="50"/>
        <v>0</v>
      </c>
      <c r="P68" s="131">
        <f t="shared" si="58"/>
        <v>-1976188.6091656387</v>
      </c>
      <c r="Q68" s="132">
        <f t="shared" si="51"/>
        <v>-1976188.6091656387</v>
      </c>
      <c r="R68" s="80">
        <f t="shared" si="59"/>
        <v>-1.5942467264756847E-2</v>
      </c>
      <c r="S68" s="149">
        <f t="shared" si="52"/>
        <v>-1.5942467264756847E-2</v>
      </c>
      <c r="T68" s="131">
        <f t="shared" si="60"/>
        <v>1976188.6091656387</v>
      </c>
      <c r="U68" s="132">
        <f t="shared" si="60"/>
        <v>1976188.6091656387</v>
      </c>
      <c r="V68" s="80">
        <f t="shared" si="61"/>
        <v>1.5942467264756847E-2</v>
      </c>
      <c r="W68" s="149">
        <f t="shared" si="53"/>
        <v>1.5942467264756847E-2</v>
      </c>
    </row>
    <row r="69" spans="1:23" x14ac:dyDescent="0.25">
      <c r="A69" s="91" t="s">
        <v>12</v>
      </c>
      <c r="B69" s="138">
        <f>'Glass over 1L'!C337</f>
        <v>5199119</v>
      </c>
      <c r="C69" s="128">
        <f>'Glass over 1L'!D337</f>
        <v>5216040.0254424466</v>
      </c>
      <c r="D69" s="128">
        <f>'Glass over 1L'!E337</f>
        <v>5214964.1533419229</v>
      </c>
      <c r="E69" s="133">
        <f>'Glass over 1L'!F337</f>
        <v>5202891.5306158001</v>
      </c>
      <c r="F69" s="128">
        <f t="shared" si="54"/>
        <v>16921.025442446582</v>
      </c>
      <c r="G69" s="128">
        <f t="shared" si="48"/>
        <v>15845.153341922909</v>
      </c>
      <c r="H69" s="133">
        <f t="shared" si="48"/>
        <v>3772.5306158000603</v>
      </c>
      <c r="I69" s="94">
        <f t="shared" si="55"/>
        <v>3.2545947577746503E-3</v>
      </c>
      <c r="J69" s="94">
        <f t="shared" si="49"/>
        <v>3.047661217587616E-3</v>
      </c>
      <c r="K69" s="150">
        <f t="shared" si="49"/>
        <v>7.2560959189433064E-4</v>
      </c>
      <c r="M69" s="128">
        <f t="shared" si="62"/>
        <v>5214964.1533419229</v>
      </c>
      <c r="N69" s="128">
        <f>D69</f>
        <v>5214964.1533419229</v>
      </c>
      <c r="O69" s="128">
        <f t="shared" si="50"/>
        <v>0</v>
      </c>
      <c r="P69" s="128">
        <f t="shared" si="58"/>
        <v>15845.153341922909</v>
      </c>
      <c r="Q69" s="133">
        <f t="shared" si="51"/>
        <v>15845.153341922909</v>
      </c>
      <c r="R69" s="94">
        <f t="shared" si="59"/>
        <v>3.047661217587616E-3</v>
      </c>
      <c r="S69" s="150">
        <f t="shared" si="52"/>
        <v>3.047661217587616E-3</v>
      </c>
      <c r="T69" s="128">
        <f t="shared" si="60"/>
        <v>15845.153341922909</v>
      </c>
      <c r="U69" s="133">
        <f t="shared" si="60"/>
        <v>15845.153341922909</v>
      </c>
      <c r="V69" s="94">
        <f t="shared" si="61"/>
        <v>3.047661217587616E-3</v>
      </c>
      <c r="W69" s="150">
        <f t="shared" si="53"/>
        <v>3.047661217587616E-3</v>
      </c>
    </row>
    <row r="70" spans="1:23" x14ac:dyDescent="0.25">
      <c r="A70" s="78" t="s">
        <v>5</v>
      </c>
      <c r="B70" s="131">
        <f>HDPE!C337</f>
        <v>53040850</v>
      </c>
      <c r="C70" s="131">
        <f>HDPE!D337</f>
        <v>51906809.49014996</v>
      </c>
      <c r="D70" s="131">
        <f>HDPE!E337</f>
        <v>54160026.699924178</v>
      </c>
      <c r="E70" s="132">
        <f>HDPE!F337</f>
        <v>51487916.146532595</v>
      </c>
      <c r="F70" s="131">
        <f t="shared" si="54"/>
        <v>-1134040.5098500401</v>
      </c>
      <c r="G70" s="131">
        <f t="shared" si="48"/>
        <v>1119176.6999241784</v>
      </c>
      <c r="H70" s="132">
        <f t="shared" si="48"/>
        <v>-1552933.8534674048</v>
      </c>
      <c r="I70" s="80">
        <f t="shared" si="55"/>
        <v>-2.1380511621703652E-2</v>
      </c>
      <c r="J70" s="80">
        <f t="shared" si="49"/>
        <v>2.1100278368920904E-2</v>
      </c>
      <c r="K70" s="149">
        <f t="shared" si="49"/>
        <v>-2.9278072532159739E-2</v>
      </c>
      <c r="M70" s="131">
        <f t="shared" si="62"/>
        <v>54160026.699924178</v>
      </c>
      <c r="N70" s="131">
        <f>E70</f>
        <v>51487916.146532595</v>
      </c>
      <c r="O70" s="131">
        <f t="shared" si="50"/>
        <v>-2672110.5533915833</v>
      </c>
      <c r="P70" s="131">
        <f t="shared" si="58"/>
        <v>1119176.6999241784</v>
      </c>
      <c r="Q70" s="132">
        <f t="shared" si="51"/>
        <v>-1552933.8534674048</v>
      </c>
      <c r="R70" s="80">
        <f t="shared" si="59"/>
        <v>2.1100278368920904E-2</v>
      </c>
      <c r="S70" s="149">
        <f t="shared" si="52"/>
        <v>-2.9278072532159739E-2</v>
      </c>
      <c r="T70" s="131">
        <f t="shared" si="60"/>
        <v>1119176.6999241784</v>
      </c>
      <c r="U70" s="132">
        <f t="shared" si="60"/>
        <v>1552933.8534674048</v>
      </c>
      <c r="V70" s="80">
        <f t="shared" si="61"/>
        <v>2.1100278368920904E-2</v>
      </c>
      <c r="W70" s="149">
        <f t="shared" si="53"/>
        <v>2.9278072532159739E-2</v>
      </c>
    </row>
    <row r="71" spans="1:23" x14ac:dyDescent="0.25">
      <c r="A71" s="91" t="s">
        <v>6</v>
      </c>
      <c r="B71" s="128">
        <f>ISB!C337</f>
        <v>30002556</v>
      </c>
      <c r="C71" s="128">
        <f>ISB!D337</f>
        <v>29525048.948224414</v>
      </c>
      <c r="D71" s="128">
        <f>ISB!E337</f>
        <v>27235598.800846107</v>
      </c>
      <c r="E71" s="133">
        <f>ISB!F337</f>
        <v>26528113.728762306</v>
      </c>
      <c r="F71" s="128">
        <f t="shared" si="54"/>
        <v>-477507.05177558586</v>
      </c>
      <c r="G71" s="128">
        <f t="shared" si="48"/>
        <v>-2766957.1991538927</v>
      </c>
      <c r="H71" s="133">
        <f t="shared" si="48"/>
        <v>-3474442.2712376937</v>
      </c>
      <c r="I71" s="94">
        <f t="shared" si="55"/>
        <v>-1.5915545721357404E-2</v>
      </c>
      <c r="J71" s="94">
        <f t="shared" si="49"/>
        <v>-9.2224049149475559E-2</v>
      </c>
      <c r="K71" s="150">
        <f t="shared" si="49"/>
        <v>-0.1158048757991717</v>
      </c>
      <c r="M71" s="128">
        <f>E71</f>
        <v>26528113.728762306</v>
      </c>
      <c r="N71" s="128">
        <f>C71</f>
        <v>29525048.948224414</v>
      </c>
      <c r="O71" s="128">
        <f t="shared" si="50"/>
        <v>2996935.2194621079</v>
      </c>
      <c r="P71" s="128">
        <f t="shared" si="58"/>
        <v>-3474442.2712376937</v>
      </c>
      <c r="Q71" s="133">
        <f t="shared" si="51"/>
        <v>-477507.05177558586</v>
      </c>
      <c r="R71" s="94">
        <f t="shared" si="59"/>
        <v>-0.1158048757991717</v>
      </c>
      <c r="S71" s="150">
        <f t="shared" si="52"/>
        <v>-1.5915545721357404E-2</v>
      </c>
      <c r="T71" s="128">
        <f t="shared" si="60"/>
        <v>3474442.2712376937</v>
      </c>
      <c r="U71" s="133">
        <f t="shared" si="60"/>
        <v>477507.05177558586</v>
      </c>
      <c r="V71" s="94">
        <f t="shared" si="61"/>
        <v>0.1158048757991717</v>
      </c>
      <c r="W71" s="150">
        <f t="shared" si="53"/>
        <v>1.5915545721357404E-2</v>
      </c>
    </row>
    <row r="72" spans="1:23" x14ac:dyDescent="0.25">
      <c r="A72" s="78" t="s">
        <v>7</v>
      </c>
      <c r="B72" s="131">
        <f>'Liquor and Wine'!C337</f>
        <v>1174</v>
      </c>
      <c r="C72" s="131">
        <f>'Liquor and Wine'!D337</f>
        <v>953.0414851491563</v>
      </c>
      <c r="D72" s="131">
        <f>'Liquor and Wine'!E337</f>
        <v>1019.1405042617338</v>
      </c>
      <c r="E72" s="132">
        <f>'Liquor and Wine'!F337</f>
        <v>1923.6689428422567</v>
      </c>
      <c r="F72" s="131">
        <f t="shared" si="54"/>
        <v>-220.9585148508437</v>
      </c>
      <c r="G72" s="131">
        <f t="shared" si="48"/>
        <v>-154.85949573826622</v>
      </c>
      <c r="H72" s="132">
        <f t="shared" si="48"/>
        <v>749.66894284225668</v>
      </c>
      <c r="I72" s="80">
        <f t="shared" si="55"/>
        <v>-0.18820997857823143</v>
      </c>
      <c r="J72" s="80">
        <f t="shared" si="49"/>
        <v>-0.13190757728983493</v>
      </c>
      <c r="K72" s="149">
        <f t="shared" si="49"/>
        <v>0.6385595765266241</v>
      </c>
      <c r="M72" s="131">
        <f t="shared" ref="M72:M76" si="64">D72</f>
        <v>1019.1405042617338</v>
      </c>
      <c r="N72" s="131">
        <f t="shared" ref="N72:N74" si="65">C72</f>
        <v>953.0414851491563</v>
      </c>
      <c r="O72" s="131">
        <f t="shared" si="50"/>
        <v>-66.09901911257748</v>
      </c>
      <c r="P72" s="131">
        <f t="shared" si="58"/>
        <v>-154.85949573826622</v>
      </c>
      <c r="Q72" s="132">
        <f t="shared" si="51"/>
        <v>-220.9585148508437</v>
      </c>
      <c r="R72" s="80">
        <f t="shared" si="59"/>
        <v>-0.13190757728983493</v>
      </c>
      <c r="S72" s="149">
        <f t="shared" si="52"/>
        <v>-0.18820997857823143</v>
      </c>
      <c r="T72" s="131">
        <f t="shared" si="60"/>
        <v>154.85949573826622</v>
      </c>
      <c r="U72" s="132">
        <f t="shared" si="60"/>
        <v>220.9585148508437</v>
      </c>
      <c r="V72" s="80">
        <f t="shared" si="61"/>
        <v>0.13190757728983493</v>
      </c>
      <c r="W72" s="149">
        <f t="shared" si="53"/>
        <v>0.18820997857823143</v>
      </c>
    </row>
    <row r="73" spans="1:23" x14ac:dyDescent="0.25">
      <c r="A73" s="91" t="s">
        <v>13</v>
      </c>
      <c r="B73" s="128">
        <f>'Other Pl 0-1L'!C337</f>
        <v>96124959</v>
      </c>
      <c r="C73" s="128">
        <f>'Other Pl 0-1L'!D337</f>
        <v>95318922.035433039</v>
      </c>
      <c r="D73" s="128">
        <f>'Other Pl 0-1L'!E337</f>
        <v>97247042.079138175</v>
      </c>
      <c r="E73" s="133">
        <f>'Other Pl 0-1L'!F337</f>
        <v>95604958.745087177</v>
      </c>
      <c r="F73" s="128">
        <f t="shared" si="54"/>
        <v>-806036.96456696093</v>
      </c>
      <c r="G73" s="128">
        <f t="shared" si="48"/>
        <v>1122083.0791381747</v>
      </c>
      <c r="H73" s="133">
        <f t="shared" si="48"/>
        <v>-520000.25491282344</v>
      </c>
      <c r="I73" s="94">
        <f t="shared" si="55"/>
        <v>-8.3853035980692679E-3</v>
      </c>
      <c r="J73" s="94">
        <f t="shared" si="49"/>
        <v>1.1673170951762639E-2</v>
      </c>
      <c r="K73" s="150">
        <f t="shared" si="49"/>
        <v>-5.409627846112511E-3</v>
      </c>
      <c r="M73" s="128">
        <f t="shared" si="64"/>
        <v>97247042.079138175</v>
      </c>
      <c r="N73" s="128">
        <f t="shared" si="65"/>
        <v>95318922.035433039</v>
      </c>
      <c r="O73" s="128">
        <f t="shared" si="50"/>
        <v>-1928120.0437051356</v>
      </c>
      <c r="P73" s="128">
        <f t="shared" si="58"/>
        <v>1122083.0791381747</v>
      </c>
      <c r="Q73" s="133">
        <f t="shared" si="51"/>
        <v>-806036.96456696093</v>
      </c>
      <c r="R73" s="94">
        <f t="shared" si="59"/>
        <v>1.1673170951762639E-2</v>
      </c>
      <c r="S73" s="150">
        <f t="shared" si="52"/>
        <v>-8.3853035980692679E-3</v>
      </c>
      <c r="T73" s="128">
        <f t="shared" si="60"/>
        <v>1122083.0791381747</v>
      </c>
      <c r="U73" s="133">
        <f t="shared" si="60"/>
        <v>806036.96456696093</v>
      </c>
      <c r="V73" s="94">
        <f t="shared" si="61"/>
        <v>1.1673170951762639E-2</v>
      </c>
      <c r="W73" s="150">
        <f t="shared" si="53"/>
        <v>8.3853035980692679E-3</v>
      </c>
    </row>
    <row r="74" spans="1:23" x14ac:dyDescent="0.25">
      <c r="A74" s="78" t="s">
        <v>14</v>
      </c>
      <c r="B74" s="131">
        <f>'Other Pl Over 1L'!C337</f>
        <v>10481200</v>
      </c>
      <c r="C74" s="131">
        <f>'Other Pl Over 1L'!D337</f>
        <v>10432070.502375865</v>
      </c>
      <c r="D74" s="131">
        <f>'Other Pl Over 1L'!E337</f>
        <v>10739869.442493407</v>
      </c>
      <c r="E74" s="132">
        <f>'Other Pl Over 1L'!F337</f>
        <v>14073027.468300998</v>
      </c>
      <c r="F74" s="131">
        <f t="shared" si="54"/>
        <v>-49129.497624134645</v>
      </c>
      <c r="G74" s="131">
        <f t="shared" si="48"/>
        <v>258669.44249340706</v>
      </c>
      <c r="H74" s="132">
        <f t="shared" si="48"/>
        <v>3591827.4683009982</v>
      </c>
      <c r="I74" s="80">
        <f t="shared" si="55"/>
        <v>-4.6873924382832737E-3</v>
      </c>
      <c r="J74" s="80">
        <f t="shared" si="49"/>
        <v>2.4679372828817984E-2</v>
      </c>
      <c r="K74" s="149">
        <f t="shared" si="49"/>
        <v>0.34269238906814087</v>
      </c>
      <c r="M74" s="131">
        <f t="shared" si="64"/>
        <v>10739869.442493407</v>
      </c>
      <c r="N74" s="131">
        <f t="shared" si="65"/>
        <v>10432070.502375865</v>
      </c>
      <c r="O74" s="131">
        <f t="shared" si="50"/>
        <v>-307798.9401175417</v>
      </c>
      <c r="P74" s="131">
        <f t="shared" si="58"/>
        <v>258669.44249340706</v>
      </c>
      <c r="Q74" s="132">
        <f t="shared" si="51"/>
        <v>-49129.497624134645</v>
      </c>
      <c r="R74" s="80">
        <f t="shared" si="59"/>
        <v>2.4679372828817984E-2</v>
      </c>
      <c r="S74" s="149">
        <f t="shared" si="52"/>
        <v>-4.6873924382832737E-3</v>
      </c>
      <c r="T74" s="131">
        <f t="shared" si="60"/>
        <v>258669.44249340706</v>
      </c>
      <c r="U74" s="132">
        <f t="shared" si="60"/>
        <v>49129.497624134645</v>
      </c>
      <c r="V74" s="80">
        <f t="shared" si="61"/>
        <v>2.4679372828817984E-2</v>
      </c>
      <c r="W74" s="149">
        <f t="shared" si="53"/>
        <v>4.6873924382832737E-3</v>
      </c>
    </row>
    <row r="75" spans="1:23" x14ac:dyDescent="0.25">
      <c r="A75" s="91" t="s">
        <v>15</v>
      </c>
      <c r="B75" s="128">
        <f>'PET 0-1L'!C337</f>
        <v>538975887</v>
      </c>
      <c r="C75" s="128">
        <f>'PET 0-1L'!D337</f>
        <v>540530386.12452137</v>
      </c>
      <c r="D75" s="128">
        <f>'PET 0-1L'!E337</f>
        <v>539592261.53134775</v>
      </c>
      <c r="E75" s="133">
        <f>'PET 0-1L'!F337</f>
        <v>532921720.77112406</v>
      </c>
      <c r="F75" s="128">
        <f t="shared" si="54"/>
        <v>1554499.1245213747</v>
      </c>
      <c r="G75" s="128">
        <f t="shared" si="48"/>
        <v>616374.53134775162</v>
      </c>
      <c r="H75" s="133">
        <f t="shared" si="48"/>
        <v>-6054166.2288759351</v>
      </c>
      <c r="I75" s="94">
        <f t="shared" si="55"/>
        <v>2.8841719305364301E-3</v>
      </c>
      <c r="J75" s="94">
        <f t="shared" si="49"/>
        <v>1.143603167070351E-3</v>
      </c>
      <c r="K75" s="150">
        <f t="shared" si="49"/>
        <v>-1.1232721861777714E-2</v>
      </c>
      <c r="M75" s="128">
        <f t="shared" si="64"/>
        <v>539592261.53134775</v>
      </c>
      <c r="N75" s="128">
        <f>D75</f>
        <v>539592261.53134775</v>
      </c>
      <c r="O75" s="128">
        <f t="shared" si="50"/>
        <v>0</v>
      </c>
      <c r="P75" s="128">
        <f t="shared" si="58"/>
        <v>616374.53134775162</v>
      </c>
      <c r="Q75" s="133">
        <f t="shared" si="51"/>
        <v>616374.53134775162</v>
      </c>
      <c r="R75" s="94">
        <f t="shared" si="59"/>
        <v>1.143603167070351E-3</v>
      </c>
      <c r="S75" s="150">
        <f t="shared" si="52"/>
        <v>1.143603167070351E-3</v>
      </c>
      <c r="T75" s="128">
        <f t="shared" si="60"/>
        <v>616374.53134775162</v>
      </c>
      <c r="U75" s="133">
        <f t="shared" si="60"/>
        <v>616374.53134775162</v>
      </c>
      <c r="V75" s="94">
        <f t="shared" si="61"/>
        <v>1.143603167070351E-3</v>
      </c>
      <c r="W75" s="150">
        <f t="shared" si="53"/>
        <v>1.143603167070351E-3</v>
      </c>
    </row>
    <row r="76" spans="1:23" x14ac:dyDescent="0.25">
      <c r="A76" s="78" t="s">
        <v>16</v>
      </c>
      <c r="B76" s="131">
        <f>'PET over 1L'!C337</f>
        <v>54165023</v>
      </c>
      <c r="C76" s="131">
        <f>'PET over 1L'!D337</f>
        <v>54988367.956784584</v>
      </c>
      <c r="D76" s="131">
        <f>'PET over 1L'!E337</f>
        <v>54022032.26127483</v>
      </c>
      <c r="E76" s="132">
        <f>'PET over 1L'!F337</f>
        <v>54516917.496957898</v>
      </c>
      <c r="F76" s="131">
        <f t="shared" si="54"/>
        <v>823344.95678458363</v>
      </c>
      <c r="G76" s="131">
        <f t="shared" si="48"/>
        <v>-142990.73872517049</v>
      </c>
      <c r="H76" s="132">
        <f t="shared" si="48"/>
        <v>351894.49695789814</v>
      </c>
      <c r="I76" s="80">
        <f t="shared" si="55"/>
        <v>1.5200675845454429E-2</v>
      </c>
      <c r="J76" s="80">
        <f t="shared" si="49"/>
        <v>-2.6399091296457214E-3</v>
      </c>
      <c r="K76" s="149">
        <f t="shared" si="49"/>
        <v>6.4967109301864072E-3</v>
      </c>
      <c r="M76" s="131">
        <f t="shared" si="64"/>
        <v>54022032.26127483</v>
      </c>
      <c r="N76" s="131">
        <f>D76</f>
        <v>54022032.26127483</v>
      </c>
      <c r="O76" s="131">
        <f t="shared" si="50"/>
        <v>0</v>
      </c>
      <c r="P76" s="131">
        <f t="shared" si="58"/>
        <v>-142990.73872517049</v>
      </c>
      <c r="Q76" s="132">
        <f t="shared" si="51"/>
        <v>-142990.73872517049</v>
      </c>
      <c r="R76" s="80">
        <f t="shared" si="59"/>
        <v>-2.6399091296457214E-3</v>
      </c>
      <c r="S76" s="149">
        <f t="shared" si="52"/>
        <v>-2.6399091296457214E-3</v>
      </c>
      <c r="T76" s="131">
        <f t="shared" si="60"/>
        <v>142990.73872517049</v>
      </c>
      <c r="U76" s="132">
        <f t="shared" si="60"/>
        <v>142990.73872517049</v>
      </c>
      <c r="V76" s="80">
        <f t="shared" si="61"/>
        <v>2.6399091296457214E-3</v>
      </c>
      <c r="W76" s="149">
        <f t="shared" si="53"/>
        <v>2.6399091296457214E-3</v>
      </c>
    </row>
    <row r="77" spans="1:23" x14ac:dyDescent="0.25">
      <c r="A77" s="91" t="s">
        <v>27</v>
      </c>
      <c r="B77" s="128">
        <f>'Plastic Oneway Keg'!C337</f>
        <v>2154</v>
      </c>
      <c r="C77" s="128">
        <f>'Plastic Oneway Keg'!D337</f>
        <v>2526.8265699271187</v>
      </c>
      <c r="D77" s="128">
        <f>'Plastic Oneway Keg'!E337</f>
        <v>3008.7126002943382</v>
      </c>
      <c r="E77" s="133">
        <f>'Plastic Oneway Keg'!F337</f>
        <v>2716.2573986029274</v>
      </c>
      <c r="F77" s="128">
        <f t="shared" si="54"/>
        <v>372.82656992711873</v>
      </c>
      <c r="G77" s="128">
        <f t="shared" si="48"/>
        <v>854.71260029433824</v>
      </c>
      <c r="H77" s="133">
        <f t="shared" si="48"/>
        <v>562.25739860292742</v>
      </c>
      <c r="I77" s="94">
        <f t="shared" si="55"/>
        <v>0.1730856870599437</v>
      </c>
      <c r="J77" s="94">
        <f t="shared" si="49"/>
        <v>0.39680250710043558</v>
      </c>
      <c r="K77" s="150">
        <f t="shared" si="49"/>
        <v>0.26102943296329034</v>
      </c>
      <c r="M77" s="128">
        <f>E77</f>
        <v>2716.2573986029274</v>
      </c>
      <c r="N77" s="128">
        <f>M77</f>
        <v>2716.2573986029274</v>
      </c>
      <c r="O77" s="128">
        <f t="shared" si="50"/>
        <v>0</v>
      </c>
      <c r="P77" s="128">
        <f t="shared" si="58"/>
        <v>562.25739860292742</v>
      </c>
      <c r="Q77" s="133">
        <f t="shared" si="51"/>
        <v>562.25739860292742</v>
      </c>
      <c r="R77" s="94">
        <f t="shared" si="59"/>
        <v>0.26102943296329034</v>
      </c>
      <c r="S77" s="150">
        <f t="shared" si="52"/>
        <v>0.26102943296329034</v>
      </c>
      <c r="T77" s="128">
        <f t="shared" si="60"/>
        <v>562.25739860292742</v>
      </c>
      <c r="U77" s="133">
        <f t="shared" si="60"/>
        <v>562.25739860292742</v>
      </c>
      <c r="V77" s="94">
        <f t="shared" si="61"/>
        <v>0.26102943296329034</v>
      </c>
      <c r="W77" s="150">
        <f t="shared" si="53"/>
        <v>0.26102943296329034</v>
      </c>
    </row>
    <row r="78" spans="1:23" x14ac:dyDescent="0.25">
      <c r="A78" s="78" t="s">
        <v>101</v>
      </c>
      <c r="B78" s="131">
        <f>'Tetra 0-1L'!C337</f>
        <v>97572642</v>
      </c>
      <c r="C78" s="131">
        <f>'Tetra 0-1L'!D337</f>
        <v>97117763.251109287</v>
      </c>
      <c r="D78" s="131">
        <f>'Tetra 0-1L'!E337</f>
        <v>97428741.320637256</v>
      </c>
      <c r="E78" s="132">
        <f>'Tetra 0-1L'!F337</f>
        <v>100451956.15344808</v>
      </c>
      <c r="F78" s="131">
        <f t="shared" si="54"/>
        <v>-454878.74889071286</v>
      </c>
      <c r="G78" s="131">
        <f t="shared" si="48"/>
        <v>-143900.67936274409</v>
      </c>
      <c r="H78" s="132">
        <f t="shared" si="48"/>
        <v>2879314.1534480751</v>
      </c>
      <c r="I78" s="80">
        <f t="shared" si="55"/>
        <v>-4.6619496978539624E-3</v>
      </c>
      <c r="J78" s="80">
        <f t="shared" si="49"/>
        <v>-1.4748056054764212E-3</v>
      </c>
      <c r="K78" s="149">
        <f t="shared" si="49"/>
        <v>2.9509441319095112E-2</v>
      </c>
      <c r="M78" s="131">
        <f>E78</f>
        <v>100451956.15344808</v>
      </c>
      <c r="N78" s="131">
        <f>D78</f>
        <v>97428741.320637256</v>
      </c>
      <c r="O78" s="131">
        <f t="shared" si="50"/>
        <v>-3023214.8328108191</v>
      </c>
      <c r="P78" s="131">
        <f t="shared" si="58"/>
        <v>2879314.1534480751</v>
      </c>
      <c r="Q78" s="132">
        <f t="shared" si="51"/>
        <v>-143900.67936274409</v>
      </c>
      <c r="R78" s="80">
        <f t="shared" si="59"/>
        <v>2.9509441319095112E-2</v>
      </c>
      <c r="S78" s="149">
        <f t="shared" si="52"/>
        <v>-1.4748056054764212E-3</v>
      </c>
      <c r="T78" s="131">
        <f t="shared" si="60"/>
        <v>2879314.1534480751</v>
      </c>
      <c r="U78" s="132">
        <f t="shared" si="60"/>
        <v>143900.67936274409</v>
      </c>
      <c r="V78" s="80">
        <f t="shared" si="61"/>
        <v>2.9509441319095112E-2</v>
      </c>
      <c r="W78" s="149">
        <f t="shared" si="53"/>
        <v>1.4748056054764212E-3</v>
      </c>
    </row>
    <row r="79" spans="1:23" x14ac:dyDescent="0.25">
      <c r="A79" s="91" t="s">
        <v>18</v>
      </c>
      <c r="B79" s="128">
        <f>'Tetra Over 1L'!C337</f>
        <v>578417</v>
      </c>
      <c r="C79" s="128">
        <f>'Tetra Over 1L'!D337</f>
        <v>542019.42885771429</v>
      </c>
      <c r="D79" s="128">
        <f>'Tetra Over 1L'!E337</f>
        <v>600539.80988783611</v>
      </c>
      <c r="E79" s="133">
        <f>'Tetra Over 1L'!F337</f>
        <v>661427.80674042506</v>
      </c>
      <c r="F79" s="128">
        <f t="shared" si="54"/>
        <v>-36397.571142285713</v>
      </c>
      <c r="G79" s="128">
        <f t="shared" si="48"/>
        <v>22122.809887836105</v>
      </c>
      <c r="H79" s="133">
        <f t="shared" si="48"/>
        <v>83010.806740425061</v>
      </c>
      <c r="I79" s="94">
        <f t="shared" si="55"/>
        <v>-6.2926178072715208E-2</v>
      </c>
      <c r="J79" s="94">
        <f t="shared" si="49"/>
        <v>3.8247164049182693E-2</v>
      </c>
      <c r="K79" s="150">
        <f t="shared" si="49"/>
        <v>0.14351377421553146</v>
      </c>
      <c r="M79" s="128">
        <f t="shared" ref="M79" si="66">D79</f>
        <v>600539.80988783611</v>
      </c>
      <c r="N79" s="128">
        <f>C79</f>
        <v>542019.42885771429</v>
      </c>
      <c r="O79" s="128">
        <f t="shared" si="50"/>
        <v>-58520.381030121818</v>
      </c>
      <c r="P79" s="128">
        <f t="shared" si="58"/>
        <v>22122.809887836105</v>
      </c>
      <c r="Q79" s="133">
        <f t="shared" si="51"/>
        <v>-36397.571142285713</v>
      </c>
      <c r="R79" s="94">
        <f t="shared" si="59"/>
        <v>3.8247164049182693E-2</v>
      </c>
      <c r="S79" s="150">
        <f t="shared" si="52"/>
        <v>-6.2926178072715208E-2</v>
      </c>
      <c r="T79" s="128">
        <f t="shared" si="60"/>
        <v>22122.809887836105</v>
      </c>
      <c r="U79" s="133">
        <f t="shared" si="60"/>
        <v>36397.571142285713</v>
      </c>
      <c r="V79" s="94">
        <f t="shared" si="61"/>
        <v>3.8247164049182693E-2</v>
      </c>
      <c r="W79" s="150">
        <f t="shared" si="53"/>
        <v>6.2926178072715208E-2</v>
      </c>
    </row>
    <row r="80" spans="1:23" x14ac:dyDescent="0.25">
      <c r="A80" s="78" t="s">
        <v>26</v>
      </c>
      <c r="B80" s="131"/>
      <c r="C80" s="131"/>
      <c r="D80" s="131"/>
      <c r="E80" s="132"/>
      <c r="F80" s="142"/>
      <c r="G80" s="142"/>
      <c r="H80" s="143"/>
      <c r="I80" s="142"/>
      <c r="J80" s="142"/>
      <c r="K80" s="143"/>
      <c r="M80" s="131"/>
      <c r="N80" s="132"/>
      <c r="O80" s="131"/>
      <c r="P80" s="131"/>
      <c r="Q80" s="132"/>
      <c r="R80" s="131"/>
      <c r="S80" s="132"/>
      <c r="T80" s="131"/>
      <c r="U80" s="132"/>
      <c r="V80" s="131"/>
      <c r="W80" s="132"/>
    </row>
    <row r="81" spans="1:30" x14ac:dyDescent="0.25">
      <c r="A81" s="78" t="s">
        <v>4</v>
      </c>
      <c r="B81" s="131"/>
      <c r="C81" s="131"/>
      <c r="D81" s="131"/>
      <c r="E81" s="132"/>
      <c r="F81" s="142"/>
      <c r="G81" s="142"/>
      <c r="H81" s="143"/>
      <c r="I81" s="142"/>
      <c r="J81" s="142"/>
      <c r="K81" s="143"/>
      <c r="M81" s="131"/>
      <c r="N81" s="132"/>
      <c r="O81" s="131"/>
      <c r="P81" s="131"/>
      <c r="Q81" s="132"/>
      <c r="R81" s="131"/>
      <c r="S81" s="132"/>
      <c r="T81" s="131"/>
      <c r="U81" s="132"/>
      <c r="V81" s="131"/>
      <c r="W81" s="132"/>
    </row>
    <row r="82" spans="1:30" ht="30" x14ac:dyDescent="0.25">
      <c r="A82" s="99" t="s">
        <v>73</v>
      </c>
      <c r="B82" s="134"/>
      <c r="C82" s="135"/>
      <c r="D82" s="135"/>
      <c r="E82" s="136"/>
      <c r="F82" s="144"/>
      <c r="G82" s="144"/>
      <c r="H82" s="145"/>
      <c r="I82" s="144"/>
      <c r="J82" s="144"/>
      <c r="K82" s="145"/>
      <c r="M82" s="135"/>
      <c r="N82" s="136"/>
      <c r="O82" s="135"/>
      <c r="P82" s="135"/>
      <c r="Q82" s="136"/>
      <c r="R82" s="135"/>
      <c r="S82" s="136"/>
      <c r="T82" s="135"/>
      <c r="U82" s="136"/>
      <c r="V82" s="135"/>
      <c r="W82" s="136"/>
    </row>
    <row r="83" spans="1:30" x14ac:dyDescent="0.25">
      <c r="A83" s="137" t="s">
        <v>114</v>
      </c>
      <c r="B83" s="139">
        <f>SUM(B61:B82)</f>
        <v>2198911916</v>
      </c>
      <c r="C83" s="139">
        <f t="shared" ref="C83:E83" si="67">SUM(C61:C82)</f>
        <v>2195923444.9885793</v>
      </c>
      <c r="D83" s="139">
        <f t="shared" si="67"/>
        <v>2195633668.6051888</v>
      </c>
      <c r="E83" s="139">
        <f t="shared" si="67"/>
        <v>2182651286.3530245</v>
      </c>
      <c r="F83" s="146">
        <f t="shared" ref="F83:H83" si="68">C83-$B83</f>
        <v>-2988471.0114207268</v>
      </c>
      <c r="G83" s="146">
        <f t="shared" si="68"/>
        <v>-3278247.3948111534</v>
      </c>
      <c r="H83" s="146">
        <f t="shared" si="68"/>
        <v>-16260629.646975517</v>
      </c>
      <c r="I83" s="151">
        <f t="shared" ref="I83:K83" si="69">F83/$B83</f>
        <v>-1.3590680871187414E-3</v>
      </c>
      <c r="J83" s="151">
        <f t="shared" si="69"/>
        <v>-1.4908498021032842E-3</v>
      </c>
      <c r="K83" s="151">
        <f t="shared" si="69"/>
        <v>-7.394852667202299E-3</v>
      </c>
      <c r="M83" s="153">
        <f>SUM(M61:M82)</f>
        <v>2197360393.4235258</v>
      </c>
      <c r="N83" s="220">
        <f>SUM(N61:N82)</f>
        <v>2191691798.467051</v>
      </c>
      <c r="O83" s="153">
        <f>SUM(O61:O82)</f>
        <v>-5668594.9564742055</v>
      </c>
      <c r="P83" s="220">
        <f>SUM(P61:P82)</f>
        <v>-1551522.5764745963</v>
      </c>
      <c r="Q83" s="153">
        <f>SUM(Q61:Q82)</f>
        <v>-7220117.5329488032</v>
      </c>
      <c r="R83" s="158">
        <f t="shared" ref="R83:S83" si="70">P83/$B83</f>
        <v>-7.0558650630123565E-4</v>
      </c>
      <c r="S83" s="155">
        <f t="shared" si="70"/>
        <v>-3.2834955690643512E-3</v>
      </c>
      <c r="T83" s="154">
        <f>SUM(T61:T79)</f>
        <v>15818133.977067163</v>
      </c>
      <c r="U83" s="157">
        <f>SUM(U61:U79)</f>
        <v>9332597.9120340254</v>
      </c>
      <c r="V83" s="155">
        <f t="shared" ref="V83:W83" si="71">T83/$B83</f>
        <v>7.1936187447843017E-3</v>
      </c>
      <c r="W83" s="158">
        <f t="shared" si="71"/>
        <v>4.2441890664773789E-3</v>
      </c>
      <c r="X83" s="187"/>
      <c r="Y83" s="187"/>
      <c r="Z83" s="187"/>
      <c r="AA83" s="187"/>
      <c r="AB83" s="187"/>
      <c r="AC83" s="187"/>
      <c r="AD83" s="187"/>
    </row>
    <row r="84" spans="1:30" x14ac:dyDescent="0.25">
      <c r="O84" s="69" t="s">
        <v>135</v>
      </c>
      <c r="Q84" s="47">
        <f>P83-Q83</f>
        <v>5668594.9564742073</v>
      </c>
      <c r="S84" s="187">
        <f>R83-S83</f>
        <v>2.5779090627631156E-3</v>
      </c>
      <c r="U84" s="47">
        <f>T83-U83</f>
        <v>6485536.0650331378</v>
      </c>
      <c r="W84" s="187">
        <f>V83-W83</f>
        <v>2.9494296783069227E-3</v>
      </c>
    </row>
    <row r="86" spans="1:30" ht="34.5" customHeight="1" x14ac:dyDescent="0.25">
      <c r="A86" s="140" t="s">
        <v>120</v>
      </c>
      <c r="B86" s="221" t="s">
        <v>151</v>
      </c>
      <c r="C86" s="238" t="s">
        <v>128</v>
      </c>
      <c r="D86" s="239"/>
      <c r="E86" s="240"/>
      <c r="F86" s="238" t="s">
        <v>127</v>
      </c>
      <c r="G86" s="239"/>
      <c r="H86" s="240"/>
      <c r="I86" s="238" t="s">
        <v>122</v>
      </c>
      <c r="J86" s="239"/>
      <c r="K86" s="240"/>
      <c r="M86" s="245" t="s">
        <v>121</v>
      </c>
      <c r="N86" s="246"/>
      <c r="O86" s="163"/>
      <c r="P86" s="245" t="s">
        <v>126</v>
      </c>
      <c r="Q86" s="246"/>
      <c r="R86" s="245" t="s">
        <v>122</v>
      </c>
      <c r="S86" s="246"/>
      <c r="T86" s="245" t="s">
        <v>133</v>
      </c>
      <c r="U86" s="246"/>
      <c r="V86" s="245" t="s">
        <v>134</v>
      </c>
      <c r="W86" s="246"/>
    </row>
    <row r="87" spans="1:30" ht="60" x14ac:dyDescent="0.25">
      <c r="A87" s="77" t="s">
        <v>95</v>
      </c>
      <c r="B87" s="77" t="s">
        <v>41</v>
      </c>
      <c r="C87" s="105" t="s">
        <v>82</v>
      </c>
      <c r="D87" s="106" t="s">
        <v>83</v>
      </c>
      <c r="E87" s="107" t="s">
        <v>63</v>
      </c>
      <c r="F87" s="105" t="s">
        <v>82</v>
      </c>
      <c r="G87" s="106" t="s">
        <v>83</v>
      </c>
      <c r="H87" s="141" t="s">
        <v>63</v>
      </c>
      <c r="I87" s="105" t="s">
        <v>82</v>
      </c>
      <c r="J87" s="106" t="s">
        <v>83</v>
      </c>
      <c r="K87" s="141" t="s">
        <v>63</v>
      </c>
      <c r="M87" s="162" t="s">
        <v>99</v>
      </c>
      <c r="N87" s="159" t="s">
        <v>96</v>
      </c>
      <c r="O87" s="188" t="s">
        <v>130</v>
      </c>
      <c r="P87" s="162" t="s">
        <v>99</v>
      </c>
      <c r="Q87" s="159" t="s">
        <v>96</v>
      </c>
      <c r="R87" s="162" t="s">
        <v>99</v>
      </c>
      <c r="S87" s="159" t="s">
        <v>96</v>
      </c>
      <c r="T87" s="162" t="s">
        <v>99</v>
      </c>
      <c r="U87" s="190" t="s">
        <v>96</v>
      </c>
      <c r="V87" s="162" t="s">
        <v>99</v>
      </c>
      <c r="W87" s="162" t="s">
        <v>96</v>
      </c>
    </row>
    <row r="88" spans="1:30" x14ac:dyDescent="0.25">
      <c r="A88" s="91" t="s">
        <v>1</v>
      </c>
      <c r="B88" s="128">
        <f>Aluminum!C338</f>
        <v>1105379295</v>
      </c>
      <c r="C88" s="128">
        <f>Aluminum!D338</f>
        <v>1106528566.362313</v>
      </c>
      <c r="D88" s="129">
        <f>Aluminum!E338</f>
        <v>1106642473.2162812</v>
      </c>
      <c r="E88" s="130">
        <f>Aluminum!F338</f>
        <v>1109938622.3473134</v>
      </c>
      <c r="F88" s="128">
        <f>C88-$B88</f>
        <v>1149271.3623130322</v>
      </c>
      <c r="G88" s="129">
        <f t="shared" ref="G88:H106" si="72">D88-$B88</f>
        <v>1263178.2162811756</v>
      </c>
      <c r="H88" s="130">
        <f t="shared" si="72"/>
        <v>4559327.3473134041</v>
      </c>
      <c r="I88" s="94">
        <f>F88/$B88</f>
        <v>1.0397076980829753E-3</v>
      </c>
      <c r="J88" s="147">
        <f t="shared" ref="J88:K106" si="73">G88/$B88</f>
        <v>1.1427554523546378E-3</v>
      </c>
      <c r="K88" s="148">
        <f t="shared" si="73"/>
        <v>4.1246722893551252E-3</v>
      </c>
      <c r="M88" s="129">
        <f>D88</f>
        <v>1106642473.2162812</v>
      </c>
      <c r="N88" s="129">
        <f>D88</f>
        <v>1106642473.2162812</v>
      </c>
      <c r="O88" s="129">
        <f t="shared" ref="O88:O106" si="74">N88-M88</f>
        <v>0</v>
      </c>
      <c r="P88" s="129">
        <f>M88-$B88</f>
        <v>1263178.2162811756</v>
      </c>
      <c r="Q88" s="130">
        <f t="shared" ref="Q88:Q106" si="75">N88-$B88</f>
        <v>1263178.2162811756</v>
      </c>
      <c r="R88" s="147">
        <f>P88/$B88</f>
        <v>1.1427554523546378E-3</v>
      </c>
      <c r="S88" s="148">
        <f t="shared" ref="S88:S106" si="76">Q88/$B88</f>
        <v>1.1427554523546378E-3</v>
      </c>
      <c r="T88" s="129">
        <f>ABS(P88)</f>
        <v>1263178.2162811756</v>
      </c>
      <c r="U88" s="130">
        <f>ABS(Q88)</f>
        <v>1263178.2162811756</v>
      </c>
      <c r="V88" s="147">
        <f>T88/$B88</f>
        <v>1.1427554523546378E-3</v>
      </c>
      <c r="W88" s="148">
        <f t="shared" ref="W88:W106" si="77">U88/$B88</f>
        <v>1.1427554523546378E-3</v>
      </c>
    </row>
    <row r="89" spans="1:30" x14ac:dyDescent="0.25">
      <c r="A89" s="78" t="s">
        <v>2</v>
      </c>
      <c r="B89" s="131">
        <f>'Bag in a box'!C338</f>
        <v>940536</v>
      </c>
      <c r="C89" s="131">
        <f>'Bag in a box'!D338</f>
        <v>961173.77907678031</v>
      </c>
      <c r="D89" s="131">
        <f>'Bag in a box'!E338</f>
        <v>938083.20504634548</v>
      </c>
      <c r="E89" s="132">
        <f>'Bag in a box'!F338</f>
        <v>974231.05774379801</v>
      </c>
      <c r="F89" s="131">
        <f t="shared" ref="F89:F106" si="78">C89-$B89</f>
        <v>20637.779076780309</v>
      </c>
      <c r="G89" s="131">
        <f t="shared" si="72"/>
        <v>-2452.7949536545202</v>
      </c>
      <c r="H89" s="132">
        <f t="shared" si="72"/>
        <v>33695.05774379801</v>
      </c>
      <c r="I89" s="80">
        <f t="shared" ref="I89:I106" si="79">F89/$B89</f>
        <v>2.1942572189454002E-2</v>
      </c>
      <c r="J89" s="80">
        <f t="shared" si="73"/>
        <v>-2.6078692933120266E-3</v>
      </c>
      <c r="K89" s="149">
        <f t="shared" si="73"/>
        <v>3.5825378022529719E-2</v>
      </c>
      <c r="M89" s="131">
        <f t="shared" ref="M89:M91" si="80">D89</f>
        <v>938083.20504634548</v>
      </c>
      <c r="N89" s="131">
        <f t="shared" ref="N89" si="81">C89</f>
        <v>961173.77907678031</v>
      </c>
      <c r="O89" s="131">
        <f t="shared" si="74"/>
        <v>23090.574030434829</v>
      </c>
      <c r="P89" s="131">
        <f t="shared" ref="P89:P106" si="82">M89-$B89</f>
        <v>-2452.7949536545202</v>
      </c>
      <c r="Q89" s="132">
        <f t="shared" si="75"/>
        <v>20637.779076780309</v>
      </c>
      <c r="R89" s="80">
        <f t="shared" ref="R89:R106" si="83">P89/$B89</f>
        <v>-2.6078692933120266E-3</v>
      </c>
      <c r="S89" s="149">
        <f t="shared" si="76"/>
        <v>2.1942572189454002E-2</v>
      </c>
      <c r="T89" s="131">
        <f t="shared" ref="T89:U106" si="84">ABS(P89)</f>
        <v>2452.7949536545202</v>
      </c>
      <c r="U89" s="132">
        <f t="shared" si="84"/>
        <v>20637.779076780309</v>
      </c>
      <c r="V89" s="80">
        <f t="shared" ref="V89:V106" si="85">T89/$B89</f>
        <v>2.6078692933120266E-3</v>
      </c>
      <c r="W89" s="149">
        <f t="shared" si="77"/>
        <v>2.1942572189454002E-2</v>
      </c>
    </row>
    <row r="90" spans="1:30" x14ac:dyDescent="0.25">
      <c r="A90" s="91" t="s">
        <v>8</v>
      </c>
      <c r="B90" s="128">
        <f>'Bimetal 0-1L'!C338</f>
        <v>2959233</v>
      </c>
      <c r="C90" s="128">
        <f>'Bimetal 0-1L'!D338</f>
        <v>2808310.1666929219</v>
      </c>
      <c r="D90" s="128">
        <f>'Bimetal 0-1L'!E338</f>
        <v>3070599.959985544</v>
      </c>
      <c r="E90" s="133">
        <f>'Bimetal 0-1L'!F338</f>
        <v>2308872.1885338337</v>
      </c>
      <c r="F90" s="128">
        <f t="shared" si="78"/>
        <v>-150922.83330707811</v>
      </c>
      <c r="G90" s="128">
        <f t="shared" si="72"/>
        <v>111366.95998554397</v>
      </c>
      <c r="H90" s="133">
        <f t="shared" si="72"/>
        <v>-650360.81146616628</v>
      </c>
      <c r="I90" s="94">
        <f t="shared" si="79"/>
        <v>-5.1000659058302644E-2</v>
      </c>
      <c r="J90" s="94">
        <f t="shared" si="73"/>
        <v>3.7633724679855887E-2</v>
      </c>
      <c r="K90" s="150">
        <f t="shared" si="73"/>
        <v>-0.21977343840994146</v>
      </c>
      <c r="M90" s="128">
        <f t="shared" si="80"/>
        <v>3070599.959985544</v>
      </c>
      <c r="N90" s="128">
        <f>D90</f>
        <v>3070599.959985544</v>
      </c>
      <c r="O90" s="128">
        <f t="shared" si="74"/>
        <v>0</v>
      </c>
      <c r="P90" s="128">
        <f t="shared" si="82"/>
        <v>111366.95998554397</v>
      </c>
      <c r="Q90" s="133">
        <f t="shared" si="75"/>
        <v>111366.95998554397</v>
      </c>
      <c r="R90" s="94">
        <f t="shared" si="83"/>
        <v>3.7633724679855887E-2</v>
      </c>
      <c r="S90" s="150">
        <f t="shared" si="76"/>
        <v>3.7633724679855887E-2</v>
      </c>
      <c r="T90" s="128">
        <f t="shared" si="84"/>
        <v>111366.95998554397</v>
      </c>
      <c r="U90" s="133">
        <f t="shared" si="84"/>
        <v>111366.95998554397</v>
      </c>
      <c r="V90" s="94">
        <f t="shared" si="85"/>
        <v>3.7633724679855887E-2</v>
      </c>
      <c r="W90" s="150">
        <f t="shared" si="77"/>
        <v>3.7633724679855887E-2</v>
      </c>
    </row>
    <row r="91" spans="1:30" x14ac:dyDescent="0.25">
      <c r="A91" s="78" t="s">
        <v>3</v>
      </c>
      <c r="B91" s="131">
        <f>'Bimetal over 1L'!C338</f>
        <v>360281</v>
      </c>
      <c r="C91" s="131">
        <f>'Bimetal over 1L'!D338</f>
        <v>368740.17604492005</v>
      </c>
      <c r="D91" s="131">
        <f>'Bimetal over 1L'!E338</f>
        <v>365899.73509002908</v>
      </c>
      <c r="E91" s="132">
        <f>'Bimetal over 1L'!F338</f>
        <v>471459.4936789624</v>
      </c>
      <c r="F91" s="131">
        <f t="shared" si="78"/>
        <v>8459.1760449200519</v>
      </c>
      <c r="G91" s="131">
        <f t="shared" si="72"/>
        <v>5618.7350900290767</v>
      </c>
      <c r="H91" s="132">
        <f t="shared" si="72"/>
        <v>111178.4936789624</v>
      </c>
      <c r="I91" s="80">
        <f t="shared" si="79"/>
        <v>2.3479384272054458E-2</v>
      </c>
      <c r="J91" s="80">
        <f t="shared" si="73"/>
        <v>1.5595424377164149E-2</v>
      </c>
      <c r="K91" s="149">
        <f t="shared" si="73"/>
        <v>0.30858827881282225</v>
      </c>
      <c r="M91" s="131">
        <f t="shared" si="80"/>
        <v>365899.73509002908</v>
      </c>
      <c r="N91" s="131">
        <f>D91</f>
        <v>365899.73509002908</v>
      </c>
      <c r="O91" s="131">
        <f t="shared" si="74"/>
        <v>0</v>
      </c>
      <c r="P91" s="131">
        <f t="shared" si="82"/>
        <v>5618.7350900290767</v>
      </c>
      <c r="Q91" s="132">
        <f t="shared" si="75"/>
        <v>5618.7350900290767</v>
      </c>
      <c r="R91" s="80">
        <f t="shared" si="83"/>
        <v>1.5595424377164149E-2</v>
      </c>
      <c r="S91" s="149">
        <f t="shared" si="76"/>
        <v>1.5595424377164149E-2</v>
      </c>
      <c r="T91" s="131">
        <f t="shared" si="84"/>
        <v>5618.7350900290767</v>
      </c>
      <c r="U91" s="132">
        <f t="shared" si="84"/>
        <v>5618.7350900290767</v>
      </c>
      <c r="V91" s="80">
        <f t="shared" si="85"/>
        <v>1.5595424377164149E-2</v>
      </c>
      <c r="W91" s="149">
        <f t="shared" si="77"/>
        <v>1.5595424377164149E-2</v>
      </c>
    </row>
    <row r="92" spans="1:30" x14ac:dyDescent="0.25">
      <c r="A92" s="91" t="s">
        <v>9</v>
      </c>
      <c r="B92" s="128">
        <f>'Drink Pouches'!C338</f>
        <v>4852924</v>
      </c>
      <c r="C92" s="128">
        <f>'Drink Pouches'!D338</f>
        <v>4818142.3532091537</v>
      </c>
      <c r="D92" s="128">
        <f>'Drink Pouches'!E338</f>
        <v>5319743.4889896009</v>
      </c>
      <c r="E92" s="133">
        <f>'Drink Pouches'!F338</f>
        <v>4726890.8692170242</v>
      </c>
      <c r="F92" s="128">
        <f t="shared" si="78"/>
        <v>-34781.646790846251</v>
      </c>
      <c r="G92" s="128">
        <f t="shared" si="72"/>
        <v>466819.48898960091</v>
      </c>
      <c r="H92" s="133">
        <f t="shared" si="72"/>
        <v>-126033.13078297582</v>
      </c>
      <c r="I92" s="94">
        <f t="shared" si="79"/>
        <v>-7.1671525848841337E-3</v>
      </c>
      <c r="J92" s="94">
        <f t="shared" si="73"/>
        <v>9.619344728860392E-2</v>
      </c>
      <c r="K92" s="150">
        <f t="shared" si="73"/>
        <v>-2.5970555232881415E-2</v>
      </c>
      <c r="M92" s="128">
        <f>E92</f>
        <v>4726890.8692170242</v>
      </c>
      <c r="N92" s="128">
        <f>E92</f>
        <v>4726890.8692170242</v>
      </c>
      <c r="O92" s="128">
        <f t="shared" si="74"/>
        <v>0</v>
      </c>
      <c r="P92" s="128">
        <f t="shared" si="82"/>
        <v>-126033.13078297582</v>
      </c>
      <c r="Q92" s="133">
        <f t="shared" si="75"/>
        <v>-126033.13078297582</v>
      </c>
      <c r="R92" s="94">
        <f t="shared" si="83"/>
        <v>-2.5970555232881415E-2</v>
      </c>
      <c r="S92" s="150">
        <f t="shared" si="76"/>
        <v>-2.5970555232881415E-2</v>
      </c>
      <c r="T92" s="128">
        <f t="shared" si="84"/>
        <v>126033.13078297582</v>
      </c>
      <c r="U92" s="133">
        <f t="shared" si="84"/>
        <v>126033.13078297582</v>
      </c>
      <c r="V92" s="94">
        <f t="shared" si="85"/>
        <v>2.5970555232881415E-2</v>
      </c>
      <c r="W92" s="150">
        <f t="shared" si="77"/>
        <v>2.5970555232881415E-2</v>
      </c>
    </row>
    <row r="93" spans="1:30" x14ac:dyDescent="0.25">
      <c r="A93" s="78" t="s">
        <v>10</v>
      </c>
      <c r="B93" s="131">
        <f>'Gable 0-1L'!C338</f>
        <v>36519236</v>
      </c>
      <c r="C93" s="131">
        <f>'Gable 0-1L'!D338</f>
        <v>37094081.313357241</v>
      </c>
      <c r="D93" s="131">
        <f>'Gable 0-1L'!E338</f>
        <v>38512255.679488271</v>
      </c>
      <c r="E93" s="132">
        <f>'Gable 0-1L'!F338</f>
        <v>37386540.842033349</v>
      </c>
      <c r="F93" s="131">
        <f t="shared" si="78"/>
        <v>574845.31335724145</v>
      </c>
      <c r="G93" s="131">
        <f t="shared" si="72"/>
        <v>1993019.6794882715</v>
      </c>
      <c r="H93" s="132">
        <f t="shared" si="72"/>
        <v>867304.84203334898</v>
      </c>
      <c r="I93" s="80">
        <f t="shared" si="79"/>
        <v>1.5740891002134914E-2</v>
      </c>
      <c r="J93" s="80">
        <f t="shared" si="73"/>
        <v>5.4574517371838542E-2</v>
      </c>
      <c r="K93" s="149">
        <f t="shared" si="73"/>
        <v>2.3749260308549416E-2</v>
      </c>
      <c r="M93" s="131">
        <f t="shared" ref="M93:M97" si="86">D93</f>
        <v>38512255.679488271</v>
      </c>
      <c r="N93" s="131">
        <f t="shared" ref="N93:N94" si="87">C93</f>
        <v>37094081.313357241</v>
      </c>
      <c r="O93" s="131">
        <f t="shared" si="74"/>
        <v>-1418174.36613103</v>
      </c>
      <c r="P93" s="131">
        <f t="shared" si="82"/>
        <v>1993019.6794882715</v>
      </c>
      <c r="Q93" s="132">
        <f t="shared" si="75"/>
        <v>574845.31335724145</v>
      </c>
      <c r="R93" s="80">
        <f t="shared" si="83"/>
        <v>5.4574517371838542E-2</v>
      </c>
      <c r="S93" s="149">
        <f t="shared" si="76"/>
        <v>1.5740891002134914E-2</v>
      </c>
      <c r="T93" s="131">
        <f t="shared" si="84"/>
        <v>1993019.6794882715</v>
      </c>
      <c r="U93" s="132">
        <f t="shared" si="84"/>
        <v>574845.31335724145</v>
      </c>
      <c r="V93" s="80">
        <f t="shared" si="85"/>
        <v>5.4574517371838542E-2</v>
      </c>
      <c r="W93" s="149">
        <f t="shared" si="77"/>
        <v>1.5740891002134914E-2</v>
      </c>
    </row>
    <row r="94" spans="1:30" x14ac:dyDescent="0.25">
      <c r="A94" s="91" t="s">
        <v>11</v>
      </c>
      <c r="B94" s="128">
        <f>'Gable over 1L'!C338</f>
        <v>24199719</v>
      </c>
      <c r="C94" s="128">
        <f>'Gable over 1L'!D338</f>
        <v>24277679.000996791</v>
      </c>
      <c r="D94" s="128">
        <f>'Gable over 1L'!E338</f>
        <v>24501970.838250261</v>
      </c>
      <c r="E94" s="133">
        <f>'Gable over 1L'!F338</f>
        <v>23654064.669149108</v>
      </c>
      <c r="F94" s="128">
        <f t="shared" si="78"/>
        <v>77960.000996790826</v>
      </c>
      <c r="G94" s="128">
        <f t="shared" si="72"/>
        <v>302251.8382502608</v>
      </c>
      <c r="H94" s="133">
        <f t="shared" si="72"/>
        <v>-545654.33085089177</v>
      </c>
      <c r="I94" s="94">
        <f t="shared" si="79"/>
        <v>3.221525051459929E-3</v>
      </c>
      <c r="J94" s="94">
        <f t="shared" si="73"/>
        <v>1.2489890409482061E-2</v>
      </c>
      <c r="K94" s="150">
        <f t="shared" si="73"/>
        <v>-2.2547961439175875E-2</v>
      </c>
      <c r="M94" s="128">
        <f t="shared" si="86"/>
        <v>24501970.838250261</v>
      </c>
      <c r="N94" s="128">
        <f t="shared" si="87"/>
        <v>24277679.000996791</v>
      </c>
      <c r="O94" s="128">
        <f t="shared" si="74"/>
        <v>-224291.83725346997</v>
      </c>
      <c r="P94" s="128">
        <f t="shared" si="82"/>
        <v>302251.8382502608</v>
      </c>
      <c r="Q94" s="133">
        <f t="shared" si="75"/>
        <v>77960.000996790826</v>
      </c>
      <c r="R94" s="94">
        <f t="shared" si="83"/>
        <v>1.2489890409482061E-2</v>
      </c>
      <c r="S94" s="150">
        <f t="shared" si="76"/>
        <v>3.221525051459929E-3</v>
      </c>
      <c r="T94" s="128">
        <f t="shared" si="84"/>
        <v>302251.8382502608</v>
      </c>
      <c r="U94" s="133">
        <f t="shared" si="84"/>
        <v>77960.000996790826</v>
      </c>
      <c r="V94" s="94">
        <f t="shared" si="85"/>
        <v>1.2489890409482061E-2</v>
      </c>
      <c r="W94" s="150">
        <f t="shared" si="77"/>
        <v>3.221525051459929E-3</v>
      </c>
    </row>
    <row r="95" spans="1:30" x14ac:dyDescent="0.25">
      <c r="A95" s="78" t="s">
        <v>105</v>
      </c>
      <c r="B95" s="131">
        <f>'Glass 0-1L'!C338</f>
        <v>119687775</v>
      </c>
      <c r="C95" s="131">
        <f>'Glass 0-1L'!D338</f>
        <v>118049688.95638111</v>
      </c>
      <c r="D95" s="131">
        <f>'Glass 0-1L'!E338</f>
        <v>119900411.16883497</v>
      </c>
      <c r="E95" s="132">
        <f>'Glass 0-1L'!F338</f>
        <v>118014612.21399526</v>
      </c>
      <c r="F95" s="131">
        <f t="shared" si="78"/>
        <v>-1638086.0436188877</v>
      </c>
      <c r="G95" s="131">
        <f t="shared" si="72"/>
        <v>212636.1688349694</v>
      </c>
      <c r="H95" s="132">
        <f t="shared" si="72"/>
        <v>-1673162.786004737</v>
      </c>
      <c r="I95" s="80">
        <f t="shared" si="79"/>
        <v>-1.3686327142591527E-2</v>
      </c>
      <c r="J95" s="80">
        <f t="shared" si="73"/>
        <v>1.7765905401363623E-3</v>
      </c>
      <c r="K95" s="149">
        <f t="shared" si="73"/>
        <v>-1.397939585730236E-2</v>
      </c>
      <c r="M95" s="131">
        <f t="shared" si="86"/>
        <v>119900411.16883497</v>
      </c>
      <c r="N95" s="131">
        <f>D95</f>
        <v>119900411.16883497</v>
      </c>
      <c r="O95" s="131">
        <f t="shared" si="74"/>
        <v>0</v>
      </c>
      <c r="P95" s="131">
        <f t="shared" si="82"/>
        <v>212636.1688349694</v>
      </c>
      <c r="Q95" s="132">
        <f t="shared" si="75"/>
        <v>212636.1688349694</v>
      </c>
      <c r="R95" s="80">
        <f t="shared" si="83"/>
        <v>1.7765905401363623E-3</v>
      </c>
      <c r="S95" s="149">
        <f t="shared" si="76"/>
        <v>1.7765905401363623E-3</v>
      </c>
      <c r="T95" s="131">
        <f t="shared" si="84"/>
        <v>212636.1688349694</v>
      </c>
      <c r="U95" s="132">
        <f t="shared" si="84"/>
        <v>212636.1688349694</v>
      </c>
      <c r="V95" s="80">
        <f t="shared" si="85"/>
        <v>1.7765905401363623E-3</v>
      </c>
      <c r="W95" s="149">
        <f t="shared" si="77"/>
        <v>1.7765905401363623E-3</v>
      </c>
    </row>
    <row r="96" spans="1:30" x14ac:dyDescent="0.25">
      <c r="A96" s="91" t="s">
        <v>12</v>
      </c>
      <c r="B96" s="138">
        <f>'Glass over 1L'!C338</f>
        <v>4853908</v>
      </c>
      <c r="C96" s="128">
        <f>'Glass over 1L'!D338</f>
        <v>4880233.6416145228</v>
      </c>
      <c r="D96" s="128">
        <f>'Glass over 1L'!E338</f>
        <v>4851113.048270422</v>
      </c>
      <c r="E96" s="133">
        <f>'Glass over 1L'!F338</f>
        <v>4865928.8873280911</v>
      </c>
      <c r="F96" s="128">
        <f t="shared" si="78"/>
        <v>26325.641614522785</v>
      </c>
      <c r="G96" s="128">
        <f t="shared" si="72"/>
        <v>-2794.951729577966</v>
      </c>
      <c r="H96" s="133">
        <f t="shared" si="72"/>
        <v>12020.887328091078</v>
      </c>
      <c r="I96" s="94">
        <f t="shared" si="79"/>
        <v>5.4235971539886591E-3</v>
      </c>
      <c r="J96" s="94">
        <f t="shared" si="73"/>
        <v>-5.7581473105340402E-4</v>
      </c>
      <c r="K96" s="150">
        <f t="shared" si="73"/>
        <v>2.4765379418174136E-3</v>
      </c>
      <c r="M96" s="128">
        <f t="shared" si="86"/>
        <v>4851113.048270422</v>
      </c>
      <c r="N96" s="128">
        <f>D96</f>
        <v>4851113.048270422</v>
      </c>
      <c r="O96" s="128">
        <f t="shared" si="74"/>
        <v>0</v>
      </c>
      <c r="P96" s="128">
        <f t="shared" si="82"/>
        <v>-2794.951729577966</v>
      </c>
      <c r="Q96" s="133">
        <f t="shared" si="75"/>
        <v>-2794.951729577966</v>
      </c>
      <c r="R96" s="94">
        <f t="shared" si="83"/>
        <v>-5.7581473105340402E-4</v>
      </c>
      <c r="S96" s="150">
        <f t="shared" si="76"/>
        <v>-5.7581473105340402E-4</v>
      </c>
      <c r="T96" s="128">
        <f t="shared" si="84"/>
        <v>2794.951729577966</v>
      </c>
      <c r="U96" s="133">
        <f t="shared" si="84"/>
        <v>2794.951729577966</v>
      </c>
      <c r="V96" s="94">
        <f t="shared" si="85"/>
        <v>5.7581473105340402E-4</v>
      </c>
      <c r="W96" s="150">
        <f t="shared" si="77"/>
        <v>5.7581473105340402E-4</v>
      </c>
    </row>
    <row r="97" spans="1:30" x14ac:dyDescent="0.25">
      <c r="A97" s="78" t="s">
        <v>5</v>
      </c>
      <c r="B97" s="131">
        <f>HDPE!C338</f>
        <v>55181479</v>
      </c>
      <c r="C97" s="131">
        <f>HDPE!D338</f>
        <v>55078185.509737141</v>
      </c>
      <c r="D97" s="131">
        <f>HDPE!E338</f>
        <v>58344089.042442054</v>
      </c>
      <c r="E97" s="132">
        <f>HDPE!F338</f>
        <v>55406230.776279271</v>
      </c>
      <c r="F97" s="131">
        <f t="shared" si="78"/>
        <v>-103293.49026285857</v>
      </c>
      <c r="G97" s="131">
        <f t="shared" si="72"/>
        <v>3162610.0424420536</v>
      </c>
      <c r="H97" s="132">
        <f t="shared" si="72"/>
        <v>224751.77627927065</v>
      </c>
      <c r="I97" s="80">
        <f t="shared" si="79"/>
        <v>-1.8718869471196771E-3</v>
      </c>
      <c r="J97" s="80">
        <f t="shared" si="73"/>
        <v>5.7312890117389811E-2</v>
      </c>
      <c r="K97" s="149">
        <f t="shared" si="73"/>
        <v>4.0729567302694196E-3</v>
      </c>
      <c r="M97" s="131">
        <f t="shared" si="86"/>
        <v>58344089.042442054</v>
      </c>
      <c r="N97" s="131">
        <f>E97</f>
        <v>55406230.776279271</v>
      </c>
      <c r="O97" s="131">
        <f t="shared" si="74"/>
        <v>-2937858.2661627829</v>
      </c>
      <c r="P97" s="131">
        <f t="shared" si="82"/>
        <v>3162610.0424420536</v>
      </c>
      <c r="Q97" s="132">
        <f t="shared" si="75"/>
        <v>224751.77627927065</v>
      </c>
      <c r="R97" s="80">
        <f t="shared" si="83"/>
        <v>5.7312890117389811E-2</v>
      </c>
      <c r="S97" s="149">
        <f>Q97/$B97</f>
        <v>4.0729567302694196E-3</v>
      </c>
      <c r="T97" s="131">
        <f t="shared" si="84"/>
        <v>3162610.0424420536</v>
      </c>
      <c r="U97" s="132">
        <f t="shared" si="84"/>
        <v>224751.77627927065</v>
      </c>
      <c r="V97" s="80">
        <f t="shared" si="85"/>
        <v>5.7312890117389811E-2</v>
      </c>
      <c r="W97" s="149">
        <f t="shared" si="77"/>
        <v>4.0729567302694196E-3</v>
      </c>
    </row>
    <row r="98" spans="1:30" x14ac:dyDescent="0.25">
      <c r="A98" s="91" t="s">
        <v>6</v>
      </c>
      <c r="B98" s="128">
        <f>ISB!C338</f>
        <v>27503952</v>
      </c>
      <c r="C98" s="128">
        <f>ISB!D338</f>
        <v>26833494.821472026</v>
      </c>
      <c r="D98" s="128">
        <f>ISB!E338</f>
        <v>25570447.634542879</v>
      </c>
      <c r="E98" s="133">
        <f>ISB!F338</f>
        <v>27103951.930861179</v>
      </c>
      <c r="F98" s="128">
        <f t="shared" si="78"/>
        <v>-670457.17852797359</v>
      </c>
      <c r="G98" s="128">
        <f t="shared" si="72"/>
        <v>-1933504.3654571213</v>
      </c>
      <c r="H98" s="133">
        <f t="shared" si="72"/>
        <v>-400000.06913882121</v>
      </c>
      <c r="I98" s="94">
        <f t="shared" si="79"/>
        <v>-2.4376757875667236E-2</v>
      </c>
      <c r="J98" s="94">
        <f t="shared" si="73"/>
        <v>-7.029914702647537E-2</v>
      </c>
      <c r="K98" s="150">
        <f t="shared" si="73"/>
        <v>-1.4543367045536628E-2</v>
      </c>
      <c r="M98" s="128">
        <f>E98</f>
        <v>27103951.930861179</v>
      </c>
      <c r="N98" s="128">
        <f>C98</f>
        <v>26833494.821472026</v>
      </c>
      <c r="O98" s="128">
        <f t="shared" si="74"/>
        <v>-270457.10938915238</v>
      </c>
      <c r="P98" s="128">
        <f t="shared" si="82"/>
        <v>-400000.06913882121</v>
      </c>
      <c r="Q98" s="133">
        <f t="shared" si="75"/>
        <v>-670457.17852797359</v>
      </c>
      <c r="R98" s="94">
        <f>P98/$B98</f>
        <v>-1.4543367045536628E-2</v>
      </c>
      <c r="S98" s="150">
        <f>Q98/$B98</f>
        <v>-2.4376757875667236E-2</v>
      </c>
      <c r="T98" s="128">
        <f t="shared" si="84"/>
        <v>400000.06913882121</v>
      </c>
      <c r="U98" s="133">
        <f t="shared" si="84"/>
        <v>670457.17852797359</v>
      </c>
      <c r="V98" s="94">
        <f t="shared" si="85"/>
        <v>1.4543367045536628E-2</v>
      </c>
      <c r="W98" s="150">
        <f t="shared" si="77"/>
        <v>2.4376757875667236E-2</v>
      </c>
    </row>
    <row r="99" spans="1:30" x14ac:dyDescent="0.25">
      <c r="A99" s="78" t="s">
        <v>7</v>
      </c>
      <c r="B99" s="131">
        <f>'Liquor and Wine'!C338</f>
        <v>849</v>
      </c>
      <c r="C99" s="131">
        <f>'Liquor and Wine'!D338</f>
        <v>801.40449615117393</v>
      </c>
      <c r="D99" s="131">
        <f>'Liquor and Wine'!E338</f>
        <v>667.24662359979584</v>
      </c>
      <c r="E99" s="132">
        <f>'Liquor and Wine'!F338</f>
        <v>1323.6545020733408</v>
      </c>
      <c r="F99" s="131">
        <f t="shared" si="78"/>
        <v>-47.59550384882607</v>
      </c>
      <c r="G99" s="131">
        <f t="shared" si="72"/>
        <v>-181.75337640020416</v>
      </c>
      <c r="H99" s="132">
        <f t="shared" si="72"/>
        <v>474.65450207334084</v>
      </c>
      <c r="I99" s="80">
        <f t="shared" si="79"/>
        <v>-5.6060664132892894E-2</v>
      </c>
      <c r="J99" s="80">
        <f t="shared" si="73"/>
        <v>-0.21407935971755496</v>
      </c>
      <c r="K99" s="149">
        <f t="shared" si="73"/>
        <v>0.55907479631724477</v>
      </c>
      <c r="M99" s="131">
        <f t="shared" ref="M99:M103" si="88">D99</f>
        <v>667.24662359979584</v>
      </c>
      <c r="N99" s="131">
        <f t="shared" ref="N99:N101" si="89">C99</f>
        <v>801.40449615117393</v>
      </c>
      <c r="O99" s="131">
        <f t="shared" si="74"/>
        <v>134.15787255137809</v>
      </c>
      <c r="P99" s="131">
        <f t="shared" si="82"/>
        <v>-181.75337640020416</v>
      </c>
      <c r="Q99" s="132">
        <f t="shared" si="75"/>
        <v>-47.59550384882607</v>
      </c>
      <c r="R99" s="80">
        <f t="shared" si="83"/>
        <v>-0.21407935971755496</v>
      </c>
      <c r="S99" s="149">
        <f t="shared" si="76"/>
        <v>-5.6060664132892894E-2</v>
      </c>
      <c r="T99" s="131">
        <f t="shared" si="84"/>
        <v>181.75337640020416</v>
      </c>
      <c r="U99" s="132">
        <f t="shared" si="84"/>
        <v>47.59550384882607</v>
      </c>
      <c r="V99" s="80">
        <f t="shared" si="85"/>
        <v>0.21407935971755496</v>
      </c>
      <c r="W99" s="149">
        <f t="shared" si="77"/>
        <v>5.6060664132892894E-2</v>
      </c>
    </row>
    <row r="100" spans="1:30" x14ac:dyDescent="0.25">
      <c r="A100" s="91" t="s">
        <v>13</v>
      </c>
      <c r="B100" s="128">
        <f>'Other Pl 0-1L'!C338</f>
        <v>98512295</v>
      </c>
      <c r="C100" s="128">
        <f>'Other Pl 0-1L'!D338</f>
        <v>99488679.017181978</v>
      </c>
      <c r="D100" s="128">
        <f>'Other Pl 0-1L'!E338</f>
        <v>103571440.69386776</v>
      </c>
      <c r="E100" s="133">
        <f>'Other Pl 0-1L'!F338</f>
        <v>92921154.790706366</v>
      </c>
      <c r="F100" s="128">
        <f t="shared" si="78"/>
        <v>976384.01718197763</v>
      </c>
      <c r="G100" s="128">
        <f t="shared" si="72"/>
        <v>5059145.6938677579</v>
      </c>
      <c r="H100" s="133">
        <f t="shared" si="72"/>
        <v>-5591140.2092936337</v>
      </c>
      <c r="I100" s="94">
        <f t="shared" si="79"/>
        <v>9.9112909427394591E-3</v>
      </c>
      <c r="J100" s="94">
        <f t="shared" si="73"/>
        <v>5.1355474906637368E-2</v>
      </c>
      <c r="K100" s="150">
        <f t="shared" si="73"/>
        <v>-5.6755760377865866E-2</v>
      </c>
      <c r="M100" s="128">
        <f t="shared" si="88"/>
        <v>103571440.69386776</v>
      </c>
      <c r="N100" s="128">
        <f t="shared" si="89"/>
        <v>99488679.017181978</v>
      </c>
      <c r="O100" s="128">
        <f t="shared" si="74"/>
        <v>-4082761.6766857803</v>
      </c>
      <c r="P100" s="128">
        <f t="shared" si="82"/>
        <v>5059145.6938677579</v>
      </c>
      <c r="Q100" s="133">
        <f t="shared" si="75"/>
        <v>976384.01718197763</v>
      </c>
      <c r="R100" s="94">
        <f t="shared" si="83"/>
        <v>5.1355474906637368E-2</v>
      </c>
      <c r="S100" s="150">
        <f t="shared" si="76"/>
        <v>9.9112909427394591E-3</v>
      </c>
      <c r="T100" s="128">
        <f t="shared" si="84"/>
        <v>5059145.6938677579</v>
      </c>
      <c r="U100" s="133">
        <f t="shared" si="84"/>
        <v>976384.01718197763</v>
      </c>
      <c r="V100" s="94">
        <f t="shared" si="85"/>
        <v>5.1355474906637368E-2</v>
      </c>
      <c r="W100" s="150">
        <f t="shared" si="77"/>
        <v>9.9112909427394591E-3</v>
      </c>
    </row>
    <row r="101" spans="1:30" x14ac:dyDescent="0.25">
      <c r="A101" s="78" t="s">
        <v>14</v>
      </c>
      <c r="B101" s="131">
        <f>'Other Pl Over 1L'!C338</f>
        <v>10319127</v>
      </c>
      <c r="C101" s="131">
        <f>'Other Pl Over 1L'!D338</f>
        <v>10427521.359464858</v>
      </c>
      <c r="D101" s="131">
        <f>'Other Pl Over 1L'!E338</f>
        <v>10736825.767560046</v>
      </c>
      <c r="E101" s="132">
        <f>'Other Pl Over 1L'!F338</f>
        <v>225205.3821483138</v>
      </c>
      <c r="F101" s="131">
        <f t="shared" si="78"/>
        <v>108394.35946485773</v>
      </c>
      <c r="G101" s="131">
        <f t="shared" si="72"/>
        <v>417698.76756004617</v>
      </c>
      <c r="H101" s="132">
        <f t="shared" si="72"/>
        <v>-10093921.617851686</v>
      </c>
      <c r="I101" s="80">
        <f t="shared" si="79"/>
        <v>1.0504217989066103E-2</v>
      </c>
      <c r="J101" s="80">
        <f t="shared" si="73"/>
        <v>4.0478110944854748E-2</v>
      </c>
      <c r="K101" s="149">
        <f t="shared" si="73"/>
        <v>-0.97817592688331922</v>
      </c>
      <c r="M101" s="131">
        <f t="shared" si="88"/>
        <v>10736825.767560046</v>
      </c>
      <c r="N101" s="131">
        <f t="shared" si="89"/>
        <v>10427521.359464858</v>
      </c>
      <c r="O101" s="131">
        <f t="shared" si="74"/>
        <v>-309304.40809518844</v>
      </c>
      <c r="P101" s="131">
        <f t="shared" si="82"/>
        <v>417698.76756004617</v>
      </c>
      <c r="Q101" s="132">
        <f t="shared" si="75"/>
        <v>108394.35946485773</v>
      </c>
      <c r="R101" s="80">
        <f t="shared" si="83"/>
        <v>4.0478110944854748E-2</v>
      </c>
      <c r="S101" s="149">
        <f t="shared" si="76"/>
        <v>1.0504217989066103E-2</v>
      </c>
      <c r="T101" s="131">
        <f t="shared" si="84"/>
        <v>417698.76756004617</v>
      </c>
      <c r="U101" s="132">
        <f t="shared" si="84"/>
        <v>108394.35946485773</v>
      </c>
      <c r="V101" s="80">
        <f t="shared" si="85"/>
        <v>4.0478110944854748E-2</v>
      </c>
      <c r="W101" s="149">
        <f t="shared" si="77"/>
        <v>1.0504217989066103E-2</v>
      </c>
    </row>
    <row r="102" spans="1:30" x14ac:dyDescent="0.25">
      <c r="A102" s="91" t="s">
        <v>15</v>
      </c>
      <c r="B102" s="128">
        <f>'PET 0-1L'!C338</f>
        <v>537876661</v>
      </c>
      <c r="C102" s="128">
        <f>'PET 0-1L'!D338</f>
        <v>544231257.90860772</v>
      </c>
      <c r="D102" s="128">
        <f>'PET 0-1L'!E338</f>
        <v>542908584.93940628</v>
      </c>
      <c r="E102" s="133">
        <f>'PET 0-1L'!F338</f>
        <v>545126371.30681968</v>
      </c>
      <c r="F102" s="128">
        <f t="shared" si="78"/>
        <v>6354596.9086077213</v>
      </c>
      <c r="G102" s="128">
        <f t="shared" si="72"/>
        <v>5031923.9394062757</v>
      </c>
      <c r="H102" s="133">
        <f t="shared" si="72"/>
        <v>7249710.3068196774</v>
      </c>
      <c r="I102" s="94">
        <f t="shared" si="79"/>
        <v>1.1814226883898429E-2</v>
      </c>
      <c r="J102" s="94">
        <f t="shared" si="73"/>
        <v>9.3551631893659653E-3</v>
      </c>
      <c r="K102" s="150">
        <f t="shared" si="73"/>
        <v>1.3478387951136027E-2</v>
      </c>
      <c r="M102" s="128">
        <f t="shared" si="88"/>
        <v>542908584.93940628</v>
      </c>
      <c r="N102" s="128">
        <f>D102</f>
        <v>542908584.93940628</v>
      </c>
      <c r="O102" s="128">
        <f t="shared" si="74"/>
        <v>0</v>
      </c>
      <c r="P102" s="128">
        <f t="shared" si="82"/>
        <v>5031923.9394062757</v>
      </c>
      <c r="Q102" s="133">
        <f t="shared" si="75"/>
        <v>5031923.9394062757</v>
      </c>
      <c r="R102" s="94">
        <f t="shared" si="83"/>
        <v>9.3551631893659653E-3</v>
      </c>
      <c r="S102" s="150">
        <f t="shared" si="76"/>
        <v>9.3551631893659653E-3</v>
      </c>
      <c r="T102" s="128">
        <f t="shared" si="84"/>
        <v>5031923.9394062757</v>
      </c>
      <c r="U102" s="133">
        <f t="shared" si="84"/>
        <v>5031923.9394062757</v>
      </c>
      <c r="V102" s="94">
        <f t="shared" si="85"/>
        <v>9.3551631893659653E-3</v>
      </c>
      <c r="W102" s="150">
        <f t="shared" si="77"/>
        <v>9.3551631893659653E-3</v>
      </c>
    </row>
    <row r="103" spans="1:30" x14ac:dyDescent="0.25">
      <c r="A103" s="78" t="s">
        <v>16</v>
      </c>
      <c r="B103" s="131">
        <f>'PET over 1L'!C338</f>
        <v>54037187</v>
      </c>
      <c r="C103" s="131">
        <f>'PET over 1L'!D338</f>
        <v>54463976.280796386</v>
      </c>
      <c r="D103" s="131">
        <f>'PET over 1L'!E338</f>
        <v>54155860.81493789</v>
      </c>
      <c r="E103" s="132">
        <f>'PET over 1L'!F338</f>
        <v>54508519.423693925</v>
      </c>
      <c r="F103" s="131">
        <f t="shared" si="78"/>
        <v>426789.2807963863</v>
      </c>
      <c r="G103" s="131">
        <f t="shared" si="72"/>
        <v>118673.81493788958</v>
      </c>
      <c r="H103" s="132">
        <f t="shared" si="72"/>
        <v>471332.42369392514</v>
      </c>
      <c r="I103" s="80">
        <f t="shared" si="79"/>
        <v>7.8980662112627421E-3</v>
      </c>
      <c r="J103" s="80">
        <f t="shared" si="73"/>
        <v>2.1961508643647491E-3</v>
      </c>
      <c r="K103" s="149">
        <f t="shared" si="73"/>
        <v>8.7223715715239788E-3</v>
      </c>
      <c r="M103" s="131">
        <f t="shared" si="88"/>
        <v>54155860.81493789</v>
      </c>
      <c r="N103" s="131">
        <f>D103</f>
        <v>54155860.81493789</v>
      </c>
      <c r="O103" s="131">
        <f t="shared" si="74"/>
        <v>0</v>
      </c>
      <c r="P103" s="131">
        <f t="shared" si="82"/>
        <v>118673.81493788958</v>
      </c>
      <c r="Q103" s="132">
        <f t="shared" si="75"/>
        <v>118673.81493788958</v>
      </c>
      <c r="R103" s="80">
        <f t="shared" si="83"/>
        <v>2.1961508643647491E-3</v>
      </c>
      <c r="S103" s="149">
        <f t="shared" si="76"/>
        <v>2.1961508643647491E-3</v>
      </c>
      <c r="T103" s="131">
        <f t="shared" si="84"/>
        <v>118673.81493788958</v>
      </c>
      <c r="U103" s="132">
        <f t="shared" si="84"/>
        <v>118673.81493788958</v>
      </c>
      <c r="V103" s="80">
        <f t="shared" si="85"/>
        <v>2.1961508643647491E-3</v>
      </c>
      <c r="W103" s="149">
        <f t="shared" si="77"/>
        <v>2.1961508643647491E-3</v>
      </c>
    </row>
    <row r="104" spans="1:30" x14ac:dyDescent="0.25">
      <c r="A104" s="91" t="s">
        <v>27</v>
      </c>
      <c r="B104" s="128">
        <f>'Plastic Oneway Keg'!C338</f>
        <v>1476</v>
      </c>
      <c r="C104" s="128">
        <f>'Plastic Oneway Keg'!D338</f>
        <v>1063.6950547710189</v>
      </c>
      <c r="D104" s="128">
        <f>'Plastic Oneway Keg'!E338</f>
        <v>1022.5146936691172</v>
      </c>
      <c r="E104" s="133">
        <f>'Plastic Oneway Keg'!F338</f>
        <v>1465.9174814301741</v>
      </c>
      <c r="F104" s="128">
        <f t="shared" si="78"/>
        <v>-412.30494522898107</v>
      </c>
      <c r="G104" s="128">
        <f t="shared" si="72"/>
        <v>-453.48530633088285</v>
      </c>
      <c r="H104" s="133">
        <f t="shared" si="72"/>
        <v>-10.082518569825879</v>
      </c>
      <c r="I104" s="94">
        <f t="shared" si="79"/>
        <v>-0.27933939378657252</v>
      </c>
      <c r="J104" s="94">
        <f t="shared" si="73"/>
        <v>-0.30723936743284747</v>
      </c>
      <c r="K104" s="150">
        <f t="shared" si="73"/>
        <v>-6.8309746408034416E-3</v>
      </c>
      <c r="M104" s="128">
        <f>E104</f>
        <v>1465.9174814301741</v>
      </c>
      <c r="N104" s="128">
        <f>M104</f>
        <v>1465.9174814301741</v>
      </c>
      <c r="O104" s="128">
        <f t="shared" si="74"/>
        <v>0</v>
      </c>
      <c r="P104" s="128">
        <f t="shared" si="82"/>
        <v>-10.082518569825879</v>
      </c>
      <c r="Q104" s="133">
        <f t="shared" si="75"/>
        <v>-10.082518569825879</v>
      </c>
      <c r="R104" s="94">
        <f t="shared" si="83"/>
        <v>-6.8309746408034416E-3</v>
      </c>
      <c r="S104" s="150">
        <f t="shared" si="76"/>
        <v>-6.8309746408034416E-3</v>
      </c>
      <c r="T104" s="128">
        <f t="shared" si="84"/>
        <v>10.082518569825879</v>
      </c>
      <c r="U104" s="133">
        <f t="shared" si="84"/>
        <v>10.082518569825879</v>
      </c>
      <c r="V104" s="94">
        <f t="shared" si="85"/>
        <v>6.8309746408034416E-3</v>
      </c>
      <c r="W104" s="150">
        <f t="shared" si="77"/>
        <v>6.8309746408034416E-3</v>
      </c>
    </row>
    <row r="105" spans="1:30" x14ac:dyDescent="0.25">
      <c r="A105" s="78" t="s">
        <v>101</v>
      </c>
      <c r="B105" s="131">
        <f>'Tetra 0-1L'!C338</f>
        <v>95127152</v>
      </c>
      <c r="C105" s="131">
        <f>'Tetra 0-1L'!D338</f>
        <v>95859528.096187726</v>
      </c>
      <c r="D105" s="131">
        <f>'Tetra 0-1L'!E338</f>
        <v>96108787.85216397</v>
      </c>
      <c r="E105" s="132">
        <f>'Tetra 0-1L'!F338</f>
        <v>97362544.448491246</v>
      </c>
      <c r="F105" s="131">
        <f t="shared" si="78"/>
        <v>732376.09618772566</v>
      </c>
      <c r="G105" s="131">
        <f t="shared" si="72"/>
        <v>981635.85216397047</v>
      </c>
      <c r="H105" s="132">
        <f t="shared" si="72"/>
        <v>2235392.4484912455</v>
      </c>
      <c r="I105" s="80">
        <f t="shared" si="79"/>
        <v>7.6989175097739249E-3</v>
      </c>
      <c r="J105" s="80">
        <f t="shared" si="73"/>
        <v>1.031919732195883E-2</v>
      </c>
      <c r="K105" s="149">
        <f t="shared" si="73"/>
        <v>2.3498994782175812E-2</v>
      </c>
      <c r="M105" s="131">
        <f>E105</f>
        <v>97362544.448491246</v>
      </c>
      <c r="N105" s="131">
        <f>D105</f>
        <v>96108787.85216397</v>
      </c>
      <c r="O105" s="131">
        <f t="shared" si="74"/>
        <v>-1253756.596327275</v>
      </c>
      <c r="P105" s="131">
        <f t="shared" si="82"/>
        <v>2235392.4484912455</v>
      </c>
      <c r="Q105" s="132">
        <f t="shared" si="75"/>
        <v>981635.85216397047</v>
      </c>
      <c r="R105" s="80">
        <f t="shared" si="83"/>
        <v>2.3498994782175812E-2</v>
      </c>
      <c r="S105" s="149">
        <f t="shared" si="76"/>
        <v>1.031919732195883E-2</v>
      </c>
      <c r="T105" s="131">
        <f t="shared" si="84"/>
        <v>2235392.4484912455</v>
      </c>
      <c r="U105" s="132">
        <f t="shared" si="84"/>
        <v>981635.85216397047</v>
      </c>
      <c r="V105" s="80">
        <f t="shared" si="85"/>
        <v>2.3498994782175812E-2</v>
      </c>
      <c r="W105" s="149">
        <f t="shared" si="77"/>
        <v>1.031919732195883E-2</v>
      </c>
    </row>
    <row r="106" spans="1:30" x14ac:dyDescent="0.25">
      <c r="A106" s="91" t="s">
        <v>18</v>
      </c>
      <c r="B106" s="128">
        <f>'Tetra Over 1L'!C338</f>
        <v>554610</v>
      </c>
      <c r="C106" s="128">
        <f>'Tetra Over 1L'!D338</f>
        <v>537766.67863049358</v>
      </c>
      <c r="D106" s="128">
        <f>'Tetra Over 1L'!E338</f>
        <v>599109.19461162842</v>
      </c>
      <c r="E106" s="133">
        <f>'Tetra Over 1L'!F338</f>
        <v>641913.53802376974</v>
      </c>
      <c r="F106" s="128">
        <f t="shared" si="78"/>
        <v>-16843.321369506419</v>
      </c>
      <c r="G106" s="128">
        <f t="shared" si="72"/>
        <v>44499.194611628423</v>
      </c>
      <c r="H106" s="133">
        <f t="shared" si="72"/>
        <v>87303.538023769739</v>
      </c>
      <c r="I106" s="94">
        <f t="shared" si="79"/>
        <v>-3.036966763943387E-2</v>
      </c>
      <c r="J106" s="94">
        <f t="shared" si="73"/>
        <v>8.0235110458932266E-2</v>
      </c>
      <c r="K106" s="150">
        <f t="shared" si="73"/>
        <v>0.157414287560213</v>
      </c>
      <c r="M106" s="128">
        <f t="shared" ref="M106" si="90">D106</f>
        <v>599109.19461162842</v>
      </c>
      <c r="N106" s="128">
        <f>C106</f>
        <v>537766.67863049358</v>
      </c>
      <c r="O106" s="128">
        <f t="shared" si="74"/>
        <v>-61342.515981134842</v>
      </c>
      <c r="P106" s="128">
        <f t="shared" si="82"/>
        <v>44499.194611628423</v>
      </c>
      <c r="Q106" s="133">
        <f t="shared" si="75"/>
        <v>-16843.321369506419</v>
      </c>
      <c r="R106" s="94">
        <f t="shared" si="83"/>
        <v>8.0235110458932266E-2</v>
      </c>
      <c r="S106" s="150">
        <f t="shared" si="76"/>
        <v>-3.036966763943387E-2</v>
      </c>
      <c r="T106" s="128">
        <f t="shared" si="84"/>
        <v>44499.194611628423</v>
      </c>
      <c r="U106" s="133">
        <f t="shared" si="84"/>
        <v>16843.321369506419</v>
      </c>
      <c r="V106" s="94">
        <f t="shared" si="85"/>
        <v>8.0235110458932266E-2</v>
      </c>
      <c r="W106" s="150">
        <f t="shared" si="77"/>
        <v>3.036966763943387E-2</v>
      </c>
    </row>
    <row r="107" spans="1:30" x14ac:dyDescent="0.25">
      <c r="A107" s="78" t="s">
        <v>26</v>
      </c>
      <c r="B107" s="131"/>
      <c r="C107" s="131"/>
      <c r="D107" s="131"/>
      <c r="E107" s="132"/>
      <c r="F107" s="142"/>
      <c r="G107" s="142"/>
      <c r="H107" s="143"/>
      <c r="I107" s="142"/>
      <c r="J107" s="142"/>
      <c r="K107" s="143"/>
      <c r="M107" s="131"/>
      <c r="N107" s="132"/>
      <c r="O107" s="131"/>
      <c r="P107" s="131"/>
      <c r="Q107" s="132"/>
      <c r="R107" s="131"/>
      <c r="S107" s="132"/>
      <c r="T107" s="131"/>
      <c r="U107" s="132"/>
      <c r="V107" s="131"/>
      <c r="W107" s="132"/>
    </row>
    <row r="108" spans="1:30" x14ac:dyDescent="0.25">
      <c r="A108" s="78" t="s">
        <v>4</v>
      </c>
      <c r="B108" s="131"/>
      <c r="C108" s="131"/>
      <c r="D108" s="131"/>
      <c r="E108" s="132"/>
      <c r="F108" s="142"/>
      <c r="G108" s="142"/>
      <c r="H108" s="143"/>
      <c r="I108" s="142"/>
      <c r="J108" s="142"/>
      <c r="K108" s="143"/>
      <c r="M108" s="131"/>
      <c r="N108" s="132"/>
      <c r="O108" s="131"/>
      <c r="P108" s="131"/>
      <c r="Q108" s="132"/>
      <c r="R108" s="131"/>
      <c r="S108" s="132"/>
      <c r="T108" s="131"/>
      <c r="U108" s="132"/>
      <c r="V108" s="131"/>
      <c r="W108" s="132"/>
    </row>
    <row r="109" spans="1:30" ht="30" x14ac:dyDescent="0.25">
      <c r="A109" s="99" t="s">
        <v>73</v>
      </c>
      <c r="B109" s="134"/>
      <c r="C109" s="135"/>
      <c r="D109" s="135"/>
      <c r="E109" s="136"/>
      <c r="F109" s="144"/>
      <c r="G109" s="144"/>
      <c r="H109" s="145"/>
      <c r="I109" s="144"/>
      <c r="J109" s="144"/>
      <c r="K109" s="145"/>
      <c r="M109" s="135"/>
      <c r="N109" s="136"/>
      <c r="O109" s="135"/>
      <c r="P109" s="135"/>
      <c r="Q109" s="136"/>
      <c r="R109" s="135"/>
      <c r="S109" s="136"/>
      <c r="T109" s="135"/>
      <c r="U109" s="136"/>
      <c r="V109" s="135"/>
      <c r="W109" s="136"/>
    </row>
    <row r="110" spans="1:30" x14ac:dyDescent="0.25">
      <c r="A110" s="137" t="s">
        <v>114</v>
      </c>
      <c r="B110" s="139">
        <f>SUM(B88:B109)</f>
        <v>2178867695</v>
      </c>
      <c r="C110" s="139">
        <f t="shared" ref="C110:E110" si="91">SUM(C88:C109)</f>
        <v>2186708890.5213156</v>
      </c>
      <c r="D110" s="139">
        <f t="shared" si="91"/>
        <v>2196099386.0410862</v>
      </c>
      <c r="E110" s="139">
        <f t="shared" si="91"/>
        <v>2175639903.7380004</v>
      </c>
      <c r="F110" s="146">
        <f t="shared" ref="F110:H110" si="92">C110-$B110</f>
        <v>7841195.5213155746</v>
      </c>
      <c r="G110" s="146">
        <f t="shared" si="92"/>
        <v>17231691.041086197</v>
      </c>
      <c r="H110" s="146">
        <f t="shared" si="92"/>
        <v>-3227791.2619996071</v>
      </c>
      <c r="I110" s="151">
        <f t="shared" ref="I110:K110" si="93">F110/$B110</f>
        <v>3.598747890617367E-3</v>
      </c>
      <c r="J110" s="151">
        <f t="shared" si="93"/>
        <v>7.9085531813744194E-3</v>
      </c>
      <c r="K110" s="151">
        <f t="shared" si="93"/>
        <v>-1.4814076455429788E-3</v>
      </c>
      <c r="M110" s="153">
        <f>SUM(M88:M109)</f>
        <v>2198294237.7167468</v>
      </c>
      <c r="N110" s="220">
        <f>SUM(N88:N109)</f>
        <v>2187759515.6726241</v>
      </c>
      <c r="O110" s="153">
        <f>SUM(O88:O109)</f>
        <v>-10534722.044122826</v>
      </c>
      <c r="P110" s="153">
        <f>SUM(P88:P109)</f>
        <v>19426542.716747146</v>
      </c>
      <c r="Q110" s="220">
        <f>SUM(Q88:Q109)</f>
        <v>8891820.6726243198</v>
      </c>
      <c r="R110" s="155">
        <f t="shared" ref="R110:S110" si="94">P110/$B110</f>
        <v>8.9158890929112358E-3</v>
      </c>
      <c r="S110" s="158">
        <f t="shared" si="94"/>
        <v>4.0809364850509294E-3</v>
      </c>
      <c r="T110" s="154">
        <f>SUM(T88:T106)</f>
        <v>20489488.281747144</v>
      </c>
      <c r="U110" s="157">
        <f>SUM(U88:U106)</f>
        <v>10524193.193489226</v>
      </c>
      <c r="V110" s="155">
        <f t="shared" ref="V110:W110" si="95">T110/$B110</f>
        <v>9.4037321902407413E-3</v>
      </c>
      <c r="W110" s="158">
        <f t="shared" si="95"/>
        <v>4.8301203499596726E-3</v>
      </c>
      <c r="X110" s="187"/>
      <c r="Y110" s="187"/>
      <c r="Z110" s="187"/>
      <c r="AA110" s="187"/>
      <c r="AB110" s="187"/>
      <c r="AC110" s="187"/>
      <c r="AD110" s="187"/>
    </row>
    <row r="111" spans="1:30" x14ac:dyDescent="0.25">
      <c r="O111" s="69" t="s">
        <v>135</v>
      </c>
      <c r="Q111" s="47">
        <f>P110-Q110</f>
        <v>10534722.044122826</v>
      </c>
      <c r="S111" s="187">
        <f>R110-S110</f>
        <v>4.8349526078603064E-3</v>
      </c>
      <c r="U111" s="47">
        <f>T110-U110</f>
        <v>9965295.0882579181</v>
      </c>
      <c r="W111" s="187">
        <f>V110-W110</f>
        <v>4.5736118402810687E-3</v>
      </c>
    </row>
  </sheetData>
  <mergeCells count="38">
    <mergeCell ref="M31:W31"/>
    <mergeCell ref="R32:S32"/>
    <mergeCell ref="T32:U32"/>
    <mergeCell ref="V32:W32"/>
    <mergeCell ref="R86:S86"/>
    <mergeCell ref="T86:U86"/>
    <mergeCell ref="V86:W86"/>
    <mergeCell ref="R59:S59"/>
    <mergeCell ref="T59:U59"/>
    <mergeCell ref="V59:W59"/>
    <mergeCell ref="C59:E59"/>
    <mergeCell ref="F59:H59"/>
    <mergeCell ref="I59:K59"/>
    <mergeCell ref="M59:N59"/>
    <mergeCell ref="P59:Q59"/>
    <mergeCell ref="C86:E86"/>
    <mergeCell ref="F86:H86"/>
    <mergeCell ref="I86:K86"/>
    <mergeCell ref="M86:N86"/>
    <mergeCell ref="P86:Q86"/>
    <mergeCell ref="C32:E32"/>
    <mergeCell ref="F32:H32"/>
    <mergeCell ref="I32:K32"/>
    <mergeCell ref="M32:N32"/>
    <mergeCell ref="P32:Q32"/>
    <mergeCell ref="AB4:AD4"/>
    <mergeCell ref="AE4:AH4"/>
    <mergeCell ref="Y4:AA4"/>
    <mergeCell ref="I4:K4"/>
    <mergeCell ref="Y3:AH3"/>
    <mergeCell ref="A3:W3"/>
    <mergeCell ref="C4:E4"/>
    <mergeCell ref="F4:H4"/>
    <mergeCell ref="M4:N4"/>
    <mergeCell ref="P4:Q4"/>
    <mergeCell ref="R4:S4"/>
    <mergeCell ref="T4:U4"/>
    <mergeCell ref="V4:W4"/>
  </mergeCells>
  <conditionalFormatting sqref="AL34:AN34">
    <cfRule type="top10" dxfId="57" priority="19" bottom="1" rank="1"/>
  </conditionalFormatting>
  <conditionalFormatting sqref="AL35:AN35">
    <cfRule type="top10" dxfId="56" priority="18" bottom="1" rank="1"/>
  </conditionalFormatting>
  <conditionalFormatting sqref="AL36:AN36">
    <cfRule type="top10" dxfId="55" priority="17" bottom="1" rank="1"/>
  </conditionalFormatting>
  <conditionalFormatting sqref="AL37:AN37">
    <cfRule type="top10" dxfId="54" priority="16" bottom="1" rank="1"/>
  </conditionalFormatting>
  <conditionalFormatting sqref="AL38:AN38">
    <cfRule type="top10" dxfId="53" priority="15" bottom="1" rank="1"/>
  </conditionalFormatting>
  <conditionalFormatting sqref="AL39:AN39">
    <cfRule type="top10" dxfId="52" priority="14" bottom="1" rank="1"/>
  </conditionalFormatting>
  <conditionalFormatting sqref="AL40:AN40">
    <cfRule type="top10" dxfId="51" priority="13" bottom="1" rank="1"/>
  </conditionalFormatting>
  <conditionalFormatting sqref="AL41:AN41">
    <cfRule type="top10" dxfId="50" priority="12" bottom="1" rank="1"/>
  </conditionalFormatting>
  <conditionalFormatting sqref="AL42:AN42">
    <cfRule type="top10" dxfId="49" priority="11" bottom="1" rank="1"/>
  </conditionalFormatting>
  <conditionalFormatting sqref="AL43:AN43">
    <cfRule type="top10" dxfId="48" priority="10" bottom="1" rank="1"/>
  </conditionalFormatting>
  <conditionalFormatting sqref="AL44:AN44">
    <cfRule type="top10" dxfId="47" priority="9" bottom="1" rank="1"/>
  </conditionalFormatting>
  <conditionalFormatting sqref="AL45:AN45">
    <cfRule type="top10" dxfId="46" priority="8" bottom="1" rank="1"/>
  </conditionalFormatting>
  <conditionalFormatting sqref="AL46:AN46">
    <cfRule type="top10" dxfId="45" priority="7" bottom="1" rank="1"/>
  </conditionalFormatting>
  <conditionalFormatting sqref="AL47:AN47">
    <cfRule type="top10" dxfId="44" priority="6" bottom="1" rank="1"/>
  </conditionalFormatting>
  <conditionalFormatting sqref="AL48:AN48">
    <cfRule type="top10" dxfId="43" priority="5" bottom="1" rank="1"/>
  </conditionalFormatting>
  <conditionalFormatting sqref="AL49:AN49">
    <cfRule type="top10" dxfId="42" priority="4" bottom="1" rank="1"/>
  </conditionalFormatting>
  <conditionalFormatting sqref="AL50:AN50">
    <cfRule type="top10" dxfId="41" priority="3" bottom="1" rank="1"/>
  </conditionalFormatting>
  <conditionalFormatting sqref="AL51:AN51">
    <cfRule type="top10" dxfId="40" priority="2" bottom="1" rank="1"/>
  </conditionalFormatting>
  <conditionalFormatting sqref="AL52:AN52">
    <cfRule type="top10" dxfId="39" priority="1" bottom="1" rank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AA67-41A3-4006-8D54-62B00E6CF4EE}">
  <dimension ref="B2:AK340"/>
  <sheetViews>
    <sheetView topLeftCell="P1" workbookViewId="0">
      <pane ySplit="4" topLeftCell="A272" activePane="bottomLeft" state="frozen"/>
      <selection activeCell="R159" sqref="R159"/>
      <selection pane="bottomLeft" activeCell="Y288" sqref="Y288"/>
    </sheetView>
  </sheetViews>
  <sheetFormatPr defaultRowHeight="15" outlineLevelRow="1" x14ac:dyDescent="0.25"/>
  <cols>
    <col min="2" max="2" width="19.7109375" bestFit="1" customWidth="1"/>
    <col min="3" max="3" width="15" bestFit="1" customWidth="1"/>
    <col min="4" max="6" width="14.42578125" customWidth="1"/>
    <col min="7" max="8" width="13" customWidth="1"/>
    <col min="9" max="9" width="14.140625" customWidth="1"/>
    <col min="10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Returns!B5</f>
        <v>48917163</v>
      </c>
    </row>
    <row r="6" spans="2:17" hidden="1" outlineLevel="1" x14ac:dyDescent="0.25">
      <c r="B6" s="63">
        <v>37315</v>
      </c>
      <c r="D6" s="30">
        <f>Returns!B6</f>
        <v>39793773</v>
      </c>
    </row>
    <row r="7" spans="2:17" hidden="1" outlineLevel="1" x14ac:dyDescent="0.25">
      <c r="B7" s="63">
        <v>37346</v>
      </c>
      <c r="D7" s="30">
        <f>Returns!B7</f>
        <v>34977109</v>
      </c>
    </row>
    <row r="8" spans="2:17" hidden="1" outlineLevel="1" x14ac:dyDescent="0.25">
      <c r="B8" s="63">
        <v>37376</v>
      </c>
      <c r="D8" s="30">
        <f>Returns!B8</f>
        <v>51831697</v>
      </c>
    </row>
    <row r="9" spans="2:17" hidden="1" outlineLevel="1" x14ac:dyDescent="0.25">
      <c r="B9" s="63">
        <v>37407</v>
      </c>
      <c r="C9" s="30"/>
      <c r="D9" s="30">
        <f>Returns!B9</f>
        <v>62783404</v>
      </c>
      <c r="E9" s="31"/>
    </row>
    <row r="10" spans="2:17" hidden="1" outlineLevel="1" x14ac:dyDescent="0.25">
      <c r="B10" s="63">
        <v>37437</v>
      </c>
      <c r="C10" s="30"/>
      <c r="D10" s="30">
        <f>Returns!B10</f>
        <v>55337529</v>
      </c>
      <c r="E10" s="31"/>
    </row>
    <row r="11" spans="2:17" hidden="1" outlineLevel="1" x14ac:dyDescent="0.25">
      <c r="B11" s="63">
        <v>37468</v>
      </c>
      <c r="C11" s="30"/>
      <c r="D11" s="30">
        <f>Returns!B11</f>
        <v>72911747</v>
      </c>
      <c r="E11" s="31"/>
    </row>
    <row r="12" spans="2:17" hidden="1" outlineLevel="1" x14ac:dyDescent="0.25">
      <c r="B12" s="63">
        <v>37499</v>
      </c>
      <c r="C12" s="30"/>
      <c r="D12" s="30">
        <f>Returns!B12</f>
        <v>61601726</v>
      </c>
      <c r="E12" s="31"/>
    </row>
    <row r="13" spans="2:17" hidden="1" outlineLevel="1" x14ac:dyDescent="0.25">
      <c r="B13" s="63">
        <v>37529</v>
      </c>
      <c r="C13" s="30"/>
      <c r="D13" s="30">
        <f>Returns!B13</f>
        <v>53182316</v>
      </c>
      <c r="E13" s="31"/>
    </row>
    <row r="14" spans="2:17" hidden="1" outlineLevel="1" x14ac:dyDescent="0.25">
      <c r="B14" s="63">
        <v>37560</v>
      </c>
      <c r="C14" s="30"/>
      <c r="D14" s="30">
        <f>Returns!B14</f>
        <v>52986337</v>
      </c>
      <c r="E14" s="31"/>
    </row>
    <row r="15" spans="2:17" hidden="1" outlineLevel="1" x14ac:dyDescent="0.25">
      <c r="B15" s="63">
        <v>37590</v>
      </c>
      <c r="C15" s="30"/>
      <c r="D15" s="30">
        <f>Returns!B15</f>
        <v>43968926</v>
      </c>
      <c r="E15" s="31"/>
    </row>
    <row r="16" spans="2:17" hidden="1" outlineLevel="1" x14ac:dyDescent="0.25">
      <c r="B16" s="63">
        <v>37621</v>
      </c>
      <c r="C16" s="30"/>
      <c r="D16" s="30">
        <f>Returns!B16</f>
        <v>43645575</v>
      </c>
      <c r="E16" s="31"/>
    </row>
    <row r="17" spans="2:5" hidden="1" outlineLevel="1" x14ac:dyDescent="0.25">
      <c r="B17" s="63">
        <v>37652</v>
      </c>
      <c r="C17" s="30"/>
      <c r="D17" s="30">
        <f>Returns!B17</f>
        <v>47880549</v>
      </c>
      <c r="E17" s="31"/>
    </row>
    <row r="18" spans="2:5" hidden="1" outlineLevel="1" x14ac:dyDescent="0.25">
      <c r="B18" s="63">
        <v>37680</v>
      </c>
      <c r="C18" s="30"/>
      <c r="D18" s="30">
        <f>Returns!B18</f>
        <v>37769078</v>
      </c>
      <c r="E18" s="31"/>
    </row>
    <row r="19" spans="2:5" hidden="1" outlineLevel="1" x14ac:dyDescent="0.25">
      <c r="B19" s="63">
        <v>37711</v>
      </c>
      <c r="C19" s="30"/>
      <c r="D19" s="30">
        <f>Returns!B19</f>
        <v>43588114</v>
      </c>
      <c r="E19" s="31"/>
    </row>
    <row r="20" spans="2:5" hidden="1" outlineLevel="1" x14ac:dyDescent="0.25">
      <c r="B20" s="63">
        <v>37741</v>
      </c>
      <c r="C20" s="30"/>
      <c r="D20" s="30">
        <f>Returns!B20</f>
        <v>61131230</v>
      </c>
      <c r="E20" s="31"/>
    </row>
    <row r="21" spans="2:5" hidden="1" outlineLevel="1" x14ac:dyDescent="0.25">
      <c r="B21" s="63">
        <v>37772</v>
      </c>
      <c r="C21" s="30"/>
      <c r="D21" s="30">
        <f>Returns!B21</f>
        <v>60414847</v>
      </c>
      <c r="E21" s="31"/>
    </row>
    <row r="22" spans="2:5" hidden="1" outlineLevel="1" x14ac:dyDescent="0.25">
      <c r="B22" s="63">
        <v>37802</v>
      </c>
      <c r="C22" s="30"/>
      <c r="D22" s="30">
        <f>Returns!B22</f>
        <v>57887268</v>
      </c>
      <c r="E22" s="31"/>
    </row>
    <row r="23" spans="2:5" hidden="1" outlineLevel="1" x14ac:dyDescent="0.25">
      <c r="B23" s="63">
        <v>37833</v>
      </c>
      <c r="C23" s="30"/>
      <c r="D23" s="30">
        <f>Returns!B23</f>
        <v>74496214</v>
      </c>
      <c r="E23" s="31"/>
    </row>
    <row r="24" spans="2:5" hidden="1" outlineLevel="1" x14ac:dyDescent="0.25">
      <c r="B24" s="63">
        <v>37864</v>
      </c>
      <c r="C24" s="30"/>
      <c r="D24" s="30">
        <f>Returns!B24</f>
        <v>69646261</v>
      </c>
      <c r="E24" s="31"/>
    </row>
    <row r="25" spans="2:5" hidden="1" outlineLevel="1" x14ac:dyDescent="0.25">
      <c r="B25" s="63">
        <v>37894</v>
      </c>
      <c r="C25" s="30"/>
      <c r="D25" s="30">
        <f>Returns!B25</f>
        <v>59484817</v>
      </c>
      <c r="E25" s="31"/>
    </row>
    <row r="26" spans="2:5" hidden="1" outlineLevel="1" x14ac:dyDescent="0.25">
      <c r="B26" s="63">
        <v>37925</v>
      </c>
      <c r="C26" s="30"/>
      <c r="D26" s="30">
        <f>Returns!B26</f>
        <v>62746128</v>
      </c>
      <c r="E26" s="31"/>
    </row>
    <row r="27" spans="2:5" hidden="1" outlineLevel="1" x14ac:dyDescent="0.25">
      <c r="B27" s="63">
        <v>37955</v>
      </c>
      <c r="C27" s="30"/>
      <c r="D27" s="30">
        <f>Returns!B27</f>
        <v>38717807</v>
      </c>
      <c r="E27" s="31"/>
    </row>
    <row r="28" spans="2:5" hidden="1" outlineLevel="1" x14ac:dyDescent="0.25">
      <c r="B28" s="63">
        <v>37986</v>
      </c>
      <c r="C28" s="30"/>
      <c r="D28" s="30">
        <f>Returns!B28</f>
        <v>47068647</v>
      </c>
      <c r="E28" s="31"/>
    </row>
    <row r="29" spans="2:5" hidden="1" outlineLevel="1" x14ac:dyDescent="0.25">
      <c r="B29" s="63">
        <v>38017</v>
      </c>
      <c r="C29" s="30"/>
      <c r="D29" s="30">
        <f>Returns!B29</f>
        <v>47578650</v>
      </c>
      <c r="E29" s="31"/>
    </row>
    <row r="30" spans="2:5" hidden="1" outlineLevel="1" x14ac:dyDescent="0.25">
      <c r="B30" s="63">
        <v>38046</v>
      </c>
      <c r="C30" s="30"/>
      <c r="D30" s="30">
        <f>Returns!B30</f>
        <v>43257503</v>
      </c>
      <c r="E30" s="31"/>
    </row>
    <row r="31" spans="2:5" hidden="1" outlineLevel="1" x14ac:dyDescent="0.25">
      <c r="B31" s="63">
        <v>38077</v>
      </c>
      <c r="C31" s="30"/>
      <c r="D31" s="30">
        <f>Returns!B31</f>
        <v>56663029</v>
      </c>
      <c r="E31" s="31"/>
    </row>
    <row r="32" spans="2:5" hidden="1" outlineLevel="1" x14ac:dyDescent="0.25">
      <c r="B32" s="63">
        <v>38107</v>
      </c>
      <c r="C32" s="30"/>
      <c r="D32" s="30">
        <f>Returns!B32</f>
        <v>60725654</v>
      </c>
      <c r="E32" s="31"/>
    </row>
    <row r="33" spans="2:5" hidden="1" outlineLevel="1" x14ac:dyDescent="0.25">
      <c r="B33" s="63">
        <v>38138</v>
      </c>
      <c r="C33" s="30"/>
      <c r="D33" s="30">
        <f>Returns!B33</f>
        <v>55533842</v>
      </c>
      <c r="E33" s="31"/>
    </row>
    <row r="34" spans="2:5" hidden="1" outlineLevel="1" x14ac:dyDescent="0.25">
      <c r="B34" s="63">
        <v>38168</v>
      </c>
      <c r="C34" s="30"/>
      <c r="D34" s="30">
        <f>Returns!B34</f>
        <v>66274689</v>
      </c>
      <c r="E34" s="31"/>
    </row>
    <row r="35" spans="2:5" hidden="1" outlineLevel="1" x14ac:dyDescent="0.25">
      <c r="B35" s="63">
        <v>38199</v>
      </c>
      <c r="C35" s="30"/>
      <c r="D35" s="30">
        <f>Returns!B35</f>
        <v>71531286</v>
      </c>
      <c r="E35" s="31"/>
    </row>
    <row r="36" spans="2:5" hidden="1" outlineLevel="1" x14ac:dyDescent="0.25">
      <c r="B36" s="63">
        <v>38230</v>
      </c>
      <c r="C36" s="30"/>
      <c r="D36" s="30">
        <f>Returns!B36</f>
        <v>66596395</v>
      </c>
      <c r="E36" s="31"/>
    </row>
    <row r="37" spans="2:5" hidden="1" outlineLevel="1" x14ac:dyDescent="0.25">
      <c r="B37" s="63">
        <v>38260</v>
      </c>
      <c r="C37" s="30"/>
      <c r="D37" s="30">
        <f>Returns!B37</f>
        <v>62777747</v>
      </c>
      <c r="E37" s="31"/>
    </row>
    <row r="38" spans="2:5" hidden="1" outlineLevel="1" x14ac:dyDescent="0.25">
      <c r="B38" s="63">
        <v>38291</v>
      </c>
      <c r="C38" s="30"/>
      <c r="D38" s="30">
        <f>Returns!B38</f>
        <v>52600072</v>
      </c>
      <c r="E38" s="31"/>
    </row>
    <row r="39" spans="2:5" hidden="1" outlineLevel="1" x14ac:dyDescent="0.25">
      <c r="B39" s="63">
        <v>38321</v>
      </c>
      <c r="C39" s="30"/>
      <c r="D39" s="30">
        <f>Returns!B39</f>
        <v>50409784</v>
      </c>
      <c r="E39" s="31"/>
    </row>
    <row r="40" spans="2:5" hidden="1" outlineLevel="1" x14ac:dyDescent="0.25">
      <c r="B40" s="63">
        <v>38352</v>
      </c>
      <c r="C40" s="30"/>
      <c r="D40" s="30">
        <f>Returns!B40</f>
        <v>47651689</v>
      </c>
      <c r="E40" s="31"/>
    </row>
    <row r="41" spans="2:5" hidden="1" outlineLevel="1" x14ac:dyDescent="0.25">
      <c r="B41" s="63">
        <v>38383</v>
      </c>
      <c r="C41" s="30"/>
      <c r="D41" s="30">
        <f>Returns!B41</f>
        <v>42526557</v>
      </c>
      <c r="E41" s="31"/>
    </row>
    <row r="42" spans="2:5" hidden="1" outlineLevel="1" x14ac:dyDescent="0.25">
      <c r="B42" s="63">
        <v>38411</v>
      </c>
      <c r="C42" s="30"/>
      <c r="D42" s="30">
        <f>Returns!B42</f>
        <v>46067007</v>
      </c>
      <c r="E42" s="31"/>
    </row>
    <row r="43" spans="2:5" hidden="1" outlineLevel="1" x14ac:dyDescent="0.25">
      <c r="B43" s="63">
        <v>38442</v>
      </c>
      <c r="C43" s="30"/>
      <c r="D43" s="30">
        <f>Returns!B43</f>
        <v>55336079</v>
      </c>
      <c r="E43" s="31"/>
    </row>
    <row r="44" spans="2:5" hidden="1" outlineLevel="1" x14ac:dyDescent="0.25">
      <c r="B44" s="63">
        <v>38472</v>
      </c>
      <c r="C44" s="30"/>
      <c r="D44" s="30">
        <f>Returns!B44</f>
        <v>67345461</v>
      </c>
      <c r="E44" s="31"/>
    </row>
    <row r="45" spans="2:5" hidden="1" outlineLevel="1" x14ac:dyDescent="0.25">
      <c r="B45" s="63">
        <v>38503</v>
      </c>
      <c r="C45" s="30"/>
      <c r="D45" s="30">
        <f>Returns!B45</f>
        <v>59024028</v>
      </c>
      <c r="E45" s="31"/>
    </row>
    <row r="46" spans="2:5" hidden="1" outlineLevel="1" x14ac:dyDescent="0.25">
      <c r="B46" s="63">
        <v>38533</v>
      </c>
      <c r="C46" s="30"/>
      <c r="D46" s="30">
        <f>Returns!B46</f>
        <v>66672583</v>
      </c>
      <c r="E46" s="31"/>
    </row>
    <row r="47" spans="2:5" hidden="1" outlineLevel="1" x14ac:dyDescent="0.25">
      <c r="B47" s="63">
        <v>38564</v>
      </c>
      <c r="C47" s="30"/>
      <c r="D47" s="30">
        <f>Returns!B47</f>
        <v>67767929</v>
      </c>
      <c r="E47" s="31"/>
    </row>
    <row r="48" spans="2:5" hidden="1" outlineLevel="1" x14ac:dyDescent="0.25">
      <c r="B48" s="63">
        <v>38595</v>
      </c>
      <c r="C48" s="30"/>
      <c r="D48" s="30">
        <f>Returns!B48</f>
        <v>70405824</v>
      </c>
      <c r="E48" s="31"/>
    </row>
    <row r="49" spans="2:5" hidden="1" outlineLevel="1" x14ac:dyDescent="0.25">
      <c r="B49" s="63">
        <v>38625</v>
      </c>
      <c r="C49" s="30"/>
      <c r="D49" s="30">
        <f>Returns!B49</f>
        <v>61721180</v>
      </c>
      <c r="E49" s="31"/>
    </row>
    <row r="50" spans="2:5" hidden="1" outlineLevel="1" x14ac:dyDescent="0.25">
      <c r="B50" s="63">
        <v>38656</v>
      </c>
      <c r="C50" s="30"/>
      <c r="D50" s="30">
        <f>Returns!B50</f>
        <v>53604431</v>
      </c>
      <c r="E50" s="31"/>
    </row>
    <row r="51" spans="2:5" hidden="1" outlineLevel="1" x14ac:dyDescent="0.25">
      <c r="B51" s="63">
        <v>38686</v>
      </c>
      <c r="C51" s="30"/>
      <c r="D51" s="30">
        <f>Returns!B51</f>
        <v>54701847</v>
      </c>
      <c r="E51" s="31"/>
    </row>
    <row r="52" spans="2:5" hidden="1" outlineLevel="1" x14ac:dyDescent="0.25">
      <c r="B52" s="63">
        <v>38717</v>
      </c>
      <c r="C52" s="30"/>
      <c r="D52" s="30">
        <f>Returns!B52</f>
        <v>42151087</v>
      </c>
      <c r="E52" s="31"/>
    </row>
    <row r="53" spans="2:5" hidden="1" outlineLevel="1" x14ac:dyDescent="0.25">
      <c r="B53" s="63">
        <v>38748</v>
      </c>
      <c r="C53" s="30"/>
      <c r="D53" s="30">
        <f>Returns!B53</f>
        <v>53541844</v>
      </c>
      <c r="E53" s="31"/>
    </row>
    <row r="54" spans="2:5" hidden="1" outlineLevel="1" x14ac:dyDescent="0.25">
      <c r="B54" s="63">
        <v>38776</v>
      </c>
      <c r="C54" s="30"/>
      <c r="D54" s="30">
        <f>Returns!B54</f>
        <v>41516303</v>
      </c>
      <c r="E54" s="31"/>
    </row>
    <row r="55" spans="2:5" hidden="1" outlineLevel="1" x14ac:dyDescent="0.25">
      <c r="B55" s="63">
        <v>38807</v>
      </c>
      <c r="C55" s="30"/>
      <c r="D55" s="30">
        <f>Returns!B55</f>
        <v>50673839</v>
      </c>
      <c r="E55" s="31"/>
    </row>
    <row r="56" spans="2:5" hidden="1" outlineLevel="1" x14ac:dyDescent="0.25">
      <c r="B56" s="63">
        <v>38837</v>
      </c>
      <c r="C56" s="30"/>
      <c r="D56" s="30">
        <f>Returns!B56</f>
        <v>64634860</v>
      </c>
      <c r="E56" s="31"/>
    </row>
    <row r="57" spans="2:5" hidden="1" outlineLevel="1" x14ac:dyDescent="0.25">
      <c r="B57" s="63">
        <v>38868</v>
      </c>
      <c r="C57" s="30"/>
      <c r="D57" s="30">
        <f>Returns!B57</f>
        <v>69527060</v>
      </c>
      <c r="E57" s="31"/>
    </row>
    <row r="58" spans="2:5" hidden="1" outlineLevel="1" x14ac:dyDescent="0.25">
      <c r="B58" s="63">
        <v>38898</v>
      </c>
      <c r="C58" s="30"/>
      <c r="D58" s="30">
        <f>Returns!B58</f>
        <v>68102020</v>
      </c>
      <c r="E58" s="31"/>
    </row>
    <row r="59" spans="2:5" hidden="1" outlineLevel="1" x14ac:dyDescent="0.25">
      <c r="B59" s="63">
        <v>38929</v>
      </c>
      <c r="C59" s="30"/>
      <c r="D59" s="30">
        <f>Returns!B59</f>
        <v>73786000</v>
      </c>
      <c r="E59" s="31"/>
    </row>
    <row r="60" spans="2:5" hidden="1" outlineLevel="1" x14ac:dyDescent="0.25">
      <c r="B60" s="63">
        <v>38960</v>
      </c>
      <c r="C60" s="30"/>
      <c r="D60" s="30">
        <f>Returns!B60</f>
        <v>74678755</v>
      </c>
      <c r="E60" s="31"/>
    </row>
    <row r="61" spans="2:5" hidden="1" outlineLevel="1" x14ac:dyDescent="0.25">
      <c r="B61" s="63">
        <v>38990</v>
      </c>
      <c r="C61" s="30"/>
      <c r="D61" s="30">
        <f>Returns!B61</f>
        <v>64798394</v>
      </c>
      <c r="E61" s="31"/>
    </row>
    <row r="62" spans="2:5" hidden="1" outlineLevel="1" x14ac:dyDescent="0.25">
      <c r="B62" s="63">
        <v>39021</v>
      </c>
      <c r="C62" s="30"/>
      <c r="D62" s="30">
        <f>Returns!B62</f>
        <v>57009968</v>
      </c>
      <c r="E62" s="31"/>
    </row>
    <row r="63" spans="2:5" hidden="1" outlineLevel="1" x14ac:dyDescent="0.25">
      <c r="B63" s="63">
        <v>39051</v>
      </c>
      <c r="C63" s="30"/>
      <c r="D63" s="30">
        <f>Returns!B63</f>
        <v>47768686</v>
      </c>
      <c r="E63" s="31"/>
    </row>
    <row r="64" spans="2:5" hidden="1" outlineLevel="1" x14ac:dyDescent="0.25">
      <c r="B64" s="63">
        <v>39082</v>
      </c>
      <c r="C64" s="30"/>
      <c r="D64" s="30">
        <f>Returns!B64</f>
        <v>43843716</v>
      </c>
      <c r="E64" s="31"/>
    </row>
    <row r="65" spans="2:5" hidden="1" outlineLevel="1" x14ac:dyDescent="0.25">
      <c r="B65" s="63">
        <v>39113</v>
      </c>
      <c r="C65" s="30"/>
      <c r="D65" s="30">
        <f>Returns!B65</f>
        <v>57739097</v>
      </c>
      <c r="E65" s="31"/>
    </row>
    <row r="66" spans="2:5" hidden="1" outlineLevel="1" x14ac:dyDescent="0.25">
      <c r="B66" s="63">
        <v>39141</v>
      </c>
      <c r="C66" s="30"/>
      <c r="D66" s="30">
        <f>Returns!B66</f>
        <v>41861442</v>
      </c>
      <c r="E66" s="31"/>
    </row>
    <row r="67" spans="2:5" hidden="1" outlineLevel="1" x14ac:dyDescent="0.25">
      <c r="B67" s="63">
        <v>39172</v>
      </c>
      <c r="C67" s="30"/>
      <c r="D67" s="30">
        <f>Returns!B67</f>
        <v>60088367</v>
      </c>
      <c r="E67" s="31"/>
    </row>
    <row r="68" spans="2:5" hidden="1" outlineLevel="1" x14ac:dyDescent="0.25">
      <c r="B68" s="63">
        <v>39202</v>
      </c>
      <c r="C68" s="30"/>
      <c r="D68" s="30">
        <f>Returns!B68</f>
        <v>62366590</v>
      </c>
      <c r="E68" s="31"/>
    </row>
    <row r="69" spans="2:5" hidden="1" outlineLevel="1" x14ac:dyDescent="0.25">
      <c r="B69" s="63">
        <v>39233</v>
      </c>
      <c r="C69" s="30"/>
      <c r="D69" s="30">
        <f>Returns!B69</f>
        <v>77048454</v>
      </c>
      <c r="E69" s="31"/>
    </row>
    <row r="70" spans="2:5" hidden="1" outlineLevel="1" x14ac:dyDescent="0.25">
      <c r="B70" s="63">
        <v>39263</v>
      </c>
      <c r="C70" s="30"/>
      <c r="D70" s="30">
        <f>Returns!B70</f>
        <v>69054413</v>
      </c>
      <c r="E70" s="31"/>
    </row>
    <row r="71" spans="2:5" hidden="1" outlineLevel="1" x14ac:dyDescent="0.25">
      <c r="B71" s="63">
        <v>39294</v>
      </c>
      <c r="C71" s="30"/>
      <c r="D71" s="30">
        <f>Returns!B71</f>
        <v>80002227</v>
      </c>
      <c r="E71" s="31"/>
    </row>
    <row r="72" spans="2:5" hidden="1" outlineLevel="1" x14ac:dyDescent="0.25">
      <c r="B72" s="63">
        <v>39325</v>
      </c>
      <c r="C72" s="30"/>
      <c r="D72" s="30">
        <f>Returns!B72</f>
        <v>76664191</v>
      </c>
      <c r="E72" s="31"/>
    </row>
    <row r="73" spans="2:5" hidden="1" outlineLevel="1" x14ac:dyDescent="0.25">
      <c r="B73" s="63">
        <v>39355</v>
      </c>
      <c r="C73" s="30"/>
      <c r="D73" s="30">
        <f>Returns!B73</f>
        <v>63162483</v>
      </c>
      <c r="E73" s="31"/>
    </row>
    <row r="74" spans="2:5" hidden="1" outlineLevel="1" x14ac:dyDescent="0.25">
      <c r="B74" s="63">
        <v>39386</v>
      </c>
      <c r="C74" s="30"/>
      <c r="D74" s="30">
        <f>Returns!B74</f>
        <v>67419697</v>
      </c>
      <c r="E74" s="31"/>
    </row>
    <row r="75" spans="2:5" hidden="1" outlineLevel="1" x14ac:dyDescent="0.25">
      <c r="B75" s="63">
        <v>39416</v>
      </c>
      <c r="C75" s="30"/>
      <c r="D75" s="30">
        <f>Returns!B75</f>
        <v>52715128</v>
      </c>
      <c r="E75" s="31"/>
    </row>
    <row r="76" spans="2:5" hidden="1" outlineLevel="1" x14ac:dyDescent="0.25">
      <c r="B76" s="63">
        <v>39447</v>
      </c>
      <c r="C76" s="30"/>
      <c r="D76" s="30">
        <f>Returns!B76</f>
        <v>39510339</v>
      </c>
      <c r="E76" s="31"/>
    </row>
    <row r="77" spans="2:5" hidden="1" outlineLevel="1" x14ac:dyDescent="0.25">
      <c r="B77" s="63">
        <v>39478</v>
      </c>
      <c r="C77" s="30"/>
      <c r="D77" s="30">
        <f>Returns!B77</f>
        <v>56165982</v>
      </c>
      <c r="E77" s="31"/>
    </row>
    <row r="78" spans="2:5" hidden="1" outlineLevel="1" x14ac:dyDescent="0.25">
      <c r="B78" s="63">
        <v>39507</v>
      </c>
      <c r="C78" s="30"/>
      <c r="D78" s="30">
        <f>Returns!B78</f>
        <v>46979078</v>
      </c>
      <c r="E78" s="31"/>
    </row>
    <row r="79" spans="2:5" hidden="1" outlineLevel="1" x14ac:dyDescent="0.25">
      <c r="B79" s="63">
        <v>39538</v>
      </c>
      <c r="C79" s="30"/>
      <c r="D79" s="30">
        <f>Returns!B79</f>
        <v>59076849</v>
      </c>
      <c r="E79" s="31"/>
    </row>
    <row r="80" spans="2:5" hidden="1" outlineLevel="1" x14ac:dyDescent="0.25">
      <c r="B80" s="63">
        <v>39568</v>
      </c>
      <c r="C80" s="30"/>
      <c r="D80" s="30">
        <f>Returns!B80</f>
        <v>64581706</v>
      </c>
      <c r="E80" s="31"/>
    </row>
    <row r="81" spans="2:5" hidden="1" outlineLevel="1" x14ac:dyDescent="0.25">
      <c r="B81" s="63">
        <v>39599</v>
      </c>
      <c r="C81" s="30"/>
      <c r="D81" s="30">
        <f>Returns!B81</f>
        <v>72794724</v>
      </c>
      <c r="E81" s="31"/>
    </row>
    <row r="82" spans="2:5" hidden="1" outlineLevel="1" x14ac:dyDescent="0.25">
      <c r="B82" s="63">
        <v>39629</v>
      </c>
      <c r="C82" s="30"/>
      <c r="D82" s="30">
        <f>Returns!B82</f>
        <v>67108650</v>
      </c>
      <c r="E82" s="31"/>
    </row>
    <row r="83" spans="2:5" hidden="1" outlineLevel="1" x14ac:dyDescent="0.25">
      <c r="B83" s="63">
        <v>39660</v>
      </c>
      <c r="C83" s="30"/>
      <c r="D83" s="30">
        <f>Returns!B83</f>
        <v>85528203</v>
      </c>
      <c r="E83" s="31"/>
    </row>
    <row r="84" spans="2:5" hidden="1" outlineLevel="1" x14ac:dyDescent="0.25">
      <c r="B84" s="63">
        <v>39691</v>
      </c>
      <c r="C84" s="30"/>
      <c r="D84" s="30">
        <f>Returns!B84</f>
        <v>72538559</v>
      </c>
      <c r="E84" s="31"/>
    </row>
    <row r="85" spans="2:5" hidden="1" outlineLevel="1" x14ac:dyDescent="0.25">
      <c r="B85" s="63">
        <v>39721</v>
      </c>
      <c r="C85" s="30"/>
      <c r="D85" s="30">
        <f>Returns!B85</f>
        <v>71060248</v>
      </c>
      <c r="E85" s="31"/>
    </row>
    <row r="86" spans="2:5" hidden="1" outlineLevel="1" x14ac:dyDescent="0.25">
      <c r="B86" s="63">
        <v>39752</v>
      </c>
      <c r="C86" s="30"/>
      <c r="D86" s="30">
        <f>Returns!B86</f>
        <v>61294515</v>
      </c>
      <c r="E86" s="31"/>
    </row>
    <row r="87" spans="2:5" hidden="1" outlineLevel="1" x14ac:dyDescent="0.25">
      <c r="B87" s="63">
        <v>39782</v>
      </c>
      <c r="C87" s="30"/>
      <c r="D87" s="30">
        <f>Returns!B87</f>
        <v>62238933</v>
      </c>
      <c r="E87" s="31"/>
    </row>
    <row r="88" spans="2:5" hidden="1" outlineLevel="1" x14ac:dyDescent="0.25">
      <c r="B88" s="63">
        <v>39813</v>
      </c>
      <c r="C88" s="30"/>
      <c r="D88" s="30">
        <f>Returns!B88</f>
        <v>44714935</v>
      </c>
      <c r="E88" s="31"/>
    </row>
    <row r="89" spans="2:5" hidden="1" outlineLevel="1" x14ac:dyDescent="0.25">
      <c r="B89" s="63">
        <v>39844</v>
      </c>
      <c r="C89" s="30"/>
      <c r="D89" s="30">
        <f>Returns!B89</f>
        <v>57424425</v>
      </c>
      <c r="E89" s="31"/>
    </row>
    <row r="90" spans="2:5" hidden="1" outlineLevel="1" x14ac:dyDescent="0.25">
      <c r="B90" s="63">
        <v>39872</v>
      </c>
      <c r="C90" s="30"/>
      <c r="D90" s="30">
        <f>Returns!B90</f>
        <v>55508556</v>
      </c>
      <c r="E90" s="31"/>
    </row>
    <row r="91" spans="2:5" hidden="1" outlineLevel="1" x14ac:dyDescent="0.25">
      <c r="B91" s="63">
        <v>39903</v>
      </c>
      <c r="C91" s="30"/>
      <c r="D91" s="30">
        <f>Returns!B91</f>
        <v>57542180</v>
      </c>
      <c r="E91" s="31"/>
    </row>
    <row r="92" spans="2:5" hidden="1" outlineLevel="1" x14ac:dyDescent="0.25">
      <c r="B92" s="63">
        <v>39933</v>
      </c>
      <c r="C92" s="30"/>
      <c r="D92" s="30">
        <f>Returns!B92</f>
        <v>79459652</v>
      </c>
      <c r="E92" s="31"/>
    </row>
    <row r="93" spans="2:5" hidden="1" outlineLevel="1" x14ac:dyDescent="0.25">
      <c r="B93" s="63">
        <v>39964</v>
      </c>
      <c r="C93" s="30"/>
      <c r="D93" s="30">
        <f>Returns!B93</f>
        <v>78230560</v>
      </c>
      <c r="E93" s="31"/>
    </row>
    <row r="94" spans="2:5" hidden="1" outlineLevel="1" x14ac:dyDescent="0.25">
      <c r="B94" s="63">
        <v>39994</v>
      </c>
      <c r="C94" s="30"/>
      <c r="D94" s="30">
        <f>Returns!B94</f>
        <v>83626538</v>
      </c>
      <c r="E94" s="31"/>
    </row>
    <row r="95" spans="2:5" hidden="1" outlineLevel="1" x14ac:dyDescent="0.25">
      <c r="B95" s="63">
        <v>40025</v>
      </c>
      <c r="C95" s="30"/>
      <c r="D95" s="30">
        <f>Returns!B95</f>
        <v>90701233</v>
      </c>
      <c r="E95" s="31"/>
    </row>
    <row r="96" spans="2:5" hidden="1" outlineLevel="1" x14ac:dyDescent="0.25">
      <c r="B96" s="63">
        <v>40056</v>
      </c>
      <c r="C96" s="30"/>
      <c r="D96" s="30">
        <f>Returns!B96</f>
        <v>82922634</v>
      </c>
      <c r="E96" s="31"/>
    </row>
    <row r="97" spans="2:5" hidden="1" outlineLevel="1" x14ac:dyDescent="0.25">
      <c r="B97" s="63">
        <v>40086</v>
      </c>
      <c r="C97" s="30"/>
      <c r="D97" s="30">
        <f>Returns!B97</f>
        <v>82824888</v>
      </c>
      <c r="E97" s="31"/>
    </row>
    <row r="98" spans="2:5" hidden="1" outlineLevel="1" x14ac:dyDescent="0.25">
      <c r="B98" s="63">
        <v>40117</v>
      </c>
      <c r="C98" s="30"/>
      <c r="D98" s="30">
        <f>Returns!B98</f>
        <v>66642389</v>
      </c>
      <c r="E98" s="31"/>
    </row>
    <row r="99" spans="2:5" hidden="1" outlineLevel="1" x14ac:dyDescent="0.25">
      <c r="B99" s="63">
        <v>40147</v>
      </c>
      <c r="C99" s="30"/>
      <c r="D99" s="30">
        <f>Returns!B99</f>
        <v>63539373</v>
      </c>
      <c r="E99" s="31"/>
    </row>
    <row r="100" spans="2:5" hidden="1" outlineLevel="1" x14ac:dyDescent="0.25">
      <c r="B100" s="63">
        <v>40178</v>
      </c>
      <c r="C100" s="30"/>
      <c r="D100" s="30">
        <f>Returns!B100</f>
        <v>45934235</v>
      </c>
      <c r="E100" s="31"/>
    </row>
    <row r="101" spans="2:5" hidden="1" outlineLevel="1" x14ac:dyDescent="0.25">
      <c r="B101" s="63">
        <v>40209</v>
      </c>
      <c r="C101" s="30"/>
      <c r="D101" s="30">
        <f>Returns!B101</f>
        <v>65015307</v>
      </c>
      <c r="E101" s="31"/>
    </row>
    <row r="102" spans="2:5" hidden="1" outlineLevel="1" x14ac:dyDescent="0.25">
      <c r="B102" s="63">
        <v>40237</v>
      </c>
      <c r="C102" s="30"/>
      <c r="D102" s="30">
        <f>Returns!B102</f>
        <v>53073814</v>
      </c>
      <c r="E102" s="31"/>
    </row>
    <row r="103" spans="2:5" hidden="1" outlineLevel="1" x14ac:dyDescent="0.25">
      <c r="B103" s="63">
        <v>40268</v>
      </c>
      <c r="C103" s="30"/>
      <c r="D103" s="30">
        <f>Returns!B103</f>
        <v>75374725</v>
      </c>
      <c r="E103" s="31"/>
    </row>
    <row r="104" spans="2:5" hidden="1" outlineLevel="1" x14ac:dyDescent="0.25">
      <c r="B104" s="63">
        <v>40298</v>
      </c>
      <c r="C104" s="30"/>
      <c r="D104" s="30">
        <f>Returns!B104</f>
        <v>74452090</v>
      </c>
      <c r="E104" s="31"/>
    </row>
    <row r="105" spans="2:5" hidden="1" outlineLevel="1" x14ac:dyDescent="0.25">
      <c r="B105" s="63">
        <v>40329</v>
      </c>
      <c r="C105" s="30"/>
      <c r="D105" s="30">
        <f>Returns!B105</f>
        <v>71630215</v>
      </c>
      <c r="E105" s="31"/>
    </row>
    <row r="106" spans="2:5" hidden="1" outlineLevel="1" x14ac:dyDescent="0.25">
      <c r="B106" s="63">
        <v>40359</v>
      </c>
      <c r="C106" s="30"/>
      <c r="D106" s="30">
        <f>Returns!B106</f>
        <v>78043271</v>
      </c>
      <c r="E106" s="31"/>
    </row>
    <row r="107" spans="2:5" hidden="1" outlineLevel="1" x14ac:dyDescent="0.25">
      <c r="B107" s="63">
        <v>40390</v>
      </c>
      <c r="C107" s="30"/>
      <c r="D107" s="30">
        <f>Returns!B107</f>
        <v>84292580</v>
      </c>
      <c r="E107" s="31"/>
    </row>
    <row r="108" spans="2:5" hidden="1" outlineLevel="1" x14ac:dyDescent="0.25">
      <c r="B108" s="63">
        <v>40421</v>
      </c>
      <c r="C108" s="30"/>
      <c r="D108" s="30">
        <f>Returns!B108</f>
        <v>85243664</v>
      </c>
      <c r="E108" s="31"/>
    </row>
    <row r="109" spans="2:5" hidden="1" outlineLevel="1" x14ac:dyDescent="0.25">
      <c r="B109" s="63">
        <v>40451</v>
      </c>
      <c r="C109" s="30"/>
      <c r="D109" s="30">
        <f>Returns!B109</f>
        <v>72777327</v>
      </c>
      <c r="E109" s="31"/>
    </row>
    <row r="110" spans="2:5" hidden="1" outlineLevel="1" x14ac:dyDescent="0.25">
      <c r="B110" s="63">
        <v>40482</v>
      </c>
      <c r="C110" s="30"/>
      <c r="D110" s="30">
        <f>Returns!B110</f>
        <v>69534624</v>
      </c>
      <c r="E110" s="31"/>
    </row>
    <row r="111" spans="2:5" hidden="1" outlineLevel="1" x14ac:dyDescent="0.25">
      <c r="B111" s="63">
        <v>40512</v>
      </c>
      <c r="C111" s="30"/>
      <c r="D111" s="30">
        <f>Returns!B111</f>
        <v>59559910</v>
      </c>
      <c r="E111" s="31"/>
    </row>
    <row r="112" spans="2:5" hidden="1" outlineLevel="1" x14ac:dyDescent="0.25">
      <c r="B112" s="63">
        <v>40543</v>
      </c>
      <c r="C112" s="30"/>
      <c r="D112" s="30">
        <f>Returns!B112</f>
        <v>54239884</v>
      </c>
      <c r="E112" s="31"/>
    </row>
    <row r="113" spans="2:5" hidden="1" outlineLevel="1" x14ac:dyDescent="0.25">
      <c r="B113" s="63">
        <v>40574</v>
      </c>
      <c r="C113" s="30"/>
      <c r="D113" s="30">
        <f>Returns!B113</f>
        <v>55730664</v>
      </c>
      <c r="E113" s="31"/>
    </row>
    <row r="114" spans="2:5" hidden="1" outlineLevel="1" x14ac:dyDescent="0.25">
      <c r="B114" s="63">
        <v>40602</v>
      </c>
      <c r="C114" s="30"/>
      <c r="D114" s="30">
        <f>Returns!B114</f>
        <v>51807656</v>
      </c>
      <c r="E114" s="31"/>
    </row>
    <row r="115" spans="2:5" hidden="1" outlineLevel="1" x14ac:dyDescent="0.25">
      <c r="B115" s="63">
        <v>40633</v>
      </c>
      <c r="C115" s="30"/>
      <c r="D115" s="30">
        <f>Returns!B115</f>
        <v>61828135</v>
      </c>
      <c r="E115" s="31"/>
    </row>
    <row r="116" spans="2:5" hidden="1" outlineLevel="1" x14ac:dyDescent="0.25">
      <c r="B116" s="63">
        <v>40663</v>
      </c>
      <c r="C116" s="30"/>
      <c r="D116" s="30">
        <f>Returns!B116</f>
        <v>75258526</v>
      </c>
      <c r="E116" s="31"/>
    </row>
    <row r="117" spans="2:5" hidden="1" outlineLevel="1" x14ac:dyDescent="0.25">
      <c r="B117" s="63">
        <v>40694</v>
      </c>
      <c r="C117" s="30"/>
      <c r="D117" s="30">
        <f>Returns!B117</f>
        <v>88298586</v>
      </c>
      <c r="E117" s="31"/>
    </row>
    <row r="118" spans="2:5" hidden="1" outlineLevel="1" x14ac:dyDescent="0.25">
      <c r="B118" s="63">
        <v>40724</v>
      </c>
      <c r="C118" s="30"/>
      <c r="D118" s="30">
        <f>Returns!B118</f>
        <v>80112648</v>
      </c>
      <c r="E118" s="31"/>
    </row>
    <row r="119" spans="2:5" hidden="1" outlineLevel="1" x14ac:dyDescent="0.25">
      <c r="B119" s="63">
        <v>40755</v>
      </c>
      <c r="C119" s="30"/>
      <c r="D119" s="30">
        <f>Returns!B119</f>
        <v>84340660</v>
      </c>
      <c r="E119" s="31"/>
    </row>
    <row r="120" spans="2:5" hidden="1" outlineLevel="1" x14ac:dyDescent="0.25">
      <c r="B120" s="63">
        <v>40786</v>
      </c>
      <c r="C120" s="30"/>
      <c r="D120" s="30">
        <f>Returns!B120</f>
        <v>93578380</v>
      </c>
      <c r="E120" s="31"/>
    </row>
    <row r="121" spans="2:5" hidden="1" outlineLevel="1" x14ac:dyDescent="0.25">
      <c r="B121" s="63">
        <v>40816</v>
      </c>
      <c r="C121" s="30"/>
      <c r="D121" s="30">
        <f>Returns!B121</f>
        <v>81185472</v>
      </c>
      <c r="E121" s="31"/>
    </row>
    <row r="122" spans="2:5" hidden="1" outlineLevel="1" x14ac:dyDescent="0.25">
      <c r="B122" s="63">
        <v>40847</v>
      </c>
      <c r="C122" s="30"/>
      <c r="D122" s="30">
        <f>Returns!B122</f>
        <v>74229130</v>
      </c>
      <c r="E122" s="31"/>
    </row>
    <row r="123" spans="2:5" hidden="1" outlineLevel="1" x14ac:dyDescent="0.25">
      <c r="B123" s="63">
        <v>40877</v>
      </c>
      <c r="C123" s="30"/>
      <c r="D123" s="30">
        <f>Returns!B123</f>
        <v>63115136</v>
      </c>
      <c r="E123" s="31"/>
    </row>
    <row r="124" spans="2:5" hidden="1" outlineLevel="1" x14ac:dyDescent="0.25">
      <c r="B124" s="63">
        <v>40908</v>
      </c>
      <c r="C124" s="30"/>
      <c r="D124" s="30">
        <f>Returns!B124</f>
        <v>56703471</v>
      </c>
      <c r="E124" s="31"/>
    </row>
    <row r="125" spans="2:5" hidden="1" outlineLevel="1" x14ac:dyDescent="0.25">
      <c r="B125" s="63">
        <v>40939</v>
      </c>
      <c r="C125" s="30"/>
      <c r="D125" s="30">
        <f>Returns!B125</f>
        <v>69383845</v>
      </c>
      <c r="E125" s="31"/>
    </row>
    <row r="126" spans="2:5" hidden="1" outlineLevel="1" x14ac:dyDescent="0.25">
      <c r="B126" s="63">
        <v>40968</v>
      </c>
      <c r="C126" s="30"/>
      <c r="D126" s="30">
        <f>Returns!B126</f>
        <v>60147381</v>
      </c>
      <c r="E126" s="31"/>
    </row>
    <row r="127" spans="2:5" hidden="1" outlineLevel="1" x14ac:dyDescent="0.25">
      <c r="B127" s="63">
        <v>40999</v>
      </c>
      <c r="C127" s="30"/>
      <c r="D127" s="30">
        <f>Returns!B127</f>
        <v>65582636</v>
      </c>
      <c r="E127" s="31"/>
    </row>
    <row r="128" spans="2:5" hidden="1" outlineLevel="1" x14ac:dyDescent="0.25">
      <c r="B128" s="63">
        <v>41029</v>
      </c>
      <c r="C128" s="30"/>
      <c r="D128" s="30">
        <f>Returns!B128</f>
        <v>76581283</v>
      </c>
      <c r="E128" s="31"/>
    </row>
    <row r="129" spans="2:5" hidden="1" outlineLevel="1" x14ac:dyDescent="0.25">
      <c r="B129" s="63">
        <v>41060</v>
      </c>
      <c r="C129" s="30"/>
      <c r="D129" s="30">
        <f>Returns!B129</f>
        <v>87462324</v>
      </c>
      <c r="E129" s="31"/>
    </row>
    <row r="130" spans="2:5" hidden="1" outlineLevel="1" x14ac:dyDescent="0.25">
      <c r="B130" s="63">
        <v>41090</v>
      </c>
      <c r="C130" s="30"/>
      <c r="D130" s="30">
        <f>Returns!B130</f>
        <v>78476277</v>
      </c>
      <c r="E130" s="31"/>
    </row>
    <row r="131" spans="2:5" hidden="1" outlineLevel="1" x14ac:dyDescent="0.25">
      <c r="B131" s="63">
        <v>41121</v>
      </c>
      <c r="C131" s="30"/>
      <c r="D131" s="30">
        <f>Returns!B131</f>
        <v>95334373</v>
      </c>
      <c r="E131" s="31"/>
    </row>
    <row r="132" spans="2:5" hidden="1" outlineLevel="1" x14ac:dyDescent="0.25">
      <c r="B132" s="63">
        <v>41152</v>
      </c>
      <c r="C132" s="30"/>
      <c r="D132" s="30">
        <f>Returns!B132</f>
        <v>96686788</v>
      </c>
      <c r="E132" s="31"/>
    </row>
    <row r="133" spans="2:5" hidden="1" outlineLevel="1" x14ac:dyDescent="0.25">
      <c r="B133" s="63">
        <v>41182</v>
      </c>
      <c r="C133" s="30"/>
      <c r="D133" s="30">
        <f>Returns!B133</f>
        <v>79668821</v>
      </c>
      <c r="E133" s="31"/>
    </row>
    <row r="134" spans="2:5" hidden="1" outlineLevel="1" x14ac:dyDescent="0.25">
      <c r="B134" s="63">
        <v>41213</v>
      </c>
      <c r="C134" s="30"/>
      <c r="D134" s="30">
        <f>Returns!B134</f>
        <v>79108693</v>
      </c>
      <c r="E134" s="31"/>
    </row>
    <row r="135" spans="2:5" hidden="1" outlineLevel="1" x14ac:dyDescent="0.25">
      <c r="B135" s="63">
        <v>41243</v>
      </c>
      <c r="C135" s="30"/>
      <c r="D135" s="30">
        <f>Returns!B135</f>
        <v>59457439</v>
      </c>
      <c r="E135" s="31"/>
    </row>
    <row r="136" spans="2:5" hidden="1" outlineLevel="1" x14ac:dyDescent="0.25">
      <c r="B136" s="63">
        <v>41274</v>
      </c>
      <c r="C136" s="30"/>
      <c r="D136" s="30">
        <f>Returns!B136</f>
        <v>53440119</v>
      </c>
      <c r="E136" s="31"/>
    </row>
    <row r="137" spans="2:5" hidden="1" outlineLevel="1" x14ac:dyDescent="0.25">
      <c r="B137" s="63">
        <v>41305</v>
      </c>
      <c r="C137" s="30"/>
      <c r="D137" s="30">
        <f>Returns!B137</f>
        <v>75435031</v>
      </c>
      <c r="E137" s="31"/>
    </row>
    <row r="138" spans="2:5" hidden="1" outlineLevel="1" x14ac:dyDescent="0.25">
      <c r="B138" s="63">
        <v>41333</v>
      </c>
      <c r="C138" s="30"/>
      <c r="D138" s="30">
        <f>Returns!B138</f>
        <v>61213841</v>
      </c>
      <c r="E138" s="31"/>
    </row>
    <row r="139" spans="2:5" hidden="1" outlineLevel="1" x14ac:dyDescent="0.25">
      <c r="B139" s="63">
        <v>41364</v>
      </c>
      <c r="C139" s="30"/>
      <c r="D139" s="30">
        <f>Returns!B139</f>
        <v>57743930</v>
      </c>
      <c r="E139" s="31"/>
    </row>
    <row r="140" spans="2:5" hidden="1" outlineLevel="1" x14ac:dyDescent="0.25">
      <c r="B140" s="63">
        <v>41394</v>
      </c>
      <c r="C140" s="30"/>
      <c r="D140" s="30">
        <f>Returns!B140</f>
        <v>82160974</v>
      </c>
      <c r="E140" s="31"/>
    </row>
    <row r="141" spans="2:5" hidden="1" outlineLevel="1" x14ac:dyDescent="0.25">
      <c r="B141" s="63">
        <v>41425</v>
      </c>
      <c r="C141" s="30"/>
      <c r="D141" s="30">
        <f>Returns!B141</f>
        <v>96162030</v>
      </c>
      <c r="E141" s="31"/>
    </row>
    <row r="142" spans="2:5" hidden="1" outlineLevel="1" x14ac:dyDescent="0.25">
      <c r="B142" s="63">
        <v>41455</v>
      </c>
      <c r="C142" s="30"/>
      <c r="D142" s="30">
        <f>Returns!B142</f>
        <v>76124731</v>
      </c>
      <c r="E142" s="31"/>
    </row>
    <row r="143" spans="2:5" hidden="1" outlineLevel="1" x14ac:dyDescent="0.25">
      <c r="B143" s="63">
        <v>41486</v>
      </c>
      <c r="C143" s="30"/>
      <c r="D143" s="30">
        <f>Returns!B143</f>
        <v>101266115</v>
      </c>
      <c r="E143" s="31"/>
    </row>
    <row r="144" spans="2:5" hidden="1" outlineLevel="1" x14ac:dyDescent="0.25">
      <c r="B144" s="63">
        <v>41517</v>
      </c>
      <c r="C144" s="30"/>
      <c r="D144" s="30">
        <f>Returns!B144</f>
        <v>90040251</v>
      </c>
      <c r="E144" s="31"/>
    </row>
    <row r="145" spans="2:17" hidden="1" outlineLevel="1" x14ac:dyDescent="0.25">
      <c r="B145" s="63">
        <v>41547</v>
      </c>
      <c r="C145" s="30"/>
      <c r="D145" s="30">
        <f>Returns!B145</f>
        <v>86144308</v>
      </c>
      <c r="E145" s="31"/>
    </row>
    <row r="146" spans="2:17" hidden="1" outlineLevel="1" x14ac:dyDescent="0.25">
      <c r="B146" s="63">
        <v>41578</v>
      </c>
      <c r="C146" s="30"/>
      <c r="D146" s="30">
        <f>Returns!B146</f>
        <v>84313662</v>
      </c>
      <c r="E146" s="31"/>
    </row>
    <row r="147" spans="2:17" hidden="1" outlineLevel="1" x14ac:dyDescent="0.25">
      <c r="B147" s="63">
        <v>41608</v>
      </c>
      <c r="C147" s="30"/>
      <c r="D147" s="30">
        <f>Returns!B147</f>
        <v>58161767</v>
      </c>
      <c r="E147" s="31"/>
    </row>
    <row r="148" spans="2:17" hidden="1" outlineLevel="1" x14ac:dyDescent="0.25">
      <c r="B148" s="63">
        <v>41639</v>
      </c>
      <c r="C148" s="30"/>
      <c r="D148" s="30">
        <f>Returns!B148</f>
        <v>52197987</v>
      </c>
      <c r="E148" s="31"/>
    </row>
    <row r="149" spans="2:17" collapsed="1" x14ac:dyDescent="0.25">
      <c r="B149" s="27">
        <v>41670</v>
      </c>
      <c r="C149" s="30">
        <f>Sales!B148</f>
        <v>66278100</v>
      </c>
      <c r="D149" s="30">
        <f>Returns!B149</f>
        <v>76174437</v>
      </c>
      <c r="E149" s="31">
        <f>D149/C149</f>
        <v>1.1493153394560194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Sales!B149</f>
        <v>69951755</v>
      </c>
      <c r="D150" s="30">
        <f>Returns!B150</f>
        <v>55413465</v>
      </c>
      <c r="E150" s="31">
        <f t="shared" ref="E150:E213" si="0">D150/C150</f>
        <v>0.79216690131648593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Sales!B150</f>
        <v>78868541</v>
      </c>
      <c r="D151" s="30">
        <f>Returns!B151</f>
        <v>71215121</v>
      </c>
      <c r="E151" s="31">
        <f t="shared" si="0"/>
        <v>0.90295978722365355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Sales!B151</f>
        <v>82575531</v>
      </c>
      <c r="D152" s="30">
        <f>Returns!B152</f>
        <v>83241874</v>
      </c>
      <c r="E152" s="31">
        <f t="shared" si="0"/>
        <v>1.0080694970039006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Sales!B152</f>
        <v>97108898</v>
      </c>
      <c r="D153" s="30">
        <f>Returns!B153</f>
        <v>94573374</v>
      </c>
      <c r="E153" s="31">
        <f t="shared" si="0"/>
        <v>0.97388989009019544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Sales!B153</f>
        <v>110181160</v>
      </c>
      <c r="D154" s="30">
        <f>Returns!B154</f>
        <v>83492555</v>
      </c>
      <c r="E154" s="31">
        <f t="shared" si="0"/>
        <v>0.75777524034054455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Sales!B154</f>
        <v>127134372</v>
      </c>
      <c r="D155" s="30">
        <f>Returns!B155</f>
        <v>102739915</v>
      </c>
      <c r="E155" s="31">
        <f t="shared" si="0"/>
        <v>0.8081206788043126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Sales!B155</f>
        <v>98757812</v>
      </c>
      <c r="D156" s="30">
        <f>Returns!B156</f>
        <v>88867911</v>
      </c>
      <c r="E156" s="31">
        <f t="shared" si="0"/>
        <v>0.89985702599405504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Sales!B156</f>
        <v>86419691</v>
      </c>
      <c r="D157" s="30">
        <f>Returns!B157</f>
        <v>89107028</v>
      </c>
      <c r="E157" s="31">
        <f t="shared" si="0"/>
        <v>1.0310963504833639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Sales!B157</f>
        <v>83731738</v>
      </c>
      <c r="D158" s="30">
        <f>Returns!B158</f>
        <v>85112976</v>
      </c>
      <c r="E158" s="31">
        <f t="shared" si="0"/>
        <v>1.0164959910422497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Sales!B158</f>
        <v>75653326</v>
      </c>
      <c r="D159" s="30">
        <f>Returns!B159</f>
        <v>59628200</v>
      </c>
      <c r="E159" s="31">
        <f t="shared" si="0"/>
        <v>0.78817684763786855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Sales!B159</f>
        <v>97307198</v>
      </c>
      <c r="D160" s="30">
        <f>Returns!B160</f>
        <v>61841536</v>
      </c>
      <c r="E160" s="31">
        <f t="shared" si="0"/>
        <v>0.63552889478946872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Sales!B160</f>
        <v>72365934</v>
      </c>
      <c r="D161" s="30">
        <f>Returns!B161</f>
        <v>71770888</v>
      </c>
      <c r="E161" s="31">
        <f t="shared" si="0"/>
        <v>0.99177726359477381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Sales!B161</f>
        <v>64090648</v>
      </c>
      <c r="D162" s="30">
        <f>Returns!B162</f>
        <v>57518003</v>
      </c>
      <c r="E162" s="31">
        <f t="shared" si="0"/>
        <v>0.89744767442513607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Sales!B162</f>
        <v>83494507</v>
      </c>
      <c r="D163" s="30">
        <f>Returns!B163</f>
        <v>78335425</v>
      </c>
      <c r="E163" s="31">
        <f t="shared" si="0"/>
        <v>0.93821052204068944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Sales!B163</f>
        <v>83979292</v>
      </c>
      <c r="D164" s="30">
        <f>Returns!B164</f>
        <v>88346581</v>
      </c>
      <c r="E164" s="31">
        <f t="shared" si="0"/>
        <v>1.0520043560262451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Sales!B164</f>
        <v>99225296</v>
      </c>
      <c r="D165" s="30">
        <f>Returns!B165</f>
        <v>85023907</v>
      </c>
      <c r="E165" s="31">
        <f t="shared" si="0"/>
        <v>0.8568773329736401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Sales!B165</f>
        <v>113469739</v>
      </c>
      <c r="D166" s="30">
        <f>Returns!B166</f>
        <v>90053633</v>
      </c>
      <c r="E166" s="31">
        <f t="shared" si="0"/>
        <v>0.79363567585186745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Sales!B166</f>
        <v>128208751</v>
      </c>
      <c r="D167" s="30">
        <f>Returns!B167</f>
        <v>100158309</v>
      </c>
      <c r="E167" s="31">
        <f t="shared" si="0"/>
        <v>0.78121273484678122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Sales!B167</f>
        <v>93307798</v>
      </c>
      <c r="D168" s="30">
        <f>Returns!B168</f>
        <v>93656707</v>
      </c>
      <c r="E168" s="31">
        <f t="shared" si="0"/>
        <v>1.0037393337692955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Sales!B168</f>
        <v>88560636</v>
      </c>
      <c r="D169" s="30">
        <f>Returns!B169</f>
        <v>89269586</v>
      </c>
      <c r="E169" s="31">
        <f t="shared" si="0"/>
        <v>1.0080052496461294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Sales!B169</f>
        <v>79033028</v>
      </c>
      <c r="D170" s="30">
        <f>Returns!B170</f>
        <v>82859165</v>
      </c>
      <c r="E170" s="31">
        <f t="shared" si="0"/>
        <v>1.0484118740838324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Sales!B170</f>
        <v>77960418</v>
      </c>
      <c r="D171" s="30">
        <f>Returns!B171</f>
        <v>68326002</v>
      </c>
      <c r="E171" s="31">
        <f t="shared" si="0"/>
        <v>0.8764191336172672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Sales!B171</f>
        <v>90736104</v>
      </c>
      <c r="D172" s="30">
        <f>Returns!B172</f>
        <v>62176939</v>
      </c>
      <c r="E172" s="31">
        <f t="shared" si="0"/>
        <v>0.6852502615717333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Sales!B172</f>
        <v>60125028</v>
      </c>
      <c r="D173" s="30">
        <f>Returns!B173</f>
        <v>70748327</v>
      </c>
      <c r="E173" s="31">
        <f t="shared" si="0"/>
        <v>1.1766868033724658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Sales!B173</f>
        <v>69053852</v>
      </c>
      <c r="D174" s="30">
        <f>Returns!B174</f>
        <v>68835867</v>
      </c>
      <c r="E174" s="31">
        <f t="shared" si="0"/>
        <v>0.99684326082200314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Sales!B174</f>
        <v>82400051</v>
      </c>
      <c r="D175" s="30">
        <f>Returns!B175</f>
        <v>74960419</v>
      </c>
      <c r="E175" s="31">
        <f t="shared" si="0"/>
        <v>0.9097132597648514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Sales!B175</f>
        <v>83748252</v>
      </c>
      <c r="D176" s="30">
        <f>Returns!B176</f>
        <v>85627254</v>
      </c>
      <c r="E176" s="31">
        <f t="shared" si="0"/>
        <v>1.0224363130588088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Sales!B176</f>
        <v>95977184</v>
      </c>
      <c r="D177" s="30">
        <f>Returns!B177</f>
        <v>84414701</v>
      </c>
      <c r="E177" s="31">
        <f t="shared" si="0"/>
        <v>0.87952883677020577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Sales!B177</f>
        <v>108469155</v>
      </c>
      <c r="D178" s="30">
        <f>Returns!B178</f>
        <v>86841100</v>
      </c>
      <c r="E178" s="31">
        <f t="shared" si="0"/>
        <v>0.8006064028064015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Sales!B178</f>
        <v>120148272</v>
      </c>
      <c r="D179" s="30">
        <f>Returns!B179</f>
        <v>88236371</v>
      </c>
      <c r="E179" s="31">
        <f t="shared" si="0"/>
        <v>0.73439567237388148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Sales!B179</f>
        <v>94655747</v>
      </c>
      <c r="D180" s="30">
        <f>Returns!B180</f>
        <v>96881689</v>
      </c>
      <c r="E180" s="31">
        <f t="shared" si="0"/>
        <v>1.0235161843897338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Sales!B180</f>
        <v>83581086</v>
      </c>
      <c r="D181" s="30">
        <f>Returns!B181</f>
        <v>84883422</v>
      </c>
      <c r="E181" s="31">
        <f t="shared" si="0"/>
        <v>1.0155817070862181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Sales!B181</f>
        <v>71451922</v>
      </c>
      <c r="D182" s="30">
        <f>Returns!B182</f>
        <v>72689742</v>
      </c>
      <c r="E182" s="31">
        <f t="shared" si="0"/>
        <v>1.0173238167057284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Sales!B182</f>
        <v>77722554</v>
      </c>
      <c r="D183" s="30">
        <f>Returns!B183</f>
        <v>72359379</v>
      </c>
      <c r="E183" s="31">
        <f t="shared" si="0"/>
        <v>0.93099589856504206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Sales!B183</f>
        <v>88182706</v>
      </c>
      <c r="D184" s="30">
        <f>Returns!B184</f>
        <v>56114994</v>
      </c>
      <c r="E184" s="31">
        <f t="shared" si="0"/>
        <v>0.63634919527191647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Sales!B184</f>
        <v>62863654</v>
      </c>
      <c r="D185" s="30">
        <f>Returns!B185</f>
        <v>72696284</v>
      </c>
      <c r="E185" s="31">
        <f t="shared" si="0"/>
        <v>1.1564120023948974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Sales!B185</f>
        <v>64777217</v>
      </c>
      <c r="D186" s="30">
        <f>Returns!B186</f>
        <v>59774234</v>
      </c>
      <c r="E186" s="31">
        <f t="shared" si="0"/>
        <v>0.92276631766999195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Sales!B186</f>
        <v>81988537</v>
      </c>
      <c r="D187" s="30">
        <f>Returns!B187</f>
        <v>71010584</v>
      </c>
      <c r="E187" s="31">
        <f t="shared" si="0"/>
        <v>0.86610380668214626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Sales!B187</f>
        <v>77605533</v>
      </c>
      <c r="D188" s="30">
        <f>Returns!B188</f>
        <v>74775768</v>
      </c>
      <c r="E188" s="31">
        <f t="shared" si="0"/>
        <v>0.96353655608550492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Sales!B188</f>
        <v>104184989</v>
      </c>
      <c r="D189" s="30">
        <f>Returns!B189</f>
        <v>92216998</v>
      </c>
      <c r="E189" s="31">
        <f t="shared" si="0"/>
        <v>0.88512749183090089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Sales!B189</f>
        <v>112828780</v>
      </c>
      <c r="D190" s="30">
        <f>Returns!B190</f>
        <v>86899446</v>
      </c>
      <c r="E190" s="31">
        <f t="shared" si="0"/>
        <v>0.77018865222153421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Sales!B190</f>
        <v>119320977</v>
      </c>
      <c r="D191" s="30">
        <f>Returns!B191</f>
        <v>93718423</v>
      </c>
      <c r="E191" s="31">
        <f t="shared" si="0"/>
        <v>0.78543124064430014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Sales!B191</f>
        <v>99475556</v>
      </c>
      <c r="D192" s="30">
        <f>Returns!B192</f>
        <v>99954575</v>
      </c>
      <c r="E192" s="31">
        <f t="shared" si="0"/>
        <v>1.0048154443087507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Sales!B192</f>
        <v>85234898</v>
      </c>
      <c r="D193" s="30">
        <f>Returns!B193</f>
        <v>83783210</v>
      </c>
      <c r="E193" s="31">
        <f t="shared" si="0"/>
        <v>0.98296838461635749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Sales!B193</f>
        <v>75437391</v>
      </c>
      <c r="D194" s="30">
        <f>Returns!B194</f>
        <v>78951956</v>
      </c>
      <c r="E194" s="31">
        <f t="shared" si="0"/>
        <v>1.046589164251452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Sales!B194</f>
        <v>75073050</v>
      </c>
      <c r="D195" s="30">
        <f>Returns!B195</f>
        <v>62328158</v>
      </c>
      <c r="E195" s="31">
        <f t="shared" si="0"/>
        <v>0.8302334592773305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Sales!B195</f>
        <v>94850537</v>
      </c>
      <c r="D196" s="30">
        <f>Returns!B196</f>
        <v>61307851</v>
      </c>
      <c r="E196" s="31">
        <f t="shared" si="0"/>
        <v>0.64636271906399434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Sales!B196</f>
        <v>64484786</v>
      </c>
      <c r="D197" s="30">
        <f>Returns!B197</f>
        <v>70917006</v>
      </c>
      <c r="E197" s="31">
        <f t="shared" si="0"/>
        <v>1.0997478692105762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Sales!B197</f>
        <v>66274952</v>
      </c>
      <c r="D198" s="30">
        <f>Returns!B198</f>
        <v>49385541</v>
      </c>
      <c r="E198" s="31">
        <f t="shared" si="0"/>
        <v>0.74516147518296205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Sales!B198</f>
        <v>83435165</v>
      </c>
      <c r="D199" s="30">
        <f>Returns!B199</f>
        <v>72093346</v>
      </c>
      <c r="E199" s="31">
        <f t="shared" si="0"/>
        <v>0.86406428272779234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Sales!B199</f>
        <v>77906443</v>
      </c>
      <c r="D200" s="30">
        <f>Returns!B200</f>
        <v>76541095</v>
      </c>
      <c r="E200" s="31">
        <f t="shared" si="0"/>
        <v>0.98247451754407522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Sales!B200</f>
        <v>114368906</v>
      </c>
      <c r="D201" s="30">
        <f>Returns!B201</f>
        <v>110993206</v>
      </c>
      <c r="E201" s="31">
        <f t="shared" si="0"/>
        <v>0.97048411042770666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Sales!B201</f>
        <v>108456879</v>
      </c>
      <c r="D202" s="30">
        <f>Returns!B202</f>
        <v>86497712</v>
      </c>
      <c r="E202" s="31">
        <f t="shared" si="0"/>
        <v>0.7975308970489553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Sales!B202</f>
        <v>123632841</v>
      </c>
      <c r="D203" s="30">
        <f>Returns!B203</f>
        <v>99176027</v>
      </c>
      <c r="E203" s="31">
        <f t="shared" si="0"/>
        <v>0.80218189760761061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Sales!B203</f>
        <v>102373723</v>
      </c>
      <c r="D204" s="30">
        <f>Returns!B204</f>
        <v>99265352</v>
      </c>
      <c r="E204" s="31">
        <f t="shared" si="0"/>
        <v>0.96963702296926335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Sales!B204</f>
        <v>79778890</v>
      </c>
      <c r="D205" s="30">
        <f>Returns!B205</f>
        <v>78197839</v>
      </c>
      <c r="E205" s="31">
        <f t="shared" si="0"/>
        <v>0.98018208826921505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Sales!B205</f>
        <v>79580368</v>
      </c>
      <c r="D206" s="30">
        <f>Returns!B206</f>
        <v>84940413</v>
      </c>
      <c r="E206" s="31">
        <f t="shared" si="0"/>
        <v>1.0673538604395496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Sales!B206</f>
        <v>79135792</v>
      </c>
      <c r="D207" s="30">
        <f>Returns!B207</f>
        <v>65928110</v>
      </c>
      <c r="E207" s="31">
        <f t="shared" si="0"/>
        <v>0.83310103221055776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Sales!B207</f>
        <v>92881529</v>
      </c>
      <c r="D208" s="30">
        <f>Returns!B208</f>
        <v>61105568</v>
      </c>
      <c r="E208" s="31">
        <f t="shared" si="0"/>
        <v>0.65788718874341523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Sales!B208</f>
        <v>66827342</v>
      </c>
      <c r="D209" s="30">
        <f>Returns!B209</f>
        <v>76318154</v>
      </c>
      <c r="E209" s="31">
        <f t="shared" si="0"/>
        <v>1.1420198935938526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Sales!B209</f>
        <v>67011800</v>
      </c>
      <c r="D210" s="30">
        <f>Returns!B210</f>
        <v>48484342</v>
      </c>
      <c r="E210" s="31">
        <f t="shared" si="0"/>
        <v>0.72351946970533543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Sales!B210</f>
        <v>83221252</v>
      </c>
      <c r="D211" s="30">
        <f>Returns!B211</f>
        <v>81359822</v>
      </c>
      <c r="E211" s="31">
        <f t="shared" si="0"/>
        <v>0.97763275659443338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Sales!B211</f>
        <v>91755452</v>
      </c>
      <c r="D212" s="30">
        <f>Returns!B212</f>
        <v>92200549</v>
      </c>
      <c r="E212" s="31">
        <f t="shared" si="0"/>
        <v>1.0048509052083356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Sales!B212</f>
        <v>100892606</v>
      </c>
      <c r="D213" s="30">
        <f>Returns!B213</f>
        <v>89959957</v>
      </c>
      <c r="E213" s="31">
        <f t="shared" si="0"/>
        <v>0.89164073133367172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Sales!B213</f>
        <v>111181098</v>
      </c>
      <c r="D214" s="30">
        <f>Returns!B214</f>
        <v>83977723</v>
      </c>
      <c r="E214" s="31">
        <f t="shared" ref="E214:E277" si="1">D214/C214</f>
        <v>0.75532374217063403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Sales!B214</f>
        <v>126593798</v>
      </c>
      <c r="D215" s="30">
        <f>Returns!B215</f>
        <v>101767678</v>
      </c>
      <c r="E215" s="31">
        <f t="shared" si="1"/>
        <v>0.80389149869727428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Sales!B215</f>
        <v>98687095</v>
      </c>
      <c r="D216" s="30">
        <f>Returns!B216</f>
        <v>96889624</v>
      </c>
      <c r="E216" s="31">
        <f t="shared" si="1"/>
        <v>0.98178615957841298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Sales!B216</f>
        <v>84430463</v>
      </c>
      <c r="D217" s="30">
        <f>Returns!B217</f>
        <v>87197907</v>
      </c>
      <c r="E217" s="31">
        <f t="shared" si="1"/>
        <v>1.0327777901679871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Sales!B217</f>
        <v>84219075</v>
      </c>
      <c r="D218" s="30">
        <f>Returns!B218</f>
        <v>82880111</v>
      </c>
      <c r="E218" s="31">
        <f t="shared" si="1"/>
        <v>0.98410141645464522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Sales!B218</f>
        <v>77487820</v>
      </c>
      <c r="D219" s="30">
        <f>Returns!B219</f>
        <v>67023801</v>
      </c>
      <c r="E219" s="31">
        <f t="shared" si="1"/>
        <v>0.86495917680998124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Sales!B219</f>
        <v>95920289</v>
      </c>
      <c r="D220" s="30">
        <f>Returns!B220</f>
        <v>61698309</v>
      </c>
      <c r="E220" s="31">
        <f t="shared" si="1"/>
        <v>0.64322480304453633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Sales!B220</f>
        <v>67581943</v>
      </c>
      <c r="D221" s="30">
        <f>Returns!B221</f>
        <v>76336461</v>
      </c>
      <c r="E221" s="31">
        <f t="shared" si="1"/>
        <v>1.1295393060835792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Sales!B221</f>
        <v>70981371</v>
      </c>
      <c r="D222" s="30">
        <f>Returns!B222</f>
        <v>66176193</v>
      </c>
      <c r="E222" s="31">
        <f t="shared" si="1"/>
        <v>0.93230367443874818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Sales!B222</f>
        <v>95546430</v>
      </c>
      <c r="D223" s="30">
        <f>Returns!B223</f>
        <v>81651737.864419296</v>
      </c>
      <c r="E223" s="31">
        <f t="shared" si="1"/>
        <v>0.85457654319914722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Sales!B223</f>
        <v>102316108</v>
      </c>
      <c r="D224" s="30">
        <f>Returns!B224</f>
        <v>90051667.034854144</v>
      </c>
      <c r="E224" s="31">
        <f t="shared" si="1"/>
        <v>0.88013186579432967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Sales!B224</f>
        <v>127617214</v>
      </c>
      <c r="D225" s="30">
        <f>Returns!B225</f>
        <v>99247227.71456033</v>
      </c>
      <c r="E225" s="31">
        <f t="shared" si="1"/>
        <v>0.77769467459586084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Sales!B225</f>
        <v>131940079</v>
      </c>
      <c r="D226" s="30">
        <f>Returns!B226</f>
        <v>91529520.064627707</v>
      </c>
      <c r="E226" s="31">
        <f t="shared" si="1"/>
        <v>0.69372036729360842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Sales!B226</f>
        <v>135582201</v>
      </c>
      <c r="D227" s="30">
        <f>Returns!B227</f>
        <v>103705430.59945919</v>
      </c>
      <c r="E227" s="31">
        <f t="shared" si="1"/>
        <v>0.76488971144124729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Sales!B227</f>
        <v>113067576</v>
      </c>
      <c r="D228" s="30">
        <f>Returns!B228</f>
        <v>101591927.72207931</v>
      </c>
      <c r="E228" s="31">
        <f t="shared" si="1"/>
        <v>0.89850628549849965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Sales!B228</f>
        <v>99654477</v>
      </c>
      <c r="D229" s="30">
        <f>Returns!B229</f>
        <v>102922376</v>
      </c>
      <c r="E229" s="31">
        <f t="shared" si="1"/>
        <v>1.0327922949211805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Sales!B229</f>
        <v>89295374</v>
      </c>
      <c r="D230" s="30">
        <f>Returns!B230</f>
        <v>89181906</v>
      </c>
      <c r="E230" s="31">
        <f t="shared" si="1"/>
        <v>0.99872929587595438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Sales!B230</f>
        <v>83584644</v>
      </c>
      <c r="D231" s="30">
        <f>Returns!B231</f>
        <v>74516847</v>
      </c>
      <c r="E231" s="31">
        <f t="shared" si="1"/>
        <v>0.89151360146966707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Sales!B231</f>
        <v>102425985</v>
      </c>
      <c r="D232" s="30">
        <f>Returns!B232</f>
        <v>66305515</v>
      </c>
      <c r="E232" s="31">
        <f t="shared" si="1"/>
        <v>0.64735052340477861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Sales!B232</f>
        <v>79067140</v>
      </c>
      <c r="D233" s="30">
        <f>Returns!B233</f>
        <v>84715626</v>
      </c>
      <c r="E233" s="31">
        <f t="shared" si="1"/>
        <v>1.0714391085854376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Sales!B233</f>
        <v>83868544</v>
      </c>
      <c r="D234" s="30">
        <f>Returns!B234</f>
        <v>63054154</v>
      </c>
      <c r="E234" s="31">
        <f t="shared" si="1"/>
        <v>0.75182125493915808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Sales!B234</f>
        <v>104380471</v>
      </c>
      <c r="D235" s="30">
        <f>Returns!B235</f>
        <v>98391399</v>
      </c>
      <c r="E235" s="31">
        <f t="shared" si="1"/>
        <v>0.94262267699481828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Sales!B235</f>
        <v>99447406</v>
      </c>
      <c r="D236" s="30">
        <f>Returns!B236</f>
        <v>96263230</v>
      </c>
      <c r="E236" s="31">
        <f t="shared" si="1"/>
        <v>0.96798130662151205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Sales!B236</f>
        <v>110543514</v>
      </c>
      <c r="D237" s="30">
        <f>Returns!B237</f>
        <v>98807884</v>
      </c>
      <c r="E237" s="31">
        <f t="shared" si="1"/>
        <v>0.89383700974079761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Sales!B237</f>
        <v>137805281</v>
      </c>
      <c r="D238" s="30">
        <f>Returns!B238</f>
        <v>103235701</v>
      </c>
      <c r="E238" s="31">
        <f t="shared" si="1"/>
        <v>0.74914183441199178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Sales!B238</f>
        <v>143978242</v>
      </c>
      <c r="D239" s="30">
        <f>Returns!B239</f>
        <v>114673264</v>
      </c>
      <c r="E239" s="31">
        <f t="shared" si="1"/>
        <v>0.7964624543755715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Sales!B239</f>
        <v>105202176</v>
      </c>
      <c r="D240" s="30">
        <f>Returns!B240</f>
        <v>109228173</v>
      </c>
      <c r="E240" s="31">
        <f t="shared" si="1"/>
        <v>1.0382691418854302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Sales!B240</f>
        <v>100523308</v>
      </c>
      <c r="D241" s="30">
        <f>Returns!B241</f>
        <v>93254885</v>
      </c>
      <c r="E241" s="31">
        <f t="shared" si="1"/>
        <v>0.92769415228555752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Sales!B241</f>
        <v>91098399</v>
      </c>
      <c r="D242" s="30">
        <f>Returns!B242</f>
        <v>99532010</v>
      </c>
      <c r="E242" s="31">
        <f t="shared" si="1"/>
        <v>1.0925769397989091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Sales!B242</f>
        <v>88070007</v>
      </c>
      <c r="D243" s="30">
        <f>Returns!B243</f>
        <v>79073018</v>
      </c>
      <c r="E243" s="31">
        <f t="shared" si="1"/>
        <v>0.89784275820484494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Sales!B243</f>
        <v>103214482</v>
      </c>
      <c r="D244" s="30">
        <f>Returns!B244</f>
        <v>58225287</v>
      </c>
      <c r="E244" s="31">
        <f t="shared" si="1"/>
        <v>0.56411935487890164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Sales!B244</f>
        <v>77251243</v>
      </c>
      <c r="D245" s="30">
        <f>Returns!B245</f>
        <v>79109748</v>
      </c>
      <c r="E245" s="31">
        <f t="shared" si="1"/>
        <v>1.0240579300452162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Sales!B245</f>
        <v>83759572</v>
      </c>
      <c r="D246" s="30">
        <f>Returns!B246</f>
        <v>67595580</v>
      </c>
      <c r="E246" s="31">
        <f t="shared" si="1"/>
        <v>0.80701916671685003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Sales!B246</f>
        <v>97415395</v>
      </c>
      <c r="D247" s="30">
        <f>Returns!B247</f>
        <v>89462401</v>
      </c>
      <c r="E247" s="31">
        <f t="shared" si="1"/>
        <v>0.91835998817230069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3">
        <f>Sales!B247</f>
        <v>96461779</v>
      </c>
      <c r="D248" s="33">
        <f>Returns!B248</f>
        <v>92379072</v>
      </c>
      <c r="E248" s="34">
        <f t="shared" si="1"/>
        <v>0.95767539182539851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Sales!B248</f>
        <v>107869600</v>
      </c>
      <c r="D249" s="39">
        <f>Returns!B249</f>
        <v>107485711</v>
      </c>
      <c r="E249" s="31">
        <f t="shared" si="1"/>
        <v>0.99644117527088261</v>
      </c>
      <c r="F249" s="35">
        <f>_xlfn.FORECAST.ETS($B249,$D$149:$D$248,$B$149:$B$248,12,1)</f>
        <v>100968383.82115927</v>
      </c>
      <c r="G249" s="35"/>
      <c r="H249" s="35"/>
      <c r="I249" s="30">
        <f>_xlfn.FORECAST.ETS($B249,$C$149:$C$248,$B$149:$B$248,12,1)</f>
        <v>115313341.32075852</v>
      </c>
      <c r="J249" s="30"/>
      <c r="K249" s="30"/>
      <c r="L249" s="31">
        <f>_xlfn.FORECAST.ETS($B249,$E$149:$E$248,$B$149:$B$248,12,1)</f>
        <v>0.83935308367816275</v>
      </c>
      <c r="M249" s="30"/>
      <c r="N249" s="30"/>
      <c r="O249" s="37">
        <f>I249*L249</f>
        <v>96788608.626811177</v>
      </c>
      <c r="P249" s="37"/>
      <c r="Q249" s="37"/>
      <c r="R249" t="s">
        <v>159</v>
      </c>
      <c r="S249" s="35">
        <f>SUM(F253:F260)-SUM($D253:$D260)</f>
        <v>26866201.687179685</v>
      </c>
      <c r="T249" s="37">
        <f>SUM(O253:O260)-SUM($D253:$D260)</f>
        <v>21411720.048414111</v>
      </c>
      <c r="U249" s="35">
        <f>ABS(S249)</f>
        <v>26866201.687179685</v>
      </c>
      <c r="V249" s="37">
        <f>ABS(T249)</f>
        <v>21411720.048414111</v>
      </c>
      <c r="W249" s="53">
        <f>U249/SUM(D253:D260)</f>
        <v>4.0895506547294173E-2</v>
      </c>
      <c r="X249" s="54">
        <f>V249/SUM(D253:D260)</f>
        <v>3.2592740411332449E-2</v>
      </c>
      <c r="Y249" s="35">
        <f>S249^2</f>
        <v>721792793096216.5</v>
      </c>
      <c r="Z249" s="37">
        <f>T249^2</f>
        <v>458461755431658.81</v>
      </c>
      <c r="AA249" s="67">
        <f>SUM(F292:F299)-SUM($D253:$D260)</f>
        <v>26126594.998782873</v>
      </c>
      <c r="AB249" s="67">
        <f>ABS(AA249)</f>
        <v>26126594.998782873</v>
      </c>
      <c r="AC249" s="68">
        <f>AB249/SUM(D253:D260)</f>
        <v>3.976968345849529E-2</v>
      </c>
      <c r="AD249" s="67">
        <f>AA249^2</f>
        <v>682598966230426.25</v>
      </c>
    </row>
    <row r="250" spans="2:30" x14ac:dyDescent="0.25">
      <c r="B250" s="27">
        <v>44742</v>
      </c>
      <c r="C250" s="30">
        <f>Sales!B249</f>
        <v>125314549</v>
      </c>
      <c r="D250" s="39">
        <f>Returns!B250</f>
        <v>97702029</v>
      </c>
      <c r="E250" s="31">
        <f t="shared" si="1"/>
        <v>0.77965431611615987</v>
      </c>
      <c r="F250" s="35">
        <f t="shared" ref="F250:F252" si="2">_xlfn.FORECAST.ETS($B250,$D$149:$D$248,$B$149:$B$248,12,1)</f>
        <v>96795807.150532424</v>
      </c>
      <c r="G250" s="35"/>
      <c r="H250" s="35"/>
      <c r="I250" s="30">
        <f t="shared" ref="I250:I252" si="3">_xlfn.FORECAST.ETS($B250,$C$149:$C$248,$B$149:$B$248,12,1)</f>
        <v>125732425.76129581</v>
      </c>
      <c r="J250" s="30"/>
      <c r="K250" s="30"/>
      <c r="L250" s="31">
        <f t="shared" ref="L250:L252" si="4">_xlfn.FORECAST.ETS($B250,$E$149:$E$248,$B$149:$B$248,12,1)</f>
        <v>0.72961359827137395</v>
      </c>
      <c r="M250" s="30"/>
      <c r="N250" s="30"/>
      <c r="O250" s="37">
        <f t="shared" ref="O250:P265" si="5">I250*L250</f>
        <v>91736087.579087436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Sales!B250</f>
        <v>137644298</v>
      </c>
      <c r="D251" s="39">
        <f>Returns!B251</f>
        <v>103129448</v>
      </c>
      <c r="E251" s="31">
        <f t="shared" si="1"/>
        <v>0.74924606030538221</v>
      </c>
      <c r="F251" s="35">
        <f>_xlfn.FORECAST.ETS($B251,$D$149:$D$248,$B$149:$B$248,12,1)</f>
        <v>108167262.86563621</v>
      </c>
      <c r="G251" s="35"/>
      <c r="H251" s="35"/>
      <c r="I251" s="30">
        <f t="shared" si="3"/>
        <v>139540337.91180021</v>
      </c>
      <c r="J251" s="30"/>
      <c r="K251" s="30"/>
      <c r="L251" s="31">
        <f t="shared" si="4"/>
        <v>0.74973423839646525</v>
      </c>
      <c r="M251" s="30"/>
      <c r="N251" s="30"/>
      <c r="O251" s="37">
        <f t="shared" si="5"/>
        <v>104618168.96988893</v>
      </c>
      <c r="P251" s="37"/>
      <c r="Q251" s="37"/>
      <c r="R251" t="s">
        <v>160</v>
      </c>
      <c r="S251" s="35">
        <f>SUM(F258:F260)-SUM($D258:$D260)</f>
        <v>15121300.28993392</v>
      </c>
      <c r="T251" s="37">
        <f>SUM(O258:O260)-SUM($D258:$D260)</f>
        <v>7099646.2420287728</v>
      </c>
      <c r="U251" s="35">
        <f>ABS(S251)</f>
        <v>15121300.28993392</v>
      </c>
      <c r="V251" s="37">
        <f>ABS(T251)</f>
        <v>7099646.2420287728</v>
      </c>
      <c r="W251" s="53">
        <f>U251/SUM(D255:D262)</f>
        <v>2.2512434459885211E-2</v>
      </c>
      <c r="X251" s="54">
        <f>V251/SUM(D255:D262)</f>
        <v>1.0569879418269363E-2</v>
      </c>
      <c r="Y251" s="35">
        <f>S251^2</f>
        <v>228653722458355.66</v>
      </c>
      <c r="Z251" s="37">
        <f>T251^2</f>
        <v>50404976761953.273</v>
      </c>
      <c r="AA251" s="67">
        <f>SUM(F297:F299)-SUM($D258:$D260)</f>
        <v>15056391.241049051</v>
      </c>
      <c r="AB251" s="67">
        <f>ABS(AA251)</f>
        <v>15056391.241049051</v>
      </c>
      <c r="AC251" s="68">
        <f>AB251/SUM(D255:D262)</f>
        <v>2.2415798543604464E-2</v>
      </c>
      <c r="AD251" s="67">
        <f>AA251^2</f>
        <v>226694917203538.59</v>
      </c>
    </row>
    <row r="252" spans="2:30" x14ac:dyDescent="0.25">
      <c r="B252" s="27">
        <v>44804</v>
      </c>
      <c r="C252" s="30">
        <f>Sales!B251</f>
        <v>121749632</v>
      </c>
      <c r="D252" s="39">
        <f>Returns!B252</f>
        <v>114208010</v>
      </c>
      <c r="E252" s="31">
        <f t="shared" si="1"/>
        <v>0.93805630558291953</v>
      </c>
      <c r="F252" s="35">
        <f t="shared" si="2"/>
        <v>104994033.00418687</v>
      </c>
      <c r="G252" s="35"/>
      <c r="H252" s="35"/>
      <c r="I252" s="30">
        <f t="shared" si="3"/>
        <v>110838735.25373077</v>
      </c>
      <c r="J252" s="30"/>
      <c r="K252" s="30"/>
      <c r="L252" s="31">
        <f t="shared" si="4"/>
        <v>0.94105915828226072</v>
      </c>
      <c r="M252" s="30"/>
      <c r="N252" s="30"/>
      <c r="O252" s="37">
        <f t="shared" si="5"/>
        <v>104305806.90294622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Sales!B252</f>
        <v>104863315</v>
      </c>
      <c r="D253" s="39">
        <f>Returns!B253</f>
        <v>97884685</v>
      </c>
      <c r="E253" s="31">
        <f t="shared" si="1"/>
        <v>0.93345022518122756</v>
      </c>
      <c r="F253" s="174">
        <f>_xlfn.FORECAST.ETS($B253,$D$149:$D$252,$B$149:$B$252,12,1)</f>
        <v>97647048.797316968</v>
      </c>
      <c r="G253" s="35"/>
      <c r="H253" s="35"/>
      <c r="I253" s="172">
        <f>_xlfn.FORECAST.ETS($B253,$C$149:$C$252,$B$149:$B$252,12,1)</f>
        <v>102912104.12770391</v>
      </c>
      <c r="J253" s="30"/>
      <c r="K253" s="30"/>
      <c r="L253" s="176">
        <f>_xlfn.FORECAST.ETS($B253,$E$149:$E$252,$B$149:$B$252,12,1)</f>
        <v>0.96666588525483366</v>
      </c>
      <c r="M253" s="30"/>
      <c r="N253" s="30"/>
      <c r="O253" s="167">
        <f t="shared" si="5"/>
        <v>99481620.240044519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Sales!B253</f>
        <v>90353741</v>
      </c>
      <c r="D254" s="39">
        <f>Returns!B254</f>
        <v>99524814</v>
      </c>
      <c r="E254" s="31">
        <f t="shared" si="1"/>
        <v>1.1015018625515463</v>
      </c>
      <c r="F254" s="165">
        <f t="shared" ref="F254:F260" si="6">_xlfn.FORECAST.ETS($B254,$D$149:$D$252,$B$149:$B$252,12,1)</f>
        <v>94399788.844358563</v>
      </c>
      <c r="G254" s="35"/>
      <c r="H254" s="35"/>
      <c r="I254" s="30">
        <f>_xlfn.FORECAST.ETS($B254,$C$149:$C$252,$B$149:$B$252,12,1)</f>
        <v>94840139.781115532</v>
      </c>
      <c r="J254" s="30"/>
      <c r="K254" s="30"/>
      <c r="L254" s="31">
        <f t="shared" ref="L254:L260" si="7">_xlfn.FORECAST.ETS($B254,$E$149:$E$252,$B$149:$B$252,12,1)</f>
        <v>0.99738375272239455</v>
      </c>
      <c r="M254" s="30"/>
      <c r="N254" s="30"/>
      <c r="O254" s="167">
        <f t="shared" si="5"/>
        <v>94592014.523605466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Sales!B254</f>
        <v>86805749</v>
      </c>
      <c r="D255" s="39">
        <f>Returns!B255</f>
        <v>68734671</v>
      </c>
      <c r="E255" s="31">
        <f t="shared" si="1"/>
        <v>0.79182164536129973</v>
      </c>
      <c r="F255" s="165">
        <f t="shared" si="6"/>
        <v>78271555.029290229</v>
      </c>
      <c r="G255" s="35"/>
      <c r="H255" s="35"/>
      <c r="I255" s="30">
        <f t="shared" ref="I255:I260" si="8">_xlfn.FORECAST.ETS($B255,$C$149:$C$252,$B$149:$B$252,12,1)</f>
        <v>93776331.820900366</v>
      </c>
      <c r="J255" s="30"/>
      <c r="K255" s="30"/>
      <c r="L255" s="31">
        <f t="shared" si="7"/>
        <v>0.83776733970938522</v>
      </c>
      <c r="M255" s="30"/>
      <c r="N255" s="30"/>
      <c r="O255" s="167">
        <f t="shared" si="5"/>
        <v>78562748.037300274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Sales!B255</f>
        <v>102943762</v>
      </c>
      <c r="D256" s="39">
        <f>Returns!B256</f>
        <v>57068424</v>
      </c>
      <c r="E256" s="31">
        <f t="shared" si="1"/>
        <v>0.55436505225056765</v>
      </c>
      <c r="F256" s="165">
        <f t="shared" si="6"/>
        <v>68021240.772825837</v>
      </c>
      <c r="G256" s="35"/>
      <c r="H256" s="35"/>
      <c r="I256" s="30">
        <f t="shared" si="8"/>
        <v>108927399.19145316</v>
      </c>
      <c r="J256" s="30"/>
      <c r="K256" s="30"/>
      <c r="L256" s="31">
        <f t="shared" si="7"/>
        <v>0.60458083947784358</v>
      </c>
      <c r="M256" s="30"/>
      <c r="N256" s="30"/>
      <c r="O256" s="167">
        <f t="shared" si="5"/>
        <v>65855418.445306934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Sales!B256</f>
        <v>83552309</v>
      </c>
      <c r="D257" s="39">
        <f>Returns!B257</f>
        <v>88563303</v>
      </c>
      <c r="E257" s="31">
        <f t="shared" si="1"/>
        <v>1.0599743329654721</v>
      </c>
      <c r="F257" s="165">
        <f t="shared" si="6"/>
        <v>85181164.953454107</v>
      </c>
      <c r="G257" s="35"/>
      <c r="H257" s="35"/>
      <c r="I257" s="30">
        <f t="shared" si="8"/>
        <v>82319806.726012409</v>
      </c>
      <c r="J257" s="30"/>
      <c r="K257" s="30"/>
      <c r="L257" s="31">
        <f t="shared" si="7"/>
        <v>1.0640959089187025</v>
      </c>
      <c r="M257" s="30"/>
      <c r="N257" s="30"/>
      <c r="O257" s="167">
        <f t="shared" si="5"/>
        <v>87596169.560128093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Sales!B257</f>
        <v>81551679</v>
      </c>
      <c r="D258" s="39">
        <f>Returns!B258</f>
        <v>66464111</v>
      </c>
      <c r="E258" s="31">
        <f t="shared" si="1"/>
        <v>0.81499377836230691</v>
      </c>
      <c r="F258" s="165">
        <f t="shared" si="6"/>
        <v>71173242.68262884</v>
      </c>
      <c r="G258" s="35"/>
      <c r="H258" s="35"/>
      <c r="I258" s="30">
        <f t="shared" si="8"/>
        <v>83145637.438605025</v>
      </c>
      <c r="J258" s="30"/>
      <c r="K258" s="30"/>
      <c r="L258" s="31">
        <f t="shared" si="7"/>
        <v>0.84917817947538843</v>
      </c>
      <c r="M258" s="30"/>
      <c r="N258" s="30"/>
      <c r="O258" s="167">
        <f t="shared" si="5"/>
        <v>70605461.031435311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Sales!B258</f>
        <v>93037166</v>
      </c>
      <c r="D259" s="39">
        <f>Returns!B259</f>
        <v>80115737</v>
      </c>
      <c r="E259" s="31">
        <f t="shared" si="1"/>
        <v>0.86111540628827843</v>
      </c>
      <c r="F259" s="165">
        <f t="shared" si="6"/>
        <v>92549285.097284839</v>
      </c>
      <c r="G259" s="35"/>
      <c r="H259" s="35"/>
      <c r="I259" s="30">
        <f t="shared" si="8"/>
        <v>100202288.44447666</v>
      </c>
      <c r="J259" s="30"/>
      <c r="K259" s="30"/>
      <c r="L259" s="31">
        <f t="shared" si="7"/>
        <v>0.87211253509779652</v>
      </c>
      <c r="M259" s="30"/>
      <c r="N259" s="30"/>
      <c r="O259" s="167">
        <f t="shared" si="5"/>
        <v>87387671.797913179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3">
        <f>Sales!B259</f>
        <v>90389939</v>
      </c>
      <c r="D260" s="40">
        <f>Returns!B260</f>
        <v>98591777</v>
      </c>
      <c r="E260" s="34">
        <f t="shared" si="1"/>
        <v>1.0907383951216074</v>
      </c>
      <c r="F260" s="166">
        <f t="shared" si="6"/>
        <v>96570397.510020241</v>
      </c>
      <c r="G260" s="36"/>
      <c r="H260" s="36"/>
      <c r="I260" s="33">
        <f t="shared" si="8"/>
        <v>99665798.368702367</v>
      </c>
      <c r="J260" s="33"/>
      <c r="K260" s="33"/>
      <c r="L260" s="34">
        <f t="shared" si="7"/>
        <v>0.94594274019567814</v>
      </c>
      <c r="M260" s="33"/>
      <c r="N260" s="33"/>
      <c r="O260" s="168">
        <f t="shared" si="5"/>
        <v>94278138.412680268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Sales!B260</f>
        <v>123914899</v>
      </c>
      <c r="D261" s="39">
        <f>Returns!B261</f>
        <v>112293024</v>
      </c>
      <c r="E261" s="31">
        <f t="shared" si="1"/>
        <v>0.90621083425972848</v>
      </c>
      <c r="F261" s="35"/>
      <c r="G261" s="35">
        <f>_xlfn.FORECAST.ETS($B261,$D$149:$D$260,$B$149:$B$260,12,1)</f>
        <v>98200079.791339889</v>
      </c>
      <c r="H261" s="35"/>
      <c r="I261" s="30"/>
      <c r="J261" s="30">
        <f>_xlfn.FORECAST.ETS($B261,$C$149:$C$260,$B$149:$B$260,12,1)</f>
        <v>115046907.2226575</v>
      </c>
      <c r="K261" s="30"/>
      <c r="L261" s="30"/>
      <c r="M261" s="31">
        <f>_xlfn.FORECAST.ETS($B261,$E$149:$E$260,$B$149:$B$260,12,1)</f>
        <v>0.85597004865854143</v>
      </c>
      <c r="N261" s="30"/>
      <c r="O261" s="37"/>
      <c r="P261" s="37">
        <f>J261*M261</f>
        <v>98476706.773392841</v>
      </c>
      <c r="Q261" s="37"/>
      <c r="R261" t="s">
        <v>159</v>
      </c>
      <c r="S261" s="35">
        <f>SUM(G265:G272)-SUM($D265:$D272)</f>
        <v>14843869.060524106</v>
      </c>
      <c r="T261" s="37">
        <f>SUM(P265:P272)-SUM($D265:$D272)</f>
        <v>-1673848.2209975719</v>
      </c>
      <c r="U261" s="35">
        <f>ABS(S261)</f>
        <v>14843869.060524106</v>
      </c>
      <c r="V261" s="37">
        <f>ABS(T261)</f>
        <v>1673848.2209975719</v>
      </c>
      <c r="W261" s="53">
        <f>U261/SUM(D265:D272)</f>
        <v>2.1759668426466944E-2</v>
      </c>
      <c r="X261" s="54">
        <f>V261/SUM(D265:D272)</f>
        <v>2.4536987046053027E-3</v>
      </c>
      <c r="Y261" s="35">
        <f>S261^2</f>
        <v>220340448685984.81</v>
      </c>
      <c r="Z261" s="37">
        <f>T261^2</f>
        <v>2801767866936.7363</v>
      </c>
      <c r="AA261" s="67">
        <f>SUM(G304:G311)-SUM($D265:$D272)</f>
        <v>-1671364.0387699604</v>
      </c>
      <c r="AB261" s="67">
        <f>ABS(AA261)</f>
        <v>1671364.0387699604</v>
      </c>
      <c r="AC261" s="68">
        <f>AB261/SUM(D265:D272)</f>
        <v>2.4500571350547129E-3</v>
      </c>
      <c r="AD261" s="67">
        <f>AA261^2</f>
        <v>2793457750093.4336</v>
      </c>
    </row>
    <row r="262" spans="2:30" x14ac:dyDescent="0.25">
      <c r="B262" s="27">
        <v>45107</v>
      </c>
      <c r="C262" s="30">
        <f>Sales!B261</f>
        <v>126739393</v>
      </c>
      <c r="D262" s="39">
        <f>Returns!B262</f>
        <v>99855541</v>
      </c>
      <c r="E262" s="31">
        <f t="shared" si="1"/>
        <v>0.78788085248285822</v>
      </c>
      <c r="F262" s="35"/>
      <c r="G262" s="35">
        <f t="shared" ref="G262:G264" si="9">_xlfn.FORECAST.ETS($B262,$D$149:$D$260,$B$149:$B$260,12,1)</f>
        <v>97504031.416165054</v>
      </c>
      <c r="H262" s="35"/>
      <c r="I262" s="30"/>
      <c r="J262" s="30">
        <f t="shared" ref="J262:J264" si="10">_xlfn.FORECAST.ETS($B262,$C$149:$C$260,$B$149:$B$260,12,1)</f>
        <v>125458398.81623787</v>
      </c>
      <c r="K262" s="30"/>
      <c r="L262" s="30"/>
      <c r="M262" s="31">
        <f t="shared" ref="M262:M264" si="11">_xlfn.FORECAST.ETS($B262,$E$149:$E$260,$B$149:$B$260,12,1)</f>
        <v>0.73393458180922033</v>
      </c>
      <c r="N262" s="30"/>
      <c r="O262" s="37"/>
      <c r="P262" s="37">
        <f t="shared" si="5"/>
        <v>92078257.469649926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Sales!B262</f>
        <v>117236505</v>
      </c>
      <c r="D263" s="39">
        <f>Returns!B263</f>
        <v>106490620</v>
      </c>
      <c r="E263" s="31">
        <f t="shared" si="1"/>
        <v>0.90834011129895076</v>
      </c>
      <c r="F263" s="35"/>
      <c r="G263" s="35">
        <f t="shared" si="9"/>
        <v>107797750.27884872</v>
      </c>
      <c r="H263" s="35"/>
      <c r="I263" s="30"/>
      <c r="J263" s="30">
        <f t="shared" si="10"/>
        <v>139244503.06774297</v>
      </c>
      <c r="K263" s="30"/>
      <c r="L263" s="30"/>
      <c r="M263" s="31">
        <f t="shared" si="11"/>
        <v>0.74874646803081191</v>
      </c>
      <c r="N263" s="30"/>
      <c r="O263" s="37"/>
      <c r="P263" s="37">
        <f t="shared" si="5"/>
        <v>104258829.8646781</v>
      </c>
      <c r="Q263" s="37"/>
      <c r="R263" t="s">
        <v>160</v>
      </c>
      <c r="S263" s="35">
        <f>SUM(G270:G272)-SUM($D270:$D272)</f>
        <v>508825.00918120146</v>
      </c>
      <c r="T263" s="37">
        <f>SUM(P270:P272)-SUM($D270:$D272)</f>
        <v>-6965827.3910056353</v>
      </c>
      <c r="U263" s="35">
        <f>ABS(S263)</f>
        <v>508825.00918120146</v>
      </c>
      <c r="V263" s="37">
        <f>ABS(T263)</f>
        <v>6965827.3910056353</v>
      </c>
      <c r="W263" s="53">
        <f>U263/SUM(D267:D274)</f>
        <v>7.3042858285703703E-4</v>
      </c>
      <c r="X263" s="54">
        <f>V263/SUM(D267:D274)</f>
        <v>9.9995859830605098E-3</v>
      </c>
      <c r="Y263" s="35">
        <f>S263^2</f>
        <v>258902889968.24976</v>
      </c>
      <c r="Z263" s="37">
        <f>T263^2</f>
        <v>48522751241284.375</v>
      </c>
      <c r="AA263" s="67">
        <f>SUM(G309:G311)-SUM($D270:$D272)</f>
        <v>-2872384.3124842048</v>
      </c>
      <c r="AB263" s="67">
        <f>ABS(AA263)</f>
        <v>2872384.3124842048</v>
      </c>
      <c r="AC263" s="68">
        <f>AB263/SUM(D267:D274)</f>
        <v>4.1233657248192813E-3</v>
      </c>
      <c r="AD263" s="67">
        <f>AA263^2</f>
        <v>8250591638605.3574</v>
      </c>
    </row>
    <row r="264" spans="2:30" x14ac:dyDescent="0.25">
      <c r="B264" s="27">
        <v>45169</v>
      </c>
      <c r="C264" s="30">
        <f>Sales!B263</f>
        <v>112831403</v>
      </c>
      <c r="D264" s="39">
        <f>Returns!B264</f>
        <v>109923692</v>
      </c>
      <c r="E264" s="31">
        <f t="shared" si="1"/>
        <v>0.9742295945748366</v>
      </c>
      <c r="F264" s="35"/>
      <c r="G264" s="35">
        <f t="shared" si="9"/>
        <v>104019782.64164071</v>
      </c>
      <c r="H264" s="35"/>
      <c r="I264" s="30"/>
      <c r="J264" s="30">
        <f t="shared" si="10"/>
        <v>110526154.89481471</v>
      </c>
      <c r="K264" s="30"/>
      <c r="L264" s="30"/>
      <c r="M264" s="31">
        <f t="shared" si="11"/>
        <v>0.93922612116386295</v>
      </c>
      <c r="N264" s="30"/>
      <c r="O264" s="37"/>
      <c r="P264" s="37">
        <f t="shared" si="5"/>
        <v>103809051.74901313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Sales!B264</f>
        <v>103769573</v>
      </c>
      <c r="D265" s="39">
        <f>Returns!B265</f>
        <v>97138753</v>
      </c>
      <c r="E265" s="31">
        <f t="shared" si="1"/>
        <v>0.9361005369078661</v>
      </c>
      <c r="F265" s="35"/>
      <c r="G265" s="174">
        <f>_xlfn.FORECAST.ETS($B265,$D$149:$D$264,$B$149:$B$264,12,1)</f>
        <v>101165249.9651335</v>
      </c>
      <c r="H265" s="35"/>
      <c r="I265" s="30"/>
      <c r="J265" s="172">
        <f>_xlfn.FORECAST.ETS($B265,$C$149:$C$264,$B$149:$B$264,12,1)</f>
        <v>97577536.338232577</v>
      </c>
      <c r="K265" s="30"/>
      <c r="L265" s="30"/>
      <c r="M265" s="176">
        <f>_xlfn.FORECAST.ETS($B265,$E$149:$E$264,$B$149:$B$264,12,1)</f>
        <v>1.0078336911022212</v>
      </c>
      <c r="N265" s="30"/>
      <c r="O265" s="37"/>
      <c r="P265" s="167">
        <f t="shared" si="5"/>
        <v>98341928.616422057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Sales!B265</f>
        <v>113904939</v>
      </c>
      <c r="D266" s="39">
        <f>Returns!B266</f>
        <v>83977963</v>
      </c>
      <c r="E266" s="31">
        <f t="shared" si="1"/>
        <v>0.7372635790621862</v>
      </c>
      <c r="F266" s="35"/>
      <c r="G266" s="165">
        <f t="shared" ref="G266:G272" si="12">_xlfn.FORECAST.ETS($B266,$D$149:$D$264,$B$149:$B$264,12,1)</f>
        <v>93901693.95507662</v>
      </c>
      <c r="H266" s="35"/>
      <c r="I266" s="30"/>
      <c r="J266" s="30">
        <f t="shared" ref="J266:J272" si="13">_xlfn.FORECAST.ETS($B266,$C$149:$C$264,$B$149:$B$264,12,1)</f>
        <v>89478629.898001894</v>
      </c>
      <c r="K266" s="30"/>
      <c r="L266" s="30"/>
      <c r="M266" s="31">
        <f t="shared" ref="M266:M272" si="14">_xlfn.FORECAST.ETS($B266,$E$149:$E$264,$B$149:$B$264,12,1)</f>
        <v>1.0891158126436287</v>
      </c>
      <c r="N266" s="30"/>
      <c r="O266" s="37"/>
      <c r="P266" s="167">
        <f t="shared" ref="P266:P272" si="15">J266*M266</f>
        <v>97452590.715600818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Sales!B266</f>
        <v>95893001</v>
      </c>
      <c r="D267" s="39">
        <f>Returns!B267</f>
        <v>94606444</v>
      </c>
      <c r="E267" s="31">
        <f t="shared" si="1"/>
        <v>0.98658341081639522</v>
      </c>
      <c r="F267" s="35"/>
      <c r="G267" s="165">
        <f t="shared" si="12"/>
        <v>80649625.886103794</v>
      </c>
      <c r="H267" s="35"/>
      <c r="I267" s="30"/>
      <c r="J267" s="30">
        <f t="shared" si="13"/>
        <v>88389470.211025834</v>
      </c>
      <c r="K267" s="30"/>
      <c r="L267" s="30"/>
      <c r="M267" s="31">
        <f t="shared" si="14"/>
        <v>0.8862472948739134</v>
      </c>
      <c r="N267" s="30"/>
      <c r="O267" s="37"/>
      <c r="P267" s="167">
        <f t="shared" si="15"/>
        <v>78334928.869859993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Sales!B267</f>
        <v>100043442</v>
      </c>
      <c r="D268" s="39">
        <f>Returns!B268</f>
        <v>68299123</v>
      </c>
      <c r="E268" s="31">
        <f t="shared" si="1"/>
        <v>0.68269465378850125</v>
      </c>
      <c r="F268" s="35"/>
      <c r="G268" s="165">
        <f t="shared" si="12"/>
        <v>73593499.82637842</v>
      </c>
      <c r="H268" s="35"/>
      <c r="I268" s="30"/>
      <c r="J268" s="30">
        <f t="shared" si="13"/>
        <v>103519586.15569197</v>
      </c>
      <c r="K268" s="30"/>
      <c r="L268" s="30"/>
      <c r="M268" s="31">
        <f t="shared" si="14"/>
        <v>0.63714986210723257</v>
      </c>
      <c r="N268" s="30"/>
      <c r="O268" s="37"/>
      <c r="P268" s="167">
        <f t="shared" si="15"/>
        <v>65957490.044496916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Sales!B268</f>
        <v>80282717</v>
      </c>
      <c r="D269" s="39">
        <f>Returns!B269</f>
        <v>76541067</v>
      </c>
      <c r="E269" s="31">
        <f t="shared" si="1"/>
        <v>0.95339407857858127</v>
      </c>
      <c r="F269" s="35"/>
      <c r="G269" s="165">
        <f t="shared" si="12"/>
        <v>85588324.418650553</v>
      </c>
      <c r="H269" s="35"/>
      <c r="I269" s="30"/>
      <c r="J269" s="30">
        <f t="shared" si="13"/>
        <v>76889954.636748329</v>
      </c>
      <c r="K269" s="30"/>
      <c r="L269" s="30"/>
      <c r="M269" s="31">
        <f t="shared" si="14"/>
        <v>1.1154693916627267</v>
      </c>
      <c r="N269" s="30"/>
      <c r="O269" s="37"/>
      <c r="P269" s="167">
        <f t="shared" si="15"/>
        <v>85768390.923628315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Sales!B269</f>
        <v>90073831</v>
      </c>
      <c r="D270" s="39">
        <f>Returns!B270</f>
        <v>77702351</v>
      </c>
      <c r="E270" s="31">
        <f t="shared" si="1"/>
        <v>0.8626517839570963</v>
      </c>
      <c r="F270" s="35"/>
      <c r="G270" s="165">
        <f t="shared" si="12"/>
        <v>76350234.813271359</v>
      </c>
      <c r="H270" s="35"/>
      <c r="I270" s="30"/>
      <c r="J270" s="30">
        <f t="shared" si="13"/>
        <v>77712945.676613957</v>
      </c>
      <c r="K270" s="30"/>
      <c r="L270" s="30"/>
      <c r="M270" s="31">
        <f t="shared" si="14"/>
        <v>0.87781852952350137</v>
      </c>
      <c r="N270" s="30"/>
      <c r="O270" s="37"/>
      <c r="P270" s="167">
        <f t="shared" si="15"/>
        <v>68217863.698785007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Sales!B270</f>
        <v>96275458</v>
      </c>
      <c r="D271" s="39">
        <f>Returns!B271</f>
        <v>77282129</v>
      </c>
      <c r="E271" s="31">
        <f t="shared" si="1"/>
        <v>0.80271889228509308</v>
      </c>
      <c r="F271" s="35"/>
      <c r="G271" s="165">
        <f t="shared" si="12"/>
        <v>88859177.683343768</v>
      </c>
      <c r="H271" s="35"/>
      <c r="I271" s="30"/>
      <c r="J271" s="30">
        <f t="shared" si="13"/>
        <v>94698260.370857701</v>
      </c>
      <c r="K271" s="30"/>
      <c r="L271" s="30"/>
      <c r="M271" s="31">
        <f t="shared" si="14"/>
        <v>0.94025476236077099</v>
      </c>
      <c r="N271" s="30"/>
      <c r="O271" s="37"/>
      <c r="P271" s="167">
        <f t="shared" si="15"/>
        <v>89040490.300979227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3">
        <f>Sales!B271</f>
        <v>97468821</v>
      </c>
      <c r="D272" s="40">
        <f>Returns!B272</f>
        <v>106625665</v>
      </c>
      <c r="E272" s="34">
        <f t="shared" si="1"/>
        <v>1.0939463913285665</v>
      </c>
      <c r="F272" s="36"/>
      <c r="G272" s="166">
        <f t="shared" si="12"/>
        <v>96909557.51256609</v>
      </c>
      <c r="H272" s="36"/>
      <c r="I272" s="33"/>
      <c r="J272" s="33">
        <f t="shared" si="13"/>
        <v>94133462.897521019</v>
      </c>
      <c r="K272" s="33"/>
      <c r="L272" s="33"/>
      <c r="M272" s="34">
        <f t="shared" si="14"/>
        <v>1.034552013827962</v>
      </c>
      <c r="N272" s="33"/>
      <c r="O272" s="38"/>
      <c r="P272" s="168">
        <f t="shared" si="15"/>
        <v>97385963.609230116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Sales!B272</f>
        <v>118022410</v>
      </c>
      <c r="D273" s="39">
        <f>Returns!B273</f>
        <v>99537374</v>
      </c>
      <c r="E273" s="31">
        <f t="shared" si="1"/>
        <v>0.84337689765867352</v>
      </c>
      <c r="F273" s="35"/>
      <c r="G273" s="35"/>
      <c r="H273" s="35">
        <f>_xlfn.FORECAST.ETS($B273,$D$149:$D$272,$B$149:$B$272,12,1)</f>
        <v>108842848.36428857</v>
      </c>
      <c r="I273" s="30"/>
      <c r="J273" s="30"/>
      <c r="K273" s="30">
        <f>_xlfn.FORECAST.ETS($B273,$C$149:$C$272,$B$149:$B$272,12,1)</f>
        <v>117482762.36429651</v>
      </c>
      <c r="L273" s="30"/>
      <c r="M273" s="30"/>
      <c r="N273" s="31">
        <f>_xlfn.FORECAST.ETS($B273,$E$149:$E$272,$B$149:$B$272,12,1)</f>
        <v>0.86242426138154504</v>
      </c>
      <c r="O273" s="37"/>
      <c r="P273" s="37"/>
      <c r="Q273" s="37">
        <f>K273*N273</f>
        <v>101319984.557092</v>
      </c>
      <c r="R273" t="s">
        <v>159</v>
      </c>
      <c r="S273" s="35">
        <f>SUM(H277:H284)-SUM($D277:$D284)</f>
        <v>-5563127.1981743574</v>
      </c>
      <c r="T273" s="37">
        <f>SUM(Q277:Q284)-SUM($D277:$D284)</f>
        <v>14157027.687619209</v>
      </c>
      <c r="U273" s="35">
        <f>ABS(S273)</f>
        <v>5563127.1981743574</v>
      </c>
      <c r="V273" s="37">
        <f>ABS(T273)</f>
        <v>14157027.687619209</v>
      </c>
      <c r="W273" s="53">
        <f>U273/SUM(D277:D284)</f>
        <v>8.0904203537151206E-3</v>
      </c>
      <c r="X273" s="54">
        <f>V273/SUM(D277:D284)</f>
        <v>2.058847494797713E-2</v>
      </c>
      <c r="Y273" s="35">
        <f>S273^2</f>
        <v>30948384223067.277</v>
      </c>
      <c r="Z273" s="37">
        <f>T273^2</f>
        <v>200421432948016.91</v>
      </c>
      <c r="AA273" s="67">
        <f>SUM(H316:H323)-SUM($D277:$D284)</f>
        <v>-5464732.1437506676</v>
      </c>
      <c r="AB273" s="67">
        <f>ABS(AA273)</f>
        <v>5464732.1437506676</v>
      </c>
      <c r="AC273" s="68">
        <f>AB273/SUM(D277:D284)</f>
        <v>7.9473250544964437E-3</v>
      </c>
      <c r="AD273" s="67">
        <f>AA273^2</f>
        <v>29863297402941.766</v>
      </c>
    </row>
    <row r="274" spans="2:33" x14ac:dyDescent="0.25">
      <c r="B274" s="27">
        <v>45473</v>
      </c>
      <c r="C274" s="30">
        <f>Sales!B273</f>
        <v>119741349</v>
      </c>
      <c r="D274" s="39">
        <f>Returns!B274</f>
        <v>96017427</v>
      </c>
      <c r="E274" s="31">
        <f t="shared" si="1"/>
        <v>0.8018736034116335</v>
      </c>
      <c r="F274" s="35"/>
      <c r="G274" s="35"/>
      <c r="H274" s="35">
        <f t="shared" ref="H274:H276" si="16">_xlfn.FORECAST.ETS($B274,$D$149:$D$272,$B$149:$B$272,12,1)</f>
        <v>100867638.67953846</v>
      </c>
      <c r="I274" s="30"/>
      <c r="J274" s="30"/>
      <c r="K274" s="30">
        <f t="shared" ref="K274:K276" si="17">_xlfn.FORECAST.ETS($B274,$C$149:$C$272,$B$149:$B$272,12,1)</f>
        <v>127891546.28017779</v>
      </c>
      <c r="L274" s="30"/>
      <c r="M274" s="30"/>
      <c r="N274" s="31">
        <f t="shared" ref="N274:N276" si="18">_xlfn.FORECAST.ETS($B274,$E$149:$E$272,$B$149:$B$272,12,1)</f>
        <v>0.74152815764560853</v>
      </c>
      <c r="O274" s="37"/>
      <c r="P274" s="37"/>
      <c r="Q274" s="37">
        <f t="shared" ref="Q274:Q284" si="19">K274*N274</f>
        <v>94835182.691588312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Sales!B274</f>
        <v>150585919</v>
      </c>
      <c r="D275" s="39">
        <f>Returns!B275</f>
        <v>113174718</v>
      </c>
      <c r="E275" s="31">
        <f t="shared" si="1"/>
        <v>0.75156242198183221</v>
      </c>
      <c r="F275" s="35"/>
      <c r="G275" s="35"/>
      <c r="H275" s="35">
        <f t="shared" si="16"/>
        <v>110057584.79428495</v>
      </c>
      <c r="I275" s="30"/>
      <c r="J275" s="30"/>
      <c r="K275" s="30">
        <f t="shared" si="17"/>
        <v>141662457.40356857</v>
      </c>
      <c r="L275" s="30"/>
      <c r="M275" s="30"/>
      <c r="N275" s="31">
        <f t="shared" si="18"/>
        <v>0.77001365810193412</v>
      </c>
      <c r="O275" s="37"/>
      <c r="P275" s="37"/>
      <c r="Q275" s="37">
        <f t="shared" si="19"/>
        <v>109082027.04103126</v>
      </c>
      <c r="R275" t="s">
        <v>160</v>
      </c>
      <c r="S275" s="35">
        <f>SUM(H282:H284)-SUM($D282:$D284)</f>
        <v>1149271.362313062</v>
      </c>
      <c r="T275" s="37">
        <f>SUM(Q282:Q284)-SUM($D282:$D284)</f>
        <v>4559327.3473135233</v>
      </c>
      <c r="U275" s="35">
        <f>ABS(S275)</f>
        <v>1149271.362313062</v>
      </c>
      <c r="V275" s="37">
        <f>ABS(T275)</f>
        <v>4559327.3473135233</v>
      </c>
      <c r="W275" s="53">
        <f>U275/SUM(D279:D286)</f>
        <v>2.3646725275280819E-3</v>
      </c>
      <c r="X275" s="54">
        <f>V275/SUM(D279:D286)</f>
        <v>9.3810012811081766E-3</v>
      </c>
      <c r="Y275" s="35">
        <f>S275^2</f>
        <v>1320824664232.9214</v>
      </c>
      <c r="Z275" s="37">
        <f>T275^2</f>
        <v>20787465859960.969</v>
      </c>
      <c r="AA275" s="67">
        <f>SUM(H321:H323)-SUM($D282:$D284)</f>
        <v>1263178.2162811756</v>
      </c>
      <c r="AB275" s="67">
        <f>ABS(AA275)</f>
        <v>1263178.2162811756</v>
      </c>
      <c r="AC275" s="68">
        <f>AB275/SUM(D279:D286)</f>
        <v>2.5990405080661542E-3</v>
      </c>
      <c r="AD275" s="67">
        <f>AA275^2</f>
        <v>1595619206087.2925</v>
      </c>
    </row>
    <row r="276" spans="2:33" x14ac:dyDescent="0.25">
      <c r="B276" s="27">
        <v>45535</v>
      </c>
      <c r="C276" s="30">
        <f>Sales!B275</f>
        <v>118878283</v>
      </c>
      <c r="D276" s="39">
        <f>Returns!B276</f>
        <v>109030721</v>
      </c>
      <c r="E276" s="31">
        <f t="shared" si="1"/>
        <v>0.91716264946390591</v>
      </c>
      <c r="F276" s="35"/>
      <c r="G276" s="35"/>
      <c r="H276" s="35">
        <f t="shared" si="16"/>
        <v>111386008.57835653</v>
      </c>
      <c r="I276" s="30"/>
      <c r="J276" s="30"/>
      <c r="K276" s="30">
        <f t="shared" si="17"/>
        <v>112985988.23297331</v>
      </c>
      <c r="L276" s="30"/>
      <c r="M276" s="30"/>
      <c r="N276" s="31">
        <f t="shared" si="18"/>
        <v>0.94464976928537825</v>
      </c>
      <c r="O276" s="37"/>
      <c r="P276" s="37"/>
      <c r="Q276" s="37">
        <f t="shared" si="19"/>
        <v>106732187.7167587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Sales!B276</f>
        <v>99459698</v>
      </c>
      <c r="D277" s="39">
        <f>Returns!B277</f>
        <v>97782658</v>
      </c>
      <c r="E277" s="31">
        <f t="shared" si="1"/>
        <v>0.98313849696185485</v>
      </c>
      <c r="F277" s="35"/>
      <c r="G277" s="35"/>
      <c r="H277" s="174">
        <f>_xlfn.FORECAST.ETS($B277,$D$149:$D$276,$B$149:$B$276,12,1)</f>
        <v>97948437.477664888</v>
      </c>
      <c r="I277" s="30"/>
      <c r="J277" s="30"/>
      <c r="K277" s="172">
        <f>_xlfn.FORECAST.ETS($B277,$C$149:$C$276,$B$149:$B$276,12,1)</f>
        <v>106141261.00862744</v>
      </c>
      <c r="L277" s="30"/>
      <c r="M277" s="30"/>
      <c r="N277" s="176">
        <f>_xlfn.FORECAST.ETS($B277,$E$149:$E$276,$B$149:$B$276,12,1)</f>
        <v>0.95878748272846392</v>
      </c>
      <c r="O277" s="37"/>
      <c r="P277" s="37"/>
      <c r="Q277" s="167">
        <f t="shared" si="19"/>
        <v>101766912.45608677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Sales!B277</f>
        <v>105165155</v>
      </c>
      <c r="D278" s="39">
        <f>Returns!B278</f>
        <v>103819264</v>
      </c>
      <c r="E278" s="31">
        <f t="shared" ref="E278:E284" si="20">D278/C278</f>
        <v>0.98720212032207821</v>
      </c>
      <c r="F278" s="35"/>
      <c r="G278" s="35"/>
      <c r="H278" s="165">
        <f t="shared" ref="H278:H284" si="21">_xlfn.FORECAST.ETS($B278,$D$149:$D$276,$B$149:$B$276,12,1)</f>
        <v>92955857.716916516</v>
      </c>
      <c r="I278" s="30"/>
      <c r="J278" s="30"/>
      <c r="K278" s="30">
        <f t="shared" ref="K278:K284" si="22">_xlfn.FORECAST.ETS($B278,$C$149:$C$276,$B$149:$B$276,12,1)</f>
        <v>98071855.203651503</v>
      </c>
      <c r="L278" s="30"/>
      <c r="M278" s="30"/>
      <c r="N278" s="31">
        <f t="shared" ref="N278:N284" si="23">_xlfn.FORECAST.ETS($B278,$E$149:$E$276,$B$149:$B$276,12,1)</f>
        <v>0.97607234447918501</v>
      </c>
      <c r="O278" s="37"/>
      <c r="P278" s="37"/>
      <c r="Q278" s="167">
        <f t="shared" si="19"/>
        <v>95725225.636051282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Sales!B278</f>
        <v>90880482</v>
      </c>
      <c r="D279" s="39">
        <f>Returns!B279</f>
        <v>72213789</v>
      </c>
      <c r="E279" s="31">
        <f t="shared" si="20"/>
        <v>0.79460173857792704</v>
      </c>
      <c r="F279" s="35"/>
      <c r="G279" s="35"/>
      <c r="H279" s="165">
        <f t="shared" si="21"/>
        <v>81341872.986908734</v>
      </c>
      <c r="I279" s="30"/>
      <c r="J279" s="30"/>
      <c r="K279" s="30">
        <f t="shared" si="22"/>
        <v>96977146.630986333</v>
      </c>
      <c r="L279" s="30"/>
      <c r="M279" s="30"/>
      <c r="N279" s="31">
        <f t="shared" si="23"/>
        <v>0.85159152792767601</v>
      </c>
      <c r="O279" s="37"/>
      <c r="P279" s="37"/>
      <c r="Q279" s="167">
        <f t="shared" si="19"/>
        <v>82584916.473547935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Sales!B279</f>
        <v>106208107</v>
      </c>
      <c r="D280" s="39">
        <f>Returns!B280</f>
        <v>67676528</v>
      </c>
      <c r="E280" s="31">
        <f t="shared" si="20"/>
        <v>0.63720680004210983</v>
      </c>
      <c r="F280" s="35"/>
      <c r="G280" s="35"/>
      <c r="H280" s="165">
        <f t="shared" si="21"/>
        <v>65798100.213267222</v>
      </c>
      <c r="I280" s="30"/>
      <c r="J280" s="30"/>
      <c r="K280" s="30">
        <f t="shared" si="22"/>
        <v>112111326.99026091</v>
      </c>
      <c r="L280" s="30"/>
      <c r="M280" s="30"/>
      <c r="N280" s="31">
        <f t="shared" si="23"/>
        <v>0.60928825846399759</v>
      </c>
      <c r="O280" s="37"/>
      <c r="P280" s="37"/>
      <c r="Q280" s="167">
        <f t="shared" si="19"/>
        <v>68308115.175983846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Sales!B280</f>
        <v>88356155</v>
      </c>
      <c r="D281" s="39">
        <f>Returns!B281</f>
        <v>87127711</v>
      </c>
      <c r="E281" s="31">
        <f t="shared" si="20"/>
        <v>0.98609667883352325</v>
      </c>
      <c r="F281" s="35"/>
      <c r="G281" s="35"/>
      <c r="H281" s="165">
        <f t="shared" si="21"/>
        <v>83863283.044755206</v>
      </c>
      <c r="I281" s="30"/>
      <c r="J281" s="30"/>
      <c r="K281" s="30">
        <f t="shared" si="22"/>
        <v>85512184.034183621</v>
      </c>
      <c r="L281" s="30"/>
      <c r="M281" s="30"/>
      <c r="N281" s="31">
        <f t="shared" si="23"/>
        <v>1.0505225847433062</v>
      </c>
      <c r="O281" s="37"/>
      <c r="P281" s="37"/>
      <c r="Q281" s="167">
        <f t="shared" si="19"/>
        <v>89832480.598635852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Sales!B281</f>
        <v>86354793</v>
      </c>
      <c r="D282" s="39">
        <f>Returns!B282</f>
        <v>63714635</v>
      </c>
      <c r="E282" s="31">
        <f t="shared" si="20"/>
        <v>0.73782395610629281</v>
      </c>
      <c r="F282" s="35"/>
      <c r="G282" s="35"/>
      <c r="H282" s="165">
        <f t="shared" si="21"/>
        <v>72939211.351232782</v>
      </c>
      <c r="I282" s="30"/>
      <c r="J282" s="30"/>
      <c r="K282" s="30">
        <f t="shared" si="22"/>
        <v>86334419.319158584</v>
      </c>
      <c r="L282" s="30"/>
      <c r="M282" s="30"/>
      <c r="N282" s="31">
        <f t="shared" si="23"/>
        <v>0.85182990296990557</v>
      </c>
      <c r="O282" s="37"/>
      <c r="P282" s="37"/>
      <c r="Q282" s="167">
        <f t="shared" si="19"/>
        <v>73542240.031601995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Sales!B282</f>
        <v>97408646</v>
      </c>
      <c r="D283" s="39">
        <f>Returns!B283</f>
        <v>93443332</v>
      </c>
      <c r="E283" s="31">
        <f t="shared" si="20"/>
        <v>0.95929197085852114</v>
      </c>
      <c r="F283" s="35"/>
      <c r="G283" s="35"/>
      <c r="H283" s="165">
        <f t="shared" si="21"/>
        <v>86581383.308470979</v>
      </c>
      <c r="I283" s="30"/>
      <c r="J283" s="30"/>
      <c r="K283" s="30">
        <f t="shared" si="22"/>
        <v>103361146.32158354</v>
      </c>
      <c r="L283" s="30"/>
      <c r="M283" s="30"/>
      <c r="N283" s="31">
        <f t="shared" si="23"/>
        <v>0.86357709480418732</v>
      </c>
      <c r="O283" s="37"/>
      <c r="P283" s="37"/>
      <c r="Q283" s="167">
        <f t="shared" si="19"/>
        <v>89260318.456023619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Sales!B283</f>
        <v>103777675</v>
      </c>
      <c r="D284" s="39">
        <f>Returns!B284</f>
        <v>101841138</v>
      </c>
      <c r="E284" s="31">
        <f t="shared" si="20"/>
        <v>0.98133956074849427</v>
      </c>
      <c r="F284" s="35"/>
      <c r="G284" s="35"/>
      <c r="H284" s="165">
        <f t="shared" si="21"/>
        <v>100627781.7026093</v>
      </c>
      <c r="I284" s="30"/>
      <c r="J284" s="30"/>
      <c r="K284" s="30">
        <f t="shared" si="22"/>
        <v>102816671.83966996</v>
      </c>
      <c r="L284" s="30"/>
      <c r="M284" s="30"/>
      <c r="N284" s="31">
        <f t="shared" si="23"/>
        <v>0.97995657763367794</v>
      </c>
      <c r="O284" s="37"/>
      <c r="P284" s="37"/>
      <c r="Q284" s="169">
        <f t="shared" si="19"/>
        <v>100755873.85968792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101637371.38626841</v>
      </c>
      <c r="G288" s="65"/>
      <c r="H288" s="65"/>
      <c r="R288" t="s">
        <v>57</v>
      </c>
      <c r="S288" s="47">
        <f>AVERAGE(S249)</f>
        <v>26866201.687179685</v>
      </c>
      <c r="T288" s="47">
        <f>AVERAGE(T249)</f>
        <v>21411720.048414111</v>
      </c>
      <c r="U288" s="47">
        <f>AA249</f>
        <v>26126594.998782873</v>
      </c>
      <c r="V288" s="47">
        <f>AVERAGE(U249)</f>
        <v>26866201.687179685</v>
      </c>
      <c r="W288" s="47">
        <f>AVERAGE(V249)</f>
        <v>21411720.048414111</v>
      </c>
      <c r="X288" s="47">
        <f>AB249</f>
        <v>26126594.998782873</v>
      </c>
      <c r="Y288" s="48">
        <f>AVERAGE(W249)</f>
        <v>4.0895506547294173E-2</v>
      </c>
      <c r="Z288" s="48">
        <f>AVERAGE(X249)</f>
        <v>3.2592740411332449E-2</v>
      </c>
      <c r="AA288" s="48">
        <f>AC249</f>
        <v>3.976968345849529E-2</v>
      </c>
      <c r="AB288" s="47">
        <f>SQRT(AVERAGE(Y249))</f>
        <v>26866201.687179685</v>
      </c>
      <c r="AC288" s="47">
        <f>SQRT(AVERAGE(Z249))</f>
        <v>21411720.048414111</v>
      </c>
      <c r="AD288" s="30">
        <f>SQRT(AVERAGE(AD249))</f>
        <v>26126594.998782873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97078581.528161123</v>
      </c>
      <c r="G289" s="65"/>
      <c r="H289" s="65"/>
      <c r="R289" t="s">
        <v>58</v>
      </c>
      <c r="S289" s="47">
        <f>S261</f>
        <v>14843869.060524106</v>
      </c>
      <c r="T289" s="47">
        <f>AVERAGE(T261)</f>
        <v>-1673848.2209975719</v>
      </c>
      <c r="U289" s="47">
        <f>AA261</f>
        <v>-1671364.0387699604</v>
      </c>
      <c r="V289" s="47">
        <f>AVERAGE(U261)</f>
        <v>14843869.060524106</v>
      </c>
      <c r="W289" s="47">
        <f>AVERAGE(V261)</f>
        <v>1673848.2209975719</v>
      </c>
      <c r="X289" s="47">
        <f>AB261</f>
        <v>1671364.0387699604</v>
      </c>
      <c r="Y289" s="48">
        <f>AVERAGE(W261)</f>
        <v>2.1759668426466944E-2</v>
      </c>
      <c r="Z289" s="48">
        <f>AVERAGE(X261)</f>
        <v>2.4536987046053027E-3</v>
      </c>
      <c r="AA289" s="48">
        <f>AC261</f>
        <v>2.4500571350547129E-3</v>
      </c>
      <c r="AB289" s="47">
        <f>SQRT(AVERAGE(Y261))</f>
        <v>14843869.060524106</v>
      </c>
      <c r="AC289" s="47">
        <f>SQRT(AVERAGE(Z261))</f>
        <v>1673848.2209975719</v>
      </c>
      <c r="AD289" s="30">
        <f>SQRT(AVERAGE(AD261))</f>
        <v>1671364.0387699604</v>
      </c>
    </row>
    <row r="290" spans="2:37" x14ac:dyDescent="0.25">
      <c r="B290" s="27">
        <v>44773</v>
      </c>
      <c r="F290" s="64">
        <f t="shared" si="24"/>
        <v>108729783.6631538</v>
      </c>
      <c r="G290" s="65"/>
      <c r="H290" s="65"/>
      <c r="R290" t="s">
        <v>59</v>
      </c>
      <c r="S290" s="55">
        <f>AVERAGE(S273)</f>
        <v>-5563127.1981743574</v>
      </c>
      <c r="T290" s="55">
        <f>AVERAGE(T273)</f>
        <v>14157027.687619209</v>
      </c>
      <c r="U290" s="55">
        <f>AA273</f>
        <v>-5464732.1437506676</v>
      </c>
      <c r="V290" s="55">
        <f>AVERAGE(U273)</f>
        <v>5563127.1981743574</v>
      </c>
      <c r="W290" s="55">
        <f>AVERAGE(V273)</f>
        <v>14157027.687619209</v>
      </c>
      <c r="X290" s="55">
        <f>AB273</f>
        <v>5464732.1437506676</v>
      </c>
      <c r="Y290" s="56">
        <f>AVERAGE(W273)</f>
        <v>8.0904203537151206E-3</v>
      </c>
      <c r="Z290" s="56">
        <f>AVERAGE(X273)</f>
        <v>2.058847494797713E-2</v>
      </c>
      <c r="AA290" s="56">
        <f>AC273</f>
        <v>7.9473250544964437E-3</v>
      </c>
      <c r="AB290" s="55">
        <f>SQRT(AVERAGE(Y273))</f>
        <v>5563127.1981743574</v>
      </c>
      <c r="AC290" s="55">
        <f>SQRT(AVERAGE(Z273))</f>
        <v>14157027.687619209</v>
      </c>
      <c r="AD290" s="55">
        <f>SQRT(AVERAGE(AD273))</f>
        <v>5464732.1437506676</v>
      </c>
      <c r="AE290" s="51"/>
      <c r="AF290" s="51"/>
    </row>
    <row r="291" spans="2:37" x14ac:dyDescent="0.25">
      <c r="B291" s="27">
        <v>44804</v>
      </c>
      <c r="F291" s="64">
        <f t="shared" si="24"/>
        <v>105655640.38545997</v>
      </c>
      <c r="G291" s="65"/>
      <c r="H291" s="65"/>
      <c r="R291" t="s">
        <v>69</v>
      </c>
      <c r="S291" s="47">
        <f t="shared" ref="S291:Z291" si="25">AVERAGE(S288:S290)</f>
        <v>12048981.183176478</v>
      </c>
      <c r="T291" s="47">
        <f t="shared" si="25"/>
        <v>11298299.83834525</v>
      </c>
      <c r="U291" s="47">
        <f t="shared" si="25"/>
        <v>6330166.2720874147</v>
      </c>
      <c r="V291" s="47">
        <f t="shared" si="25"/>
        <v>15757732.64862605</v>
      </c>
      <c r="W291" s="47">
        <f t="shared" si="25"/>
        <v>12414198.652343631</v>
      </c>
      <c r="X291" s="47">
        <f t="shared" si="25"/>
        <v>11087563.727101168</v>
      </c>
      <c r="Y291" s="48">
        <f t="shared" si="25"/>
        <v>2.3581865109158745E-2</v>
      </c>
      <c r="Z291" s="48">
        <f t="shared" si="25"/>
        <v>1.8544971354638295E-2</v>
      </c>
      <c r="AA291" s="48">
        <f>AVERAGE(AA288:AA290)</f>
        <v>1.6722355216015481E-2</v>
      </c>
      <c r="AB291" s="47">
        <f>AVERAGE(AB288:AB290)</f>
        <v>15757732.64862605</v>
      </c>
      <c r="AC291" s="47">
        <f>AVERAGE(AC288:AC290)</f>
        <v>12414198.652343631</v>
      </c>
      <c r="AD291" s="47">
        <f t="shared" ref="AD291" si="26">AVERAGE(AD288:AD290)</f>
        <v>11087563.727101168</v>
      </c>
      <c r="AE291" s="30">
        <f>SQRT(AVERAGE(Y249,Y261,Y273))</f>
        <v>18010012.271005154</v>
      </c>
      <c r="AF291" s="30">
        <f>SQRT(AVERAGE(Z249,Z261,Z273))</f>
        <v>14851318.193419874</v>
      </c>
      <c r="AG291" s="47">
        <f>SQRT(AVERAGE(AD273,AD261,AD249))</f>
        <v>15440808.715688668</v>
      </c>
    </row>
    <row r="292" spans="2:37" x14ac:dyDescent="0.25">
      <c r="B292" s="27">
        <v>44834</v>
      </c>
      <c r="F292" s="178">
        <f>_xlfn.FORECAST.ETS($B292,$D$5:$D$252,$B$5:$B$252,12,1)</f>
        <v>97588956.126003861</v>
      </c>
      <c r="G292" s="65"/>
      <c r="H292" s="65"/>
      <c r="R292" t="s">
        <v>70</v>
      </c>
      <c r="S292" s="47">
        <f>ABS(S291)</f>
        <v>12048981.183176478</v>
      </c>
      <c r="T292" s="47">
        <f>ABS(T291)</f>
        <v>11298299.83834525</v>
      </c>
      <c r="U292" s="47">
        <f>ABS(U291)</f>
        <v>6330166.2720874147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>_xlfn.FORECAST.ETS($B293,$D$5:$D$252,$B$5:$B$252,12,1)</f>
        <v>94392658.156469882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>_xlfn.FORECAST.ETS($B294,$D$5:$D$252,$B$5:$B$252,12,1)</f>
        <v>78055188.567795187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ref="F295:F299" si="27">_xlfn.FORECAST.ETS($B295,$D$5:$D$252,$B$5:$B$252,12,1)</f>
        <v>67661347.073294774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85147950.834170043</v>
      </c>
      <c r="G296" s="65"/>
      <c r="H296" s="65"/>
      <c r="R296" t="s">
        <v>57</v>
      </c>
      <c r="V296" s="49">
        <f t="shared" ref="V296:X298" si="28">RANK(V288,$V288:$X288,1)</f>
        <v>3</v>
      </c>
      <c r="W296">
        <f t="shared" si="28"/>
        <v>1</v>
      </c>
      <c r="X296">
        <f t="shared" si="28"/>
        <v>2</v>
      </c>
      <c r="Y296" s="49">
        <f t="shared" ref="Y296:AA298" si="29">RANK(Y288,$Y288:$AA288,1)</f>
        <v>3</v>
      </c>
      <c r="Z296">
        <f t="shared" si="29"/>
        <v>1</v>
      </c>
      <c r="AA296">
        <f t="shared" si="29"/>
        <v>2</v>
      </c>
      <c r="AB296" s="49">
        <f t="shared" ref="AB296:AD298" si="30">RANK(AB288,$AB288:$AD288,1)</f>
        <v>3</v>
      </c>
      <c r="AC296">
        <f t="shared" si="30"/>
        <v>1</v>
      </c>
      <c r="AD296">
        <f t="shared" si="30"/>
        <v>2</v>
      </c>
    </row>
    <row r="297" spans="2:37" x14ac:dyDescent="0.25">
      <c r="B297" s="27">
        <v>44985</v>
      </c>
      <c r="F297" s="170">
        <f t="shared" si="27"/>
        <v>71267302.603595197</v>
      </c>
      <c r="G297" s="65"/>
      <c r="H297" s="65"/>
      <c r="R297" t="s">
        <v>58</v>
      </c>
      <c r="V297" s="49">
        <f t="shared" si="28"/>
        <v>3</v>
      </c>
      <c r="W297">
        <f t="shared" si="28"/>
        <v>2</v>
      </c>
      <c r="X297">
        <f t="shared" si="28"/>
        <v>1</v>
      </c>
      <c r="Y297" s="49">
        <f t="shared" si="29"/>
        <v>3</v>
      </c>
      <c r="Z297">
        <f t="shared" si="29"/>
        <v>2</v>
      </c>
      <c r="AA297">
        <f t="shared" si="29"/>
        <v>1</v>
      </c>
      <c r="AB297" s="49">
        <f t="shared" si="30"/>
        <v>3</v>
      </c>
      <c r="AC297">
        <f t="shared" si="30"/>
        <v>2</v>
      </c>
      <c r="AD297">
        <f t="shared" si="30"/>
        <v>1</v>
      </c>
    </row>
    <row r="298" spans="2:37" x14ac:dyDescent="0.25">
      <c r="B298" s="27">
        <v>45016</v>
      </c>
      <c r="F298" s="170">
        <f t="shared" si="27"/>
        <v>92335521.386089921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3</v>
      </c>
      <c r="X298" s="51">
        <f t="shared" si="28"/>
        <v>1</v>
      </c>
      <c r="Y298" s="57">
        <f t="shared" si="29"/>
        <v>2</v>
      </c>
      <c r="Z298" s="51">
        <f t="shared" si="29"/>
        <v>3</v>
      </c>
      <c r="AA298" s="51">
        <f t="shared" si="29"/>
        <v>1</v>
      </c>
      <c r="AB298" s="57">
        <f t="shared" si="30"/>
        <v>2</v>
      </c>
      <c r="AC298" s="51">
        <f t="shared" si="30"/>
        <v>3</v>
      </c>
      <c r="AD298" s="51">
        <f t="shared" si="30"/>
        <v>1</v>
      </c>
      <c r="AE298" s="51"/>
      <c r="AF298" s="51"/>
    </row>
    <row r="299" spans="2:37" x14ac:dyDescent="0.25">
      <c r="B299" s="32">
        <v>45046</v>
      </c>
      <c r="F299" s="171">
        <f t="shared" si="27"/>
        <v>96625192.251363948</v>
      </c>
      <c r="G299" s="66"/>
      <c r="H299" s="66"/>
      <c r="R299" t="s">
        <v>69</v>
      </c>
      <c r="S299">
        <f>RANK(S292,$S292:$U292,1)</f>
        <v>3</v>
      </c>
      <c r="T299">
        <f>RANK(T292,$S292:$U292,1)</f>
        <v>2</v>
      </c>
      <c r="U299">
        <f>RANK(U292,$S292:$U292,1)</f>
        <v>1</v>
      </c>
      <c r="V299">
        <f>RANK(V291,$V291:$X291,1)</f>
        <v>3</v>
      </c>
      <c r="W299">
        <f>RANK(W291,$V291:$X291,1)</f>
        <v>2</v>
      </c>
      <c r="X299">
        <f>RANK(X291,$V291:$X291,1)</f>
        <v>1</v>
      </c>
      <c r="Y299">
        <f>RANK(Y291,$Y291:$Z291,1)</f>
        <v>2</v>
      </c>
      <c r="Z299">
        <f>RANK(Z291,$Y291:$AA291,1)</f>
        <v>2</v>
      </c>
      <c r="AA299">
        <f>RANK(AA291,$Y291:$AA291,1)</f>
        <v>1</v>
      </c>
      <c r="AB299">
        <f>RANK(AB291,$AB291:$AD291,1)</f>
        <v>3</v>
      </c>
      <c r="AC299">
        <f>RANK(AC291,$AB291:$AD291,1)</f>
        <v>2</v>
      </c>
      <c r="AD299">
        <f>RANK(AD291,$AB291:$AD291,1)</f>
        <v>1</v>
      </c>
      <c r="AE299">
        <f>RANK(AE291,$AE291:$AG291,1)</f>
        <v>3</v>
      </c>
      <c r="AF299">
        <f>RANK(AF291,$AE291:$AG291,1)</f>
        <v>1</v>
      </c>
      <c r="AG299">
        <f>RANK(AG291,$AE291:$AG291,1)</f>
        <v>2</v>
      </c>
      <c r="AK299">
        <f>RANK(AE291,$AE291:$AF291,1)</f>
        <v>2</v>
      </c>
    </row>
    <row r="300" spans="2:37" x14ac:dyDescent="0.25">
      <c r="B300" s="27">
        <v>45077</v>
      </c>
      <c r="F300" s="65"/>
      <c r="G300" s="64">
        <f>_xlfn.FORECAST.ETS($B300,$D$5:$D$260,$B$5:$B$260,12,1)</f>
        <v>103359440.05997393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97220296.408963338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107462552.52569635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108103181.86871348</v>
      </c>
      <c r="H303" s="65"/>
      <c r="S303" s="50">
        <f>AVERAGE(S299,V299,Y299,AB299)</f>
        <v>2.75</v>
      </c>
      <c r="T303" s="50">
        <f>AVERAGE(T299,W299,Z299,AC299)</f>
        <v>2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8">
        <f>_xlfn.FORECAST.ETS($B304,$D$5:$D$264,$B$5:$B$264,12,1)</f>
        <v>97885983.367331371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95751447.673852578</v>
      </c>
      <c r="H305" s="65"/>
    </row>
    <row r="306" spans="2:8" x14ac:dyDescent="0.25">
      <c r="B306" s="27">
        <v>45260</v>
      </c>
      <c r="F306" s="65"/>
      <c r="G306" s="170">
        <f t="shared" si="32"/>
        <v>75740198.136172593</v>
      </c>
      <c r="H306" s="65"/>
    </row>
    <row r="307" spans="2:8" x14ac:dyDescent="0.25">
      <c r="B307" s="27">
        <v>45291</v>
      </c>
      <c r="F307" s="65"/>
      <c r="G307" s="170">
        <f t="shared" si="32"/>
        <v>65404107.297044121</v>
      </c>
      <c r="H307" s="65"/>
    </row>
    <row r="308" spans="2:8" x14ac:dyDescent="0.25">
      <c r="B308" s="27">
        <v>45322</v>
      </c>
      <c r="F308" s="65"/>
      <c r="G308" s="170">
        <f t="shared" si="32"/>
        <v>86982633.79931356</v>
      </c>
      <c r="H308" s="65"/>
    </row>
    <row r="309" spans="2:8" x14ac:dyDescent="0.25">
      <c r="B309" s="27">
        <v>45351</v>
      </c>
      <c r="F309" s="65"/>
      <c r="G309" s="170">
        <f t="shared" si="32"/>
        <v>70619729.084255159</v>
      </c>
      <c r="H309" s="65"/>
    </row>
    <row r="310" spans="2:8" x14ac:dyDescent="0.25">
      <c r="B310" s="27">
        <v>45382</v>
      </c>
      <c r="F310" s="65"/>
      <c r="G310" s="170">
        <f t="shared" si="32"/>
        <v>89911696.543964311</v>
      </c>
      <c r="H310" s="65"/>
    </row>
    <row r="311" spans="2:8" x14ac:dyDescent="0.25">
      <c r="B311" s="32">
        <v>45412</v>
      </c>
      <c r="F311" s="66"/>
      <c r="G311" s="171">
        <f t="shared" si="32"/>
        <v>98206335.05929631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109215803.20381062</v>
      </c>
    </row>
    <row r="313" spans="2:8" x14ac:dyDescent="0.25">
      <c r="B313" s="27">
        <v>45473</v>
      </c>
      <c r="F313" s="65"/>
      <c r="G313" s="65"/>
      <c r="H313" s="64">
        <f t="shared" ref="H313:H314" si="33">_xlfn.FORECAST.ETS($B313,$D$5:$D$272,$B$5:$B$272,12,1)</f>
        <v>101077919.2602856</v>
      </c>
    </row>
    <row r="314" spans="2:8" x14ac:dyDescent="0.25">
      <c r="B314" s="27">
        <v>45504</v>
      </c>
      <c r="F314" s="65"/>
      <c r="G314" s="65"/>
      <c r="H314" s="64">
        <f t="shared" si="33"/>
        <v>110431228.47774197</v>
      </c>
    </row>
    <row r="315" spans="2:8" x14ac:dyDescent="0.25">
      <c r="B315" s="27">
        <v>45535</v>
      </c>
      <c r="F315" s="65"/>
      <c r="G315" s="65"/>
      <c r="H315" s="64">
        <f>_xlfn.FORECAST.ETS($B315,$D$5:$D$272,$B$5:$B$272,12,1)</f>
        <v>111843549.02674177</v>
      </c>
    </row>
    <row r="316" spans="2:8" x14ac:dyDescent="0.25">
      <c r="B316" s="27">
        <v>45565</v>
      </c>
      <c r="F316" s="65"/>
      <c r="G316" s="65"/>
      <c r="H316" s="178">
        <f>_xlfn.FORECAST.ETS($B316,$D$5:$D$276,$B$5:$B$276,12,1)</f>
        <v>98004541.61004287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93037453.35472396</v>
      </c>
    </row>
    <row r="318" spans="2:8" x14ac:dyDescent="0.25">
      <c r="B318" s="27">
        <v>45626</v>
      </c>
      <c r="F318" s="65"/>
      <c r="G318" s="65"/>
      <c r="H318" s="170">
        <f t="shared" si="34"/>
        <v>81306736.363160312</v>
      </c>
    </row>
    <row r="319" spans="2:8" x14ac:dyDescent="0.25">
      <c r="B319" s="27">
        <v>45657</v>
      </c>
      <c r="F319" s="65"/>
      <c r="G319" s="65"/>
      <c r="H319" s="170">
        <f t="shared" si="34"/>
        <v>65661987.481651939</v>
      </c>
    </row>
    <row r="320" spans="2:8" x14ac:dyDescent="0.25">
      <c r="B320" s="27">
        <v>45688</v>
      </c>
      <c r="F320" s="65"/>
      <c r="G320" s="65"/>
      <c r="H320" s="170">
        <f t="shared" si="34"/>
        <v>83881320.830389097</v>
      </c>
    </row>
    <row r="321" spans="2:12" x14ac:dyDescent="0.25">
      <c r="B321" s="27">
        <v>45716</v>
      </c>
      <c r="F321" s="65"/>
      <c r="G321" s="65"/>
      <c r="H321" s="170">
        <f t="shared" si="34"/>
        <v>73034983.281126484</v>
      </c>
    </row>
    <row r="322" spans="2:12" x14ac:dyDescent="0.25">
      <c r="B322" s="27">
        <v>45747</v>
      </c>
      <c r="F322" s="65"/>
      <c r="G322" s="65"/>
      <c r="H322" s="170">
        <f t="shared" si="34"/>
        <v>86522875.630584463</v>
      </c>
    </row>
    <row r="323" spans="2:12" x14ac:dyDescent="0.25">
      <c r="B323" s="27">
        <v>45777</v>
      </c>
      <c r="F323" s="65"/>
      <c r="G323" s="65"/>
      <c r="H323" s="170">
        <f t="shared" si="34"/>
        <v>100704424.30457024</v>
      </c>
    </row>
    <row r="325" spans="2:12" x14ac:dyDescent="0.25">
      <c r="B325" t="s">
        <v>147</v>
      </c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1079472720</v>
      </c>
      <c r="D327" s="109">
        <f>SUM(D249:D252,F253:F260)</f>
        <v>1106338921.6871796</v>
      </c>
      <c r="E327" s="47">
        <f>SUM(D249:D252,F292:F299)</f>
        <v>1105599314.9987829</v>
      </c>
      <c r="F327" s="110">
        <f>SUM(D249:D252,O253:O260)</f>
        <v>1100884440.048414</v>
      </c>
      <c r="G327" s="111">
        <f>D327-$C327</f>
        <v>26866201.687179565</v>
      </c>
      <c r="H327" s="111">
        <f t="shared" ref="H327:H329" si="35">E327-$C327</f>
        <v>26126594.998782873</v>
      </c>
      <c r="I327" s="112">
        <f t="shared" ref="I327:I329" si="36">F327-$C327</f>
        <v>21411720.048413992</v>
      </c>
      <c r="J327" s="118">
        <f>G327/$C327</f>
        <v>2.4888263676713911E-2</v>
      </c>
      <c r="K327" s="119">
        <f t="shared" ref="K327:K330" si="37">H327/$C327</f>
        <v>2.4203108160790642E-2</v>
      </c>
      <c r="L327" s="120">
        <f t="shared" ref="L327:L330" si="38">I327/$C327</f>
        <v>1.9835350770526179E-2</v>
      </c>
    </row>
    <row r="328" spans="2:12" x14ac:dyDescent="0.25">
      <c r="B328" t="s">
        <v>107</v>
      </c>
      <c r="C328" s="109">
        <f>SUM(D261:D272)</f>
        <v>1110736372</v>
      </c>
      <c r="D328" s="109">
        <f>SUM(D261:D264,G265:G272)</f>
        <v>1125580241.060524</v>
      </c>
      <c r="E328" s="47">
        <f>SUM(D261:D264,G304:G311)</f>
        <v>1109065007.9612298</v>
      </c>
      <c r="F328" s="110">
        <f>SUM(D261:D264,P265:P272)</f>
        <v>1109062523.7790024</v>
      </c>
      <c r="G328" s="111">
        <f t="shared" ref="G328:G329" si="39">D328-$C328</f>
        <v>14843869.060523987</v>
      </c>
      <c r="H328" s="111">
        <f t="shared" si="35"/>
        <v>-1671364.0387701988</v>
      </c>
      <c r="I328" s="112">
        <f t="shared" si="36"/>
        <v>-1673848.2209975719</v>
      </c>
      <c r="J328" s="118">
        <f t="shared" ref="J328:J330" si="40">G328/$C328</f>
        <v>1.3363989363016904E-2</v>
      </c>
      <c r="K328" s="119">
        <f t="shared" si="37"/>
        <v>-1.5047351296876401E-3</v>
      </c>
      <c r="L328" s="120">
        <f t="shared" si="38"/>
        <v>-1.506971647992069E-3</v>
      </c>
    </row>
    <row r="329" spans="2:12" x14ac:dyDescent="0.25">
      <c r="B329" t="s">
        <v>108</v>
      </c>
      <c r="C329" s="109">
        <f>SUM(D273:D284)</f>
        <v>1105379295</v>
      </c>
      <c r="D329" s="109">
        <f>SUM(D273:D276,H277:H284)</f>
        <v>1099816167.8018255</v>
      </c>
      <c r="E329" s="47">
        <f>SUM(D273:D276,H316:H323)</f>
        <v>1099914562.8562493</v>
      </c>
      <c r="F329" s="110">
        <f>SUM(D273:D276,Q277:Q284)</f>
        <v>1119536322.6876192</v>
      </c>
      <c r="G329" s="111">
        <f t="shared" si="39"/>
        <v>-5563127.1981744766</v>
      </c>
      <c r="H329" s="111">
        <f t="shared" si="35"/>
        <v>-5464732.1437506676</v>
      </c>
      <c r="I329" s="112">
        <f t="shared" si="36"/>
        <v>14157027.687619209</v>
      </c>
      <c r="J329" s="118">
        <f t="shared" si="40"/>
        <v>-5.0327767340480872E-3</v>
      </c>
      <c r="K329" s="119">
        <f t="shared" si="37"/>
        <v>-4.9437619905397879E-3</v>
      </c>
      <c r="L329" s="120">
        <f t="shared" si="38"/>
        <v>1.2807393581240554E-2</v>
      </c>
    </row>
    <row r="330" spans="2:12" x14ac:dyDescent="0.25">
      <c r="B330" s="69" t="s">
        <v>114</v>
      </c>
      <c r="C330" s="113">
        <f>SUM(C327:C329)</f>
        <v>3295588387</v>
      </c>
      <c r="D330" s="113">
        <f t="shared" ref="D330:F330" si="41">SUM(D327:D329)</f>
        <v>3331735330.5495291</v>
      </c>
      <c r="E330" s="114">
        <f t="shared" si="41"/>
        <v>3314578885.8162618</v>
      </c>
      <c r="F330" s="115">
        <f t="shared" si="41"/>
        <v>3329483286.5150356</v>
      </c>
      <c r="G330" s="114">
        <f>SUM(G327:G329)</f>
        <v>36146943.549529076</v>
      </c>
      <c r="H330" s="116">
        <f t="shared" ref="H330:I330" si="42">SUM(H327:H329)</f>
        <v>18990498.816262007</v>
      </c>
      <c r="I330" s="117">
        <f t="shared" si="42"/>
        <v>33894899.515035629</v>
      </c>
      <c r="J330" s="121">
        <f t="shared" si="40"/>
        <v>1.0968282232124845E-2</v>
      </c>
      <c r="K330" s="122">
        <f t="shared" si="37"/>
        <v>5.7624000895176129E-3</v>
      </c>
      <c r="L330" s="123">
        <f t="shared" si="38"/>
        <v>1.0284931106305548E-2</v>
      </c>
    </row>
    <row r="331" spans="2:12" x14ac:dyDescent="0.25">
      <c r="B331" s="69" t="s">
        <v>118</v>
      </c>
      <c r="G331" s="124">
        <f>ABS(G327)+ABS(G328)+ABS(G329)</f>
        <v>47273197.945878029</v>
      </c>
      <c r="H331" s="125">
        <f t="shared" ref="H331:I331" si="43">ABS(H327)+ABS(H328)+ABS(H329)</f>
        <v>33262691.18130374</v>
      </c>
      <c r="I331" s="125">
        <f t="shared" si="43"/>
        <v>37242595.957030773</v>
      </c>
      <c r="J331" s="126">
        <f>G331/$C330</f>
        <v>1.434438782839358E-2</v>
      </c>
      <c r="K331" s="126">
        <f>H331/$C330</f>
        <v>1.0093096368622366E-2</v>
      </c>
      <c r="L331" s="127">
        <f>I331/$C330</f>
        <v>1.1300742563586043E-2</v>
      </c>
    </row>
    <row r="334" spans="2:12" x14ac:dyDescent="0.25">
      <c r="B334" t="s">
        <v>146</v>
      </c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1079472720</v>
      </c>
      <c r="D336" s="109">
        <f>SUM($D249:$D257,F258:F260)</f>
        <v>1094594020.2899339</v>
      </c>
      <c r="E336" s="47">
        <f>SUM($D249:$D257,F297:F299)</f>
        <v>1094529111.2410491</v>
      </c>
      <c r="F336" s="110">
        <f>SUM($D249:D257,O258:O260)</f>
        <v>1086572366.2420287</v>
      </c>
      <c r="G336" s="111">
        <f>D336-$C336</f>
        <v>15121300.28993392</v>
      </c>
      <c r="H336" s="111">
        <f t="shared" ref="H336:H338" si="44">E336-$C336</f>
        <v>15056391.241049051</v>
      </c>
      <c r="I336" s="112">
        <f t="shared" ref="I336:I338" si="45">F336-$C336</f>
        <v>7099646.2420287132</v>
      </c>
      <c r="J336" s="118">
        <f>G336/$C336</f>
        <v>1.4008043010048387E-2</v>
      </c>
      <c r="K336" s="119">
        <f t="shared" ref="K336:K339" si="46">H336/$C336</f>
        <v>1.3947912681896261E-2</v>
      </c>
      <c r="L336" s="120">
        <f t="shared" ref="L336:L339" si="47">I336/$C336</f>
        <v>6.5769575372212402E-3</v>
      </c>
    </row>
    <row r="337" spans="2:12" x14ac:dyDescent="0.25">
      <c r="B337" t="s">
        <v>107</v>
      </c>
      <c r="C337" s="109">
        <f t="shared" ref="C337:C338" si="48">C328</f>
        <v>1110736372</v>
      </c>
      <c r="D337" s="109">
        <f>SUM($D261:$D269,G270:G272)</f>
        <v>1111245197.0091813</v>
      </c>
      <c r="E337" s="47">
        <f>SUM($D261:$D269,G309:G311)</f>
        <v>1107863987.6875157</v>
      </c>
      <c r="F337" s="110">
        <f>SUM($D261:$D269,P270:P272)</f>
        <v>1103770544.6089945</v>
      </c>
      <c r="G337" s="111">
        <f t="shared" ref="G337:G338" si="49">D337-$C337</f>
        <v>508825.00918126106</v>
      </c>
      <c r="H337" s="111">
        <f t="shared" si="44"/>
        <v>-2872384.3124842644</v>
      </c>
      <c r="I337" s="112">
        <f t="shared" si="45"/>
        <v>-6965827.3910055161</v>
      </c>
      <c r="J337" s="118">
        <f t="shared" ref="J337:J339" si="50">G337/$C337</f>
        <v>4.5809700844230667E-4</v>
      </c>
      <c r="K337" s="119">
        <f t="shared" si="46"/>
        <v>-2.5860180551324058E-3</v>
      </c>
      <c r="L337" s="120">
        <f t="shared" si="47"/>
        <v>-6.2713597633098092E-3</v>
      </c>
    </row>
    <row r="338" spans="2:12" x14ac:dyDescent="0.25">
      <c r="B338" t="s">
        <v>108</v>
      </c>
      <c r="C338" s="109">
        <f t="shared" si="48"/>
        <v>1105379295</v>
      </c>
      <c r="D338" s="109">
        <f>SUM($D273:$D281,H282:H284)</f>
        <v>1106528566.362313</v>
      </c>
      <c r="E338" s="47">
        <f>SUM($D273:$D281,H321:H323)</f>
        <v>1106642473.2162812</v>
      </c>
      <c r="F338" s="110">
        <f>SUM($D273:$D281,Q282:Q284)</f>
        <v>1109938622.3473134</v>
      </c>
      <c r="G338" s="111">
        <f t="shared" si="49"/>
        <v>1149271.3623130322</v>
      </c>
      <c r="H338" s="111">
        <f t="shared" si="44"/>
        <v>1263178.2162811756</v>
      </c>
      <c r="I338" s="112">
        <f t="shared" si="45"/>
        <v>4559327.3473134041</v>
      </c>
      <c r="J338" s="118">
        <f t="shared" si="50"/>
        <v>1.0397076980829753E-3</v>
      </c>
      <c r="K338" s="119">
        <f t="shared" si="46"/>
        <v>1.1427554523546378E-3</v>
      </c>
      <c r="L338" s="120">
        <f t="shared" si="47"/>
        <v>4.1246722893551252E-3</v>
      </c>
    </row>
    <row r="339" spans="2:12" x14ac:dyDescent="0.25">
      <c r="B339" s="69" t="s">
        <v>114</v>
      </c>
      <c r="C339" s="113">
        <f>SUM(C336:C338)</f>
        <v>3295588387</v>
      </c>
      <c r="D339" s="113">
        <f t="shared" ref="D339:F339" si="51">SUM(D336:D338)</f>
        <v>3312367783.6614285</v>
      </c>
      <c r="E339" s="114">
        <f t="shared" si="51"/>
        <v>3309035572.144846</v>
      </c>
      <c r="F339" s="115">
        <f t="shared" si="51"/>
        <v>3300281533.1983366</v>
      </c>
      <c r="G339" s="114">
        <f>SUM(G336:G338)</f>
        <v>16779396.661428213</v>
      </c>
      <c r="H339" s="116">
        <f t="shared" ref="H339:I339" si="52">SUM(H336:H338)</f>
        <v>13447185.144845963</v>
      </c>
      <c r="I339" s="117">
        <f t="shared" si="52"/>
        <v>4693146.1983366013</v>
      </c>
      <c r="J339" s="121">
        <f t="shared" si="50"/>
        <v>5.0914722019343656E-3</v>
      </c>
      <c r="K339" s="122">
        <f t="shared" si="46"/>
        <v>4.0803594277400157E-3</v>
      </c>
      <c r="L339" s="123">
        <f t="shared" si="47"/>
        <v>1.4240692851235615E-3</v>
      </c>
    </row>
    <row r="340" spans="2:12" x14ac:dyDescent="0.25">
      <c r="B340" s="69" t="s">
        <v>118</v>
      </c>
      <c r="G340" s="124">
        <f>ABS(G336)+ABS(G337)+ABS(G338)</f>
        <v>16779396.661428213</v>
      </c>
      <c r="H340" s="125">
        <f t="shared" ref="H340:I340" si="53">ABS(H336)+ABS(H337)+ABS(H338)</f>
        <v>19191953.769814491</v>
      </c>
      <c r="I340" s="125">
        <f t="shared" si="53"/>
        <v>18624800.980347633</v>
      </c>
      <c r="J340" s="126">
        <f>G340/$C339</f>
        <v>5.0914722019343656E-3</v>
      </c>
      <c r="K340" s="126">
        <f>H340/$C339</f>
        <v>5.8235287651577988E-3</v>
      </c>
      <c r="L340" s="127">
        <f>I340/$C339</f>
        <v>5.6514342184892626E-3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S301:T301"/>
    <mergeCell ref="U247:V247"/>
    <mergeCell ref="F287:H287"/>
    <mergeCell ref="AE286:AG286"/>
    <mergeCell ref="C2:E2"/>
    <mergeCell ref="F2:Q2"/>
    <mergeCell ref="C3:E3"/>
    <mergeCell ref="F3:H3"/>
    <mergeCell ref="I3:Q3"/>
    <mergeCell ref="W247:X247"/>
    <mergeCell ref="Y247:Z247"/>
    <mergeCell ref="F248:H248"/>
    <mergeCell ref="O248:Q248"/>
    <mergeCell ref="S247:T247"/>
  </mergeCells>
  <pageMargins left="0.7" right="0.7" top="0.75" bottom="0.75" header="0.3" footer="0.3"/>
  <customProperties>
    <customPr name="OrphanNamesChecke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9D81-E040-4CB5-8DF8-36E6D5EC7398}">
  <dimension ref="B2:AK340"/>
  <sheetViews>
    <sheetView workbookViewId="0">
      <pane ySplit="4" topLeftCell="A5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Returns!C5</f>
        <v>24507</v>
      </c>
    </row>
    <row r="6" spans="2:17" hidden="1" outlineLevel="1" x14ac:dyDescent="0.25">
      <c r="B6" s="63">
        <v>37315</v>
      </c>
      <c r="D6" s="30">
        <f>Returns!C6</f>
        <v>20703</v>
      </c>
    </row>
    <row r="7" spans="2:17" hidden="1" outlineLevel="1" x14ac:dyDescent="0.25">
      <c r="B7" s="63">
        <v>37346</v>
      </c>
      <c r="D7" s="30">
        <f>Returns!C7</f>
        <v>18107</v>
      </c>
    </row>
    <row r="8" spans="2:17" hidden="1" outlineLevel="1" x14ac:dyDescent="0.25">
      <c r="B8" s="63">
        <v>37376</v>
      </c>
      <c r="D8" s="30">
        <f>Returns!C8</f>
        <v>26314</v>
      </c>
    </row>
    <row r="9" spans="2:17" hidden="1" outlineLevel="1" x14ac:dyDescent="0.25">
      <c r="B9" s="63">
        <v>37407</v>
      </c>
      <c r="C9" s="30"/>
      <c r="D9" s="30">
        <f>Returns!C9</f>
        <v>30748</v>
      </c>
      <c r="E9" s="31"/>
    </row>
    <row r="10" spans="2:17" hidden="1" outlineLevel="1" x14ac:dyDescent="0.25">
      <c r="B10" s="63">
        <v>37437</v>
      </c>
      <c r="C10" s="30"/>
      <c r="D10" s="30">
        <f>Returns!C10</f>
        <v>24043</v>
      </c>
      <c r="E10" s="31"/>
    </row>
    <row r="11" spans="2:17" hidden="1" outlineLevel="1" x14ac:dyDescent="0.25">
      <c r="B11" s="63">
        <v>37468</v>
      </c>
      <c r="C11" s="30"/>
      <c r="D11" s="30">
        <f>Returns!C11</f>
        <v>28782</v>
      </c>
      <c r="E11" s="31"/>
    </row>
    <row r="12" spans="2:17" hidden="1" outlineLevel="1" x14ac:dyDescent="0.25">
      <c r="B12" s="63">
        <v>37499</v>
      </c>
      <c r="C12" s="30"/>
      <c r="D12" s="30">
        <f>Returns!C12</f>
        <v>22688</v>
      </c>
      <c r="E12" s="31"/>
    </row>
    <row r="13" spans="2:17" hidden="1" outlineLevel="1" x14ac:dyDescent="0.25">
      <c r="B13" s="63">
        <v>37529</v>
      </c>
      <c r="C13" s="30"/>
      <c r="D13" s="30">
        <f>Returns!C13</f>
        <v>20996</v>
      </c>
      <c r="E13" s="31"/>
    </row>
    <row r="14" spans="2:17" hidden="1" outlineLevel="1" x14ac:dyDescent="0.25">
      <c r="B14" s="63">
        <v>37560</v>
      </c>
      <c r="C14" s="30"/>
      <c r="D14" s="30">
        <f>Returns!C14</f>
        <v>21148</v>
      </c>
      <c r="E14" s="31"/>
    </row>
    <row r="15" spans="2:17" hidden="1" outlineLevel="1" x14ac:dyDescent="0.25">
      <c r="B15" s="63">
        <v>37590</v>
      </c>
      <c r="C15" s="30"/>
      <c r="D15" s="30">
        <f>Returns!C15</f>
        <v>21020</v>
      </c>
      <c r="E15" s="31"/>
    </row>
    <row r="16" spans="2:17" hidden="1" outlineLevel="1" x14ac:dyDescent="0.25">
      <c r="B16" s="63">
        <v>37621</v>
      </c>
      <c r="C16" s="30"/>
      <c r="D16" s="30">
        <f>Returns!C16</f>
        <v>19741</v>
      </c>
      <c r="E16" s="31"/>
    </row>
    <row r="17" spans="2:5" hidden="1" outlineLevel="1" x14ac:dyDescent="0.25">
      <c r="B17" s="63">
        <v>37652</v>
      </c>
      <c r="C17" s="30"/>
      <c r="D17" s="30">
        <f>Returns!C17</f>
        <v>21936</v>
      </c>
      <c r="E17" s="31"/>
    </row>
    <row r="18" spans="2:5" hidden="1" outlineLevel="1" x14ac:dyDescent="0.25">
      <c r="B18" s="63">
        <v>37680</v>
      </c>
      <c r="C18" s="30"/>
      <c r="D18" s="30">
        <f>Returns!C18</f>
        <v>17607</v>
      </c>
      <c r="E18" s="31"/>
    </row>
    <row r="19" spans="2:5" hidden="1" outlineLevel="1" x14ac:dyDescent="0.25">
      <c r="B19" s="63">
        <v>37711</v>
      </c>
      <c r="C19" s="30"/>
      <c r="D19" s="30">
        <f>Returns!C19</f>
        <v>18485</v>
      </c>
      <c r="E19" s="31"/>
    </row>
    <row r="20" spans="2:5" hidden="1" outlineLevel="1" x14ac:dyDescent="0.25">
      <c r="B20" s="63">
        <v>37741</v>
      </c>
      <c r="C20" s="30"/>
      <c r="D20" s="30">
        <f>Returns!C20</f>
        <v>26544</v>
      </c>
      <c r="E20" s="31"/>
    </row>
    <row r="21" spans="2:5" hidden="1" outlineLevel="1" x14ac:dyDescent="0.25">
      <c r="B21" s="63">
        <v>37772</v>
      </c>
      <c r="C21" s="30"/>
      <c r="D21" s="30">
        <f>Returns!C21</f>
        <v>25756</v>
      </c>
      <c r="E21" s="31"/>
    </row>
    <row r="22" spans="2:5" hidden="1" outlineLevel="1" x14ac:dyDescent="0.25">
      <c r="B22" s="63">
        <v>37802</v>
      </c>
      <c r="C22" s="30"/>
      <c r="D22" s="30">
        <f>Returns!C22</f>
        <v>20745</v>
      </c>
      <c r="E22" s="31"/>
    </row>
    <row r="23" spans="2:5" hidden="1" outlineLevel="1" x14ac:dyDescent="0.25">
      <c r="B23" s="63">
        <v>37833</v>
      </c>
      <c r="C23" s="30"/>
      <c r="D23" s="30">
        <f>Returns!C23</f>
        <v>23847</v>
      </c>
      <c r="E23" s="31"/>
    </row>
    <row r="24" spans="2:5" hidden="1" outlineLevel="1" x14ac:dyDescent="0.25">
      <c r="B24" s="63">
        <v>37864</v>
      </c>
      <c r="C24" s="30"/>
      <c r="D24" s="30">
        <f>Returns!C24</f>
        <v>19668</v>
      </c>
      <c r="E24" s="31"/>
    </row>
    <row r="25" spans="2:5" hidden="1" outlineLevel="1" x14ac:dyDescent="0.25">
      <c r="B25" s="63">
        <v>37894</v>
      </c>
      <c r="C25" s="30"/>
      <c r="D25" s="30">
        <f>Returns!C25</f>
        <v>17809</v>
      </c>
      <c r="E25" s="31"/>
    </row>
    <row r="26" spans="2:5" hidden="1" outlineLevel="1" x14ac:dyDescent="0.25">
      <c r="B26" s="63">
        <v>37925</v>
      </c>
      <c r="C26" s="30"/>
      <c r="D26" s="30">
        <f>Returns!C26</f>
        <v>21241</v>
      </c>
      <c r="E26" s="31"/>
    </row>
    <row r="27" spans="2:5" hidden="1" outlineLevel="1" x14ac:dyDescent="0.25">
      <c r="B27" s="63">
        <v>37955</v>
      </c>
      <c r="C27" s="30"/>
      <c r="D27" s="30">
        <f>Returns!C27</f>
        <v>15024</v>
      </c>
      <c r="E27" s="31"/>
    </row>
    <row r="28" spans="2:5" hidden="1" outlineLevel="1" x14ac:dyDescent="0.25">
      <c r="B28" s="63">
        <v>37986</v>
      </c>
      <c r="C28" s="30"/>
      <c r="D28" s="30">
        <f>Returns!C28</f>
        <v>17436</v>
      </c>
      <c r="E28" s="31"/>
    </row>
    <row r="29" spans="2:5" hidden="1" outlineLevel="1" x14ac:dyDescent="0.25">
      <c r="B29" s="63">
        <v>38017</v>
      </c>
      <c r="C29" s="30"/>
      <c r="D29" s="30">
        <f>Returns!C29</f>
        <v>18981</v>
      </c>
      <c r="E29" s="31"/>
    </row>
    <row r="30" spans="2:5" hidden="1" outlineLevel="1" x14ac:dyDescent="0.25">
      <c r="B30" s="63">
        <v>38046</v>
      </c>
      <c r="C30" s="30"/>
      <c r="D30" s="30">
        <f>Returns!C30</f>
        <v>16443</v>
      </c>
      <c r="E30" s="31"/>
    </row>
    <row r="31" spans="2:5" hidden="1" outlineLevel="1" x14ac:dyDescent="0.25">
      <c r="B31" s="63">
        <v>38077</v>
      </c>
      <c r="C31" s="30"/>
      <c r="D31" s="30">
        <f>Returns!C31</f>
        <v>22782</v>
      </c>
      <c r="E31" s="31"/>
    </row>
    <row r="32" spans="2:5" hidden="1" outlineLevel="1" x14ac:dyDescent="0.25">
      <c r="B32" s="63">
        <v>38107</v>
      </c>
      <c r="C32" s="30"/>
      <c r="D32" s="30">
        <f>Returns!C32</f>
        <v>22416</v>
      </c>
      <c r="E32" s="31"/>
    </row>
    <row r="33" spans="2:5" hidden="1" outlineLevel="1" x14ac:dyDescent="0.25">
      <c r="B33" s="63">
        <v>38138</v>
      </c>
      <c r="C33" s="30"/>
      <c r="D33" s="30">
        <f>Returns!C33</f>
        <v>21665</v>
      </c>
      <c r="E33" s="31"/>
    </row>
    <row r="34" spans="2:5" hidden="1" outlineLevel="1" x14ac:dyDescent="0.25">
      <c r="B34" s="63">
        <v>38168</v>
      </c>
      <c r="C34" s="30"/>
      <c r="D34" s="30">
        <f>Returns!C34</f>
        <v>24640</v>
      </c>
      <c r="E34" s="31"/>
    </row>
    <row r="35" spans="2:5" hidden="1" outlineLevel="1" x14ac:dyDescent="0.25">
      <c r="B35" s="63">
        <v>38199</v>
      </c>
      <c r="C35" s="30"/>
      <c r="D35" s="30">
        <f>Returns!C35</f>
        <v>24273</v>
      </c>
      <c r="E35" s="31"/>
    </row>
    <row r="36" spans="2:5" hidden="1" outlineLevel="1" x14ac:dyDescent="0.25">
      <c r="B36" s="63">
        <v>38230</v>
      </c>
      <c r="C36" s="30"/>
      <c r="D36" s="30">
        <f>Returns!C36</f>
        <v>20085</v>
      </c>
      <c r="E36" s="31"/>
    </row>
    <row r="37" spans="2:5" hidden="1" outlineLevel="1" x14ac:dyDescent="0.25">
      <c r="B37" s="63">
        <v>38260</v>
      </c>
      <c r="C37" s="30"/>
      <c r="D37" s="30">
        <f>Returns!C37</f>
        <v>22500</v>
      </c>
      <c r="E37" s="31"/>
    </row>
    <row r="38" spans="2:5" hidden="1" outlineLevel="1" x14ac:dyDescent="0.25">
      <c r="B38" s="63">
        <v>38291</v>
      </c>
      <c r="C38" s="30"/>
      <c r="D38" s="30">
        <f>Returns!C38</f>
        <v>18625</v>
      </c>
      <c r="E38" s="31"/>
    </row>
    <row r="39" spans="2:5" hidden="1" outlineLevel="1" x14ac:dyDescent="0.25">
      <c r="B39" s="63">
        <v>38321</v>
      </c>
      <c r="C39" s="30"/>
      <c r="D39" s="30">
        <f>Returns!C39</f>
        <v>17585</v>
      </c>
      <c r="E39" s="31"/>
    </row>
    <row r="40" spans="2:5" hidden="1" outlineLevel="1" x14ac:dyDescent="0.25">
      <c r="B40" s="63">
        <v>38352</v>
      </c>
      <c r="C40" s="30"/>
      <c r="D40" s="30">
        <f>Returns!C40</f>
        <v>19575</v>
      </c>
      <c r="E40" s="31"/>
    </row>
    <row r="41" spans="2:5" hidden="1" outlineLevel="1" x14ac:dyDescent="0.25">
      <c r="B41" s="63">
        <v>38383</v>
      </c>
      <c r="C41" s="30"/>
      <c r="D41" s="30">
        <f>Returns!C41</f>
        <v>14765</v>
      </c>
      <c r="E41" s="31"/>
    </row>
    <row r="42" spans="2:5" hidden="1" outlineLevel="1" x14ac:dyDescent="0.25">
      <c r="B42" s="63">
        <v>38411</v>
      </c>
      <c r="C42" s="30"/>
      <c r="D42" s="30">
        <f>Returns!C42</f>
        <v>15653</v>
      </c>
      <c r="E42" s="31"/>
    </row>
    <row r="43" spans="2:5" hidden="1" outlineLevel="1" x14ac:dyDescent="0.25">
      <c r="B43" s="63">
        <v>38442</v>
      </c>
      <c r="C43" s="30"/>
      <c r="D43" s="30">
        <f>Returns!C43</f>
        <v>18984</v>
      </c>
      <c r="E43" s="31"/>
    </row>
    <row r="44" spans="2:5" hidden="1" outlineLevel="1" x14ac:dyDescent="0.25">
      <c r="B44" s="63">
        <v>38472</v>
      </c>
      <c r="C44" s="30"/>
      <c r="D44" s="30">
        <f>Returns!C44</f>
        <v>21796</v>
      </c>
      <c r="E44" s="31"/>
    </row>
    <row r="45" spans="2:5" hidden="1" outlineLevel="1" x14ac:dyDescent="0.25">
      <c r="B45" s="63">
        <v>38503</v>
      </c>
      <c r="C45" s="30"/>
      <c r="D45" s="30">
        <f>Returns!C45</f>
        <v>17279</v>
      </c>
      <c r="E45" s="31"/>
    </row>
    <row r="46" spans="2:5" hidden="1" outlineLevel="1" x14ac:dyDescent="0.25">
      <c r="B46" s="63">
        <v>38533</v>
      </c>
      <c r="C46" s="30"/>
      <c r="D46" s="30">
        <f>Returns!C46</f>
        <v>21280</v>
      </c>
      <c r="E46" s="31"/>
    </row>
    <row r="47" spans="2:5" hidden="1" outlineLevel="1" x14ac:dyDescent="0.25">
      <c r="B47" s="63">
        <v>38564</v>
      </c>
      <c r="C47" s="30"/>
      <c r="D47" s="30">
        <f>Returns!C47</f>
        <v>19421</v>
      </c>
      <c r="E47" s="31"/>
    </row>
    <row r="48" spans="2:5" hidden="1" outlineLevel="1" x14ac:dyDescent="0.25">
      <c r="B48" s="63">
        <v>38595</v>
      </c>
      <c r="C48" s="30"/>
      <c r="D48" s="30">
        <f>Returns!C48</f>
        <v>19536</v>
      </c>
      <c r="E48" s="31"/>
    </row>
    <row r="49" spans="2:5" hidden="1" outlineLevel="1" x14ac:dyDescent="0.25">
      <c r="B49" s="63">
        <v>38625</v>
      </c>
      <c r="C49" s="30"/>
      <c r="D49" s="30">
        <f>Returns!C49</f>
        <v>19590</v>
      </c>
      <c r="E49" s="31"/>
    </row>
    <row r="50" spans="2:5" hidden="1" outlineLevel="1" x14ac:dyDescent="0.25">
      <c r="B50" s="63">
        <v>38656</v>
      </c>
      <c r="C50" s="30"/>
      <c r="D50" s="30">
        <f>Returns!C50</f>
        <v>16563</v>
      </c>
      <c r="E50" s="31"/>
    </row>
    <row r="51" spans="2:5" hidden="1" outlineLevel="1" x14ac:dyDescent="0.25">
      <c r="B51" s="63">
        <v>38686</v>
      </c>
      <c r="C51" s="30"/>
      <c r="D51" s="30">
        <f>Returns!C51</f>
        <v>19368</v>
      </c>
      <c r="E51" s="31"/>
    </row>
    <row r="52" spans="2:5" hidden="1" outlineLevel="1" x14ac:dyDescent="0.25">
      <c r="B52" s="63">
        <v>38717</v>
      </c>
      <c r="C52" s="30"/>
      <c r="D52" s="30">
        <f>Returns!C52</f>
        <v>16566</v>
      </c>
      <c r="E52" s="31"/>
    </row>
    <row r="53" spans="2:5" hidden="1" outlineLevel="1" x14ac:dyDescent="0.25">
      <c r="B53" s="63">
        <v>38748</v>
      </c>
      <c r="C53" s="30"/>
      <c r="D53" s="30">
        <f>Returns!C53</f>
        <v>17918</v>
      </c>
      <c r="E53" s="31"/>
    </row>
    <row r="54" spans="2:5" hidden="1" outlineLevel="1" x14ac:dyDescent="0.25">
      <c r="B54" s="63">
        <v>38776</v>
      </c>
      <c r="C54" s="30"/>
      <c r="D54" s="30">
        <f>Returns!C54</f>
        <v>14856</v>
      </c>
      <c r="E54" s="31"/>
    </row>
    <row r="55" spans="2:5" hidden="1" outlineLevel="1" x14ac:dyDescent="0.25">
      <c r="B55" s="63">
        <v>38807</v>
      </c>
      <c r="C55" s="30"/>
      <c r="D55" s="30">
        <f>Returns!C55</f>
        <v>20544</v>
      </c>
      <c r="E55" s="31"/>
    </row>
    <row r="56" spans="2:5" hidden="1" outlineLevel="1" x14ac:dyDescent="0.25">
      <c r="B56" s="63">
        <v>38837</v>
      </c>
      <c r="C56" s="30"/>
      <c r="D56" s="30">
        <f>Returns!C56</f>
        <v>21681</v>
      </c>
      <c r="E56" s="31"/>
    </row>
    <row r="57" spans="2:5" hidden="1" outlineLevel="1" x14ac:dyDescent="0.25">
      <c r="B57" s="63">
        <v>38868</v>
      </c>
      <c r="C57" s="30"/>
      <c r="D57" s="30">
        <f>Returns!C57</f>
        <v>21757</v>
      </c>
      <c r="E57" s="31"/>
    </row>
    <row r="58" spans="2:5" hidden="1" outlineLevel="1" x14ac:dyDescent="0.25">
      <c r="B58" s="63">
        <v>38898</v>
      </c>
      <c r="C58" s="30"/>
      <c r="D58" s="30">
        <f>Returns!C58</f>
        <v>21024</v>
      </c>
      <c r="E58" s="31"/>
    </row>
    <row r="59" spans="2:5" hidden="1" outlineLevel="1" x14ac:dyDescent="0.25">
      <c r="B59" s="63">
        <v>38929</v>
      </c>
      <c r="C59" s="30"/>
      <c r="D59" s="30">
        <f>Returns!C59</f>
        <v>22224</v>
      </c>
      <c r="E59" s="31"/>
    </row>
    <row r="60" spans="2:5" hidden="1" outlineLevel="1" x14ac:dyDescent="0.25">
      <c r="B60" s="63">
        <v>38960</v>
      </c>
      <c r="C60" s="30"/>
      <c r="D60" s="30">
        <f>Returns!C60</f>
        <v>21408</v>
      </c>
      <c r="E60" s="31"/>
    </row>
    <row r="61" spans="2:5" hidden="1" outlineLevel="1" x14ac:dyDescent="0.25">
      <c r="B61" s="63">
        <v>38990</v>
      </c>
      <c r="C61" s="30"/>
      <c r="D61" s="30">
        <f>Returns!C61</f>
        <v>20016</v>
      </c>
      <c r="E61" s="31"/>
    </row>
    <row r="62" spans="2:5" hidden="1" outlineLevel="1" x14ac:dyDescent="0.25">
      <c r="B62" s="63">
        <v>39021</v>
      </c>
      <c r="C62" s="30"/>
      <c r="D62" s="30">
        <f>Returns!C62</f>
        <v>18516</v>
      </c>
      <c r="E62" s="31"/>
    </row>
    <row r="63" spans="2:5" hidden="1" outlineLevel="1" x14ac:dyDescent="0.25">
      <c r="B63" s="63">
        <v>39051</v>
      </c>
      <c r="C63" s="30"/>
      <c r="D63" s="30">
        <f>Returns!C63</f>
        <v>26448</v>
      </c>
      <c r="E63" s="31"/>
    </row>
    <row r="64" spans="2:5" hidden="1" outlineLevel="1" x14ac:dyDescent="0.25">
      <c r="B64" s="63">
        <v>39082</v>
      </c>
      <c r="C64" s="30"/>
      <c r="D64" s="30">
        <f>Returns!C64</f>
        <v>18144</v>
      </c>
      <c r="E64" s="31"/>
    </row>
    <row r="65" spans="2:5" hidden="1" outlineLevel="1" x14ac:dyDescent="0.25">
      <c r="B65" s="63">
        <v>39113</v>
      </c>
      <c r="C65" s="30"/>
      <c r="D65" s="30">
        <f>Returns!C65</f>
        <v>23292</v>
      </c>
      <c r="E65" s="31"/>
    </row>
    <row r="66" spans="2:5" hidden="1" outlineLevel="1" x14ac:dyDescent="0.25">
      <c r="B66" s="63">
        <v>39141</v>
      </c>
      <c r="C66" s="30"/>
      <c r="D66" s="30">
        <f>Returns!C66</f>
        <v>18585</v>
      </c>
      <c r="E66" s="31"/>
    </row>
    <row r="67" spans="2:5" hidden="1" outlineLevel="1" x14ac:dyDescent="0.25">
      <c r="B67" s="63">
        <v>39172</v>
      </c>
      <c r="C67" s="30"/>
      <c r="D67" s="30">
        <f>Returns!C67</f>
        <v>25032</v>
      </c>
      <c r="E67" s="31"/>
    </row>
    <row r="68" spans="2:5" hidden="1" outlineLevel="1" x14ac:dyDescent="0.25">
      <c r="B68" s="63">
        <v>39202</v>
      </c>
      <c r="C68" s="30"/>
      <c r="D68" s="30">
        <f>Returns!C68</f>
        <v>23844</v>
      </c>
      <c r="E68" s="31"/>
    </row>
    <row r="69" spans="2:5" hidden="1" outlineLevel="1" x14ac:dyDescent="0.25">
      <c r="B69" s="63">
        <v>39233</v>
      </c>
      <c r="C69" s="30"/>
      <c r="D69" s="30">
        <f>Returns!C69</f>
        <v>25836</v>
      </c>
      <c r="E69" s="31"/>
    </row>
    <row r="70" spans="2:5" hidden="1" outlineLevel="1" x14ac:dyDescent="0.25">
      <c r="B70" s="63">
        <v>39263</v>
      </c>
      <c r="C70" s="30"/>
      <c r="D70" s="30">
        <f>Returns!C70</f>
        <v>22158</v>
      </c>
      <c r="E70" s="31"/>
    </row>
    <row r="71" spans="2:5" hidden="1" outlineLevel="1" x14ac:dyDescent="0.25">
      <c r="B71" s="63">
        <v>39294</v>
      </c>
      <c r="C71" s="30"/>
      <c r="D71" s="30">
        <f>Returns!C71</f>
        <v>26917</v>
      </c>
      <c r="E71" s="31"/>
    </row>
    <row r="72" spans="2:5" hidden="1" outlineLevel="1" x14ac:dyDescent="0.25">
      <c r="B72" s="63">
        <v>39325</v>
      </c>
      <c r="C72" s="30"/>
      <c r="D72" s="30">
        <f>Returns!C72</f>
        <v>25007</v>
      </c>
      <c r="E72" s="31"/>
    </row>
    <row r="73" spans="2:5" hidden="1" outlineLevel="1" x14ac:dyDescent="0.25">
      <c r="B73" s="63">
        <v>39355</v>
      </c>
      <c r="C73" s="30"/>
      <c r="D73" s="30">
        <f>Returns!C73</f>
        <v>23388</v>
      </c>
      <c r="E73" s="31"/>
    </row>
    <row r="74" spans="2:5" hidden="1" outlineLevel="1" x14ac:dyDescent="0.25">
      <c r="B74" s="63">
        <v>39386</v>
      </c>
      <c r="C74" s="30"/>
      <c r="D74" s="30">
        <f>Returns!C74</f>
        <v>25448</v>
      </c>
      <c r="E74" s="31"/>
    </row>
    <row r="75" spans="2:5" hidden="1" outlineLevel="1" x14ac:dyDescent="0.25">
      <c r="B75" s="63">
        <v>39416</v>
      </c>
      <c r="C75" s="30"/>
      <c r="D75" s="30">
        <f>Returns!C75</f>
        <v>23376</v>
      </c>
      <c r="E75" s="31"/>
    </row>
    <row r="76" spans="2:5" hidden="1" outlineLevel="1" x14ac:dyDescent="0.25">
      <c r="B76" s="63">
        <v>39447</v>
      </c>
      <c r="C76" s="30"/>
      <c r="D76" s="30">
        <f>Returns!C76</f>
        <v>17148</v>
      </c>
      <c r="E76" s="31"/>
    </row>
    <row r="77" spans="2:5" hidden="1" outlineLevel="1" x14ac:dyDescent="0.25">
      <c r="B77" s="63">
        <v>39478</v>
      </c>
      <c r="C77" s="30"/>
      <c r="D77" s="30">
        <f>Returns!C77</f>
        <v>23614</v>
      </c>
      <c r="E77" s="31"/>
    </row>
    <row r="78" spans="2:5" hidden="1" outlineLevel="1" x14ac:dyDescent="0.25">
      <c r="B78" s="63">
        <v>39507</v>
      </c>
      <c r="C78" s="30"/>
      <c r="D78" s="30">
        <f>Returns!C78</f>
        <v>19788</v>
      </c>
      <c r="E78" s="31"/>
    </row>
    <row r="79" spans="2:5" hidden="1" outlineLevel="1" x14ac:dyDescent="0.25">
      <c r="B79" s="63">
        <v>39538</v>
      </c>
      <c r="C79" s="30"/>
      <c r="D79" s="30">
        <f>Returns!C79</f>
        <v>24888</v>
      </c>
      <c r="E79" s="31"/>
    </row>
    <row r="80" spans="2:5" hidden="1" outlineLevel="1" x14ac:dyDescent="0.25">
      <c r="B80" s="63">
        <v>39568</v>
      </c>
      <c r="C80" s="30"/>
      <c r="D80" s="30">
        <f>Returns!C80</f>
        <v>26448</v>
      </c>
      <c r="E80" s="31"/>
    </row>
    <row r="81" spans="2:5" hidden="1" outlineLevel="1" x14ac:dyDescent="0.25">
      <c r="B81" s="63">
        <v>39599</v>
      </c>
      <c r="C81" s="30"/>
      <c r="D81" s="30">
        <f>Returns!C81</f>
        <v>26412</v>
      </c>
      <c r="E81" s="31"/>
    </row>
    <row r="82" spans="2:5" hidden="1" outlineLevel="1" x14ac:dyDescent="0.25">
      <c r="B82" s="63">
        <v>39629</v>
      </c>
      <c r="C82" s="30"/>
      <c r="D82" s="30">
        <f>Returns!C82</f>
        <v>25968</v>
      </c>
      <c r="E82" s="31"/>
    </row>
    <row r="83" spans="2:5" hidden="1" outlineLevel="1" x14ac:dyDescent="0.25">
      <c r="B83" s="63">
        <v>39660</v>
      </c>
      <c r="C83" s="30"/>
      <c r="D83" s="30">
        <f>Returns!C83</f>
        <v>29808</v>
      </c>
      <c r="E83" s="31"/>
    </row>
    <row r="84" spans="2:5" hidden="1" outlineLevel="1" x14ac:dyDescent="0.25">
      <c r="B84" s="63">
        <v>39691</v>
      </c>
      <c r="C84" s="30"/>
      <c r="D84" s="30">
        <f>Returns!C84</f>
        <v>24444</v>
      </c>
      <c r="E84" s="31"/>
    </row>
    <row r="85" spans="2:5" hidden="1" outlineLevel="1" x14ac:dyDescent="0.25">
      <c r="B85" s="63">
        <v>39721</v>
      </c>
      <c r="C85" s="30"/>
      <c r="D85" s="30">
        <f>Returns!C85</f>
        <v>26856</v>
      </c>
      <c r="E85" s="31"/>
    </row>
    <row r="86" spans="2:5" hidden="1" outlineLevel="1" x14ac:dyDescent="0.25">
      <c r="B86" s="63">
        <v>39752</v>
      </c>
      <c r="C86" s="30"/>
      <c r="D86" s="30">
        <f>Returns!C86</f>
        <v>25514</v>
      </c>
      <c r="E86" s="31"/>
    </row>
    <row r="87" spans="2:5" hidden="1" outlineLevel="1" x14ac:dyDescent="0.25">
      <c r="B87" s="63">
        <v>39782</v>
      </c>
      <c r="C87" s="30"/>
      <c r="D87" s="30">
        <f>Returns!C87</f>
        <v>27360</v>
      </c>
      <c r="E87" s="31"/>
    </row>
    <row r="88" spans="2:5" hidden="1" outlineLevel="1" x14ac:dyDescent="0.25">
      <c r="B88" s="63">
        <v>39813</v>
      </c>
      <c r="C88" s="30"/>
      <c r="D88" s="30">
        <f>Returns!C88</f>
        <v>20112</v>
      </c>
      <c r="E88" s="31"/>
    </row>
    <row r="89" spans="2:5" hidden="1" outlineLevel="1" x14ac:dyDescent="0.25">
      <c r="B89" s="63">
        <v>39844</v>
      </c>
      <c r="C89" s="30"/>
      <c r="D89" s="30">
        <f>Returns!C89</f>
        <v>26544</v>
      </c>
      <c r="E89" s="31"/>
    </row>
    <row r="90" spans="2:5" hidden="1" outlineLevel="1" x14ac:dyDescent="0.25">
      <c r="B90" s="63">
        <v>39872</v>
      </c>
      <c r="C90" s="30"/>
      <c r="D90" s="30">
        <f>Returns!C90</f>
        <v>25848</v>
      </c>
      <c r="E90" s="31"/>
    </row>
    <row r="91" spans="2:5" hidden="1" outlineLevel="1" x14ac:dyDescent="0.25">
      <c r="B91" s="63">
        <v>39903</v>
      </c>
      <c r="C91" s="30"/>
      <c r="D91" s="30">
        <f>Returns!C91</f>
        <v>27408</v>
      </c>
      <c r="E91" s="31"/>
    </row>
    <row r="92" spans="2:5" hidden="1" outlineLevel="1" x14ac:dyDescent="0.25">
      <c r="B92" s="63">
        <v>39933</v>
      </c>
      <c r="C92" s="30"/>
      <c r="D92" s="30">
        <f>Returns!C92</f>
        <v>36158</v>
      </c>
      <c r="E92" s="31"/>
    </row>
    <row r="93" spans="2:5" hidden="1" outlineLevel="1" x14ac:dyDescent="0.25">
      <c r="B93" s="63">
        <v>39964</v>
      </c>
      <c r="C93" s="30"/>
      <c r="D93" s="30">
        <f>Returns!C93</f>
        <v>34080</v>
      </c>
      <c r="E93" s="31"/>
    </row>
    <row r="94" spans="2:5" hidden="1" outlineLevel="1" x14ac:dyDescent="0.25">
      <c r="B94" s="63">
        <v>39994</v>
      </c>
      <c r="C94" s="30"/>
      <c r="D94" s="30">
        <f>Returns!C94</f>
        <v>36621</v>
      </c>
      <c r="E94" s="31"/>
    </row>
    <row r="95" spans="2:5" hidden="1" outlineLevel="1" x14ac:dyDescent="0.25">
      <c r="B95" s="63">
        <v>40025</v>
      </c>
      <c r="C95" s="30"/>
      <c r="D95" s="30">
        <f>Returns!C95</f>
        <v>37572</v>
      </c>
      <c r="E95" s="31"/>
    </row>
    <row r="96" spans="2:5" hidden="1" outlineLevel="1" x14ac:dyDescent="0.25">
      <c r="B96" s="63">
        <v>40056</v>
      </c>
      <c r="C96" s="30"/>
      <c r="D96" s="30">
        <f>Returns!C96</f>
        <v>35172</v>
      </c>
      <c r="E96" s="31"/>
    </row>
    <row r="97" spans="2:5" hidden="1" outlineLevel="1" x14ac:dyDescent="0.25">
      <c r="B97" s="63">
        <v>40086</v>
      </c>
      <c r="C97" s="30"/>
      <c r="D97" s="30">
        <f>Returns!C97</f>
        <v>35916</v>
      </c>
      <c r="E97" s="31"/>
    </row>
    <row r="98" spans="2:5" hidden="1" outlineLevel="1" x14ac:dyDescent="0.25">
      <c r="B98" s="63">
        <v>40117</v>
      </c>
      <c r="C98" s="30"/>
      <c r="D98" s="30">
        <f>Returns!C98</f>
        <v>35808</v>
      </c>
      <c r="E98" s="31"/>
    </row>
    <row r="99" spans="2:5" hidden="1" outlineLevel="1" x14ac:dyDescent="0.25">
      <c r="B99" s="63">
        <v>40147</v>
      </c>
      <c r="C99" s="30"/>
      <c r="D99" s="30">
        <f>Returns!C99</f>
        <v>32412</v>
      </c>
      <c r="E99" s="31"/>
    </row>
    <row r="100" spans="2:5" hidden="1" outlineLevel="1" x14ac:dyDescent="0.25">
      <c r="B100" s="63">
        <v>40178</v>
      </c>
      <c r="C100" s="30"/>
      <c r="D100" s="30">
        <f>Returns!C100</f>
        <v>25273</v>
      </c>
      <c r="E100" s="31"/>
    </row>
    <row r="101" spans="2:5" hidden="1" outlineLevel="1" x14ac:dyDescent="0.25">
      <c r="B101" s="63">
        <v>40209</v>
      </c>
      <c r="C101" s="30"/>
      <c r="D101" s="30">
        <f>Returns!C101</f>
        <v>33264</v>
      </c>
      <c r="E101" s="31"/>
    </row>
    <row r="102" spans="2:5" hidden="1" outlineLevel="1" x14ac:dyDescent="0.25">
      <c r="B102" s="63">
        <v>40237</v>
      </c>
      <c r="C102" s="30"/>
      <c r="D102" s="30">
        <f>Returns!C102</f>
        <v>28668</v>
      </c>
      <c r="E102" s="31"/>
    </row>
    <row r="103" spans="2:5" hidden="1" outlineLevel="1" x14ac:dyDescent="0.25">
      <c r="B103" s="63">
        <v>40268</v>
      </c>
      <c r="C103" s="30"/>
      <c r="D103" s="30">
        <f>Returns!C103</f>
        <v>36166</v>
      </c>
      <c r="E103" s="31"/>
    </row>
    <row r="104" spans="2:5" hidden="1" outlineLevel="1" x14ac:dyDescent="0.25">
      <c r="B104" s="63">
        <v>40298</v>
      </c>
      <c r="C104" s="30"/>
      <c r="D104" s="30">
        <f>Returns!C104</f>
        <v>35618</v>
      </c>
      <c r="E104" s="31"/>
    </row>
    <row r="105" spans="2:5" hidden="1" outlineLevel="1" x14ac:dyDescent="0.25">
      <c r="B105" s="63">
        <v>40329</v>
      </c>
      <c r="C105" s="30"/>
      <c r="D105" s="30">
        <f>Returns!C105</f>
        <v>32522</v>
      </c>
      <c r="E105" s="31"/>
    </row>
    <row r="106" spans="2:5" hidden="1" outlineLevel="1" x14ac:dyDescent="0.25">
      <c r="B106" s="63">
        <v>40359</v>
      </c>
      <c r="C106" s="30"/>
      <c r="D106" s="30">
        <f>Returns!C106</f>
        <v>34944</v>
      </c>
      <c r="E106" s="31"/>
    </row>
    <row r="107" spans="2:5" hidden="1" outlineLevel="1" x14ac:dyDescent="0.25">
      <c r="B107" s="63">
        <v>40390</v>
      </c>
      <c r="C107" s="30"/>
      <c r="D107" s="30">
        <f>Returns!C107</f>
        <v>36376</v>
      </c>
      <c r="E107" s="31"/>
    </row>
    <row r="108" spans="2:5" hidden="1" outlineLevel="1" x14ac:dyDescent="0.25">
      <c r="B108" s="63">
        <v>40421</v>
      </c>
      <c r="C108" s="30"/>
      <c r="D108" s="30">
        <f>Returns!C108</f>
        <v>36096</v>
      </c>
      <c r="E108" s="31"/>
    </row>
    <row r="109" spans="2:5" hidden="1" outlineLevel="1" x14ac:dyDescent="0.25">
      <c r="B109" s="63">
        <v>40451</v>
      </c>
      <c r="C109" s="30"/>
      <c r="D109" s="30">
        <f>Returns!C109</f>
        <v>33936</v>
      </c>
      <c r="E109" s="31"/>
    </row>
    <row r="110" spans="2:5" hidden="1" outlineLevel="1" x14ac:dyDescent="0.25">
      <c r="B110" s="63">
        <v>40482</v>
      </c>
      <c r="C110" s="30"/>
      <c r="D110" s="30">
        <f>Returns!C110</f>
        <v>33012</v>
      </c>
      <c r="E110" s="31"/>
    </row>
    <row r="111" spans="2:5" hidden="1" outlineLevel="1" x14ac:dyDescent="0.25">
      <c r="B111" s="63">
        <v>40512</v>
      </c>
      <c r="C111" s="30"/>
      <c r="D111" s="30">
        <f>Returns!C111</f>
        <v>30396</v>
      </c>
      <c r="E111" s="31"/>
    </row>
    <row r="112" spans="2:5" hidden="1" outlineLevel="1" x14ac:dyDescent="0.25">
      <c r="B112" s="63">
        <v>40543</v>
      </c>
      <c r="C112" s="30"/>
      <c r="D112" s="30">
        <f>Returns!C112</f>
        <v>31254</v>
      </c>
      <c r="E112" s="31"/>
    </row>
    <row r="113" spans="2:5" hidden="1" outlineLevel="1" x14ac:dyDescent="0.25">
      <c r="B113" s="63">
        <v>40574</v>
      </c>
      <c r="C113" s="30"/>
      <c r="D113" s="30">
        <f>Returns!C113</f>
        <v>31313</v>
      </c>
      <c r="E113" s="31"/>
    </row>
    <row r="114" spans="2:5" hidden="1" outlineLevel="1" x14ac:dyDescent="0.25">
      <c r="B114" s="63">
        <v>40602</v>
      </c>
      <c r="C114" s="30"/>
      <c r="D114" s="30">
        <f>Returns!C114</f>
        <v>28164</v>
      </c>
      <c r="E114" s="31"/>
    </row>
    <row r="115" spans="2:5" hidden="1" outlineLevel="1" x14ac:dyDescent="0.25">
      <c r="B115" s="63">
        <v>40633</v>
      </c>
      <c r="C115" s="30"/>
      <c r="D115" s="30">
        <f>Returns!C115</f>
        <v>34740</v>
      </c>
      <c r="E115" s="31"/>
    </row>
    <row r="116" spans="2:5" hidden="1" outlineLevel="1" x14ac:dyDescent="0.25">
      <c r="B116" s="63">
        <v>40663</v>
      </c>
      <c r="C116" s="30"/>
      <c r="D116" s="30">
        <f>Returns!C116</f>
        <v>38784</v>
      </c>
      <c r="E116" s="31"/>
    </row>
    <row r="117" spans="2:5" hidden="1" outlineLevel="1" x14ac:dyDescent="0.25">
      <c r="B117" s="63">
        <v>40694</v>
      </c>
      <c r="C117" s="30"/>
      <c r="D117" s="30">
        <f>Returns!C117</f>
        <v>41544</v>
      </c>
      <c r="E117" s="31"/>
    </row>
    <row r="118" spans="2:5" hidden="1" outlineLevel="1" x14ac:dyDescent="0.25">
      <c r="B118" s="63">
        <v>40724</v>
      </c>
      <c r="C118" s="30"/>
      <c r="D118" s="30">
        <f>Returns!C118</f>
        <v>41412</v>
      </c>
      <c r="E118" s="31"/>
    </row>
    <row r="119" spans="2:5" hidden="1" outlineLevel="1" x14ac:dyDescent="0.25">
      <c r="B119" s="63">
        <v>40755</v>
      </c>
      <c r="C119" s="30"/>
      <c r="D119" s="30">
        <f>Returns!C119</f>
        <v>39936</v>
      </c>
      <c r="E119" s="31"/>
    </row>
    <row r="120" spans="2:5" hidden="1" outlineLevel="1" x14ac:dyDescent="0.25">
      <c r="B120" s="63">
        <v>40786</v>
      </c>
      <c r="C120" s="30"/>
      <c r="D120" s="30">
        <f>Returns!C120</f>
        <v>40428</v>
      </c>
      <c r="E120" s="31"/>
    </row>
    <row r="121" spans="2:5" hidden="1" outlineLevel="1" x14ac:dyDescent="0.25">
      <c r="B121" s="63">
        <v>40816</v>
      </c>
      <c r="C121" s="30"/>
      <c r="D121" s="30">
        <f>Returns!C121</f>
        <v>39613</v>
      </c>
      <c r="E121" s="31"/>
    </row>
    <row r="122" spans="2:5" hidden="1" outlineLevel="1" x14ac:dyDescent="0.25">
      <c r="B122" s="63">
        <v>40847</v>
      </c>
      <c r="C122" s="30"/>
      <c r="D122" s="30">
        <f>Returns!C122</f>
        <v>35448</v>
      </c>
      <c r="E122" s="31"/>
    </row>
    <row r="123" spans="2:5" hidden="1" outlineLevel="1" x14ac:dyDescent="0.25">
      <c r="B123" s="63">
        <v>40877</v>
      </c>
      <c r="C123" s="30"/>
      <c r="D123" s="30">
        <f>Returns!C123</f>
        <v>32699</v>
      </c>
      <c r="E123" s="31"/>
    </row>
    <row r="124" spans="2:5" hidden="1" outlineLevel="1" x14ac:dyDescent="0.25">
      <c r="B124" s="63">
        <v>40908</v>
      </c>
      <c r="C124" s="30"/>
      <c r="D124" s="30">
        <f>Returns!C124</f>
        <v>35448</v>
      </c>
      <c r="E124" s="31"/>
    </row>
    <row r="125" spans="2:5" hidden="1" outlineLevel="1" x14ac:dyDescent="0.25">
      <c r="B125" s="63">
        <v>40939</v>
      </c>
      <c r="C125" s="30"/>
      <c r="D125" s="30">
        <f>Returns!C125</f>
        <v>37092</v>
      </c>
      <c r="E125" s="31"/>
    </row>
    <row r="126" spans="2:5" hidden="1" outlineLevel="1" x14ac:dyDescent="0.25">
      <c r="B126" s="63">
        <v>40968</v>
      </c>
      <c r="C126" s="30"/>
      <c r="D126" s="30">
        <f>Returns!C126</f>
        <v>31932</v>
      </c>
      <c r="E126" s="31"/>
    </row>
    <row r="127" spans="2:5" hidden="1" outlineLevel="1" x14ac:dyDescent="0.25">
      <c r="B127" s="63">
        <v>40999</v>
      </c>
      <c r="C127" s="30"/>
      <c r="D127" s="30">
        <f>Returns!C127</f>
        <v>36144</v>
      </c>
      <c r="E127" s="31"/>
    </row>
    <row r="128" spans="2:5" hidden="1" outlineLevel="1" x14ac:dyDescent="0.25">
      <c r="B128" s="63">
        <v>41029</v>
      </c>
      <c r="C128" s="30"/>
      <c r="D128" s="30">
        <f>Returns!C128</f>
        <v>38424</v>
      </c>
      <c r="E128" s="31"/>
    </row>
    <row r="129" spans="2:5" hidden="1" outlineLevel="1" x14ac:dyDescent="0.25">
      <c r="B129" s="63">
        <v>41060</v>
      </c>
      <c r="C129" s="30"/>
      <c r="D129" s="30">
        <f>Returns!C129</f>
        <v>43939</v>
      </c>
      <c r="E129" s="31"/>
    </row>
    <row r="130" spans="2:5" hidden="1" outlineLevel="1" x14ac:dyDescent="0.25">
      <c r="B130" s="63">
        <v>41090</v>
      </c>
      <c r="C130" s="30"/>
      <c r="D130" s="30">
        <f>Returns!C130</f>
        <v>40181</v>
      </c>
      <c r="E130" s="31"/>
    </row>
    <row r="131" spans="2:5" hidden="1" outlineLevel="1" x14ac:dyDescent="0.25">
      <c r="B131" s="63">
        <v>41121</v>
      </c>
      <c r="C131" s="30"/>
      <c r="D131" s="30">
        <f>Returns!C131</f>
        <v>42888</v>
      </c>
      <c r="E131" s="31"/>
    </row>
    <row r="132" spans="2:5" hidden="1" outlineLevel="1" x14ac:dyDescent="0.25">
      <c r="B132" s="63">
        <v>41152</v>
      </c>
      <c r="C132" s="30"/>
      <c r="D132" s="30">
        <f>Returns!C132</f>
        <v>46123</v>
      </c>
      <c r="E132" s="31"/>
    </row>
    <row r="133" spans="2:5" hidden="1" outlineLevel="1" x14ac:dyDescent="0.25">
      <c r="B133" s="63">
        <v>41182</v>
      </c>
      <c r="C133" s="30"/>
      <c r="D133" s="30">
        <f>Returns!C133</f>
        <v>40236</v>
      </c>
      <c r="E133" s="31"/>
    </row>
    <row r="134" spans="2:5" hidden="1" outlineLevel="1" x14ac:dyDescent="0.25">
      <c r="B134" s="63">
        <v>41213</v>
      </c>
      <c r="C134" s="30"/>
      <c r="D134" s="30">
        <f>Returns!C134</f>
        <v>37885</v>
      </c>
      <c r="E134" s="31"/>
    </row>
    <row r="135" spans="2:5" hidden="1" outlineLevel="1" x14ac:dyDescent="0.25">
      <c r="B135" s="63">
        <v>41243</v>
      </c>
      <c r="C135" s="30"/>
      <c r="D135" s="30">
        <f>Returns!C135</f>
        <v>33348</v>
      </c>
      <c r="E135" s="31"/>
    </row>
    <row r="136" spans="2:5" hidden="1" outlineLevel="1" x14ac:dyDescent="0.25">
      <c r="B136" s="63">
        <v>41274</v>
      </c>
      <c r="C136" s="30"/>
      <c r="D136" s="30">
        <f>Returns!C136</f>
        <v>28920</v>
      </c>
      <c r="E136" s="31"/>
    </row>
    <row r="137" spans="2:5" hidden="1" outlineLevel="1" x14ac:dyDescent="0.25">
      <c r="B137" s="63">
        <v>41305</v>
      </c>
      <c r="C137" s="30"/>
      <c r="D137" s="30">
        <f>Returns!C137</f>
        <v>40488</v>
      </c>
      <c r="E137" s="31"/>
    </row>
    <row r="138" spans="2:5" hidden="1" outlineLevel="1" x14ac:dyDescent="0.25">
      <c r="B138" s="63">
        <v>41333</v>
      </c>
      <c r="C138" s="30"/>
      <c r="D138" s="30">
        <f>Returns!C138</f>
        <v>32316</v>
      </c>
      <c r="E138" s="31"/>
    </row>
    <row r="139" spans="2:5" hidden="1" outlineLevel="1" x14ac:dyDescent="0.25">
      <c r="B139" s="63">
        <v>41364</v>
      </c>
      <c r="C139" s="30"/>
      <c r="D139" s="30">
        <f>Returns!C139</f>
        <v>31464</v>
      </c>
      <c r="E139" s="31"/>
    </row>
    <row r="140" spans="2:5" hidden="1" outlineLevel="1" x14ac:dyDescent="0.25">
      <c r="B140" s="63">
        <v>41394</v>
      </c>
      <c r="C140" s="30"/>
      <c r="D140" s="30">
        <f>Returns!C140</f>
        <v>41820</v>
      </c>
      <c r="E140" s="31"/>
    </row>
    <row r="141" spans="2:5" hidden="1" outlineLevel="1" x14ac:dyDescent="0.25">
      <c r="B141" s="63">
        <v>41425</v>
      </c>
      <c r="C141" s="30"/>
      <c r="D141" s="30">
        <f>Returns!C141</f>
        <v>50388</v>
      </c>
      <c r="E141" s="31"/>
    </row>
    <row r="142" spans="2:5" hidden="1" outlineLevel="1" x14ac:dyDescent="0.25">
      <c r="B142" s="63">
        <v>41455</v>
      </c>
      <c r="C142" s="30"/>
      <c r="D142" s="30">
        <f>Returns!C142</f>
        <v>38364</v>
      </c>
      <c r="E142" s="31"/>
    </row>
    <row r="143" spans="2:5" hidden="1" outlineLevel="1" x14ac:dyDescent="0.25">
      <c r="B143" s="63">
        <v>41486</v>
      </c>
      <c r="C143" s="30"/>
      <c r="D143" s="30">
        <f>Returns!C143</f>
        <v>47688</v>
      </c>
      <c r="E143" s="31"/>
    </row>
    <row r="144" spans="2:5" hidden="1" outlineLevel="1" x14ac:dyDescent="0.25">
      <c r="B144" s="63">
        <v>41517</v>
      </c>
      <c r="C144" s="30"/>
      <c r="D144" s="30">
        <f>Returns!C144</f>
        <v>40567</v>
      </c>
      <c r="E144" s="31"/>
    </row>
    <row r="145" spans="2:17" hidden="1" outlineLevel="1" x14ac:dyDescent="0.25">
      <c r="B145" s="63">
        <v>41547</v>
      </c>
      <c r="C145" s="30"/>
      <c r="D145" s="30">
        <f>Returns!C145</f>
        <v>38562</v>
      </c>
      <c r="E145" s="31"/>
    </row>
    <row r="146" spans="2:17" hidden="1" outlineLevel="1" x14ac:dyDescent="0.25">
      <c r="B146" s="63">
        <v>41578</v>
      </c>
      <c r="C146" s="30"/>
      <c r="D146" s="30">
        <f>Returns!C146</f>
        <v>40697</v>
      </c>
      <c r="E146" s="31"/>
    </row>
    <row r="147" spans="2:17" hidden="1" outlineLevel="1" x14ac:dyDescent="0.25">
      <c r="B147" s="63">
        <v>41608</v>
      </c>
      <c r="C147" s="30"/>
      <c r="D147" s="30">
        <f>Returns!C147</f>
        <v>30144</v>
      </c>
      <c r="E147" s="31"/>
    </row>
    <row r="148" spans="2:17" hidden="1" outlineLevel="1" x14ac:dyDescent="0.25">
      <c r="B148" s="63">
        <v>41639</v>
      </c>
      <c r="C148" s="30"/>
      <c r="D148" s="30">
        <f>Returns!C148</f>
        <v>31214</v>
      </c>
      <c r="E148" s="31"/>
    </row>
    <row r="149" spans="2:17" collapsed="1" x14ac:dyDescent="0.25">
      <c r="B149" s="27">
        <v>41670</v>
      </c>
      <c r="C149" s="30">
        <f>Sales!C148</f>
        <v>61128</v>
      </c>
      <c r="D149" s="30">
        <f>Returns!C149</f>
        <v>38745</v>
      </c>
      <c r="E149" s="31">
        <f>D149/C149</f>
        <v>0.63383392226148405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Sales!C149</f>
        <v>63448</v>
      </c>
      <c r="D150" s="30">
        <f>Returns!C150</f>
        <v>29520</v>
      </c>
      <c r="E150" s="31">
        <f t="shared" ref="E150:E213" si="0">D150/C150</f>
        <v>0.46526289244735847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Sales!C150</f>
        <v>75526</v>
      </c>
      <c r="D151" s="30">
        <f>Returns!C151</f>
        <v>36528</v>
      </c>
      <c r="E151" s="31">
        <f t="shared" si="0"/>
        <v>0.48364801525302542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Sales!C151</f>
        <v>74760</v>
      </c>
      <c r="D152" s="30">
        <f>Returns!C152</f>
        <v>41172</v>
      </c>
      <c r="E152" s="31">
        <f t="shared" si="0"/>
        <v>0.55072231139646866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Sales!C152</f>
        <v>93975</v>
      </c>
      <c r="D153" s="30">
        <f>Returns!C153</f>
        <v>44760</v>
      </c>
      <c r="E153" s="31">
        <f t="shared" si="0"/>
        <v>0.47629688747007182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Sales!C153</f>
        <v>73753</v>
      </c>
      <c r="D154" s="30">
        <f>Returns!C154</f>
        <v>39480</v>
      </c>
      <c r="E154" s="31">
        <f t="shared" si="0"/>
        <v>0.53530025897251632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Sales!C154</f>
        <v>88148</v>
      </c>
      <c r="D155" s="30">
        <f>Returns!C155</f>
        <v>45660</v>
      </c>
      <c r="E155" s="31">
        <f t="shared" si="0"/>
        <v>0.51799246721423065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Sales!C155</f>
        <v>92654</v>
      </c>
      <c r="D156" s="30">
        <f>Returns!C156</f>
        <v>39696</v>
      </c>
      <c r="E156" s="31">
        <f t="shared" si="0"/>
        <v>0.4284326634575949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Sales!C156</f>
        <v>79873</v>
      </c>
      <c r="D157" s="30">
        <f>Returns!C157</f>
        <v>40657</v>
      </c>
      <c r="E157" s="31">
        <f t="shared" si="0"/>
        <v>0.50902057015512125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Sales!C157</f>
        <v>96884</v>
      </c>
      <c r="D158" s="30">
        <f>Returns!C158</f>
        <v>40562</v>
      </c>
      <c r="E158" s="31">
        <f t="shared" si="0"/>
        <v>0.41866562074233105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Sales!C158</f>
        <v>83159</v>
      </c>
      <c r="D159" s="30">
        <f>Returns!C159</f>
        <v>34188</v>
      </c>
      <c r="E159" s="31">
        <f t="shared" si="0"/>
        <v>0.41111605478661362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Sales!C159</f>
        <v>98497</v>
      </c>
      <c r="D160" s="30">
        <f>Returns!C160</f>
        <v>33120</v>
      </c>
      <c r="E160" s="31">
        <f t="shared" si="0"/>
        <v>0.33625389605774797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Sales!C160</f>
        <v>63515</v>
      </c>
      <c r="D161" s="30">
        <f>Returns!C161</f>
        <v>39121</v>
      </c>
      <c r="E161" s="31">
        <f t="shared" si="0"/>
        <v>0.61593324411556327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Sales!C161</f>
        <v>69878</v>
      </c>
      <c r="D162" s="30">
        <f>Returns!C162</f>
        <v>32964</v>
      </c>
      <c r="E162" s="31">
        <f t="shared" si="0"/>
        <v>0.47173645496436645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Sales!C162</f>
        <v>87641</v>
      </c>
      <c r="D163" s="30">
        <f>Returns!C163</f>
        <v>38652</v>
      </c>
      <c r="E163" s="31">
        <f t="shared" si="0"/>
        <v>0.44102646021839093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Sales!C163</f>
        <v>86338</v>
      </c>
      <c r="D164" s="30">
        <f>Returns!C164</f>
        <v>43800</v>
      </c>
      <c r="E164" s="31">
        <f t="shared" si="0"/>
        <v>0.50730848525562322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Sales!C164</f>
        <v>90487</v>
      </c>
      <c r="D165" s="30">
        <f>Returns!C165</f>
        <v>40156</v>
      </c>
      <c r="E165" s="31">
        <f t="shared" si="0"/>
        <v>0.44377645407627614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Sales!C165</f>
        <v>92140</v>
      </c>
      <c r="D166" s="30">
        <f>Returns!C166</f>
        <v>47212</v>
      </c>
      <c r="E166" s="31">
        <f t="shared" si="0"/>
        <v>0.51239418276535709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Sales!C166</f>
        <v>104320</v>
      </c>
      <c r="D167" s="30">
        <f>Returns!C167</f>
        <v>44868</v>
      </c>
      <c r="E167" s="31">
        <f t="shared" si="0"/>
        <v>0.43009969325153374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Sales!C167</f>
        <v>93018</v>
      </c>
      <c r="D168" s="30">
        <f>Returns!C168</f>
        <v>45578</v>
      </c>
      <c r="E168" s="31">
        <f t="shared" si="0"/>
        <v>0.48999118450192436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Sales!C168</f>
        <v>92718</v>
      </c>
      <c r="D169" s="30">
        <f>Returns!C169</f>
        <v>42936</v>
      </c>
      <c r="E169" s="31">
        <f t="shared" si="0"/>
        <v>0.46308160227787487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Sales!C169</f>
        <v>94323</v>
      </c>
      <c r="D170" s="30">
        <f>Returns!C170</f>
        <v>46188</v>
      </c>
      <c r="E170" s="31">
        <f t="shared" si="0"/>
        <v>0.48967908145415223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Sales!C170</f>
        <v>102294</v>
      </c>
      <c r="D171" s="30">
        <f>Returns!C171</f>
        <v>37847</v>
      </c>
      <c r="E171" s="31">
        <f t="shared" si="0"/>
        <v>0.36998259917492715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Sales!C171</f>
        <v>105398</v>
      </c>
      <c r="D172" s="30">
        <f>Returns!C172</f>
        <v>37548</v>
      </c>
      <c r="E172" s="31">
        <f t="shared" si="0"/>
        <v>0.35624964420577243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Sales!C172</f>
        <v>65660</v>
      </c>
      <c r="D173" s="30">
        <f>Returns!C173</f>
        <v>42325</v>
      </c>
      <c r="E173" s="31">
        <f t="shared" si="0"/>
        <v>0.64460858970453849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Sales!C173</f>
        <v>82473</v>
      </c>
      <c r="D174" s="30">
        <f>Returns!C174</f>
        <v>39048</v>
      </c>
      <c r="E174" s="31">
        <f t="shared" si="0"/>
        <v>0.47346404277763632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Sales!C174</f>
        <v>101877</v>
      </c>
      <c r="D175" s="30">
        <f>Returns!C175</f>
        <v>43368</v>
      </c>
      <c r="E175" s="31">
        <f t="shared" si="0"/>
        <v>0.42568980240878707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Sales!C175</f>
        <v>86748</v>
      </c>
      <c r="D176" s="30">
        <f>Returns!C176</f>
        <v>48408</v>
      </c>
      <c r="E176" s="31">
        <f t="shared" si="0"/>
        <v>0.55803015631484298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Sales!C176</f>
        <v>108863</v>
      </c>
      <c r="D177" s="30">
        <f>Returns!C177</f>
        <v>45230</v>
      </c>
      <c r="E177" s="31">
        <f t="shared" si="0"/>
        <v>0.41547633263827011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Sales!C177</f>
        <v>128711</v>
      </c>
      <c r="D178" s="30">
        <f>Returns!C178</f>
        <v>46369</v>
      </c>
      <c r="E178" s="31">
        <f t="shared" si="0"/>
        <v>0.36025669911662561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Sales!C178</f>
        <v>116182</v>
      </c>
      <c r="D179" s="30">
        <f>Returns!C179</f>
        <v>46536</v>
      </c>
      <c r="E179" s="31">
        <f t="shared" si="0"/>
        <v>0.4005439741095867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Sales!C179</f>
        <v>123256</v>
      </c>
      <c r="D180" s="30">
        <f>Returns!C180</f>
        <v>49393</v>
      </c>
      <c r="E180" s="31">
        <f t="shared" si="0"/>
        <v>0.40073505549425587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Sales!C180</f>
        <v>98054</v>
      </c>
      <c r="D181" s="30">
        <f>Returns!C181</f>
        <v>47964</v>
      </c>
      <c r="E181" s="31">
        <f t="shared" si="0"/>
        <v>0.48915903481754952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Sales!C181</f>
        <v>114057</v>
      </c>
      <c r="D182" s="30">
        <f>Returns!C182</f>
        <v>43164</v>
      </c>
      <c r="E182" s="31">
        <f t="shared" si="0"/>
        <v>0.37844235776848417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Sales!C182</f>
        <v>111847</v>
      </c>
      <c r="D183" s="30">
        <f>Returns!C183</f>
        <v>44210</v>
      </c>
      <c r="E183" s="31">
        <f t="shared" si="0"/>
        <v>0.39527211279694585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Sales!C183</f>
        <v>124915</v>
      </c>
      <c r="D184" s="30">
        <f>Returns!C184</f>
        <v>36989</v>
      </c>
      <c r="E184" s="31">
        <f t="shared" si="0"/>
        <v>0.29611335708281633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Sales!C184</f>
        <v>76893</v>
      </c>
      <c r="D185" s="30">
        <f>Returns!C185</f>
        <v>47155</v>
      </c>
      <c r="E185" s="31">
        <f t="shared" si="0"/>
        <v>0.61325478262000443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Sales!C185</f>
        <v>76979</v>
      </c>
      <c r="D186" s="30">
        <f>Returns!C186</f>
        <v>38152</v>
      </c>
      <c r="E186" s="31">
        <f t="shared" si="0"/>
        <v>0.49561568739526363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Sales!C186</f>
        <v>120624</v>
      </c>
      <c r="D187" s="30">
        <f>Returns!C187</f>
        <v>44918</v>
      </c>
      <c r="E187" s="31">
        <f t="shared" si="0"/>
        <v>0.37238028916301896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Sales!C187</f>
        <v>85363</v>
      </c>
      <c r="D188" s="30">
        <f>Returns!C188</f>
        <v>46655</v>
      </c>
      <c r="E188" s="31">
        <f t="shared" si="0"/>
        <v>0.54654827032789377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Sales!C188</f>
        <v>128049</v>
      </c>
      <c r="D189" s="30">
        <f>Returns!C189</f>
        <v>55695</v>
      </c>
      <c r="E189" s="31">
        <f t="shared" si="0"/>
        <v>0.43495068294168637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Sales!C189</f>
        <v>132589</v>
      </c>
      <c r="D190" s="30">
        <f>Returns!C190</f>
        <v>51917</v>
      </c>
      <c r="E190" s="31">
        <f t="shared" si="0"/>
        <v>0.3915634026955479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Sales!C190</f>
        <v>123799</v>
      </c>
      <c r="D191" s="30">
        <f>Returns!C191</f>
        <v>48882</v>
      </c>
      <c r="E191" s="31">
        <f t="shared" si="0"/>
        <v>0.39484971607201996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Sales!C191</f>
        <v>128352</v>
      </c>
      <c r="D192" s="30">
        <f>Returns!C192</f>
        <v>53200</v>
      </c>
      <c r="E192" s="31">
        <f t="shared" si="0"/>
        <v>0.4144851657940663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Sales!C192</f>
        <v>116514</v>
      </c>
      <c r="D193" s="30">
        <f>Returns!C193</f>
        <v>51272</v>
      </c>
      <c r="E193" s="31">
        <f t="shared" si="0"/>
        <v>0.4400501227320322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Sales!C193</f>
        <v>102206</v>
      </c>
      <c r="D194" s="30">
        <f>Returns!C194</f>
        <v>52877</v>
      </c>
      <c r="E194" s="31">
        <f t="shared" si="0"/>
        <v>0.51735710232275989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Sales!C194</f>
        <v>117710</v>
      </c>
      <c r="D195" s="30">
        <f>Returns!C195</f>
        <v>43385</v>
      </c>
      <c r="E195" s="31">
        <f t="shared" si="0"/>
        <v>0.36857531220796874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Sales!C195</f>
        <v>124691</v>
      </c>
      <c r="D196" s="30">
        <f>Returns!C196</f>
        <v>44292</v>
      </c>
      <c r="E196" s="31">
        <f t="shared" si="0"/>
        <v>0.35521408922857306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Sales!C196</f>
        <v>98205</v>
      </c>
      <c r="D197" s="30">
        <f>Returns!C197</f>
        <v>56502</v>
      </c>
      <c r="E197" s="31">
        <f t="shared" si="0"/>
        <v>0.57534748739880859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Sales!C197</f>
        <v>116560</v>
      </c>
      <c r="D198" s="30">
        <f>Returns!C198</f>
        <v>36028</v>
      </c>
      <c r="E198" s="31">
        <f t="shared" si="0"/>
        <v>0.3090940288263555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Sales!C198</f>
        <v>135236</v>
      </c>
      <c r="D199" s="30">
        <f>Returns!C199</f>
        <v>53585</v>
      </c>
      <c r="E199" s="31">
        <f t="shared" si="0"/>
        <v>0.39623325150107958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Sales!C199</f>
        <v>118212</v>
      </c>
      <c r="D200" s="30">
        <f>Returns!C200</f>
        <v>54154</v>
      </c>
      <c r="E200" s="31">
        <f t="shared" si="0"/>
        <v>0.45810915981457045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Sales!C200</f>
        <v>226727</v>
      </c>
      <c r="D201" s="30">
        <f>Returns!C201</f>
        <v>84605</v>
      </c>
      <c r="E201" s="31">
        <f t="shared" si="0"/>
        <v>0.37315802705456341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Sales!C201</f>
        <v>158067</v>
      </c>
      <c r="D202" s="30">
        <f>Returns!C202</f>
        <v>59092</v>
      </c>
      <c r="E202" s="31">
        <f t="shared" si="0"/>
        <v>0.37384147228706816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Sales!C202</f>
        <v>135315</v>
      </c>
      <c r="D203" s="30">
        <f>Returns!C203</f>
        <v>64512</v>
      </c>
      <c r="E203" s="31">
        <f t="shared" si="0"/>
        <v>0.47675424010641837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Sales!C203</f>
        <v>171644</v>
      </c>
      <c r="D204" s="30">
        <f>Returns!C204</f>
        <v>61548</v>
      </c>
      <c r="E204" s="31">
        <f t="shared" si="0"/>
        <v>0.35857938523921606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Sales!C204</f>
        <v>144631</v>
      </c>
      <c r="D205" s="30">
        <f>Returns!C205</f>
        <v>52035</v>
      </c>
      <c r="E205" s="31">
        <f t="shared" si="0"/>
        <v>0.35977764103131415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Sales!C205</f>
        <v>148743</v>
      </c>
      <c r="D206" s="30">
        <f>Returns!C206</f>
        <v>65168</v>
      </c>
      <c r="E206" s="31">
        <f t="shared" si="0"/>
        <v>0.43812481931922848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Sales!C206</f>
        <v>142236</v>
      </c>
      <c r="D207" s="30">
        <f>Returns!C207</f>
        <v>51310</v>
      </c>
      <c r="E207" s="31">
        <f t="shared" si="0"/>
        <v>0.36073849095868837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Sales!C207</f>
        <v>161366</v>
      </c>
      <c r="D208" s="30">
        <f>Returns!C208</f>
        <v>49484</v>
      </c>
      <c r="E208" s="31">
        <f t="shared" si="0"/>
        <v>0.30665691657474314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Sales!C208</f>
        <v>129618</v>
      </c>
      <c r="D209" s="30">
        <f>Returns!C209</f>
        <v>58579</v>
      </c>
      <c r="E209" s="31">
        <f t="shared" si="0"/>
        <v>0.45193568794457561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Sales!C209</f>
        <v>125283</v>
      </c>
      <c r="D210" s="30">
        <f>Returns!C210</f>
        <v>39005</v>
      </c>
      <c r="E210" s="31">
        <f t="shared" si="0"/>
        <v>0.31133513724926765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Sales!C210</f>
        <v>128904</v>
      </c>
      <c r="D211" s="30">
        <f>Returns!C211</f>
        <v>63915</v>
      </c>
      <c r="E211" s="31">
        <f t="shared" si="0"/>
        <v>0.49583410910444981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Sales!C211</f>
        <v>419669</v>
      </c>
      <c r="D212" s="30">
        <f>Returns!C212</f>
        <v>70291</v>
      </c>
      <c r="E212" s="31">
        <f t="shared" si="0"/>
        <v>0.16749152308128548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Sales!C212</f>
        <v>13150</v>
      </c>
      <c r="D213" s="30">
        <f>Returns!C213</f>
        <v>67049</v>
      </c>
      <c r="E213" s="31">
        <f t="shared" si="0"/>
        <v>5.0987832699619773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Sales!C213</f>
        <v>23605</v>
      </c>
      <c r="D214" s="30">
        <f>Returns!C214</f>
        <v>65853</v>
      </c>
      <c r="E214" s="31">
        <f t="shared" ref="E214:E277" si="1">D214/C214</f>
        <v>2.7897902986655372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Sales!C214</f>
        <v>156107</v>
      </c>
      <c r="D215" s="30">
        <f>Returns!C215</f>
        <v>67864</v>
      </c>
      <c r="E215" s="31">
        <f t="shared" si="1"/>
        <v>0.4347274625737475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Sales!C215</f>
        <v>162971</v>
      </c>
      <c r="D216" s="30">
        <f>Returns!C216</f>
        <v>69313</v>
      </c>
      <c r="E216" s="31">
        <f t="shared" si="1"/>
        <v>0.42530879727068005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Sales!C216</f>
        <v>162901</v>
      </c>
      <c r="D217" s="30">
        <f>Returns!C217</f>
        <v>65828</v>
      </c>
      <c r="E217" s="31">
        <f t="shared" si="1"/>
        <v>0.40409819460899565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Sales!C217</f>
        <v>137815</v>
      </c>
      <c r="D218" s="30">
        <f>Returns!C218</f>
        <v>74544</v>
      </c>
      <c r="E218" s="31">
        <f t="shared" si="1"/>
        <v>0.54089903131008965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Sales!C218</f>
        <v>143310</v>
      </c>
      <c r="D219" s="30">
        <f>Returns!C219</f>
        <v>52871</v>
      </c>
      <c r="E219" s="31">
        <f t="shared" si="1"/>
        <v>0.36892749982555301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Sales!C219</f>
        <v>172990</v>
      </c>
      <c r="D220" s="30">
        <f>Returns!C220</f>
        <v>53124</v>
      </c>
      <c r="E220" s="31">
        <f t="shared" si="1"/>
        <v>0.30709289554309499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Sales!C220</f>
        <v>122962.99999999999</v>
      </c>
      <c r="D221" s="30">
        <f>Returns!C221</f>
        <v>62437</v>
      </c>
      <c r="E221" s="31">
        <f t="shared" si="1"/>
        <v>0.50777063018956925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Sales!C221</f>
        <v>123576</v>
      </c>
      <c r="D222" s="30">
        <f>Returns!C222</f>
        <v>55441</v>
      </c>
      <c r="E222" s="31">
        <f t="shared" si="1"/>
        <v>0.4486388942836797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Sales!C222</f>
        <v>207989</v>
      </c>
      <c r="D223" s="30">
        <f>Returns!C223</f>
        <v>77952.924433293956</v>
      </c>
      <c r="E223" s="31">
        <f t="shared" si="1"/>
        <v>0.3747934959699501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Sales!C223</f>
        <v>215919</v>
      </c>
      <c r="D224" s="30">
        <f>Returns!C224</f>
        <v>82507.51922393369</v>
      </c>
      <c r="E224" s="31">
        <f t="shared" si="1"/>
        <v>0.3821225516232184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Sales!C224</f>
        <v>181182</v>
      </c>
      <c r="D225" s="30">
        <f>Returns!C225</f>
        <v>80177.962362099031</v>
      </c>
      <c r="E225" s="31">
        <f t="shared" si="1"/>
        <v>0.44252719564912096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Sales!C225</f>
        <v>214971</v>
      </c>
      <c r="D226" s="30">
        <f>Returns!C226</f>
        <v>81337.600914218579</v>
      </c>
      <c r="E226" s="31">
        <f t="shared" si="1"/>
        <v>0.37836545819770379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Sales!C226</f>
        <v>177167</v>
      </c>
      <c r="D227" s="30">
        <f>Returns!C227</f>
        <v>84600.839257935004</v>
      </c>
      <c r="E227" s="31">
        <f t="shared" si="1"/>
        <v>0.47752030151176578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Sales!C227</f>
        <v>207025</v>
      </c>
      <c r="D228" s="30">
        <f>Returns!C228</f>
        <v>79132.153808519739</v>
      </c>
      <c r="E228" s="31">
        <f t="shared" si="1"/>
        <v>0.38223477265315658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Sales!C228</f>
        <v>167252</v>
      </c>
      <c r="D229" s="30">
        <f>Returns!C229</f>
        <v>81201</v>
      </c>
      <c r="E229" s="31">
        <f t="shared" si="1"/>
        <v>0.48550092076626888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Sales!C229</f>
        <v>176803</v>
      </c>
      <c r="D230" s="30">
        <f>Returns!C230</f>
        <v>78870</v>
      </c>
      <c r="E230" s="31">
        <f t="shared" si="1"/>
        <v>0.44608971567224537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Sales!C230</f>
        <v>177740</v>
      </c>
      <c r="D231" s="30">
        <f>Returns!C231</f>
        <v>71291</v>
      </c>
      <c r="E231" s="31">
        <f t="shared" si="1"/>
        <v>0.40109710813547877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Sales!C231</f>
        <v>241038</v>
      </c>
      <c r="D232" s="30">
        <f>Returns!C232</f>
        <v>66491</v>
      </c>
      <c r="E232" s="31">
        <f t="shared" si="1"/>
        <v>0.27585277010263942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Sales!C232</f>
        <v>135206</v>
      </c>
      <c r="D233" s="30">
        <f>Returns!C233</f>
        <v>87543</v>
      </c>
      <c r="E233" s="31">
        <f t="shared" si="1"/>
        <v>0.64747866218954775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Sales!C233</f>
        <v>171354</v>
      </c>
      <c r="D234" s="30">
        <f>Returns!C234</f>
        <v>63084</v>
      </c>
      <c r="E234" s="31">
        <f t="shared" si="1"/>
        <v>0.36815014531321127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Sales!C234</f>
        <v>208903</v>
      </c>
      <c r="D235" s="30">
        <f>Returns!C235</f>
        <v>122484</v>
      </c>
      <c r="E235" s="31">
        <f t="shared" si="1"/>
        <v>0.58631996668310171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Sales!C235</f>
        <v>146397</v>
      </c>
      <c r="D236" s="30">
        <f>Returns!C236</f>
        <v>100527</v>
      </c>
      <c r="E236" s="31">
        <f t="shared" si="1"/>
        <v>0.68667390725219779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Sales!C236</f>
        <v>175187</v>
      </c>
      <c r="D237" s="30">
        <f>Returns!C237</f>
        <v>93340</v>
      </c>
      <c r="E237" s="31">
        <f t="shared" si="1"/>
        <v>0.53280209147939062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Sales!C237</f>
        <v>199598</v>
      </c>
      <c r="D238" s="30">
        <f>Returns!C238</f>
        <v>83086</v>
      </c>
      <c r="E238" s="31">
        <f t="shared" si="1"/>
        <v>0.41626669605907873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Sales!C238</f>
        <v>165018</v>
      </c>
      <c r="D239" s="30">
        <f>Returns!C239</f>
        <v>91964</v>
      </c>
      <c r="E239" s="31">
        <f t="shared" si="1"/>
        <v>0.55729677974523995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Sales!C239</f>
        <v>151935</v>
      </c>
      <c r="D240" s="30">
        <f>Returns!C240</f>
        <v>81178</v>
      </c>
      <c r="E240" s="31">
        <f t="shared" si="1"/>
        <v>0.53429427057623324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Sales!C240</f>
        <v>168912</v>
      </c>
      <c r="D241" s="30">
        <f>Returns!C241</f>
        <v>73320</v>
      </c>
      <c r="E241" s="31">
        <f t="shared" si="1"/>
        <v>0.43407217959647626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Sales!C241</f>
        <v>171239</v>
      </c>
      <c r="D242" s="30">
        <f>Returns!C242</f>
        <v>85557</v>
      </c>
      <c r="E242" s="31">
        <f t="shared" si="1"/>
        <v>0.49963501305193325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Sales!C242</f>
        <v>159068</v>
      </c>
      <c r="D243" s="30">
        <f>Returns!C243</f>
        <v>70606</v>
      </c>
      <c r="E243" s="31">
        <f t="shared" si="1"/>
        <v>0.44387306057786607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Sales!C243</f>
        <v>198314</v>
      </c>
      <c r="D244" s="30">
        <f>Returns!C244</f>
        <v>55838</v>
      </c>
      <c r="E244" s="31">
        <f t="shared" si="1"/>
        <v>0.28156358098772655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Sales!C244</f>
        <v>136685</v>
      </c>
      <c r="D245" s="30">
        <f>Returns!C245</f>
        <v>77703</v>
      </c>
      <c r="E245" s="31">
        <f t="shared" si="1"/>
        <v>0.56848227676775065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Sales!C245</f>
        <v>141371</v>
      </c>
      <c r="D246" s="30">
        <f>Returns!C246</f>
        <v>64403</v>
      </c>
      <c r="E246" s="31">
        <f t="shared" si="1"/>
        <v>0.45556019268449682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Sales!C246</f>
        <v>156908</v>
      </c>
      <c r="D247" s="30">
        <f>Returns!C247</f>
        <v>82746</v>
      </c>
      <c r="E247" s="31">
        <f t="shared" si="1"/>
        <v>0.52735360848395241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Sales!C247</f>
        <v>170117</v>
      </c>
      <c r="D248" s="30">
        <f>Returns!C248</f>
        <v>77353</v>
      </c>
      <c r="E248" s="34">
        <f t="shared" si="1"/>
        <v>0.45470470323365686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Sales!C248</f>
        <v>174895</v>
      </c>
      <c r="D249" s="30">
        <f>Returns!C249</f>
        <v>90232</v>
      </c>
      <c r="E249" s="31">
        <f t="shared" si="1"/>
        <v>0.51592098116012464</v>
      </c>
      <c r="F249" s="35">
        <f>_xlfn.FORECAST.ETS($B249,$D$149:$D$248,$B$149:$B$248,12,1)</f>
        <v>75475.671941471621</v>
      </c>
      <c r="G249" s="35"/>
      <c r="H249" s="35"/>
      <c r="I249" s="30">
        <f>_xlfn.FORECAST.ETS($B249,$C$149:$C$248,$B$149:$B$248,12,1)</f>
        <v>184878.70707232563</v>
      </c>
      <c r="J249" s="30"/>
      <c r="K249" s="30"/>
      <c r="L249" s="31">
        <f>_xlfn.FORECAST.ETS($B249,$E$149:$E$248,$B$149:$B$248,12,1)</f>
        <v>0.85773037795471985</v>
      </c>
      <c r="M249" s="30"/>
      <c r="N249" s="30"/>
      <c r="O249" s="37">
        <f>I249*L249</f>
        <v>158576.08329292579</v>
      </c>
      <c r="P249" s="37"/>
      <c r="Q249" s="37"/>
      <c r="R249" t="s">
        <v>159</v>
      </c>
      <c r="S249" s="35">
        <f>SUM(F253:F260)-SUM($D253:$D260)</f>
        <v>59774.678909651237</v>
      </c>
      <c r="T249" s="37">
        <f>SUM(O253:O260)-SUM($D253:$D260)</f>
        <v>196079.77591882332</v>
      </c>
      <c r="U249" s="35">
        <f>ABS(S249)</f>
        <v>59774.678909651237</v>
      </c>
      <c r="V249" s="37">
        <f>ABS(T249)</f>
        <v>196079.77591882332</v>
      </c>
      <c r="W249" s="53">
        <f>U249/SUM(D253:D260)</f>
        <v>0.10249676588541431</v>
      </c>
      <c r="X249" s="54">
        <f>V249/SUM(D253:D260)</f>
        <v>0.33622167870769071</v>
      </c>
      <c r="Y249" s="35">
        <f>S249^2</f>
        <v>3573012238.7519045</v>
      </c>
      <c r="Z249" s="37">
        <f>T249^2</f>
        <v>38447278524.375961</v>
      </c>
      <c r="AA249" s="67">
        <f>SUM(F292:F299)-SUM($D253:$D260)</f>
        <v>85289.512180792866</v>
      </c>
      <c r="AB249" s="67">
        <f>ABS(AA249)</f>
        <v>85289.512180792866</v>
      </c>
      <c r="AC249" s="68">
        <f>AB249/SUM(D253:D260)</f>
        <v>0.14624753025757284</v>
      </c>
      <c r="AD249" s="67">
        <f>AA249^2</f>
        <v>7274300888.0376148</v>
      </c>
    </row>
    <row r="250" spans="2:30" x14ac:dyDescent="0.25">
      <c r="B250" s="27">
        <v>44742</v>
      </c>
      <c r="C250" s="30">
        <f>Sales!C249</f>
        <v>185588</v>
      </c>
      <c r="D250" s="30">
        <f>Returns!C250</f>
        <v>85544</v>
      </c>
      <c r="E250" s="31">
        <f t="shared" si="1"/>
        <v>0.46093497424402441</v>
      </c>
      <c r="F250" s="35">
        <f>_xlfn.FORECAST.ETS($B250,$D$149:$D$248,$B$149:$B$248,12,1)</f>
        <v>69104.538059669198</v>
      </c>
      <c r="G250" s="35"/>
      <c r="H250" s="35"/>
      <c r="I250" s="30">
        <f t="shared" ref="I250:I252" si="2">_xlfn.FORECAST.ETS($B250,$C$149:$C$248,$B$149:$B$248,12,1)</f>
        <v>187966.06765781037</v>
      </c>
      <c r="J250" s="30"/>
      <c r="K250" s="30"/>
      <c r="L250" s="31">
        <f t="shared" ref="L250:L252" si="3">_xlfn.FORECAST.ETS($B250,$E$149:$E$248,$B$149:$B$248,12,1)</f>
        <v>0.62953346725844495</v>
      </c>
      <c r="M250" s="30"/>
      <c r="N250" s="30"/>
      <c r="O250" s="37">
        <f t="shared" ref="O250:P265" si="4">I250*L250</f>
        <v>118330.93029955681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Sales!C250</f>
        <v>170096</v>
      </c>
      <c r="D251" s="30">
        <f>Returns!C251</f>
        <v>87859</v>
      </c>
      <c r="E251" s="31">
        <f t="shared" si="1"/>
        <v>0.51652596180980148</v>
      </c>
      <c r="F251" s="35">
        <f>_xlfn.FORECAST.ETS($B251,$D$149:$D$248,$B$149:$B$248,12,1)</f>
        <v>78734.518509740694</v>
      </c>
      <c r="G251" s="35"/>
      <c r="H251" s="35"/>
      <c r="I251" s="30">
        <f t="shared" si="2"/>
        <v>192982.70625331986</v>
      </c>
      <c r="J251" s="30"/>
      <c r="K251" s="30"/>
      <c r="L251" s="31">
        <f t="shared" si="3"/>
        <v>0.43086371666599804</v>
      </c>
      <c r="M251" s="30"/>
      <c r="N251" s="30"/>
      <c r="O251" s="37">
        <f t="shared" si="4"/>
        <v>83149.24606856794</v>
      </c>
      <c r="P251" s="37"/>
      <c r="Q251" s="37"/>
      <c r="R251" t="s">
        <v>160</v>
      </c>
      <c r="S251" s="35">
        <f>SUM(F258:F260)-SUM($D258:$D260)</f>
        <v>42576.140098488482</v>
      </c>
      <c r="T251" s="37">
        <f>SUM(O258:O260)-SUM($D258:$D260)</f>
        <v>96935.279070704302</v>
      </c>
      <c r="U251" s="35">
        <f>ABS(S251)</f>
        <v>42576.140098488482</v>
      </c>
      <c r="V251" s="37">
        <f>ABS(T251)</f>
        <v>96935.279070704302</v>
      </c>
      <c r="W251" s="53">
        <f>U251/SUM(D255:D262)</f>
        <v>6.9647152515390637E-2</v>
      </c>
      <c r="X251" s="54">
        <f>V251/SUM(D255:D262)</f>
        <v>0.15856923971835055</v>
      </c>
      <c r="Y251" s="35">
        <f>S251^2</f>
        <v>1812727705.6861188</v>
      </c>
      <c r="Z251" s="37">
        <f>T251^2</f>
        <v>9396448328.5153236</v>
      </c>
      <c r="AA251" s="67">
        <f>SUM(F297:F299)-SUM($D258:$D260)</f>
        <v>50567.146572748141</v>
      </c>
      <c r="AB251" s="67">
        <f>ABS(AA251)</f>
        <v>50567.146572748141</v>
      </c>
      <c r="AC251" s="68">
        <f>AB251/SUM(D255:D262)</f>
        <v>8.2719047839316329E-2</v>
      </c>
      <c r="AD251" s="67">
        <f>AA251^2</f>
        <v>2557036312.5097942</v>
      </c>
    </row>
    <row r="252" spans="2:30" x14ac:dyDescent="0.25">
      <c r="B252" s="27">
        <v>44804</v>
      </c>
      <c r="C252" s="30">
        <f>Sales!C251</f>
        <v>174822</v>
      </c>
      <c r="D252" s="30">
        <f>Returns!C252</f>
        <v>84128</v>
      </c>
      <c r="E252" s="31">
        <f t="shared" si="1"/>
        <v>0.48122089897152531</v>
      </c>
      <c r="F252" s="35">
        <f>_xlfn.FORECAST.ETS($B252,$D$149:$D$248,$B$149:$B$248,12,1)</f>
        <v>70304.696386061216</v>
      </c>
      <c r="G252" s="35"/>
      <c r="H252" s="35"/>
      <c r="I252" s="30">
        <f t="shared" si="2"/>
        <v>192890.12014592235</v>
      </c>
      <c r="J252" s="30"/>
      <c r="K252" s="30"/>
      <c r="L252" s="31">
        <f t="shared" si="3"/>
        <v>0.40594761197386398</v>
      </c>
      <c r="M252" s="30"/>
      <c r="N252" s="30"/>
      <c r="O252" s="37">
        <f t="shared" si="4"/>
        <v>78303.283646588883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Sales!C252</f>
        <v>170321</v>
      </c>
      <c r="D253" s="30">
        <f>Returns!C253</f>
        <v>74232</v>
      </c>
      <c r="E253" s="31">
        <f t="shared" si="1"/>
        <v>0.43583586287069709</v>
      </c>
      <c r="F253" s="175">
        <f>_xlfn.FORECAST.ETS($B253,$D$149:$D$252,$B$149:$B$252,12,1)</f>
        <v>75606.499179249615</v>
      </c>
      <c r="G253" s="35"/>
      <c r="H253" s="35"/>
      <c r="I253" s="173">
        <f>_xlfn.FORECAST.ETS($B253,$C$149:$C$252,$B$149:$B$252,12,1)</f>
        <v>186955.72234962395</v>
      </c>
      <c r="J253" s="30"/>
      <c r="K253" s="30"/>
      <c r="L253" s="177">
        <f>_xlfn.FORECAST.ETS($B253,$E$149:$E$252,$B$149:$B$252,12,1)</f>
        <v>0.52989296288479681</v>
      </c>
      <c r="M253" s="30"/>
      <c r="N253" s="30"/>
      <c r="O253" s="167">
        <f t="shared" si="4"/>
        <v>99066.521644109656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Sales!C253</f>
        <v>158179</v>
      </c>
      <c r="D254" s="30">
        <f>Returns!C254</f>
        <v>85191</v>
      </c>
      <c r="E254" s="31">
        <f t="shared" si="1"/>
        <v>0.53857338837645963</v>
      </c>
      <c r="F254" s="165">
        <f t="shared" ref="F254:F260" si="5">_xlfn.FORECAST.ETS($B254,$D$149:$D$252,$B$149:$B$252,12,1)</f>
        <v>87088.784949443318</v>
      </c>
      <c r="G254" s="35"/>
      <c r="H254" s="35"/>
      <c r="I254" s="30">
        <f>_xlfn.FORECAST.ETS($B254,$C$149:$C$252,$B$149:$B$252,12,1)</f>
        <v>191117.159298516</v>
      </c>
      <c r="J254" s="30"/>
      <c r="K254" s="30"/>
      <c r="L254" s="31">
        <f t="shared" ref="L254:L260" si="6">_xlfn.FORECAST.ETS($B254,$E$149:$E$252,$B$149:$B$252,12,1)</f>
        <v>0.47574400121254157</v>
      </c>
      <c r="M254" s="30"/>
      <c r="N254" s="30"/>
      <c r="O254" s="167">
        <f t="shared" si="4"/>
        <v>90922.842065050689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Sales!C254</f>
        <v>163702</v>
      </c>
      <c r="D255" s="30">
        <f>Returns!C255</f>
        <v>63337</v>
      </c>
      <c r="E255" s="31">
        <f t="shared" si="1"/>
        <v>0.38690425284969027</v>
      </c>
      <c r="F255" s="165">
        <f t="shared" si="5"/>
        <v>73569.884344468286</v>
      </c>
      <c r="G255" s="35"/>
      <c r="H255" s="35"/>
      <c r="I255" s="30">
        <f t="shared" ref="I255:I260" si="7">_xlfn.FORECAST.ETS($B255,$C$149:$C$252,$B$149:$B$252,12,1)</f>
        <v>189302.36636693432</v>
      </c>
      <c r="J255" s="30"/>
      <c r="K255" s="30"/>
      <c r="L255" s="31">
        <f t="shared" si="6"/>
        <v>0.44223730113392296</v>
      </c>
      <c r="M255" s="30"/>
      <c r="N255" s="30"/>
      <c r="O255" s="167">
        <f t="shared" si="4"/>
        <v>83716.567600378141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Sales!C255</f>
        <v>198206</v>
      </c>
      <c r="D256" s="30">
        <f>Returns!C256</f>
        <v>55962</v>
      </c>
      <c r="E256" s="31">
        <f t="shared" si="1"/>
        <v>0.2823426132407697</v>
      </c>
      <c r="F256" s="165">
        <f t="shared" si="5"/>
        <v>61568.475525271992</v>
      </c>
      <c r="G256" s="35"/>
      <c r="H256" s="35"/>
      <c r="I256" s="30">
        <f t="shared" si="7"/>
        <v>211324.02938693282</v>
      </c>
      <c r="J256" s="30"/>
      <c r="K256" s="30"/>
      <c r="L256" s="31">
        <f t="shared" si="6"/>
        <v>0.38331251833728985</v>
      </c>
      <c r="M256" s="30"/>
      <c r="N256" s="30"/>
      <c r="O256" s="167">
        <f t="shared" si="4"/>
        <v>81003.14588948866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Sales!C256</f>
        <v>138694</v>
      </c>
      <c r="D257" s="30">
        <f>Returns!C257</f>
        <v>86860</v>
      </c>
      <c r="E257" s="31">
        <f t="shared" si="1"/>
        <v>0.62627078316293427</v>
      </c>
      <c r="F257" s="165">
        <f t="shared" si="5"/>
        <v>84946.894812729413</v>
      </c>
      <c r="G257" s="35"/>
      <c r="H257" s="35"/>
      <c r="I257" s="30">
        <f t="shared" si="7"/>
        <v>161748.11165917746</v>
      </c>
      <c r="J257" s="30"/>
      <c r="K257" s="30"/>
      <c r="L257" s="31">
        <f t="shared" si="6"/>
        <v>0.68017745938766649</v>
      </c>
      <c r="M257" s="30"/>
      <c r="N257" s="30"/>
      <c r="O257" s="167">
        <f t="shared" si="4"/>
        <v>110017.41964909193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Sales!C257</f>
        <v>133071</v>
      </c>
      <c r="D258" s="30">
        <f>Returns!C258</f>
        <v>60270</v>
      </c>
      <c r="E258" s="31">
        <f t="shared" si="1"/>
        <v>0.45291611245124785</v>
      </c>
      <c r="F258" s="165">
        <f t="shared" si="5"/>
        <v>71839.805645290748</v>
      </c>
      <c r="G258" s="35"/>
      <c r="H258" s="35"/>
      <c r="I258" s="30">
        <f t="shared" si="7"/>
        <v>170108.63804018282</v>
      </c>
      <c r="J258" s="30"/>
      <c r="K258" s="30"/>
      <c r="L258" s="31">
        <f t="shared" si="6"/>
        <v>0.55240504112285926</v>
      </c>
      <c r="M258" s="30"/>
      <c r="N258" s="30"/>
      <c r="O258" s="167">
        <f t="shared" si="4"/>
        <v>93968.869191940772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Sales!C258</f>
        <v>160117</v>
      </c>
      <c r="D259" s="30">
        <f>Returns!C259</f>
        <v>73523</v>
      </c>
      <c r="E259" s="31">
        <f t="shared" si="1"/>
        <v>0.45918297245139494</v>
      </c>
      <c r="F259" s="165">
        <f t="shared" si="5"/>
        <v>96110.23817049223</v>
      </c>
      <c r="G259" s="35"/>
      <c r="H259" s="35"/>
      <c r="I259" s="30">
        <f t="shared" si="7"/>
        <v>200267.44156960529</v>
      </c>
      <c r="J259" s="30"/>
      <c r="K259" s="30"/>
      <c r="L259" s="31">
        <f t="shared" si="6"/>
        <v>0.4757885993868598</v>
      </c>
      <c r="M259" s="30"/>
      <c r="N259" s="30"/>
      <c r="O259" s="167">
        <f t="shared" si="4"/>
        <v>95284.965527192282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Sales!C259</f>
        <v>150864</v>
      </c>
      <c r="D260" s="30">
        <f>Returns!C260</f>
        <v>83811</v>
      </c>
      <c r="E260" s="34">
        <f t="shared" si="1"/>
        <v>0.5555400890868597</v>
      </c>
      <c r="F260" s="166">
        <f t="shared" si="5"/>
        <v>92230.09628270549</v>
      </c>
      <c r="G260" s="36"/>
      <c r="H260" s="36"/>
      <c r="I260" s="33">
        <f t="shared" si="7"/>
        <v>210415.95714468756</v>
      </c>
      <c r="J260" s="33"/>
      <c r="K260" s="33"/>
      <c r="L260" s="34">
        <f t="shared" si="6"/>
        <v>0.5954179808968656</v>
      </c>
      <c r="M260" s="33"/>
      <c r="N260" s="33"/>
      <c r="O260" s="168">
        <f t="shared" si="4"/>
        <v>125285.44435157126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Sales!C260</f>
        <v>160004</v>
      </c>
      <c r="D261" s="30">
        <f>Returns!C261</f>
        <v>94674</v>
      </c>
      <c r="E261" s="31">
        <f t="shared" si="1"/>
        <v>0.5916977075573111</v>
      </c>
      <c r="F261" s="35"/>
      <c r="G261" s="35">
        <f>_xlfn.FORECAST.ETS($B261,$D$149:$D$260,$B$149:$B$260,12,1)</f>
        <v>96997.718331735276</v>
      </c>
      <c r="H261" s="35"/>
      <c r="I261" s="30"/>
      <c r="J261" s="30">
        <f>_xlfn.FORECAST.ETS($B261,$C$149:$C$260,$B$149:$B$260,12,1)</f>
        <v>196587.82436786522</v>
      </c>
      <c r="K261" s="30"/>
      <c r="L261" s="30"/>
      <c r="M261" s="31">
        <f>_xlfn.FORECAST.ETS($B261,$E$149:$E$260,$B$149:$B$260,12,1)</f>
        <v>0.45697577942758189</v>
      </c>
      <c r="N261" s="30"/>
      <c r="O261" s="37"/>
      <c r="P261" s="37">
        <f>J261*M261</f>
        <v>89835.874266477782</v>
      </c>
      <c r="Q261" s="37"/>
      <c r="R261" t="s">
        <v>159</v>
      </c>
      <c r="S261" s="35">
        <f>SUM(G265:G272)-SUM($D265:$D272)</f>
        <v>14921.55880156171</v>
      </c>
      <c r="T261" s="37">
        <f>SUM(P265:P272)-SUM($D265:$D272)</f>
        <v>57604.521314616548</v>
      </c>
      <c r="U261" s="35">
        <f>ABS(S261)</f>
        <v>14921.55880156171</v>
      </c>
      <c r="V261" s="37">
        <f>ABS(T261)</f>
        <v>57604.521314616548</v>
      </c>
      <c r="W261" s="53">
        <f>U261/SUM(D265:D272)</f>
        <v>2.3624527680021962E-2</v>
      </c>
      <c r="X261" s="54">
        <f>V261/SUM(D265:D272)</f>
        <v>9.120224142729258E-2</v>
      </c>
      <c r="Y261" s="35">
        <f>S261^2</f>
        <v>222652917.06846374</v>
      </c>
      <c r="Z261" s="37">
        <f>T261^2</f>
        <v>3318280875.8861122</v>
      </c>
      <c r="AA261" s="67">
        <f>SUM(G304:G311)-SUM($D265:$D272)</f>
        <v>27503.179992358433</v>
      </c>
      <c r="AB261" s="67">
        <f>ABS(AA261)</f>
        <v>27503.179992358433</v>
      </c>
      <c r="AC261" s="68">
        <f>AB261/SUM(D265:D272)</f>
        <v>4.3544353888153718E-2</v>
      </c>
      <c r="AD261" s="67">
        <f>AA261^2</f>
        <v>756424909.69206524</v>
      </c>
    </row>
    <row r="262" spans="2:30" x14ac:dyDescent="0.25">
      <c r="B262" s="27">
        <v>45107</v>
      </c>
      <c r="C262" s="30">
        <f>Sales!C261</f>
        <v>181706</v>
      </c>
      <c r="D262" s="30">
        <f>Returns!C262</f>
        <v>92875</v>
      </c>
      <c r="E262" s="31">
        <f t="shared" si="1"/>
        <v>0.51112786589325609</v>
      </c>
      <c r="F262" s="35"/>
      <c r="G262" s="35">
        <f t="shared" ref="G262:G264" si="8">_xlfn.FORECAST.ETS($B262,$D$149:$D$260,$B$149:$B$260,12,1)</f>
        <v>92161.561337067789</v>
      </c>
      <c r="H262" s="35"/>
      <c r="I262" s="30"/>
      <c r="J262" s="30">
        <f t="shared" ref="J262:J264" si="9">_xlfn.FORECAST.ETS($B262,$C$149:$C$260,$B$149:$B$260,12,1)</f>
        <v>201050.58268830474</v>
      </c>
      <c r="K262" s="30"/>
      <c r="L262" s="30"/>
      <c r="M262" s="31">
        <f t="shared" ref="M262:M264" si="10">_xlfn.FORECAST.ETS($B262,$E$149:$E$260,$B$149:$B$260,12,1)</f>
        <v>0.47495075569985573</v>
      </c>
      <c r="N262" s="30"/>
      <c r="O262" s="37"/>
      <c r="P262" s="37">
        <f t="shared" si="4"/>
        <v>95489.12618170667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Sales!C262</f>
        <v>167904</v>
      </c>
      <c r="D263" s="30">
        <f>Returns!C263</f>
        <v>84528</v>
      </c>
      <c r="E263" s="31">
        <f t="shared" si="1"/>
        <v>0.50343053173241847</v>
      </c>
      <c r="F263" s="35"/>
      <c r="G263" s="35">
        <f t="shared" si="8"/>
        <v>95422.92971447653</v>
      </c>
      <c r="H263" s="35"/>
      <c r="I263" s="30"/>
      <c r="J263" s="30">
        <f t="shared" si="9"/>
        <v>202714.87260446182</v>
      </c>
      <c r="K263" s="30"/>
      <c r="L263" s="30"/>
      <c r="M263" s="31">
        <f t="shared" si="10"/>
        <v>0.45432751437177815</v>
      </c>
      <c r="N263" s="30"/>
      <c r="O263" s="37"/>
      <c r="P263" s="37">
        <f t="shared" si="4"/>
        <v>92098.944196576806</v>
      </c>
      <c r="Q263" s="37"/>
      <c r="R263" t="s">
        <v>160</v>
      </c>
      <c r="S263" s="35">
        <f>SUM(G270:G272)-SUM($D270:$D272)</f>
        <v>10666.807963464584</v>
      </c>
      <c r="T263" s="37">
        <f>SUM(P270:P272)-SUM($D270:$D272)</f>
        <v>22503.358517840621</v>
      </c>
      <c r="U263" s="35">
        <f>ABS(S263)</f>
        <v>10666.807963464584</v>
      </c>
      <c r="V263" s="37">
        <f>ABS(T263)</f>
        <v>22503.358517840621</v>
      </c>
      <c r="W263" s="53">
        <f>U263/SUM(D267:D274)</f>
        <v>1.6643690299558402E-2</v>
      </c>
      <c r="X263" s="54">
        <f>V263/SUM(D267:D274)</f>
        <v>3.511255955424724E-2</v>
      </c>
      <c r="Y263" s="35">
        <f>S263^2</f>
        <v>113780792.12943146</v>
      </c>
      <c r="Z263" s="37">
        <f>T263^2</f>
        <v>506401144.58247006</v>
      </c>
      <c r="AA263" s="67">
        <f>SUM(G309:G311)-SUM($D270:$D272)</f>
        <v>18394.333262211119</v>
      </c>
      <c r="AB263" s="67">
        <f>ABS(AA263)</f>
        <v>18394.333262211119</v>
      </c>
      <c r="AC263" s="68">
        <f>AB263/SUM(D267:D274)</f>
        <v>2.8701143503446946E-2</v>
      </c>
      <c r="AD263" s="67">
        <f>AA263^2</f>
        <v>338351496.16128635</v>
      </c>
    </row>
    <row r="264" spans="2:30" x14ac:dyDescent="0.25">
      <c r="B264" s="27">
        <v>45169</v>
      </c>
      <c r="C264" s="30">
        <f>Sales!C263</f>
        <v>169769</v>
      </c>
      <c r="D264" s="30">
        <f>Returns!C264</f>
        <v>83033</v>
      </c>
      <c r="E264" s="31">
        <f t="shared" si="1"/>
        <v>0.48909400420571481</v>
      </c>
      <c r="F264" s="35"/>
      <c r="G264" s="35">
        <f t="shared" si="8"/>
        <v>91804.035872569599</v>
      </c>
      <c r="H264" s="35"/>
      <c r="I264" s="30"/>
      <c r="J264" s="30">
        <f t="shared" si="9"/>
        <v>207787.82338385287</v>
      </c>
      <c r="K264" s="30"/>
      <c r="L264" s="30"/>
      <c r="M264" s="31">
        <f t="shared" si="10"/>
        <v>0.44860573663381287</v>
      </c>
      <c r="N264" s="30"/>
      <c r="O264" s="37"/>
      <c r="P264" s="37">
        <f t="shared" si="4"/>
        <v>93214.809572649916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Sales!C264</f>
        <v>152942</v>
      </c>
      <c r="D265" s="30">
        <f>Returns!C265</f>
        <v>81188</v>
      </c>
      <c r="E265" s="31">
        <f t="shared" si="1"/>
        <v>0.53084175700592384</v>
      </c>
      <c r="F265" s="35"/>
      <c r="G265" s="175">
        <f>_xlfn.FORECAST.ETS($B265,$D$149:$D$264,$B$149:$B$264,12,1)</f>
        <v>80324.1735187007</v>
      </c>
      <c r="H265" s="35"/>
      <c r="I265" s="30"/>
      <c r="J265" s="173">
        <f>_xlfn.FORECAST.ETS($B265,$C$149:$C$264,$B$149:$B$264,12,1)</f>
        <v>167853.73154118354</v>
      </c>
      <c r="K265" s="30"/>
      <c r="L265" s="30"/>
      <c r="M265" s="177">
        <f>_xlfn.FORECAST.ETS($B265,$E$149:$E$264,$B$149:$B$264,12,1)</f>
        <v>0.53730659710358619</v>
      </c>
      <c r="N265" s="30"/>
      <c r="O265" s="37"/>
      <c r="P265" s="167">
        <f t="shared" si="4"/>
        <v>90188.917305532232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Sales!C265</f>
        <v>153986</v>
      </c>
      <c r="D266" s="30">
        <f>Returns!C266</f>
        <v>73344</v>
      </c>
      <c r="E266" s="31">
        <f t="shared" si="1"/>
        <v>0.47630304053615263</v>
      </c>
      <c r="F266" s="35"/>
      <c r="G266" s="165">
        <f t="shared" ref="G266:G272" si="11">_xlfn.FORECAST.ETS($B266,$D$149:$D$264,$B$149:$B$264,12,1)</f>
        <v>83536.608503320633</v>
      </c>
      <c r="H266" s="35"/>
      <c r="I266" s="30"/>
      <c r="J266" s="30">
        <f t="shared" ref="J266:J272" si="12">_xlfn.FORECAST.ETS($B266,$C$149:$C$264,$B$149:$B$264,12,1)</f>
        <v>179006.64164105215</v>
      </c>
      <c r="K266" s="30"/>
      <c r="L266" s="30"/>
      <c r="M266" s="31">
        <f t="shared" ref="M266:M272" si="13">_xlfn.FORECAST.ETS($B266,$E$149:$E$264,$B$149:$B$264,12,1)</f>
        <v>0.48293429700016355</v>
      </c>
      <c r="N266" s="30"/>
      <c r="O266" s="37"/>
      <c r="P266" s="167">
        <f t="shared" ref="P266:P272" si="14">J266*M266</f>
        <v>86448.446639281727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Sales!C266</f>
        <v>161338</v>
      </c>
      <c r="D267" s="30">
        <f>Returns!C267</f>
        <v>86503</v>
      </c>
      <c r="E267" s="31">
        <f t="shared" si="1"/>
        <v>0.53616011107116734</v>
      </c>
      <c r="F267" s="35"/>
      <c r="G267" s="165">
        <f t="shared" si="11"/>
        <v>74731.656675387494</v>
      </c>
      <c r="H267" s="35"/>
      <c r="I267" s="30"/>
      <c r="J267" s="30">
        <f t="shared" si="12"/>
        <v>174913.03668399542</v>
      </c>
      <c r="K267" s="30"/>
      <c r="L267" s="30"/>
      <c r="M267" s="31">
        <f t="shared" si="13"/>
        <v>0.44893889435291501</v>
      </c>
      <c r="N267" s="30"/>
      <c r="O267" s="37"/>
      <c r="P267" s="167">
        <f t="shared" si="14"/>
        <v>78525.265296823767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Sales!C267</f>
        <v>166096</v>
      </c>
      <c r="D268" s="30">
        <f>Returns!C268</f>
        <v>77486</v>
      </c>
      <c r="E268" s="31">
        <f t="shared" si="1"/>
        <v>0.46651334168191888</v>
      </c>
      <c r="F268" s="35"/>
      <c r="G268" s="165">
        <f t="shared" si="11"/>
        <v>71454.684810985724</v>
      </c>
      <c r="H268" s="35"/>
      <c r="I268" s="30"/>
      <c r="J268" s="30">
        <f t="shared" si="12"/>
        <v>184429.95049854356</v>
      </c>
      <c r="K268" s="30"/>
      <c r="L268" s="30"/>
      <c r="M268" s="31">
        <f t="shared" si="13"/>
        <v>0.38957925118395897</v>
      </c>
      <c r="N268" s="30"/>
      <c r="O268" s="37"/>
      <c r="P268" s="167">
        <f t="shared" si="14"/>
        <v>71850.082011117222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Sales!C268</f>
        <v>134788</v>
      </c>
      <c r="D269" s="30">
        <f>Returns!C269</f>
        <v>71663</v>
      </c>
      <c r="E269" s="31">
        <f t="shared" si="1"/>
        <v>0.53167195892809449</v>
      </c>
      <c r="F269" s="35"/>
      <c r="G269" s="165">
        <f t="shared" si="11"/>
        <v>84391.627329702547</v>
      </c>
      <c r="H269" s="35"/>
      <c r="I269" s="30"/>
      <c r="J269" s="30">
        <f t="shared" si="12"/>
        <v>143228.2622033169</v>
      </c>
      <c r="K269" s="30"/>
      <c r="L269" s="30"/>
      <c r="M269" s="31">
        <f t="shared" si="13"/>
        <v>0.68612472170136551</v>
      </c>
      <c r="N269" s="30"/>
      <c r="O269" s="37"/>
      <c r="P269" s="167">
        <f t="shared" si="14"/>
        <v>98272.451544021023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Sales!C269</f>
        <v>130477</v>
      </c>
      <c r="D270" s="30">
        <f>Returns!C270</f>
        <v>81164</v>
      </c>
      <c r="E270" s="31">
        <f t="shared" si="1"/>
        <v>0.62205599454309957</v>
      </c>
      <c r="F270" s="35"/>
      <c r="G270" s="165">
        <f t="shared" si="11"/>
        <v>73937.72038195582</v>
      </c>
      <c r="H270" s="35"/>
      <c r="I270" s="30"/>
      <c r="J270" s="30">
        <f t="shared" si="12"/>
        <v>149693.22539622145</v>
      </c>
      <c r="K270" s="30"/>
      <c r="L270" s="30"/>
      <c r="M270" s="31">
        <f t="shared" si="13"/>
        <v>0.55340983823438039</v>
      </c>
      <c r="N270" s="30"/>
      <c r="O270" s="37"/>
      <c r="P270" s="167">
        <f t="shared" si="14"/>
        <v>82841.70365130555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Sales!C270</f>
        <v>148731</v>
      </c>
      <c r="D271" s="30">
        <f>Returns!C271</f>
        <v>69055</v>
      </c>
      <c r="E271" s="31">
        <f t="shared" si="1"/>
        <v>0.46429459897398662</v>
      </c>
      <c r="F271" s="35"/>
      <c r="G271" s="165">
        <f t="shared" si="11"/>
        <v>88336.403119003429</v>
      </c>
      <c r="H271" s="35"/>
      <c r="I271" s="30"/>
      <c r="J271" s="30">
        <f t="shared" si="12"/>
        <v>176599.28247927822</v>
      </c>
      <c r="K271" s="30"/>
      <c r="L271" s="30"/>
      <c r="M271" s="31">
        <f t="shared" si="13"/>
        <v>0.48102990318931937</v>
      </c>
      <c r="N271" s="30"/>
      <c r="O271" s="37"/>
      <c r="P271" s="167">
        <f t="shared" si="14"/>
        <v>84949.535754310462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Sales!C271</f>
        <v>148064</v>
      </c>
      <c r="D272" s="30">
        <f>Returns!C272</f>
        <v>91210</v>
      </c>
      <c r="E272" s="34">
        <f t="shared" si="1"/>
        <v>0.61601739788199694</v>
      </c>
      <c r="F272" s="36"/>
      <c r="G272" s="166">
        <f t="shared" si="11"/>
        <v>89821.684462505349</v>
      </c>
      <c r="H272" s="36"/>
      <c r="I272" s="33"/>
      <c r="J272" s="33">
        <f t="shared" si="12"/>
        <v>160164.29187562305</v>
      </c>
      <c r="K272" s="33"/>
      <c r="L272" s="33"/>
      <c r="M272" s="34">
        <f t="shared" si="13"/>
        <v>0.60026562716540977</v>
      </c>
      <c r="N272" s="33"/>
      <c r="O272" s="38"/>
      <c r="P272" s="168">
        <f t="shared" si="14"/>
        <v>96141.119112224609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Sales!C272</f>
        <v>165253</v>
      </c>
      <c r="D273" s="30">
        <f>Returns!C273</f>
        <v>85815</v>
      </c>
      <c r="E273" s="31">
        <f t="shared" si="1"/>
        <v>0.519294657283075</v>
      </c>
      <c r="F273" s="35"/>
      <c r="G273" s="35"/>
      <c r="H273" s="35">
        <f>_xlfn.FORECAST.ETS($B273,$D$149:$D$272,$B$149:$B$272,12,1)</f>
        <v>93595.275536840578</v>
      </c>
      <c r="I273" s="30"/>
      <c r="J273" s="30"/>
      <c r="K273" s="30">
        <f>_xlfn.FORECAST.ETS($B273,$C$149:$C$272,$B$149:$B$272,12,1)</f>
        <v>169752.85792097828</v>
      </c>
      <c r="L273" s="30"/>
      <c r="M273" s="30"/>
      <c r="N273" s="31">
        <f>_xlfn.FORECAST.ETS($B273,$E$149:$E$272,$B$149:$B$272,12,1)</f>
        <v>0.51749861911068362</v>
      </c>
      <c r="O273" s="37"/>
      <c r="P273" s="37"/>
      <c r="Q273" s="37">
        <f>K273*N273</f>
        <v>87846.869564198336</v>
      </c>
      <c r="R273" t="s">
        <v>159</v>
      </c>
      <c r="S273" s="35">
        <f>SUM(H277:H284)-SUM($D277:$D284)</f>
        <v>40325.977621792932</v>
      </c>
      <c r="T273" s="37">
        <f>SUM(Q277:Q284)-SUM($D277:$D284)</f>
        <v>93328.270734305726</v>
      </c>
      <c r="U273" s="35">
        <f>ABS(S273)</f>
        <v>40325.977621792932</v>
      </c>
      <c r="V273" s="37">
        <f>ABS(T273)</f>
        <v>93328.270734305726</v>
      </c>
      <c r="W273" s="53">
        <f>U273/SUM(D277:D284)</f>
        <v>6.7251210111856821E-2</v>
      </c>
      <c r="X273" s="54">
        <f>V273/SUM(D277:D284)</f>
        <v>0.15564257867209511</v>
      </c>
      <c r="Y273" s="35">
        <f>S273^2</f>
        <v>1626184471.1533444</v>
      </c>
      <c r="Z273" s="37">
        <f>T273^2</f>
        <v>8710166118.255867</v>
      </c>
      <c r="AA273" s="67">
        <f>SUM(H316:H323)-SUM($D277:$D284)</f>
        <v>794.62015229836106</v>
      </c>
      <c r="AB273" s="67">
        <f>ABS(AA273)</f>
        <v>794.62015229836106</v>
      </c>
      <c r="AC273" s="68">
        <f>AB273/SUM(D277:D284)</f>
        <v>1.3251796973783271E-3</v>
      </c>
      <c r="AD273" s="67">
        <f>AA273^2</f>
        <v>631421.1864386705</v>
      </c>
    </row>
    <row r="274" spans="2:33" x14ac:dyDescent="0.25">
      <c r="B274" s="27">
        <v>45473</v>
      </c>
      <c r="C274" s="30">
        <f>Sales!C273</f>
        <v>161521</v>
      </c>
      <c r="D274" s="30">
        <f>Returns!C274</f>
        <v>77996</v>
      </c>
      <c r="E274" s="31">
        <f t="shared" si="1"/>
        <v>0.4828845784758638</v>
      </c>
      <c r="F274" s="35"/>
      <c r="G274" s="35"/>
      <c r="H274" s="35">
        <f t="shared" ref="H274:H276" si="15">_xlfn.FORECAST.ETS($B274,$D$149:$D$272,$B$149:$B$272,12,1)</f>
        <v>88476.482784166539</v>
      </c>
      <c r="I274" s="30"/>
      <c r="J274" s="30"/>
      <c r="K274" s="30">
        <f t="shared" ref="K274:K276" si="16">_xlfn.FORECAST.ETS($B274,$C$149:$C$272,$B$149:$B$272,12,1)</f>
        <v>172478.03726899662</v>
      </c>
      <c r="L274" s="30"/>
      <c r="M274" s="30"/>
      <c r="N274" s="31">
        <f t="shared" ref="N274:N276" si="17">_xlfn.FORECAST.ETS($B274,$E$149:$E$272,$B$149:$B$272,12,1)</f>
        <v>0.53529710490245486</v>
      </c>
      <c r="O274" s="37"/>
      <c r="P274" s="37"/>
      <c r="Q274" s="37">
        <f t="shared" ref="Q274:Q284" si="18">K274*N274</f>
        <v>92326.994009351605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Sales!C274</f>
        <v>177609</v>
      </c>
      <c r="D275" s="30">
        <f>Returns!C275</f>
        <v>96290</v>
      </c>
      <c r="E275" s="31">
        <f t="shared" si="1"/>
        <v>0.54214594981110187</v>
      </c>
      <c r="F275" s="35"/>
      <c r="G275" s="35"/>
      <c r="H275" s="35">
        <f t="shared" si="15"/>
        <v>88038.546093348996</v>
      </c>
      <c r="I275" s="30"/>
      <c r="J275" s="30"/>
      <c r="K275" s="30">
        <f t="shared" si="16"/>
        <v>177038.65314715434</v>
      </c>
      <c r="L275" s="30"/>
      <c r="M275" s="30"/>
      <c r="N275" s="31">
        <f t="shared" si="17"/>
        <v>0.51461538442170152</v>
      </c>
      <c r="O275" s="37"/>
      <c r="P275" s="37"/>
      <c r="Q275" s="37">
        <f t="shared" si="18"/>
        <v>91106.814546823109</v>
      </c>
      <c r="R275" t="s">
        <v>160</v>
      </c>
      <c r="S275" s="35">
        <f>SUM(H282:H284)-SUM($D282:$D284)</f>
        <v>20637.779076780251</v>
      </c>
      <c r="T275" s="37">
        <f>SUM(Q282:Q284)-SUM($D282:$D284)</f>
        <v>33695.057743798068</v>
      </c>
      <c r="U275" s="35">
        <f>ABS(S275)</f>
        <v>20637.779076780251</v>
      </c>
      <c r="V275" s="37">
        <f>ABS(T275)</f>
        <v>33695.057743798068</v>
      </c>
      <c r="W275" s="53">
        <f>U275/SUM(D279:D286)</f>
        <v>4.7333812861733812E-2</v>
      </c>
      <c r="X275" s="54">
        <f>V275/SUM(D279:D286)</f>
        <v>7.7281356277561192E-2</v>
      </c>
      <c r="Y275" s="35">
        <f>S275^2</f>
        <v>425917925.22198868</v>
      </c>
      <c r="Z275" s="37">
        <f>T275^2</f>
        <v>1135356916.3578861</v>
      </c>
      <c r="AA275" s="67">
        <f>SUM(H321:H323)-SUM($D282:$D284)</f>
        <v>-2452.7949536544038</v>
      </c>
      <c r="AB275" s="67">
        <f>ABS(AA275)</f>
        <v>2452.7949536544038</v>
      </c>
      <c r="AC275" s="68">
        <f>AB275/SUM(D279:D286)</f>
        <v>5.6256119853084338E-3</v>
      </c>
      <c r="AD275" s="67">
        <f>AA275^2</f>
        <v>6016203.0846725088</v>
      </c>
    </row>
    <row r="276" spans="2:33" x14ac:dyDescent="0.25">
      <c r="B276" s="27">
        <v>45535</v>
      </c>
      <c r="C276" s="30">
        <f>Sales!C275</f>
        <v>154997</v>
      </c>
      <c r="D276" s="30">
        <f>Returns!C276</f>
        <v>80803</v>
      </c>
      <c r="E276" s="31">
        <f t="shared" si="1"/>
        <v>0.52131976747937059</v>
      </c>
      <c r="F276" s="35"/>
      <c r="G276" s="35"/>
      <c r="H276" s="35">
        <f t="shared" si="15"/>
        <v>84867.819252811139</v>
      </c>
      <c r="I276" s="30"/>
      <c r="J276" s="30"/>
      <c r="K276" s="30">
        <f t="shared" si="16"/>
        <v>176552.78662949032</v>
      </c>
      <c r="L276" s="30"/>
      <c r="M276" s="30"/>
      <c r="N276" s="31">
        <f t="shared" si="17"/>
        <v>0.50881677254739266</v>
      </c>
      <c r="O276" s="37"/>
      <c r="P276" s="37"/>
      <c r="Q276" s="37">
        <f t="shared" si="18"/>
        <v>89833.019077065721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Sales!C276</f>
        <v>140604</v>
      </c>
      <c r="D277" s="30">
        <f>Returns!C277</f>
        <v>76698</v>
      </c>
      <c r="E277" s="31">
        <f t="shared" si="1"/>
        <v>0.54548945975932406</v>
      </c>
      <c r="F277" s="35"/>
      <c r="G277" s="35"/>
      <c r="H277" s="175">
        <f>_xlfn.FORECAST.ETS($B277,$D$149:$D$276,$B$149:$B$276,12,1)</f>
        <v>79171.859324221412</v>
      </c>
      <c r="I277" s="30"/>
      <c r="J277" s="30"/>
      <c r="K277" s="173">
        <f>_xlfn.FORECAST.ETS($B277,$C$149:$C$276,$B$149:$B$276,12,1)</f>
        <v>159644.63755466582</v>
      </c>
      <c r="L277" s="30"/>
      <c r="M277" s="30"/>
      <c r="N277" s="177">
        <f>_xlfn.FORECAST.ETS($B277,$E$149:$E$276,$B$149:$B$276,12,1)</f>
        <v>0.56944215775562346</v>
      </c>
      <c r="O277" s="37"/>
      <c r="P277" s="37"/>
      <c r="Q277" s="167">
        <f t="shared" si="18"/>
        <v>90908.386883243351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Sales!C277</f>
        <v>167441</v>
      </c>
      <c r="D278" s="30">
        <f>Returns!C278</f>
        <v>86929</v>
      </c>
      <c r="E278" s="31">
        <f t="shared" ref="E278:E284" si="19">D278/C278</f>
        <v>0.51916197347125259</v>
      </c>
      <c r="F278" s="35"/>
      <c r="G278" s="35"/>
      <c r="H278" s="165">
        <f t="shared" ref="H278:H284" si="20">_xlfn.FORECAST.ETS($B278,$D$149:$D$276,$B$149:$B$276,12,1)</f>
        <v>82585.754622275461</v>
      </c>
      <c r="I278" s="30"/>
      <c r="J278" s="30"/>
      <c r="K278" s="30">
        <f t="shared" ref="K278:K284" si="21">_xlfn.FORECAST.ETS($B278,$C$149:$C$276,$B$149:$B$276,12,1)</f>
        <v>170598.05829049618</v>
      </c>
      <c r="L278" s="30"/>
      <c r="M278" s="30"/>
      <c r="N278" s="31">
        <f t="shared" ref="N278:N284" si="22">_xlfn.FORECAST.ETS($B278,$E$149:$E$276,$B$149:$B$276,12,1)</f>
        <v>0.51499139026928886</v>
      </c>
      <c r="O278" s="37"/>
      <c r="P278" s="37"/>
      <c r="Q278" s="167">
        <f t="shared" si="18"/>
        <v>87856.5312162638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Sales!C278</f>
        <v>154332</v>
      </c>
      <c r="D279" s="30">
        <f>Returns!C279</f>
        <v>61927</v>
      </c>
      <c r="E279" s="31">
        <f t="shared" si="19"/>
        <v>0.40125832620584195</v>
      </c>
      <c r="F279" s="35"/>
      <c r="G279" s="35"/>
      <c r="H279" s="165">
        <f t="shared" si="20"/>
        <v>76239.969194074656</v>
      </c>
      <c r="I279" s="30"/>
      <c r="J279" s="30"/>
      <c r="K279" s="30">
        <f t="shared" si="21"/>
        <v>166339.47437546364</v>
      </c>
      <c r="L279" s="30"/>
      <c r="M279" s="30"/>
      <c r="N279" s="31">
        <f t="shared" si="22"/>
        <v>0.48101339899136486</v>
      </c>
      <c r="O279" s="37"/>
      <c r="P279" s="37"/>
      <c r="Q279" s="167">
        <f t="shared" si="18"/>
        <v>80011.515955778799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Sales!C279</f>
        <v>164082</v>
      </c>
      <c r="D280" s="30">
        <f>Returns!C280</f>
        <v>62567</v>
      </c>
      <c r="E280" s="31">
        <f t="shared" si="19"/>
        <v>0.38131543984105509</v>
      </c>
      <c r="F280" s="35"/>
      <c r="G280" s="35"/>
      <c r="H280" s="165">
        <f t="shared" si="20"/>
        <v>69074.141828697364</v>
      </c>
      <c r="I280" s="30"/>
      <c r="J280" s="30"/>
      <c r="K280" s="30">
        <f t="shared" si="21"/>
        <v>175662.10163990813</v>
      </c>
      <c r="L280" s="30"/>
      <c r="M280" s="30"/>
      <c r="N280" s="31">
        <f t="shared" si="22"/>
        <v>0.42155396029972209</v>
      </c>
      <c r="O280" s="37"/>
      <c r="P280" s="37"/>
      <c r="Q280" s="167">
        <f t="shared" si="18"/>
        <v>74051.05462087557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Sales!C280</f>
        <v>136364</v>
      </c>
      <c r="D281" s="30">
        <f>Returns!C281</f>
        <v>81462</v>
      </c>
      <c r="E281" s="31">
        <f t="shared" si="19"/>
        <v>0.59738640696958145</v>
      </c>
      <c r="F281" s="35"/>
      <c r="G281" s="35"/>
      <c r="H281" s="165">
        <f t="shared" si="20"/>
        <v>82199.473575743657</v>
      </c>
      <c r="I281" s="30"/>
      <c r="J281" s="30"/>
      <c r="K281" s="30">
        <f t="shared" si="21"/>
        <v>134286.89427621986</v>
      </c>
      <c r="L281" s="30"/>
      <c r="M281" s="30"/>
      <c r="N281" s="31">
        <f t="shared" si="22"/>
        <v>0.71778206528539179</v>
      </c>
      <c r="O281" s="37"/>
      <c r="P281" s="37"/>
      <c r="Q281" s="167">
        <f t="shared" si="18"/>
        <v>96388.724314346153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Sales!C281</f>
        <v>135670</v>
      </c>
      <c r="D282" s="30">
        <f>Returns!C282</f>
        <v>53409</v>
      </c>
      <c r="E282" s="31">
        <f t="shared" si="19"/>
        <v>0.39366846023439228</v>
      </c>
      <c r="F282" s="35"/>
      <c r="G282" s="35"/>
      <c r="H282" s="165">
        <f t="shared" si="20"/>
        <v>73297.512962355991</v>
      </c>
      <c r="I282" s="30"/>
      <c r="J282" s="30"/>
      <c r="K282" s="30">
        <f t="shared" si="21"/>
        <v>140351.96290178725</v>
      </c>
      <c r="L282" s="30"/>
      <c r="M282" s="30"/>
      <c r="N282" s="31">
        <f t="shared" si="22"/>
        <v>0.58980334426411507</v>
      </c>
      <c r="O282" s="37"/>
      <c r="P282" s="37"/>
      <c r="Q282" s="167">
        <f t="shared" si="18"/>
        <v>82780.05709350713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Sales!C282</f>
        <v>121064</v>
      </c>
      <c r="D283" s="30">
        <f>Returns!C283</f>
        <v>91061</v>
      </c>
      <c r="E283" s="31">
        <f t="shared" si="19"/>
        <v>0.75217240467851709</v>
      </c>
      <c r="F283" s="35"/>
      <c r="G283" s="35"/>
      <c r="H283" s="165">
        <f t="shared" si="20"/>
        <v>85341.676148473751</v>
      </c>
      <c r="I283" s="30"/>
      <c r="J283" s="30"/>
      <c r="K283" s="30">
        <f t="shared" si="21"/>
        <v>167270.45767757029</v>
      </c>
      <c r="L283" s="30"/>
      <c r="M283" s="30"/>
      <c r="N283" s="31">
        <f t="shared" si="22"/>
        <v>0.51268230292021599</v>
      </c>
      <c r="O283" s="37"/>
      <c r="P283" s="37"/>
      <c r="Q283" s="167">
        <f t="shared" si="18"/>
        <v>85756.603452655254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Sales!C283</f>
        <v>155264</v>
      </c>
      <c r="D284" s="30">
        <f>Returns!C284</f>
        <v>85579</v>
      </c>
      <c r="E284" s="31">
        <f t="shared" si="19"/>
        <v>0.5511837901896125</v>
      </c>
      <c r="F284" s="35"/>
      <c r="G284" s="35"/>
      <c r="H284" s="165">
        <f t="shared" si="20"/>
        <v>92047.589965950538</v>
      </c>
      <c r="I284" s="30"/>
      <c r="J284" s="30"/>
      <c r="K284" s="30">
        <f t="shared" si="21"/>
        <v>150674.64914007485</v>
      </c>
      <c r="L284" s="30"/>
      <c r="M284" s="30"/>
      <c r="N284" s="31">
        <f t="shared" si="22"/>
        <v>0.63187402619485111</v>
      </c>
      <c r="O284" s="37"/>
      <c r="P284" s="37"/>
      <c r="Q284" s="169">
        <f t="shared" si="18"/>
        <v>95207.397197635655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75582.447997936644</v>
      </c>
      <c r="G288" s="65"/>
      <c r="H288" s="65"/>
      <c r="R288" t="s">
        <v>57</v>
      </c>
      <c r="S288" s="47">
        <f>AVERAGE(S249)</f>
        <v>59774.678909651237</v>
      </c>
      <c r="T288" s="47">
        <f>AVERAGE(T249)</f>
        <v>196079.77591882332</v>
      </c>
      <c r="U288" s="47">
        <f>AA249</f>
        <v>85289.512180792866</v>
      </c>
      <c r="V288" s="47">
        <f>AVERAGE(U249)</f>
        <v>59774.678909651237</v>
      </c>
      <c r="W288" s="47">
        <f>AVERAGE(V249)</f>
        <v>196079.77591882332</v>
      </c>
      <c r="X288" s="47">
        <f>AB249</f>
        <v>85289.512180792866</v>
      </c>
      <c r="Y288" s="48">
        <f>AVERAGE(W249)</f>
        <v>0.10249676588541431</v>
      </c>
      <c r="Z288" s="48">
        <f>AVERAGE(X249)</f>
        <v>0.33622167870769071</v>
      </c>
      <c r="AA288" s="48">
        <f>AC249</f>
        <v>0.14624753025757284</v>
      </c>
      <c r="AB288" s="47">
        <f>SQRT(AVERAGE(Y249))</f>
        <v>59774.678909651237</v>
      </c>
      <c r="AC288" s="47">
        <f>SQRT(AVERAGE(Z249))</f>
        <v>196079.77591882332</v>
      </c>
      <c r="AD288" s="30">
        <f>SQRT(AVERAGE(AD249))</f>
        <v>85289.512180792866</v>
      </c>
    </row>
    <row r="289" spans="2:37" x14ac:dyDescent="0.25">
      <c r="B289" s="27">
        <v>44742</v>
      </c>
      <c r="F289" s="64">
        <f t="shared" ref="F289:F291" si="23">_xlfn.FORECAST.ETS($B289,$D$5:$D$248,$B$5:$B$248,12,1)</f>
        <v>76425.627107676672</v>
      </c>
      <c r="G289" s="65"/>
      <c r="H289" s="65"/>
      <c r="R289" t="s">
        <v>58</v>
      </c>
      <c r="S289" s="47">
        <f>S261</f>
        <v>14921.55880156171</v>
      </c>
      <c r="T289" s="47">
        <f>AVERAGE(T261)</f>
        <v>57604.521314616548</v>
      </c>
      <c r="U289" s="47">
        <f>AA261</f>
        <v>27503.179992358433</v>
      </c>
      <c r="V289" s="47">
        <f>AVERAGE(U261)</f>
        <v>14921.55880156171</v>
      </c>
      <c r="W289" s="47">
        <f>AVERAGE(V261)</f>
        <v>57604.521314616548</v>
      </c>
      <c r="X289" s="47">
        <f>AB261</f>
        <v>27503.179992358433</v>
      </c>
      <c r="Y289" s="48">
        <f>AVERAGE(W261)</f>
        <v>2.3624527680021962E-2</v>
      </c>
      <c r="Z289" s="48">
        <f>AVERAGE(X261)</f>
        <v>9.120224142729258E-2</v>
      </c>
      <c r="AA289" s="48">
        <f>AC261</f>
        <v>4.3544353888153718E-2</v>
      </c>
      <c r="AB289" s="47">
        <f>SQRT(AVERAGE(Y261))</f>
        <v>14921.55880156171</v>
      </c>
      <c r="AC289" s="47">
        <f>SQRT(AVERAGE(Z261))</f>
        <v>57604.521314616548</v>
      </c>
      <c r="AD289" s="30">
        <f>SQRT(AVERAGE(AD261))</f>
        <v>27503.179992358433</v>
      </c>
    </row>
    <row r="290" spans="2:37" x14ac:dyDescent="0.25">
      <c r="B290" s="27">
        <v>44773</v>
      </c>
      <c r="F290" s="64">
        <f t="shared" si="23"/>
        <v>79285.371844266469</v>
      </c>
      <c r="G290" s="65"/>
      <c r="H290" s="65"/>
      <c r="R290" t="s">
        <v>59</v>
      </c>
      <c r="S290" s="55">
        <f>AVERAGE(S273)</f>
        <v>40325.977621792932</v>
      </c>
      <c r="T290" s="55">
        <f>AVERAGE(T273)</f>
        <v>93328.270734305726</v>
      </c>
      <c r="U290" s="55">
        <f>AA273</f>
        <v>794.62015229836106</v>
      </c>
      <c r="V290" s="55">
        <f>AVERAGE(U273)</f>
        <v>40325.977621792932</v>
      </c>
      <c r="W290" s="55">
        <f>AVERAGE(V273)</f>
        <v>93328.270734305726</v>
      </c>
      <c r="X290" s="55">
        <f>AB273</f>
        <v>794.62015229836106</v>
      </c>
      <c r="Y290" s="56">
        <f>AVERAGE(W273)</f>
        <v>6.7251210111856821E-2</v>
      </c>
      <c r="Z290" s="56">
        <f>AVERAGE(X273)</f>
        <v>0.15564257867209511</v>
      </c>
      <c r="AA290" s="56">
        <f>AC273</f>
        <v>1.3251796973783271E-3</v>
      </c>
      <c r="AB290" s="55">
        <f>SQRT(AVERAGE(Y273))</f>
        <v>40325.977621792932</v>
      </c>
      <c r="AC290" s="55">
        <f>SQRT(AVERAGE(Z273))</f>
        <v>93328.270734305726</v>
      </c>
      <c r="AD290" s="55">
        <f>SQRT(AVERAGE(AD273))</f>
        <v>794.62015229836106</v>
      </c>
      <c r="AE290" s="51"/>
      <c r="AF290" s="51"/>
    </row>
    <row r="291" spans="2:37" x14ac:dyDescent="0.25">
      <c r="B291" s="27">
        <v>44804</v>
      </c>
      <c r="F291" s="64">
        <f t="shared" si="23"/>
        <v>75008.040422193531</v>
      </c>
      <c r="G291" s="65"/>
      <c r="H291" s="65"/>
      <c r="R291" t="s">
        <v>69</v>
      </c>
      <c r="S291" s="47">
        <f t="shared" ref="S291:Z291" si="24">AVERAGE(S288:S290)</f>
        <v>38340.738444335293</v>
      </c>
      <c r="T291" s="47">
        <f t="shared" si="24"/>
        <v>115670.85598924854</v>
      </c>
      <c r="U291" s="47">
        <f t="shared" si="24"/>
        <v>37862.437441816553</v>
      </c>
      <c r="V291" s="47">
        <f t="shared" si="24"/>
        <v>38340.738444335293</v>
      </c>
      <c r="W291" s="47">
        <f t="shared" si="24"/>
        <v>115670.85598924854</v>
      </c>
      <c r="X291" s="47">
        <f t="shared" si="24"/>
        <v>37862.437441816553</v>
      </c>
      <c r="Y291" s="48">
        <f t="shared" si="24"/>
        <v>6.4457501225764366E-2</v>
      </c>
      <c r="Z291" s="48">
        <f t="shared" si="24"/>
        <v>0.19435549960235945</v>
      </c>
      <c r="AA291" s="48">
        <f>AVERAGE(AA288:AA290)</f>
        <v>6.3705687947701636E-2</v>
      </c>
      <c r="AB291" s="47">
        <f>AVERAGE(AB288:AB290)</f>
        <v>38340.738444335293</v>
      </c>
      <c r="AC291" s="47">
        <f>AVERAGE(AC288:AC290)</f>
        <v>115670.85598924854</v>
      </c>
      <c r="AD291" s="47">
        <f t="shared" ref="AD291" si="25">AVERAGE(AD288:AD290)</f>
        <v>37862.437441816553</v>
      </c>
      <c r="AE291" s="30">
        <f>SQRT(AVERAGE(Y249,Y261,Y273))</f>
        <v>42512.153662114528</v>
      </c>
      <c r="AF291" s="30">
        <f>SQRT(AVERAGE(Z249,Z261,Z273))</f>
        <v>129712.14993016644</v>
      </c>
      <c r="AG291" s="47">
        <f>SQRT(AVERAGE(AD273,AD261,AD249))</f>
        <v>51740.883960095227</v>
      </c>
    </row>
    <row r="292" spans="2:37" x14ac:dyDescent="0.25">
      <c r="B292" s="27">
        <v>44834</v>
      </c>
      <c r="F292" s="179">
        <f>_xlfn.FORECAST.ETS($B292,$D$5:$D$252,$B$5:$B$252,12,1)</f>
        <v>79946.087693064896</v>
      </c>
      <c r="G292" s="65"/>
      <c r="H292" s="65"/>
      <c r="R292" t="s">
        <v>70</v>
      </c>
      <c r="S292" s="47">
        <f>ABS(S291)</f>
        <v>38340.738444335293</v>
      </c>
      <c r="T292" s="47">
        <f>ABS(T291)</f>
        <v>115670.85598924854</v>
      </c>
      <c r="U292" s="47">
        <f>ABS(U291)</f>
        <v>37862.437441816553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6">_xlfn.FORECAST.ETS($B293,$D$5:$D$252,$B$5:$B$252,12,1)</f>
        <v>89264.658355319989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6"/>
        <v>75567.808885313061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6"/>
        <v>66610.003029508807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6"/>
        <v>88915.807644838031</v>
      </c>
      <c r="G296" s="65"/>
      <c r="H296" s="65"/>
      <c r="R296" t="s">
        <v>57</v>
      </c>
      <c r="V296" s="49">
        <f t="shared" ref="V296:X298" si="27">RANK(V288,$V288:$X288,1)</f>
        <v>1</v>
      </c>
      <c r="W296">
        <f t="shared" si="27"/>
        <v>3</v>
      </c>
      <c r="X296">
        <f t="shared" si="27"/>
        <v>2</v>
      </c>
      <c r="Y296" s="49">
        <f t="shared" ref="Y296:AA298" si="28">RANK(Y288,$Y288:$AA288,1)</f>
        <v>1</v>
      </c>
      <c r="Z296">
        <f t="shared" si="28"/>
        <v>3</v>
      </c>
      <c r="AA296">
        <f t="shared" si="28"/>
        <v>2</v>
      </c>
      <c r="AB296" s="49">
        <f t="shared" ref="AB296:AD298" si="29">RANK(AB288,$AB288:$AD288,1)</f>
        <v>1</v>
      </c>
      <c r="AC296">
        <f t="shared" si="29"/>
        <v>3</v>
      </c>
      <c r="AD296">
        <f t="shared" si="29"/>
        <v>2</v>
      </c>
    </row>
    <row r="297" spans="2:37" x14ac:dyDescent="0.25">
      <c r="B297" s="27">
        <v>44985</v>
      </c>
      <c r="F297" s="170">
        <f t="shared" si="26"/>
        <v>73949.218218646376</v>
      </c>
      <c r="G297" s="65"/>
      <c r="H297" s="65"/>
      <c r="R297" t="s">
        <v>58</v>
      </c>
      <c r="V297" s="49">
        <f t="shared" si="27"/>
        <v>1</v>
      </c>
      <c r="W297">
        <f t="shared" si="27"/>
        <v>3</v>
      </c>
      <c r="X297">
        <f t="shared" si="27"/>
        <v>2</v>
      </c>
      <c r="Y297" s="49">
        <f t="shared" si="28"/>
        <v>1</v>
      </c>
      <c r="Z297">
        <f t="shared" si="28"/>
        <v>3</v>
      </c>
      <c r="AA297">
        <f t="shared" si="28"/>
        <v>2</v>
      </c>
      <c r="AB297" s="49">
        <f t="shared" si="29"/>
        <v>1</v>
      </c>
      <c r="AC297">
        <f t="shared" si="29"/>
        <v>3</v>
      </c>
      <c r="AD297">
        <f t="shared" si="29"/>
        <v>2</v>
      </c>
    </row>
    <row r="298" spans="2:37" x14ac:dyDescent="0.25">
      <c r="B298" s="27">
        <v>45016</v>
      </c>
      <c r="F298" s="170">
        <f t="shared" si="26"/>
        <v>100648.68046826932</v>
      </c>
      <c r="G298" s="65"/>
      <c r="H298" s="65"/>
      <c r="R298" t="s">
        <v>59</v>
      </c>
      <c r="S298" s="51"/>
      <c r="T298" s="58"/>
      <c r="U298" s="51"/>
      <c r="V298" s="57">
        <f t="shared" si="27"/>
        <v>2</v>
      </c>
      <c r="W298" s="51">
        <f t="shared" si="27"/>
        <v>3</v>
      </c>
      <c r="X298" s="51">
        <f t="shared" si="27"/>
        <v>1</v>
      </c>
      <c r="Y298" s="57">
        <f t="shared" si="28"/>
        <v>2</v>
      </c>
      <c r="Z298" s="51">
        <f t="shared" si="28"/>
        <v>3</v>
      </c>
      <c r="AA298" s="51">
        <f t="shared" si="28"/>
        <v>1</v>
      </c>
      <c r="AB298" s="57">
        <f t="shared" si="29"/>
        <v>2</v>
      </c>
      <c r="AC298" s="51">
        <f t="shared" si="29"/>
        <v>3</v>
      </c>
      <c r="AD298" s="51">
        <f t="shared" si="29"/>
        <v>1</v>
      </c>
      <c r="AE298" s="51"/>
      <c r="AF298" s="51"/>
    </row>
    <row r="299" spans="2:37" x14ac:dyDescent="0.25">
      <c r="B299" s="32">
        <v>45046</v>
      </c>
      <c r="F299" s="171">
        <f t="shared" si="26"/>
        <v>93573.247885832432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3</v>
      </c>
      <c r="U299">
        <f>RANK(U292,$S292:$U292,1)</f>
        <v>1</v>
      </c>
      <c r="V299">
        <f>RANK(V291,$V291:$X291,1)</f>
        <v>2</v>
      </c>
      <c r="W299">
        <f>RANK(W291,$V291:$X291,1)</f>
        <v>3</v>
      </c>
      <c r="X299">
        <f>RANK(X291,$V291:$X291,1)</f>
        <v>1</v>
      </c>
      <c r="Y299">
        <f>RANK(Y291,$Y291:$Z291,1)</f>
        <v>1</v>
      </c>
      <c r="Z299">
        <f>RANK(Z291,$Y291:$AA291,1)</f>
        <v>3</v>
      </c>
      <c r="AA299">
        <f>RANK(AA291,$Y291:$AA291,1)</f>
        <v>1</v>
      </c>
      <c r="AB299">
        <f>RANK(AB291,$AB291:$AD291,1)</f>
        <v>2</v>
      </c>
      <c r="AC299">
        <f>RANK(AC291,$AB291:$AD291,1)</f>
        <v>3</v>
      </c>
      <c r="AD299">
        <f>RANK(AD291,$AB291:$AD291,1)</f>
        <v>1</v>
      </c>
      <c r="AE299">
        <f>RANK(AE291,$AE291:$AG291,1)</f>
        <v>1</v>
      </c>
      <c r="AF299">
        <f>RANK(AF291,$AE291:$AG291,1)</f>
        <v>3</v>
      </c>
      <c r="AG299">
        <f>RANK(AG291,$AE291:$AG291,1)</f>
        <v>2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94399.709356974665</v>
      </c>
      <c r="H300" s="65"/>
    </row>
    <row r="301" spans="2:37" x14ac:dyDescent="0.25">
      <c r="B301" s="27">
        <v>45107</v>
      </c>
      <c r="F301" s="65"/>
      <c r="G301" s="64">
        <f t="shared" ref="G301:G303" si="30">_xlfn.FORECAST.ETS($B301,$D$5:$D$260,$B$5:$B$260,12,1)</f>
        <v>88929.062603996688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0"/>
        <v>90904.341015252125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0"/>
        <v>86163.650013247461</v>
      </c>
      <c r="H303" s="65"/>
      <c r="S303" s="50">
        <f>AVERAGE(S299,V299,Y299,AB299)</f>
        <v>1.75</v>
      </c>
      <c r="T303" s="50">
        <f>AVERAGE(T299,W299,Z299,AC299)</f>
        <v>3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79049.284116893177</v>
      </c>
      <c r="H304" s="65"/>
    </row>
    <row r="305" spans="2:8" x14ac:dyDescent="0.25">
      <c r="B305" s="27">
        <v>45230</v>
      </c>
      <c r="F305" s="65"/>
      <c r="G305" s="170">
        <f t="shared" ref="G305:G311" si="31">_xlfn.FORECAST.ETS($B305,$D$5:$D$264,$B$5:$B$264,12,1)</f>
        <v>87854.399899011085</v>
      </c>
      <c r="H305" s="65"/>
    </row>
    <row r="306" spans="2:8" x14ac:dyDescent="0.25">
      <c r="B306" s="27">
        <v>45260</v>
      </c>
      <c r="F306" s="65"/>
      <c r="G306" s="170">
        <f t="shared" si="31"/>
        <v>72296.010723689091</v>
      </c>
      <c r="H306" s="65"/>
    </row>
    <row r="307" spans="2:8" x14ac:dyDescent="0.25">
      <c r="B307" s="27">
        <v>45291</v>
      </c>
      <c r="F307" s="65"/>
      <c r="G307" s="170">
        <f t="shared" si="31"/>
        <v>68657.645775166486</v>
      </c>
      <c r="H307" s="65"/>
    </row>
    <row r="308" spans="2:8" x14ac:dyDescent="0.25">
      <c r="B308" s="27">
        <v>45322</v>
      </c>
      <c r="F308" s="65"/>
      <c r="G308" s="170">
        <f t="shared" si="31"/>
        <v>91435.50621538749</v>
      </c>
      <c r="H308" s="65"/>
    </row>
    <row r="309" spans="2:8" x14ac:dyDescent="0.25">
      <c r="B309" s="27">
        <v>45351</v>
      </c>
      <c r="F309" s="65"/>
      <c r="G309" s="170">
        <f t="shared" si="31"/>
        <v>71883.174073560149</v>
      </c>
      <c r="H309" s="65"/>
    </row>
    <row r="310" spans="2:8" x14ac:dyDescent="0.25">
      <c r="B310" s="27">
        <v>45382</v>
      </c>
      <c r="F310" s="65"/>
      <c r="G310" s="170">
        <f t="shared" si="31"/>
        <v>94704.608365032866</v>
      </c>
      <c r="H310" s="65"/>
    </row>
    <row r="311" spans="2:8" x14ac:dyDescent="0.25">
      <c r="B311" s="32">
        <v>45412</v>
      </c>
      <c r="F311" s="66"/>
      <c r="G311" s="171">
        <f t="shared" si="31"/>
        <v>93235.550823618119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89676.323363374497</v>
      </c>
    </row>
    <row r="313" spans="2:8" x14ac:dyDescent="0.25">
      <c r="B313" s="27">
        <v>45473</v>
      </c>
      <c r="F313" s="65"/>
      <c r="G313" s="65"/>
      <c r="H313" s="64">
        <f t="shared" ref="H313:H315" si="32">_xlfn.FORECAST.ETS($B313,$D$5:$D$272,$B$5:$B$272,12,1)</f>
        <v>82705.17712921802</v>
      </c>
    </row>
    <row r="314" spans="2:8" x14ac:dyDescent="0.25">
      <c r="B314" s="27">
        <v>45504</v>
      </c>
      <c r="F314" s="65"/>
      <c r="G314" s="65"/>
      <c r="H314" s="64">
        <f t="shared" si="32"/>
        <v>81818.726897687724</v>
      </c>
    </row>
    <row r="315" spans="2:8" x14ac:dyDescent="0.25">
      <c r="B315" s="27">
        <v>45535</v>
      </c>
      <c r="F315" s="65"/>
      <c r="G315" s="65"/>
      <c r="H315" s="64">
        <f t="shared" si="32"/>
        <v>79894.792748063061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79317.38886859575</v>
      </c>
    </row>
    <row r="317" spans="2:8" x14ac:dyDescent="0.25">
      <c r="B317" s="27">
        <v>45596</v>
      </c>
      <c r="F317" s="65"/>
      <c r="G317" s="65"/>
      <c r="H317" s="170">
        <f t="shared" ref="H317:H323" si="33">_xlfn.FORECAST.ETS($B317,$D$5:$D$276,$B$5:$B$276,12,1)</f>
        <v>74509.757818935293</v>
      </c>
    </row>
    <row r="318" spans="2:8" x14ac:dyDescent="0.25">
      <c r="B318" s="27">
        <v>45626</v>
      </c>
      <c r="F318" s="65"/>
      <c r="G318" s="65"/>
      <c r="H318" s="170">
        <f t="shared" si="33"/>
        <v>81471.640150060484</v>
      </c>
    </row>
    <row r="319" spans="2:8" x14ac:dyDescent="0.25">
      <c r="B319" s="27">
        <v>45657</v>
      </c>
      <c r="F319" s="65"/>
      <c r="G319" s="65"/>
      <c r="H319" s="170">
        <f t="shared" si="33"/>
        <v>68752.09752411372</v>
      </c>
    </row>
    <row r="320" spans="2:8" x14ac:dyDescent="0.25">
      <c r="B320" s="27">
        <v>45688</v>
      </c>
      <c r="F320" s="65"/>
      <c r="G320" s="65"/>
      <c r="H320" s="170">
        <f t="shared" si="33"/>
        <v>68779.530744247619</v>
      </c>
    </row>
    <row r="321" spans="2:12" x14ac:dyDescent="0.25">
      <c r="B321" s="27">
        <v>45716</v>
      </c>
      <c r="F321" s="65"/>
      <c r="G321" s="65"/>
      <c r="H321" s="170">
        <f t="shared" si="33"/>
        <v>73530.129682834042</v>
      </c>
    </row>
    <row r="322" spans="2:12" x14ac:dyDescent="0.25">
      <c r="B322" s="27">
        <v>45747</v>
      </c>
      <c r="F322" s="65"/>
      <c r="G322" s="65"/>
      <c r="H322" s="170">
        <f t="shared" si="33"/>
        <v>66239.942540673597</v>
      </c>
    </row>
    <row r="323" spans="2:12" x14ac:dyDescent="0.25">
      <c r="B323" s="27">
        <v>45777</v>
      </c>
      <c r="F323" s="65"/>
      <c r="G323" s="65"/>
      <c r="H323" s="170">
        <f t="shared" si="33"/>
        <v>87826.132822837972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930949</v>
      </c>
      <c r="D327" s="109">
        <f>SUM(D249:D252,F253:F260)</f>
        <v>990723.678909651</v>
      </c>
      <c r="E327" s="47">
        <f>SUM(D249:D252,F292:F299)</f>
        <v>1016238.5121807927</v>
      </c>
      <c r="F327" s="110">
        <f>SUM(D249:D252,O253:O260)</f>
        <v>1127028.7759188232</v>
      </c>
      <c r="G327" s="111">
        <f>D327-$C327</f>
        <v>59774.678909651004</v>
      </c>
      <c r="H327" s="111">
        <f t="shared" ref="H327:I329" si="34">E327-$C327</f>
        <v>85289.51218079275</v>
      </c>
      <c r="I327" s="112">
        <f t="shared" si="34"/>
        <v>196079.7759188232</v>
      </c>
      <c r="J327" s="118">
        <f>G327/$C327</f>
        <v>6.4208328178719784E-2</v>
      </c>
      <c r="K327" s="119">
        <f t="shared" ref="K327:L330" si="35">H327/$C327</f>
        <v>9.161566549917638E-2</v>
      </c>
      <c r="L327" s="120">
        <f t="shared" si="35"/>
        <v>0.2106235421261779</v>
      </c>
    </row>
    <row r="328" spans="2:12" x14ac:dyDescent="0.25">
      <c r="B328" t="s">
        <v>107</v>
      </c>
      <c r="C328" s="109">
        <f>SUM(D261:D272)</f>
        <v>986723</v>
      </c>
      <c r="D328" s="109">
        <f>SUM(D261:D264,G265:G272)</f>
        <v>1001644.5588015618</v>
      </c>
      <c r="E328" s="47">
        <f>SUM(D261:D264,G304:G311)</f>
        <v>1014226.1799923583</v>
      </c>
      <c r="F328" s="110">
        <f>SUM(D261:D264,P265:P272)</f>
        <v>1044327.5213146165</v>
      </c>
      <c r="G328" s="111">
        <f t="shared" ref="G328:G329" si="36">D328-$C328</f>
        <v>14921.558801561827</v>
      </c>
      <c r="H328" s="111">
        <f t="shared" si="34"/>
        <v>27503.179992358317</v>
      </c>
      <c r="I328" s="112">
        <f t="shared" si="34"/>
        <v>57604.521314616548</v>
      </c>
      <c r="J328" s="118">
        <f t="shared" ref="J328:J330" si="37">G328/$C328</f>
        <v>1.5122338084307173E-2</v>
      </c>
      <c r="K328" s="119">
        <f t="shared" si="35"/>
        <v>2.78732531747596E-2</v>
      </c>
      <c r="L328" s="120">
        <f t="shared" si="35"/>
        <v>5.8379627630668937E-2</v>
      </c>
    </row>
    <row r="329" spans="2:12" x14ac:dyDescent="0.25">
      <c r="B329" t="s">
        <v>108</v>
      </c>
      <c r="C329" s="109">
        <f>SUM(D273:D284)</f>
        <v>940536</v>
      </c>
      <c r="D329" s="109">
        <f>SUM(D273:D276,H277:H284)</f>
        <v>980861.97762179282</v>
      </c>
      <c r="E329" s="47">
        <f>SUM(D273:D276,H316:H323)</f>
        <v>941330.62015229836</v>
      </c>
      <c r="F329" s="110">
        <f>SUM(D273:D276,Q277:Q284)</f>
        <v>1033864.2707343057</v>
      </c>
      <c r="G329" s="111">
        <f t="shared" si="36"/>
        <v>40325.977621792816</v>
      </c>
      <c r="H329" s="111">
        <f t="shared" si="34"/>
        <v>794.62015229836106</v>
      </c>
      <c r="I329" s="112">
        <f t="shared" si="34"/>
        <v>93328.270734305726</v>
      </c>
      <c r="J329" s="118">
        <f t="shared" si="37"/>
        <v>4.2875528019972457E-2</v>
      </c>
      <c r="K329" s="119">
        <f t="shared" si="35"/>
        <v>8.448588382564421E-4</v>
      </c>
      <c r="L329" s="120">
        <f t="shared" si="35"/>
        <v>9.9228812862352661E-2</v>
      </c>
    </row>
    <row r="330" spans="2:12" x14ac:dyDescent="0.25">
      <c r="B330" s="69" t="s">
        <v>114</v>
      </c>
      <c r="C330" s="113">
        <f>SUM(C327:C329)</f>
        <v>2858208</v>
      </c>
      <c r="D330" s="113">
        <f t="shared" ref="D330:F330" si="38">SUM(D327:D329)</f>
        <v>2973230.2153330054</v>
      </c>
      <c r="E330" s="114">
        <f t="shared" si="38"/>
        <v>2971795.3123254497</v>
      </c>
      <c r="F330" s="115">
        <f t="shared" si="38"/>
        <v>3205220.5679677455</v>
      </c>
      <c r="G330" s="114">
        <f>SUM(G327:G329)</f>
        <v>115022.21533300565</v>
      </c>
      <c r="H330" s="116">
        <f t="shared" ref="H330:I330" si="39">SUM(H327:H329)</f>
        <v>113587.31232544943</v>
      </c>
      <c r="I330" s="117">
        <f t="shared" si="39"/>
        <v>347012.56796774548</v>
      </c>
      <c r="J330" s="121">
        <f t="shared" si="37"/>
        <v>4.0242772860829459E-2</v>
      </c>
      <c r="K330" s="122">
        <f t="shared" si="35"/>
        <v>3.9740743964557311E-2</v>
      </c>
      <c r="L330" s="123">
        <f t="shared" si="35"/>
        <v>0.12140913746226499</v>
      </c>
    </row>
    <row r="331" spans="2:12" x14ac:dyDescent="0.25">
      <c r="B331" s="69" t="s">
        <v>118</v>
      </c>
      <c r="G331" s="124">
        <f>ABS(G327)+ABS(G328)+ABS(G329)</f>
        <v>115022.21533300565</v>
      </c>
      <c r="H331" s="125">
        <f t="shared" ref="H331:I331" si="40">ABS(H327)+ABS(H328)+ABS(H329)</f>
        <v>113587.31232544943</v>
      </c>
      <c r="I331" s="125">
        <f t="shared" si="40"/>
        <v>347012.56796774548</v>
      </c>
      <c r="J331" s="126">
        <f>G331/$C330</f>
        <v>4.0242772860829459E-2</v>
      </c>
      <c r="K331" s="126">
        <f>H331/$C330</f>
        <v>3.9740743964557311E-2</v>
      </c>
      <c r="L331" s="127">
        <f>I331/$C330</f>
        <v>0.12140913746226499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930949</v>
      </c>
      <c r="D336" s="109">
        <f>SUM($D249:$D257,F258:F260)</f>
        <v>973525.14009848842</v>
      </c>
      <c r="E336" s="47">
        <f>SUM($D249:$D257,F297:F299)</f>
        <v>981516.14657274808</v>
      </c>
      <c r="F336" s="110">
        <f>SUM($D249:D257,O258:O260)</f>
        <v>1027884.2790707044</v>
      </c>
      <c r="G336" s="111">
        <f>D336-$C336</f>
        <v>42576.140098488424</v>
      </c>
      <c r="H336" s="111">
        <f t="shared" ref="H336:H338" si="41">E336-$C336</f>
        <v>50567.146572748083</v>
      </c>
      <c r="I336" s="112">
        <f t="shared" ref="I336:I338" si="42">F336-$C336</f>
        <v>96935.27907070436</v>
      </c>
      <c r="J336" s="118">
        <f>G336/$C336</f>
        <v>4.5734127324363015E-2</v>
      </c>
      <c r="K336" s="119">
        <f t="shared" ref="K336:K339" si="43">H336/$C336</f>
        <v>5.4317848316876735E-2</v>
      </c>
      <c r="L336" s="120">
        <f t="shared" ref="L336:L339" si="44">I336/$C336</f>
        <v>0.10412523035172105</v>
      </c>
    </row>
    <row r="337" spans="2:12" x14ac:dyDescent="0.25">
      <c r="B337" t="s">
        <v>107</v>
      </c>
      <c r="C337" s="109">
        <f t="shared" ref="C337:C338" si="45">C328</f>
        <v>986723</v>
      </c>
      <c r="D337" s="109">
        <f>SUM($D261:$D269,G270:G272)</f>
        <v>997389.80796346464</v>
      </c>
      <c r="E337" s="47">
        <f>SUM($D261:$D269,G309:G311)</f>
        <v>1005117.3332622111</v>
      </c>
      <c r="F337" s="110">
        <f>SUM($D261:$D269,P270:P272)</f>
        <v>1009226.3585178405</v>
      </c>
      <c r="G337" s="111">
        <f t="shared" ref="G337:G338" si="46">D337-$C337</f>
        <v>10666.807963464642</v>
      </c>
      <c r="H337" s="111">
        <f t="shared" si="41"/>
        <v>18394.333262211061</v>
      </c>
      <c r="I337" s="112">
        <f t="shared" si="42"/>
        <v>22503.358517840505</v>
      </c>
      <c r="J337" s="118">
        <f t="shared" ref="J337:J339" si="47">G337/$C337</f>
        <v>1.0810336805227649E-2</v>
      </c>
      <c r="K337" s="119">
        <f t="shared" si="43"/>
        <v>1.8641840984968489E-2</v>
      </c>
      <c r="L337" s="120">
        <f t="shared" si="44"/>
        <v>2.2806155849048319E-2</v>
      </c>
    </row>
    <row r="338" spans="2:12" x14ac:dyDescent="0.25">
      <c r="B338" t="s">
        <v>108</v>
      </c>
      <c r="C338" s="109">
        <f t="shared" si="45"/>
        <v>940536</v>
      </c>
      <c r="D338" s="109">
        <f>SUM($D273:$D281,H282:H284)</f>
        <v>961173.77907678031</v>
      </c>
      <c r="E338" s="47">
        <f>SUM($D273:$D281,H321:H323)</f>
        <v>938083.20504634548</v>
      </c>
      <c r="F338" s="110">
        <f>SUM($D273:$D281,Q282:Q284)</f>
        <v>974231.05774379801</v>
      </c>
      <c r="G338" s="111">
        <f t="shared" si="46"/>
        <v>20637.779076780309</v>
      </c>
      <c r="H338" s="111">
        <f t="shared" si="41"/>
        <v>-2452.7949536545202</v>
      </c>
      <c r="I338" s="112">
        <f t="shared" si="42"/>
        <v>33695.05774379801</v>
      </c>
      <c r="J338" s="118">
        <f t="shared" si="47"/>
        <v>2.1942572189454002E-2</v>
      </c>
      <c r="K338" s="119">
        <f t="shared" si="43"/>
        <v>-2.6078692933120266E-3</v>
      </c>
      <c r="L338" s="120">
        <f t="shared" si="44"/>
        <v>3.5825378022529719E-2</v>
      </c>
    </row>
    <row r="339" spans="2:12" x14ac:dyDescent="0.25">
      <c r="B339" s="69" t="s">
        <v>114</v>
      </c>
      <c r="C339" s="113">
        <f>SUM(C336:C338)</f>
        <v>2858208</v>
      </c>
      <c r="D339" s="113">
        <f t="shared" ref="D339:F339" si="48">SUM(D336:D338)</f>
        <v>2932088.7271387335</v>
      </c>
      <c r="E339" s="114">
        <f t="shared" si="48"/>
        <v>2924716.6848813044</v>
      </c>
      <c r="F339" s="115">
        <f t="shared" si="48"/>
        <v>3011341.6953323428</v>
      </c>
      <c r="G339" s="114">
        <f>SUM(G336:G338)</f>
        <v>73880.727138733375</v>
      </c>
      <c r="H339" s="116">
        <f t="shared" ref="H339:I339" si="49">SUM(H336:H338)</f>
        <v>66508.684881304624</v>
      </c>
      <c r="I339" s="117">
        <f t="shared" si="49"/>
        <v>153133.69533234288</v>
      </c>
      <c r="J339" s="121">
        <f t="shared" si="47"/>
        <v>2.5848618133716431E-2</v>
      </c>
      <c r="K339" s="122">
        <f t="shared" si="43"/>
        <v>2.3269364889225916E-2</v>
      </c>
      <c r="L339" s="123">
        <f t="shared" si="44"/>
        <v>5.3576819927850905E-2</v>
      </c>
    </row>
    <row r="340" spans="2:12" x14ac:dyDescent="0.25">
      <c r="B340" s="69" t="s">
        <v>118</v>
      </c>
      <c r="G340" s="124">
        <f>ABS(G336)+ABS(G337)+ABS(G338)</f>
        <v>73880.727138733375</v>
      </c>
      <c r="H340" s="125">
        <f t="shared" ref="H340:I340" si="50">ABS(H336)+ABS(H337)+ABS(H338)</f>
        <v>71414.274788613664</v>
      </c>
      <c r="I340" s="125">
        <f t="shared" si="50"/>
        <v>153133.69533234288</v>
      </c>
      <c r="J340" s="126">
        <f>G340/$C339</f>
        <v>2.5848618133716431E-2</v>
      </c>
      <c r="K340" s="126">
        <f>H340/$C339</f>
        <v>2.4985681513946385E-2</v>
      </c>
      <c r="L340" s="127">
        <f>I340/$C339</f>
        <v>5.3576819927850905E-2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32900-9E1B-4FE3-B355-43209B84C86A}">
  <dimension ref="B2:AK340"/>
  <sheetViews>
    <sheetView workbookViewId="0">
      <pane ySplit="4" topLeftCell="A307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Returns!D5</f>
        <v>165741</v>
      </c>
    </row>
    <row r="6" spans="2:17" hidden="1" outlineLevel="1" x14ac:dyDescent="0.25">
      <c r="B6" s="63">
        <v>37315</v>
      </c>
      <c r="D6" s="30">
        <f>Returns!D6</f>
        <v>140121</v>
      </c>
    </row>
    <row r="7" spans="2:17" hidden="1" outlineLevel="1" x14ac:dyDescent="0.25">
      <c r="B7" s="63">
        <v>37346</v>
      </c>
      <c r="D7" s="30">
        <f>Returns!D7</f>
        <v>132407</v>
      </c>
    </row>
    <row r="8" spans="2:17" hidden="1" outlineLevel="1" x14ac:dyDescent="0.25">
      <c r="B8" s="63">
        <v>37376</v>
      </c>
      <c r="D8" s="30">
        <f>Returns!D8</f>
        <v>192841</v>
      </c>
    </row>
    <row r="9" spans="2:17" hidden="1" outlineLevel="1" x14ac:dyDescent="0.25">
      <c r="B9" s="63">
        <v>37407</v>
      </c>
      <c r="C9" s="30"/>
      <c r="D9" s="30">
        <f>Returns!D9</f>
        <v>241102</v>
      </c>
      <c r="E9" s="31"/>
    </row>
    <row r="10" spans="2:17" hidden="1" outlineLevel="1" x14ac:dyDescent="0.25">
      <c r="B10" s="63">
        <v>37437</v>
      </c>
      <c r="C10" s="30"/>
      <c r="D10" s="30">
        <f>Returns!D10</f>
        <v>195565</v>
      </c>
      <c r="E10" s="31"/>
    </row>
    <row r="11" spans="2:17" hidden="1" outlineLevel="1" x14ac:dyDescent="0.25">
      <c r="B11" s="63">
        <v>37468</v>
      </c>
      <c r="C11" s="30"/>
      <c r="D11" s="30">
        <f>Returns!D11</f>
        <v>216410</v>
      </c>
      <c r="E11" s="31"/>
    </row>
    <row r="12" spans="2:17" hidden="1" outlineLevel="1" x14ac:dyDescent="0.25">
      <c r="B12" s="63">
        <v>37499</v>
      </c>
      <c r="C12" s="30"/>
      <c r="D12" s="30">
        <f>Returns!D12</f>
        <v>168988</v>
      </c>
      <c r="E12" s="31"/>
    </row>
    <row r="13" spans="2:17" hidden="1" outlineLevel="1" x14ac:dyDescent="0.25">
      <c r="B13" s="63">
        <v>37529</v>
      </c>
      <c r="C13" s="30"/>
      <c r="D13" s="30">
        <f>Returns!D13</f>
        <v>149769</v>
      </c>
      <c r="E13" s="31"/>
    </row>
    <row r="14" spans="2:17" hidden="1" outlineLevel="1" x14ac:dyDescent="0.25">
      <c r="B14" s="63">
        <v>37560</v>
      </c>
      <c r="C14" s="30"/>
      <c r="D14" s="30">
        <f>Returns!D14</f>
        <v>170996</v>
      </c>
      <c r="E14" s="31"/>
    </row>
    <row r="15" spans="2:17" hidden="1" outlineLevel="1" x14ac:dyDescent="0.25">
      <c r="B15" s="63">
        <v>37590</v>
      </c>
      <c r="C15" s="30"/>
      <c r="D15" s="30">
        <f>Returns!D15</f>
        <v>161230</v>
      </c>
      <c r="E15" s="31"/>
    </row>
    <row r="16" spans="2:17" hidden="1" outlineLevel="1" x14ac:dyDescent="0.25">
      <c r="B16" s="63">
        <v>37621</v>
      </c>
      <c r="C16" s="30"/>
      <c r="D16" s="30">
        <f>Returns!D16</f>
        <v>144555</v>
      </c>
      <c r="E16" s="31"/>
    </row>
    <row r="17" spans="2:5" hidden="1" outlineLevel="1" x14ac:dyDescent="0.25">
      <c r="B17" s="63">
        <v>37652</v>
      </c>
      <c r="C17" s="30"/>
      <c r="D17" s="30">
        <f>Returns!D17</f>
        <v>151209</v>
      </c>
      <c r="E17" s="31"/>
    </row>
    <row r="18" spans="2:5" hidden="1" outlineLevel="1" x14ac:dyDescent="0.25">
      <c r="B18" s="63">
        <v>37680</v>
      </c>
      <c r="C18" s="30"/>
      <c r="D18" s="30">
        <f>Returns!D18</f>
        <v>129282</v>
      </c>
      <c r="E18" s="31"/>
    </row>
    <row r="19" spans="2:5" hidden="1" outlineLevel="1" x14ac:dyDescent="0.25">
      <c r="B19" s="63">
        <v>37711</v>
      </c>
      <c r="C19" s="30"/>
      <c r="D19" s="30">
        <f>Returns!D19</f>
        <v>156365</v>
      </c>
      <c r="E19" s="31"/>
    </row>
    <row r="20" spans="2:5" hidden="1" outlineLevel="1" x14ac:dyDescent="0.25">
      <c r="B20" s="63">
        <v>37741</v>
      </c>
      <c r="C20" s="30"/>
      <c r="D20" s="30">
        <f>Returns!D20</f>
        <v>229968</v>
      </c>
      <c r="E20" s="31"/>
    </row>
    <row r="21" spans="2:5" hidden="1" outlineLevel="1" x14ac:dyDescent="0.25">
      <c r="B21" s="63">
        <v>37772</v>
      </c>
      <c r="C21" s="30"/>
      <c r="D21" s="30">
        <f>Returns!D21</f>
        <v>241945</v>
      </c>
      <c r="E21" s="31"/>
    </row>
    <row r="22" spans="2:5" hidden="1" outlineLevel="1" x14ac:dyDescent="0.25">
      <c r="B22" s="63">
        <v>37802</v>
      </c>
      <c r="C22" s="30"/>
      <c r="D22" s="30">
        <f>Returns!D22</f>
        <v>195453</v>
      </c>
      <c r="E22" s="31"/>
    </row>
    <row r="23" spans="2:5" hidden="1" outlineLevel="1" x14ac:dyDescent="0.25">
      <c r="B23" s="63">
        <v>37833</v>
      </c>
      <c r="C23" s="30"/>
      <c r="D23" s="30">
        <f>Returns!D23</f>
        <v>205376</v>
      </c>
      <c r="E23" s="31"/>
    </row>
    <row r="24" spans="2:5" hidden="1" outlineLevel="1" x14ac:dyDescent="0.25">
      <c r="B24" s="63">
        <v>37864</v>
      </c>
      <c r="C24" s="30"/>
      <c r="D24" s="30">
        <f>Returns!D24</f>
        <v>181142</v>
      </c>
      <c r="E24" s="31"/>
    </row>
    <row r="25" spans="2:5" hidden="1" outlineLevel="1" x14ac:dyDescent="0.25">
      <c r="B25" s="63">
        <v>37894</v>
      </c>
      <c r="C25" s="30"/>
      <c r="D25" s="30">
        <f>Returns!D25</f>
        <v>148736</v>
      </c>
      <c r="E25" s="31"/>
    </row>
    <row r="26" spans="2:5" hidden="1" outlineLevel="1" x14ac:dyDescent="0.25">
      <c r="B26" s="63">
        <v>37925</v>
      </c>
      <c r="C26" s="30"/>
      <c r="D26" s="30">
        <f>Returns!D26</f>
        <v>168659</v>
      </c>
      <c r="E26" s="31"/>
    </row>
    <row r="27" spans="2:5" hidden="1" outlineLevel="1" x14ac:dyDescent="0.25">
      <c r="B27" s="63">
        <v>37955</v>
      </c>
      <c r="C27" s="30"/>
      <c r="D27" s="30">
        <f>Returns!D27</f>
        <v>106145</v>
      </c>
      <c r="E27" s="31"/>
    </row>
    <row r="28" spans="2:5" hidden="1" outlineLevel="1" x14ac:dyDescent="0.25">
      <c r="B28" s="63">
        <v>37986</v>
      </c>
      <c r="C28" s="30"/>
      <c r="D28" s="30">
        <f>Returns!D28</f>
        <v>123319</v>
      </c>
      <c r="E28" s="31"/>
    </row>
    <row r="29" spans="2:5" hidden="1" outlineLevel="1" x14ac:dyDescent="0.25">
      <c r="B29" s="63">
        <v>38017</v>
      </c>
      <c r="C29" s="30"/>
      <c r="D29" s="30">
        <f>Returns!D29</f>
        <v>127761</v>
      </c>
      <c r="E29" s="31"/>
    </row>
    <row r="30" spans="2:5" hidden="1" outlineLevel="1" x14ac:dyDescent="0.25">
      <c r="B30" s="63">
        <v>38046</v>
      </c>
      <c r="C30" s="30"/>
      <c r="D30" s="30">
        <f>Returns!D30</f>
        <v>104051</v>
      </c>
      <c r="E30" s="31"/>
    </row>
    <row r="31" spans="2:5" hidden="1" outlineLevel="1" x14ac:dyDescent="0.25">
      <c r="B31" s="63">
        <v>38077</v>
      </c>
      <c r="C31" s="30"/>
      <c r="D31" s="30">
        <f>Returns!D31</f>
        <v>152608</v>
      </c>
      <c r="E31" s="31"/>
    </row>
    <row r="32" spans="2:5" hidden="1" outlineLevel="1" x14ac:dyDescent="0.25">
      <c r="B32" s="63">
        <v>38107</v>
      </c>
      <c r="C32" s="30"/>
      <c r="D32" s="30">
        <f>Returns!D32</f>
        <v>174256</v>
      </c>
      <c r="E32" s="31"/>
    </row>
    <row r="33" spans="2:5" hidden="1" outlineLevel="1" x14ac:dyDescent="0.25">
      <c r="B33" s="63">
        <v>38138</v>
      </c>
      <c r="C33" s="30"/>
      <c r="D33" s="30">
        <f>Returns!D33</f>
        <v>174166</v>
      </c>
      <c r="E33" s="31"/>
    </row>
    <row r="34" spans="2:5" hidden="1" outlineLevel="1" x14ac:dyDescent="0.25">
      <c r="B34" s="63">
        <v>38168</v>
      </c>
      <c r="C34" s="30"/>
      <c r="D34" s="30">
        <f>Returns!D34</f>
        <v>197353</v>
      </c>
      <c r="E34" s="31"/>
    </row>
    <row r="35" spans="2:5" hidden="1" outlineLevel="1" x14ac:dyDescent="0.25">
      <c r="B35" s="63">
        <v>38199</v>
      </c>
      <c r="C35" s="30"/>
      <c r="D35" s="30">
        <f>Returns!D35</f>
        <v>198462</v>
      </c>
      <c r="E35" s="31"/>
    </row>
    <row r="36" spans="2:5" hidden="1" outlineLevel="1" x14ac:dyDescent="0.25">
      <c r="B36" s="63">
        <v>38230</v>
      </c>
      <c r="C36" s="30"/>
      <c r="D36" s="30">
        <f>Returns!D36</f>
        <v>181591</v>
      </c>
      <c r="E36" s="31"/>
    </row>
    <row r="37" spans="2:5" hidden="1" outlineLevel="1" x14ac:dyDescent="0.25">
      <c r="B37" s="63">
        <v>38260</v>
      </c>
      <c r="C37" s="30"/>
      <c r="D37" s="30">
        <f>Returns!D37</f>
        <v>195438</v>
      </c>
      <c r="E37" s="31"/>
    </row>
    <row r="38" spans="2:5" hidden="1" outlineLevel="1" x14ac:dyDescent="0.25">
      <c r="B38" s="63">
        <v>38291</v>
      </c>
      <c r="C38" s="30"/>
      <c r="D38" s="30">
        <f>Returns!D38</f>
        <v>186326</v>
      </c>
      <c r="E38" s="31"/>
    </row>
    <row r="39" spans="2:5" hidden="1" outlineLevel="1" x14ac:dyDescent="0.25">
      <c r="B39" s="63">
        <v>38321</v>
      </c>
      <c r="C39" s="30"/>
      <c r="D39" s="30">
        <f>Returns!D39</f>
        <v>187933</v>
      </c>
      <c r="E39" s="31"/>
    </row>
    <row r="40" spans="2:5" hidden="1" outlineLevel="1" x14ac:dyDescent="0.25">
      <c r="B40" s="63">
        <v>38352</v>
      </c>
      <c r="C40" s="30"/>
      <c r="D40" s="30">
        <f>Returns!D40</f>
        <v>204460</v>
      </c>
      <c r="E40" s="31"/>
    </row>
    <row r="41" spans="2:5" hidden="1" outlineLevel="1" x14ac:dyDescent="0.25">
      <c r="B41" s="63">
        <v>38383</v>
      </c>
      <c r="C41" s="30"/>
      <c r="D41" s="30">
        <f>Returns!D41</f>
        <v>147644</v>
      </c>
      <c r="E41" s="31"/>
    </row>
    <row r="42" spans="2:5" hidden="1" outlineLevel="1" x14ac:dyDescent="0.25">
      <c r="B42" s="63">
        <v>38411</v>
      </c>
      <c r="C42" s="30"/>
      <c r="D42" s="30">
        <f>Returns!D42</f>
        <v>188092</v>
      </c>
      <c r="E42" s="31"/>
    </row>
    <row r="43" spans="2:5" hidden="1" outlineLevel="1" x14ac:dyDescent="0.25">
      <c r="B43" s="63">
        <v>38442</v>
      </c>
      <c r="C43" s="30"/>
      <c r="D43" s="30">
        <f>Returns!D43</f>
        <v>237521</v>
      </c>
      <c r="E43" s="31"/>
    </row>
    <row r="44" spans="2:5" hidden="1" outlineLevel="1" x14ac:dyDescent="0.25">
      <c r="B44" s="63">
        <v>38472</v>
      </c>
      <c r="C44" s="30"/>
      <c r="D44" s="30">
        <f>Returns!D44</f>
        <v>276046</v>
      </c>
      <c r="E44" s="31"/>
    </row>
    <row r="45" spans="2:5" hidden="1" outlineLevel="1" x14ac:dyDescent="0.25">
      <c r="B45" s="63">
        <v>38503</v>
      </c>
      <c r="C45" s="30"/>
      <c r="D45" s="30">
        <f>Returns!D45</f>
        <v>248723</v>
      </c>
      <c r="E45" s="31"/>
    </row>
    <row r="46" spans="2:5" hidden="1" outlineLevel="1" x14ac:dyDescent="0.25">
      <c r="B46" s="63">
        <v>38533</v>
      </c>
      <c r="C46" s="30"/>
      <c r="D46" s="30">
        <f>Returns!D46</f>
        <v>279103</v>
      </c>
      <c r="E46" s="31"/>
    </row>
    <row r="47" spans="2:5" hidden="1" outlineLevel="1" x14ac:dyDescent="0.25">
      <c r="B47" s="63">
        <v>38564</v>
      </c>
      <c r="C47" s="30"/>
      <c r="D47" s="30">
        <f>Returns!D47</f>
        <v>254054</v>
      </c>
      <c r="E47" s="31"/>
    </row>
    <row r="48" spans="2:5" hidden="1" outlineLevel="1" x14ac:dyDescent="0.25">
      <c r="B48" s="63">
        <v>38595</v>
      </c>
      <c r="C48" s="30"/>
      <c r="D48" s="30">
        <f>Returns!D48</f>
        <v>242140</v>
      </c>
      <c r="E48" s="31"/>
    </row>
    <row r="49" spans="2:5" hidden="1" outlineLevel="1" x14ac:dyDescent="0.25">
      <c r="B49" s="63">
        <v>38625</v>
      </c>
      <c r="C49" s="30"/>
      <c r="D49" s="30">
        <f>Returns!D49</f>
        <v>222422</v>
      </c>
      <c r="E49" s="31"/>
    </row>
    <row r="50" spans="2:5" hidden="1" outlineLevel="1" x14ac:dyDescent="0.25">
      <c r="B50" s="63">
        <v>38656</v>
      </c>
      <c r="C50" s="30"/>
      <c r="D50" s="30">
        <f>Returns!D50</f>
        <v>211332</v>
      </c>
      <c r="E50" s="31"/>
    </row>
    <row r="51" spans="2:5" hidden="1" outlineLevel="1" x14ac:dyDescent="0.25">
      <c r="B51" s="63">
        <v>38686</v>
      </c>
      <c r="C51" s="30"/>
      <c r="D51" s="30">
        <f>Returns!D51</f>
        <v>219874</v>
      </c>
      <c r="E51" s="31"/>
    </row>
    <row r="52" spans="2:5" hidden="1" outlineLevel="1" x14ac:dyDescent="0.25">
      <c r="B52" s="63">
        <v>38717</v>
      </c>
      <c r="C52" s="30"/>
      <c r="D52" s="30">
        <f>Returns!D52</f>
        <v>178048</v>
      </c>
      <c r="E52" s="31"/>
    </row>
    <row r="53" spans="2:5" hidden="1" outlineLevel="1" x14ac:dyDescent="0.25">
      <c r="B53" s="63">
        <v>38748</v>
      </c>
      <c r="C53" s="30"/>
      <c r="D53" s="30">
        <f>Returns!D53</f>
        <v>215778</v>
      </c>
      <c r="E53" s="31"/>
    </row>
    <row r="54" spans="2:5" hidden="1" outlineLevel="1" x14ac:dyDescent="0.25">
      <c r="B54" s="63">
        <v>38776</v>
      </c>
      <c r="C54" s="30"/>
      <c r="D54" s="30">
        <f>Returns!D54</f>
        <v>231981</v>
      </c>
      <c r="E54" s="31"/>
    </row>
    <row r="55" spans="2:5" hidden="1" outlineLevel="1" x14ac:dyDescent="0.25">
      <c r="B55" s="63">
        <v>38807</v>
      </c>
      <c r="C55" s="30"/>
      <c r="D55" s="30">
        <f>Returns!D55</f>
        <v>275664</v>
      </c>
      <c r="E55" s="31"/>
    </row>
    <row r="56" spans="2:5" hidden="1" outlineLevel="1" x14ac:dyDescent="0.25">
      <c r="B56" s="63">
        <v>38837</v>
      </c>
      <c r="C56" s="30"/>
      <c r="D56" s="30">
        <f>Returns!D56</f>
        <v>342708</v>
      </c>
      <c r="E56" s="31"/>
    </row>
    <row r="57" spans="2:5" hidden="1" outlineLevel="1" x14ac:dyDescent="0.25">
      <c r="B57" s="63">
        <v>38868</v>
      </c>
      <c r="C57" s="30"/>
      <c r="D57" s="30">
        <f>Returns!D57</f>
        <v>351124</v>
      </c>
      <c r="E57" s="31"/>
    </row>
    <row r="58" spans="2:5" hidden="1" outlineLevel="1" x14ac:dyDescent="0.25">
      <c r="B58" s="63">
        <v>38898</v>
      </c>
      <c r="C58" s="30"/>
      <c r="D58" s="30">
        <f>Returns!D58</f>
        <v>334097</v>
      </c>
      <c r="E58" s="31"/>
    </row>
    <row r="59" spans="2:5" hidden="1" outlineLevel="1" x14ac:dyDescent="0.25">
      <c r="B59" s="63">
        <v>38929</v>
      </c>
      <c r="C59" s="30"/>
      <c r="D59" s="30">
        <f>Returns!D59</f>
        <v>347245</v>
      </c>
      <c r="E59" s="31"/>
    </row>
    <row r="60" spans="2:5" hidden="1" outlineLevel="1" x14ac:dyDescent="0.25">
      <c r="B60" s="63">
        <v>38960</v>
      </c>
      <c r="C60" s="30"/>
      <c r="D60" s="30">
        <f>Returns!D60</f>
        <v>304821</v>
      </c>
      <c r="E60" s="31"/>
    </row>
    <row r="61" spans="2:5" hidden="1" outlineLevel="1" x14ac:dyDescent="0.25">
      <c r="B61" s="63">
        <v>38990</v>
      </c>
      <c r="C61" s="30"/>
      <c r="D61" s="30">
        <f>Returns!D61</f>
        <v>281450</v>
      </c>
      <c r="E61" s="31"/>
    </row>
    <row r="62" spans="2:5" hidden="1" outlineLevel="1" x14ac:dyDescent="0.25">
      <c r="B62" s="63">
        <v>39021</v>
      </c>
      <c r="C62" s="30"/>
      <c r="D62" s="30">
        <f>Returns!D62</f>
        <v>237429</v>
      </c>
      <c r="E62" s="31"/>
    </row>
    <row r="63" spans="2:5" hidden="1" outlineLevel="1" x14ac:dyDescent="0.25">
      <c r="B63" s="63">
        <v>39051</v>
      </c>
      <c r="C63" s="30"/>
      <c r="D63" s="30">
        <f>Returns!D63</f>
        <v>249048</v>
      </c>
      <c r="E63" s="31"/>
    </row>
    <row r="64" spans="2:5" hidden="1" outlineLevel="1" x14ac:dyDescent="0.25">
      <c r="B64" s="63">
        <v>39082</v>
      </c>
      <c r="C64" s="30"/>
      <c r="D64" s="30">
        <f>Returns!D64</f>
        <v>222605</v>
      </c>
      <c r="E64" s="31"/>
    </row>
    <row r="65" spans="2:5" hidden="1" outlineLevel="1" x14ac:dyDescent="0.25">
      <c r="B65" s="63">
        <v>39113</v>
      </c>
      <c r="C65" s="30"/>
      <c r="D65" s="30">
        <f>Returns!D65</f>
        <v>300694</v>
      </c>
      <c r="E65" s="31"/>
    </row>
    <row r="66" spans="2:5" hidden="1" outlineLevel="1" x14ac:dyDescent="0.25">
      <c r="B66" s="63">
        <v>39141</v>
      </c>
      <c r="C66" s="30"/>
      <c r="D66" s="30">
        <f>Returns!D66</f>
        <v>208384</v>
      </c>
      <c r="E66" s="31"/>
    </row>
    <row r="67" spans="2:5" hidden="1" outlineLevel="1" x14ac:dyDescent="0.25">
      <c r="B67" s="63">
        <v>39172</v>
      </c>
      <c r="C67" s="30"/>
      <c r="D67" s="30">
        <f>Returns!D67</f>
        <v>304279</v>
      </c>
      <c r="E67" s="31"/>
    </row>
    <row r="68" spans="2:5" hidden="1" outlineLevel="1" x14ac:dyDescent="0.25">
      <c r="B68" s="63">
        <v>39202</v>
      </c>
      <c r="C68" s="30"/>
      <c r="D68" s="30">
        <f>Returns!D68</f>
        <v>283821</v>
      </c>
      <c r="E68" s="31"/>
    </row>
    <row r="69" spans="2:5" hidden="1" outlineLevel="1" x14ac:dyDescent="0.25">
      <c r="B69" s="63">
        <v>39233</v>
      </c>
      <c r="C69" s="30"/>
      <c r="D69" s="30">
        <f>Returns!D69</f>
        <v>394932</v>
      </c>
      <c r="E69" s="31"/>
    </row>
    <row r="70" spans="2:5" hidden="1" outlineLevel="1" x14ac:dyDescent="0.25">
      <c r="B70" s="63">
        <v>39263</v>
      </c>
      <c r="C70" s="30"/>
      <c r="D70" s="30">
        <f>Returns!D70</f>
        <v>325110</v>
      </c>
      <c r="E70" s="31"/>
    </row>
    <row r="71" spans="2:5" hidden="1" outlineLevel="1" x14ac:dyDescent="0.25">
      <c r="B71" s="63">
        <v>39294</v>
      </c>
      <c r="C71" s="30"/>
      <c r="D71" s="30">
        <f>Returns!D71</f>
        <v>383937</v>
      </c>
      <c r="E71" s="31"/>
    </row>
    <row r="72" spans="2:5" hidden="1" outlineLevel="1" x14ac:dyDescent="0.25">
      <c r="B72" s="63">
        <v>39325</v>
      </c>
      <c r="C72" s="30"/>
      <c r="D72" s="30">
        <f>Returns!D72</f>
        <v>356587</v>
      </c>
      <c r="E72" s="31"/>
    </row>
    <row r="73" spans="2:5" hidden="1" outlineLevel="1" x14ac:dyDescent="0.25">
      <c r="B73" s="63">
        <v>39355</v>
      </c>
      <c r="C73" s="30"/>
      <c r="D73" s="30">
        <f>Returns!D73</f>
        <v>308140</v>
      </c>
      <c r="E73" s="31"/>
    </row>
    <row r="74" spans="2:5" hidden="1" outlineLevel="1" x14ac:dyDescent="0.25">
      <c r="B74" s="63">
        <v>39386</v>
      </c>
      <c r="C74" s="30"/>
      <c r="D74" s="30">
        <f>Returns!D74</f>
        <v>307729</v>
      </c>
      <c r="E74" s="31"/>
    </row>
    <row r="75" spans="2:5" hidden="1" outlineLevel="1" x14ac:dyDescent="0.25">
      <c r="B75" s="63">
        <v>39416</v>
      </c>
      <c r="C75" s="30"/>
      <c r="D75" s="30">
        <f>Returns!D75</f>
        <v>272412</v>
      </c>
      <c r="E75" s="31"/>
    </row>
    <row r="76" spans="2:5" hidden="1" outlineLevel="1" x14ac:dyDescent="0.25">
      <c r="B76" s="63">
        <v>39447</v>
      </c>
      <c r="C76" s="30"/>
      <c r="D76" s="30">
        <f>Returns!D76</f>
        <v>201916</v>
      </c>
      <c r="E76" s="31"/>
    </row>
    <row r="77" spans="2:5" hidden="1" outlineLevel="1" x14ac:dyDescent="0.25">
      <c r="B77" s="63">
        <v>39478</v>
      </c>
      <c r="C77" s="30"/>
      <c r="D77" s="30">
        <f>Returns!D77</f>
        <v>277909</v>
      </c>
      <c r="E77" s="31"/>
    </row>
    <row r="78" spans="2:5" hidden="1" outlineLevel="1" x14ac:dyDescent="0.25">
      <c r="B78" s="63">
        <v>39507</v>
      </c>
      <c r="C78" s="30"/>
      <c r="D78" s="30">
        <f>Returns!D78</f>
        <v>252243</v>
      </c>
      <c r="E78" s="31"/>
    </row>
    <row r="79" spans="2:5" hidden="1" outlineLevel="1" x14ac:dyDescent="0.25">
      <c r="B79" s="63">
        <v>39538</v>
      </c>
      <c r="C79" s="30"/>
      <c r="D79" s="30">
        <f>Returns!D79</f>
        <v>337685</v>
      </c>
      <c r="E79" s="31"/>
    </row>
    <row r="80" spans="2:5" hidden="1" outlineLevel="1" x14ac:dyDescent="0.25">
      <c r="B80" s="63">
        <v>39568</v>
      </c>
      <c r="C80" s="30"/>
      <c r="D80" s="30">
        <f>Returns!D80</f>
        <v>363004</v>
      </c>
      <c r="E80" s="31"/>
    </row>
    <row r="81" spans="2:5" hidden="1" outlineLevel="1" x14ac:dyDescent="0.25">
      <c r="B81" s="63">
        <v>39599</v>
      </c>
      <c r="C81" s="30"/>
      <c r="D81" s="30">
        <f>Returns!D81</f>
        <v>393755</v>
      </c>
      <c r="E81" s="31"/>
    </row>
    <row r="82" spans="2:5" hidden="1" outlineLevel="1" x14ac:dyDescent="0.25">
      <c r="B82" s="63">
        <v>39629</v>
      </c>
      <c r="C82" s="30"/>
      <c r="D82" s="30">
        <f>Returns!D82</f>
        <v>371531</v>
      </c>
      <c r="E82" s="31"/>
    </row>
    <row r="83" spans="2:5" hidden="1" outlineLevel="1" x14ac:dyDescent="0.25">
      <c r="B83" s="63">
        <v>39660</v>
      </c>
      <c r="C83" s="30"/>
      <c r="D83" s="30">
        <f>Returns!D83</f>
        <v>441383</v>
      </c>
      <c r="E83" s="31"/>
    </row>
    <row r="84" spans="2:5" hidden="1" outlineLevel="1" x14ac:dyDescent="0.25">
      <c r="B84" s="63">
        <v>39691</v>
      </c>
      <c r="C84" s="30"/>
      <c r="D84" s="30">
        <f>Returns!D84</f>
        <v>334865</v>
      </c>
      <c r="E84" s="31"/>
    </row>
    <row r="85" spans="2:5" hidden="1" outlineLevel="1" x14ac:dyDescent="0.25">
      <c r="B85" s="63">
        <v>39721</v>
      </c>
      <c r="C85" s="30"/>
      <c r="D85" s="30">
        <f>Returns!D85</f>
        <v>365568</v>
      </c>
      <c r="E85" s="31"/>
    </row>
    <row r="86" spans="2:5" hidden="1" outlineLevel="1" x14ac:dyDescent="0.25">
      <c r="B86" s="63">
        <v>39752</v>
      </c>
      <c r="C86" s="30"/>
      <c r="D86" s="30">
        <f>Returns!D86</f>
        <v>271474</v>
      </c>
      <c r="E86" s="31"/>
    </row>
    <row r="87" spans="2:5" hidden="1" outlineLevel="1" x14ac:dyDescent="0.25">
      <c r="B87" s="63">
        <v>39782</v>
      </c>
      <c r="C87" s="30"/>
      <c r="D87" s="30">
        <f>Returns!D87</f>
        <v>360210</v>
      </c>
      <c r="E87" s="31"/>
    </row>
    <row r="88" spans="2:5" hidden="1" outlineLevel="1" x14ac:dyDescent="0.25">
      <c r="B88" s="63">
        <v>39813</v>
      </c>
      <c r="C88" s="30"/>
      <c r="D88" s="30">
        <f>Returns!D88</f>
        <v>230214</v>
      </c>
      <c r="E88" s="31"/>
    </row>
    <row r="89" spans="2:5" hidden="1" outlineLevel="1" x14ac:dyDescent="0.25">
      <c r="B89" s="63">
        <v>39844</v>
      </c>
      <c r="C89" s="30"/>
      <c r="D89" s="30">
        <f>Returns!D89</f>
        <v>285034</v>
      </c>
      <c r="E89" s="31"/>
    </row>
    <row r="90" spans="2:5" hidden="1" outlineLevel="1" x14ac:dyDescent="0.25">
      <c r="B90" s="63">
        <v>39872</v>
      </c>
      <c r="C90" s="30"/>
      <c r="D90" s="30">
        <f>Returns!D90</f>
        <v>305392</v>
      </c>
      <c r="E90" s="31"/>
    </row>
    <row r="91" spans="2:5" hidden="1" outlineLevel="1" x14ac:dyDescent="0.25">
      <c r="B91" s="63">
        <v>39903</v>
      </c>
      <c r="C91" s="30"/>
      <c r="D91" s="30">
        <f>Returns!D91</f>
        <v>288857</v>
      </c>
      <c r="E91" s="31"/>
    </row>
    <row r="92" spans="2:5" hidden="1" outlineLevel="1" x14ac:dyDescent="0.25">
      <c r="B92" s="63">
        <v>39933</v>
      </c>
      <c r="C92" s="30"/>
      <c r="D92" s="30">
        <f>Returns!D92</f>
        <v>395062</v>
      </c>
      <c r="E92" s="31"/>
    </row>
    <row r="93" spans="2:5" hidden="1" outlineLevel="1" x14ac:dyDescent="0.25">
      <c r="B93" s="63">
        <v>39964</v>
      </c>
      <c r="C93" s="30"/>
      <c r="D93" s="30">
        <f>Returns!D93</f>
        <v>389232</v>
      </c>
      <c r="E93" s="31"/>
    </row>
    <row r="94" spans="2:5" hidden="1" outlineLevel="1" x14ac:dyDescent="0.25">
      <c r="B94" s="63">
        <v>39994</v>
      </c>
      <c r="C94" s="30"/>
      <c r="D94" s="30">
        <f>Returns!D94</f>
        <v>398537</v>
      </c>
      <c r="E94" s="31"/>
    </row>
    <row r="95" spans="2:5" hidden="1" outlineLevel="1" x14ac:dyDescent="0.25">
      <c r="B95" s="63">
        <v>40025</v>
      </c>
      <c r="C95" s="30"/>
      <c r="D95" s="30">
        <f>Returns!D95</f>
        <v>450657</v>
      </c>
      <c r="E95" s="31"/>
    </row>
    <row r="96" spans="2:5" hidden="1" outlineLevel="1" x14ac:dyDescent="0.25">
      <c r="B96" s="63">
        <v>40056</v>
      </c>
      <c r="C96" s="30"/>
      <c r="D96" s="30">
        <f>Returns!D96</f>
        <v>388374</v>
      </c>
      <c r="E96" s="31"/>
    </row>
    <row r="97" spans="2:5" hidden="1" outlineLevel="1" x14ac:dyDescent="0.25">
      <c r="B97" s="63">
        <v>40086</v>
      </c>
      <c r="C97" s="30"/>
      <c r="D97" s="30">
        <f>Returns!D97</f>
        <v>413230</v>
      </c>
      <c r="E97" s="31"/>
    </row>
    <row r="98" spans="2:5" hidden="1" outlineLevel="1" x14ac:dyDescent="0.25">
      <c r="B98" s="63">
        <v>40117</v>
      </c>
      <c r="C98" s="30"/>
      <c r="D98" s="30">
        <f>Returns!D98</f>
        <v>343669</v>
      </c>
      <c r="E98" s="31"/>
    </row>
    <row r="99" spans="2:5" hidden="1" outlineLevel="1" x14ac:dyDescent="0.25">
      <c r="B99" s="63">
        <v>40147</v>
      </c>
      <c r="C99" s="30"/>
      <c r="D99" s="30">
        <f>Returns!D99</f>
        <v>354230</v>
      </c>
      <c r="E99" s="31"/>
    </row>
    <row r="100" spans="2:5" hidden="1" outlineLevel="1" x14ac:dyDescent="0.25">
      <c r="B100" s="63">
        <v>40178</v>
      </c>
      <c r="C100" s="30"/>
      <c r="D100" s="30">
        <f>Returns!D100</f>
        <v>232821</v>
      </c>
      <c r="E100" s="31"/>
    </row>
    <row r="101" spans="2:5" hidden="1" outlineLevel="1" x14ac:dyDescent="0.25">
      <c r="B101" s="63">
        <v>40209</v>
      </c>
      <c r="C101" s="30"/>
      <c r="D101" s="30">
        <f>Returns!D101</f>
        <v>320995</v>
      </c>
      <c r="E101" s="31"/>
    </row>
    <row r="102" spans="2:5" hidden="1" outlineLevel="1" x14ac:dyDescent="0.25">
      <c r="B102" s="63">
        <v>40237</v>
      </c>
      <c r="C102" s="30"/>
      <c r="D102" s="30">
        <f>Returns!D102</f>
        <v>279416</v>
      </c>
      <c r="E102" s="31"/>
    </row>
    <row r="103" spans="2:5" hidden="1" outlineLevel="1" x14ac:dyDescent="0.25">
      <c r="B103" s="63">
        <v>40268</v>
      </c>
      <c r="C103" s="30"/>
      <c r="D103" s="30">
        <f>Returns!D103</f>
        <v>340686</v>
      </c>
      <c r="E103" s="31"/>
    </row>
    <row r="104" spans="2:5" hidden="1" outlineLevel="1" x14ac:dyDescent="0.25">
      <c r="B104" s="63">
        <v>40298</v>
      </c>
      <c r="C104" s="30"/>
      <c r="D104" s="30">
        <f>Returns!D104</f>
        <v>384908</v>
      </c>
      <c r="E104" s="31"/>
    </row>
    <row r="105" spans="2:5" hidden="1" outlineLevel="1" x14ac:dyDescent="0.25">
      <c r="B105" s="63">
        <v>40329</v>
      </c>
      <c r="C105" s="30"/>
      <c r="D105" s="30">
        <f>Returns!D105</f>
        <v>337030</v>
      </c>
      <c r="E105" s="31"/>
    </row>
    <row r="106" spans="2:5" hidden="1" outlineLevel="1" x14ac:dyDescent="0.25">
      <c r="B106" s="63">
        <v>40359</v>
      </c>
      <c r="C106" s="30"/>
      <c r="D106" s="30">
        <f>Returns!D106</f>
        <v>339720</v>
      </c>
      <c r="E106" s="31"/>
    </row>
    <row r="107" spans="2:5" hidden="1" outlineLevel="1" x14ac:dyDescent="0.25">
      <c r="B107" s="63">
        <v>40390</v>
      </c>
      <c r="C107" s="30"/>
      <c r="D107" s="30">
        <f>Returns!D107</f>
        <v>338597</v>
      </c>
      <c r="E107" s="31"/>
    </row>
    <row r="108" spans="2:5" hidden="1" outlineLevel="1" x14ac:dyDescent="0.25">
      <c r="B108" s="63">
        <v>40421</v>
      </c>
      <c r="C108" s="30"/>
      <c r="D108" s="30">
        <f>Returns!D108</f>
        <v>326391</v>
      </c>
      <c r="E108" s="31"/>
    </row>
    <row r="109" spans="2:5" hidden="1" outlineLevel="1" x14ac:dyDescent="0.25">
      <c r="B109" s="63">
        <v>40451</v>
      </c>
      <c r="C109" s="30"/>
      <c r="D109" s="30">
        <f>Returns!D109</f>
        <v>301104</v>
      </c>
      <c r="E109" s="31"/>
    </row>
    <row r="110" spans="2:5" hidden="1" outlineLevel="1" x14ac:dyDescent="0.25">
      <c r="B110" s="63">
        <v>40482</v>
      </c>
      <c r="C110" s="30"/>
      <c r="D110" s="30">
        <f>Returns!D110</f>
        <v>293101</v>
      </c>
      <c r="E110" s="31"/>
    </row>
    <row r="111" spans="2:5" hidden="1" outlineLevel="1" x14ac:dyDescent="0.25">
      <c r="B111" s="63">
        <v>40512</v>
      </c>
      <c r="C111" s="30"/>
      <c r="D111" s="30">
        <f>Returns!D111</f>
        <v>261891</v>
      </c>
      <c r="E111" s="31"/>
    </row>
    <row r="112" spans="2:5" hidden="1" outlineLevel="1" x14ac:dyDescent="0.25">
      <c r="B112" s="63">
        <v>40543</v>
      </c>
      <c r="C112" s="30"/>
      <c r="D112" s="30">
        <f>Returns!D112</f>
        <v>242895</v>
      </c>
      <c r="E112" s="31"/>
    </row>
    <row r="113" spans="2:5" hidden="1" outlineLevel="1" x14ac:dyDescent="0.25">
      <c r="B113" s="63">
        <v>40574</v>
      </c>
      <c r="C113" s="30"/>
      <c r="D113" s="30">
        <f>Returns!D113</f>
        <v>237364</v>
      </c>
      <c r="E113" s="31"/>
    </row>
    <row r="114" spans="2:5" hidden="1" outlineLevel="1" x14ac:dyDescent="0.25">
      <c r="B114" s="63">
        <v>40602</v>
      </c>
      <c r="C114" s="30"/>
      <c r="D114" s="30">
        <f>Returns!D114</f>
        <v>245115</v>
      </c>
      <c r="E114" s="31"/>
    </row>
    <row r="115" spans="2:5" hidden="1" outlineLevel="1" x14ac:dyDescent="0.25">
      <c r="B115" s="63">
        <v>40633</v>
      </c>
      <c r="C115" s="30"/>
      <c r="D115" s="30">
        <f>Returns!D115</f>
        <v>281712</v>
      </c>
      <c r="E115" s="31"/>
    </row>
    <row r="116" spans="2:5" hidden="1" outlineLevel="1" x14ac:dyDescent="0.25">
      <c r="B116" s="63">
        <v>40663</v>
      </c>
      <c r="C116" s="30"/>
      <c r="D116" s="30">
        <f>Returns!D116</f>
        <v>316416</v>
      </c>
      <c r="E116" s="31"/>
    </row>
    <row r="117" spans="2:5" hidden="1" outlineLevel="1" x14ac:dyDescent="0.25">
      <c r="B117" s="63">
        <v>40694</v>
      </c>
      <c r="C117" s="30"/>
      <c r="D117" s="30">
        <f>Returns!D117</f>
        <v>389358</v>
      </c>
      <c r="E117" s="31"/>
    </row>
    <row r="118" spans="2:5" hidden="1" outlineLevel="1" x14ac:dyDescent="0.25">
      <c r="B118" s="63">
        <v>40724</v>
      </c>
      <c r="C118" s="30"/>
      <c r="D118" s="30">
        <f>Returns!D118</f>
        <v>355269</v>
      </c>
      <c r="E118" s="31"/>
    </row>
    <row r="119" spans="2:5" hidden="1" outlineLevel="1" x14ac:dyDescent="0.25">
      <c r="B119" s="63">
        <v>40755</v>
      </c>
      <c r="C119" s="30"/>
      <c r="D119" s="30">
        <f>Returns!D119</f>
        <v>370732</v>
      </c>
      <c r="E119" s="31"/>
    </row>
    <row r="120" spans="2:5" hidden="1" outlineLevel="1" x14ac:dyDescent="0.25">
      <c r="B120" s="63">
        <v>40786</v>
      </c>
      <c r="C120" s="30"/>
      <c r="D120" s="30">
        <f>Returns!D120</f>
        <v>417622</v>
      </c>
      <c r="E120" s="31"/>
    </row>
    <row r="121" spans="2:5" hidden="1" outlineLevel="1" x14ac:dyDescent="0.25">
      <c r="B121" s="63">
        <v>40816</v>
      </c>
      <c r="C121" s="30"/>
      <c r="D121" s="30">
        <f>Returns!D121</f>
        <v>396237</v>
      </c>
      <c r="E121" s="31"/>
    </row>
    <row r="122" spans="2:5" hidden="1" outlineLevel="1" x14ac:dyDescent="0.25">
      <c r="B122" s="63">
        <v>40847</v>
      </c>
      <c r="C122" s="30"/>
      <c r="D122" s="30">
        <f>Returns!D122</f>
        <v>378852</v>
      </c>
      <c r="E122" s="31"/>
    </row>
    <row r="123" spans="2:5" hidden="1" outlineLevel="1" x14ac:dyDescent="0.25">
      <c r="B123" s="63">
        <v>40877</v>
      </c>
      <c r="C123" s="30"/>
      <c r="D123" s="30">
        <f>Returns!D123</f>
        <v>335923</v>
      </c>
      <c r="E123" s="31"/>
    </row>
    <row r="124" spans="2:5" hidden="1" outlineLevel="1" x14ac:dyDescent="0.25">
      <c r="B124" s="63">
        <v>40908</v>
      </c>
      <c r="C124" s="30"/>
      <c r="D124" s="30">
        <f>Returns!D124</f>
        <v>314340</v>
      </c>
      <c r="E124" s="31"/>
    </row>
    <row r="125" spans="2:5" hidden="1" outlineLevel="1" x14ac:dyDescent="0.25">
      <c r="B125" s="63">
        <v>40939</v>
      </c>
      <c r="C125" s="30"/>
      <c r="D125" s="30">
        <f>Returns!D125</f>
        <v>344547</v>
      </c>
      <c r="E125" s="31"/>
    </row>
    <row r="126" spans="2:5" hidden="1" outlineLevel="1" x14ac:dyDescent="0.25">
      <c r="B126" s="63">
        <v>40968</v>
      </c>
      <c r="C126" s="30"/>
      <c r="D126" s="30">
        <f>Returns!D126</f>
        <v>332469</v>
      </c>
      <c r="E126" s="31"/>
    </row>
    <row r="127" spans="2:5" hidden="1" outlineLevel="1" x14ac:dyDescent="0.25">
      <c r="B127" s="63">
        <v>40999</v>
      </c>
      <c r="C127" s="30"/>
      <c r="D127" s="30">
        <f>Returns!D127</f>
        <v>372462</v>
      </c>
      <c r="E127" s="31"/>
    </row>
    <row r="128" spans="2:5" hidden="1" outlineLevel="1" x14ac:dyDescent="0.25">
      <c r="B128" s="63">
        <v>41029</v>
      </c>
      <c r="C128" s="30"/>
      <c r="D128" s="30">
        <f>Returns!D128</f>
        <v>406476</v>
      </c>
      <c r="E128" s="31"/>
    </row>
    <row r="129" spans="2:5" hidden="1" outlineLevel="1" x14ac:dyDescent="0.25">
      <c r="B129" s="63">
        <v>41060</v>
      </c>
      <c r="C129" s="30"/>
      <c r="D129" s="30">
        <f>Returns!D129</f>
        <v>467007</v>
      </c>
      <c r="E129" s="31"/>
    </row>
    <row r="130" spans="2:5" hidden="1" outlineLevel="1" x14ac:dyDescent="0.25">
      <c r="B130" s="63">
        <v>41090</v>
      </c>
      <c r="C130" s="30"/>
      <c r="D130" s="30">
        <f>Returns!D130</f>
        <v>414409</v>
      </c>
      <c r="E130" s="31"/>
    </row>
    <row r="131" spans="2:5" hidden="1" outlineLevel="1" x14ac:dyDescent="0.25">
      <c r="B131" s="63">
        <v>41121</v>
      </c>
      <c r="C131" s="30"/>
      <c r="D131" s="30">
        <f>Returns!D131</f>
        <v>499075</v>
      </c>
      <c r="E131" s="31"/>
    </row>
    <row r="132" spans="2:5" hidden="1" outlineLevel="1" x14ac:dyDescent="0.25">
      <c r="B132" s="63">
        <v>41152</v>
      </c>
      <c r="C132" s="30"/>
      <c r="D132" s="30">
        <f>Returns!D132</f>
        <v>482257</v>
      </c>
      <c r="E132" s="31"/>
    </row>
    <row r="133" spans="2:5" hidden="1" outlineLevel="1" x14ac:dyDescent="0.25">
      <c r="B133" s="63">
        <v>41182</v>
      </c>
      <c r="C133" s="30"/>
      <c r="D133" s="30">
        <f>Returns!D133</f>
        <v>438445</v>
      </c>
      <c r="E133" s="31"/>
    </row>
    <row r="134" spans="2:5" hidden="1" outlineLevel="1" x14ac:dyDescent="0.25">
      <c r="B134" s="63">
        <v>41213</v>
      </c>
      <c r="C134" s="30"/>
      <c r="D134" s="30">
        <f>Returns!D134</f>
        <v>416971</v>
      </c>
      <c r="E134" s="31"/>
    </row>
    <row r="135" spans="2:5" hidden="1" outlineLevel="1" x14ac:dyDescent="0.25">
      <c r="B135" s="63">
        <v>41243</v>
      </c>
      <c r="C135" s="30"/>
      <c r="D135" s="30">
        <f>Returns!D135</f>
        <v>356539</v>
      </c>
      <c r="E135" s="31"/>
    </row>
    <row r="136" spans="2:5" hidden="1" outlineLevel="1" x14ac:dyDescent="0.25">
      <c r="B136" s="63">
        <v>41274</v>
      </c>
      <c r="C136" s="30"/>
      <c r="D136" s="30">
        <f>Returns!D136</f>
        <v>350309</v>
      </c>
      <c r="E136" s="31"/>
    </row>
    <row r="137" spans="2:5" hidden="1" outlineLevel="1" x14ac:dyDescent="0.25">
      <c r="B137" s="63">
        <v>41305</v>
      </c>
      <c r="C137" s="30"/>
      <c r="D137" s="30">
        <f>Returns!D137</f>
        <v>414112</v>
      </c>
      <c r="E137" s="31"/>
    </row>
    <row r="138" spans="2:5" hidden="1" outlineLevel="1" x14ac:dyDescent="0.25">
      <c r="B138" s="63">
        <v>41333</v>
      </c>
      <c r="C138" s="30"/>
      <c r="D138" s="30">
        <f>Returns!D138</f>
        <v>397317</v>
      </c>
      <c r="E138" s="31"/>
    </row>
    <row r="139" spans="2:5" hidden="1" outlineLevel="1" x14ac:dyDescent="0.25">
      <c r="B139" s="63">
        <v>41364</v>
      </c>
      <c r="C139" s="30"/>
      <c r="D139" s="30">
        <f>Returns!D139</f>
        <v>371580</v>
      </c>
      <c r="E139" s="31"/>
    </row>
    <row r="140" spans="2:5" hidden="1" outlineLevel="1" x14ac:dyDescent="0.25">
      <c r="B140" s="63">
        <v>41394</v>
      </c>
      <c r="C140" s="30"/>
      <c r="D140" s="30">
        <f>Returns!D140</f>
        <v>529198</v>
      </c>
      <c r="E140" s="31"/>
    </row>
    <row r="141" spans="2:5" hidden="1" outlineLevel="1" x14ac:dyDescent="0.25">
      <c r="B141" s="63">
        <v>41425</v>
      </c>
      <c r="C141" s="30"/>
      <c r="D141" s="30">
        <f>Returns!D141</f>
        <v>626542</v>
      </c>
      <c r="E141" s="31"/>
    </row>
    <row r="142" spans="2:5" hidden="1" outlineLevel="1" x14ac:dyDescent="0.25">
      <c r="B142" s="63">
        <v>41455</v>
      </c>
      <c r="C142" s="30"/>
      <c r="D142" s="30">
        <f>Returns!D142</f>
        <v>444017</v>
      </c>
      <c r="E142" s="31"/>
    </row>
    <row r="143" spans="2:5" hidden="1" outlineLevel="1" x14ac:dyDescent="0.25">
      <c r="B143" s="63">
        <v>41486</v>
      </c>
      <c r="C143" s="30"/>
      <c r="D143" s="30">
        <f>Returns!D143</f>
        <v>605626</v>
      </c>
      <c r="E143" s="31"/>
    </row>
    <row r="144" spans="2:5" hidden="1" outlineLevel="1" x14ac:dyDescent="0.25">
      <c r="B144" s="63">
        <v>41517</v>
      </c>
      <c r="C144" s="30"/>
      <c r="D144" s="30">
        <f>Returns!D144</f>
        <v>516358</v>
      </c>
      <c r="E144" s="31"/>
    </row>
    <row r="145" spans="2:17" hidden="1" outlineLevel="1" x14ac:dyDescent="0.25">
      <c r="B145" s="63">
        <v>41547</v>
      </c>
      <c r="C145" s="30"/>
      <c r="D145" s="30">
        <f>Returns!D145</f>
        <v>548237</v>
      </c>
      <c r="E145" s="31"/>
    </row>
    <row r="146" spans="2:17" hidden="1" outlineLevel="1" x14ac:dyDescent="0.25">
      <c r="B146" s="63">
        <v>41578</v>
      </c>
      <c r="C146" s="30"/>
      <c r="D146" s="30">
        <f>Returns!D146</f>
        <v>517952</v>
      </c>
      <c r="E146" s="31"/>
    </row>
    <row r="147" spans="2:17" hidden="1" outlineLevel="1" x14ac:dyDescent="0.25">
      <c r="B147" s="63">
        <v>41608</v>
      </c>
      <c r="C147" s="30"/>
      <c r="D147" s="30">
        <f>Returns!D147</f>
        <v>362204</v>
      </c>
      <c r="E147" s="31"/>
    </row>
    <row r="148" spans="2:17" hidden="1" outlineLevel="1" x14ac:dyDescent="0.25">
      <c r="B148" s="63">
        <v>41639</v>
      </c>
      <c r="C148" s="30"/>
      <c r="D148" s="30">
        <f>Returns!D148</f>
        <v>354512</v>
      </c>
      <c r="E148" s="31"/>
    </row>
    <row r="149" spans="2:17" collapsed="1" x14ac:dyDescent="0.25">
      <c r="B149" s="27">
        <v>41670</v>
      </c>
      <c r="C149" s="30">
        <f>Sales!D148</f>
        <v>582193</v>
      </c>
      <c r="D149" s="30">
        <f>Returns!D149</f>
        <v>438521</v>
      </c>
      <c r="E149" s="31">
        <f t="shared" ref="E149:E212" si="0">IFERROR(D149/C149,0)</f>
        <v>0.75322272854534489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Sales!D149</f>
        <v>413714</v>
      </c>
      <c r="D150" s="30">
        <f>Returns!D150</f>
        <v>358296</v>
      </c>
      <c r="E150" s="31">
        <f t="shared" si="0"/>
        <v>0.86604755942511014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Sales!D150</f>
        <v>485468</v>
      </c>
      <c r="D151" s="30">
        <f>Returns!D151</f>
        <v>465838</v>
      </c>
      <c r="E151" s="31">
        <f t="shared" si="0"/>
        <v>0.95956479108818704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Sales!D151</f>
        <v>538531</v>
      </c>
      <c r="D152" s="30">
        <f>Returns!D152</f>
        <v>562928</v>
      </c>
      <c r="E152" s="31">
        <f t="shared" si="0"/>
        <v>1.0453028702154565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Sales!D152</f>
        <v>566638</v>
      </c>
      <c r="D153" s="30">
        <f>Returns!D153</f>
        <v>614465</v>
      </c>
      <c r="E153" s="31">
        <f t="shared" si="0"/>
        <v>1.0844048581281172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Sales!D153</f>
        <v>567335</v>
      </c>
      <c r="D154" s="30">
        <f>Returns!D154</f>
        <v>533763</v>
      </c>
      <c r="E154" s="31">
        <f t="shared" si="0"/>
        <v>0.94082508570773882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Sales!D154</f>
        <v>454637</v>
      </c>
      <c r="D155" s="30">
        <f>Returns!D155</f>
        <v>622313</v>
      </c>
      <c r="E155" s="31">
        <f t="shared" si="0"/>
        <v>1.3688129210776949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Sales!D155</f>
        <v>518324</v>
      </c>
      <c r="D156" s="30">
        <f>Returns!D156</f>
        <v>531292</v>
      </c>
      <c r="E156" s="31">
        <f t="shared" si="0"/>
        <v>1.0250191000223798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Sales!D156</f>
        <v>423146</v>
      </c>
      <c r="D157" s="30">
        <f>Returns!D157</f>
        <v>522301</v>
      </c>
      <c r="E157" s="31">
        <f t="shared" si="0"/>
        <v>1.2343281042477066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Sales!D157</f>
        <v>565416</v>
      </c>
      <c r="D158" s="30">
        <f>Returns!D158</f>
        <v>507878</v>
      </c>
      <c r="E158" s="31">
        <f t="shared" si="0"/>
        <v>0.89823775768637604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Sales!D158</f>
        <v>603787</v>
      </c>
      <c r="D159" s="30">
        <f>Returns!D159</f>
        <v>379333</v>
      </c>
      <c r="E159" s="31">
        <f t="shared" si="0"/>
        <v>0.62825632217984162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Sales!D159</f>
        <v>398185</v>
      </c>
      <c r="D160" s="30">
        <f>Returns!D160</f>
        <v>358437</v>
      </c>
      <c r="E160" s="31">
        <f t="shared" si="0"/>
        <v>0.90017705337971043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Sales!D160</f>
        <v>536278</v>
      </c>
      <c r="D161" s="30">
        <f>Returns!D161</f>
        <v>367956</v>
      </c>
      <c r="E161" s="31">
        <f t="shared" si="0"/>
        <v>0.68612920910423325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Sales!D161</f>
        <v>473143</v>
      </c>
      <c r="D162" s="30">
        <f>Returns!D162</f>
        <v>376231</v>
      </c>
      <c r="E162" s="31">
        <f t="shared" si="0"/>
        <v>0.79517397488708486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Sales!D162</f>
        <v>413902</v>
      </c>
      <c r="D163" s="30">
        <f>Returns!D163</f>
        <v>489431</v>
      </c>
      <c r="E163" s="31">
        <f t="shared" si="0"/>
        <v>1.1824803939096695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Sales!D163</f>
        <v>344864</v>
      </c>
      <c r="D164" s="30">
        <f>Returns!D164</f>
        <v>545735</v>
      </c>
      <c r="E164" s="31">
        <f t="shared" si="0"/>
        <v>1.5824643917602301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Sales!D164</f>
        <v>409825</v>
      </c>
      <c r="D165" s="30">
        <f>Returns!D165</f>
        <v>527170</v>
      </c>
      <c r="E165" s="31">
        <f t="shared" si="0"/>
        <v>1.2863295308973342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Sales!D165</f>
        <v>532244</v>
      </c>
      <c r="D166" s="30">
        <f>Returns!D166</f>
        <v>562799</v>
      </c>
      <c r="E166" s="31">
        <f t="shared" si="0"/>
        <v>1.0574078805961176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Sales!D166</f>
        <v>454630</v>
      </c>
      <c r="D167" s="30">
        <f>Returns!D167</f>
        <v>567533</v>
      </c>
      <c r="E167" s="31">
        <f t="shared" si="0"/>
        <v>1.2483404086839849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Sales!D167</f>
        <v>420413</v>
      </c>
      <c r="D168" s="30">
        <f>Returns!D168</f>
        <v>539290</v>
      </c>
      <c r="E168" s="31">
        <f t="shared" si="0"/>
        <v>1.2827624264711128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Sales!D168</f>
        <v>429409</v>
      </c>
      <c r="D169" s="30">
        <f>Returns!D169</f>
        <v>508791</v>
      </c>
      <c r="E169" s="31">
        <f t="shared" si="0"/>
        <v>1.184863381997117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Sales!D169</f>
        <v>419207</v>
      </c>
      <c r="D170" s="30">
        <f>Returns!D170</f>
        <v>466551</v>
      </c>
      <c r="E170" s="31">
        <f t="shared" si="0"/>
        <v>1.1129370454214744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Sales!D170</f>
        <v>415355</v>
      </c>
      <c r="D171" s="30">
        <f>Returns!D171</f>
        <v>378897</v>
      </c>
      <c r="E171" s="31">
        <f t="shared" si="0"/>
        <v>0.91222448267144973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Sales!D171</f>
        <v>254035</v>
      </c>
      <c r="D172" s="30">
        <f>Returns!D172</f>
        <v>342952</v>
      </c>
      <c r="E172" s="31">
        <f t="shared" si="0"/>
        <v>1.3500186982108764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Sales!D172</f>
        <v>465202</v>
      </c>
      <c r="D173" s="30">
        <f>Returns!D173</f>
        <v>342582</v>
      </c>
      <c r="E173" s="31">
        <f t="shared" si="0"/>
        <v>0.73641557860886242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Sales!D173</f>
        <v>399281</v>
      </c>
      <c r="D174" s="30">
        <f>Returns!D174</f>
        <v>413399</v>
      </c>
      <c r="E174" s="31">
        <f t="shared" si="0"/>
        <v>1.0353585570062187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Sales!D174</f>
        <v>460951</v>
      </c>
      <c r="D175" s="30">
        <f>Returns!D175</f>
        <v>406760</v>
      </c>
      <c r="E175" s="31">
        <f t="shared" si="0"/>
        <v>0.88243652796067262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Sales!D175</f>
        <v>448731</v>
      </c>
      <c r="D176" s="30">
        <f>Returns!D176</f>
        <v>486019</v>
      </c>
      <c r="E176" s="31">
        <f t="shared" si="0"/>
        <v>1.083096554505929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Sales!D176</f>
        <v>536793</v>
      </c>
      <c r="D177" s="30">
        <f>Returns!D177</f>
        <v>469343</v>
      </c>
      <c r="E177" s="31">
        <f t="shared" si="0"/>
        <v>0.87434634952393198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Sales!D177</f>
        <v>619239</v>
      </c>
      <c r="D178" s="30">
        <f>Returns!D178</f>
        <v>456899</v>
      </c>
      <c r="E178" s="31">
        <f t="shared" si="0"/>
        <v>0.73783950946242083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Sales!D178</f>
        <v>556815</v>
      </c>
      <c r="D179" s="30">
        <f>Returns!D179</f>
        <v>423816</v>
      </c>
      <c r="E179" s="31">
        <f t="shared" si="0"/>
        <v>0.76114328816572829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Sales!D179</f>
        <v>498949</v>
      </c>
      <c r="D180" s="30">
        <f>Returns!D180</f>
        <v>488571</v>
      </c>
      <c r="E180" s="31">
        <f t="shared" si="0"/>
        <v>0.97920027898642947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Sales!D180</f>
        <v>417391</v>
      </c>
      <c r="D181" s="30">
        <f>Returns!D181</f>
        <v>411737</v>
      </c>
      <c r="E181" s="31">
        <f t="shared" si="0"/>
        <v>0.98645394845600409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Sales!D181</f>
        <v>534602</v>
      </c>
      <c r="D182" s="30">
        <f>Returns!D182</f>
        <v>358013</v>
      </c>
      <c r="E182" s="31">
        <f t="shared" si="0"/>
        <v>0.6696813704400657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Sales!D182</f>
        <v>501598</v>
      </c>
      <c r="D183" s="30">
        <f>Returns!D183</f>
        <v>331200</v>
      </c>
      <c r="E183" s="31">
        <f t="shared" si="0"/>
        <v>0.66028971407382009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Sales!D183</f>
        <v>0</v>
      </c>
      <c r="D184" s="30">
        <f>Returns!D184</f>
        <v>266472</v>
      </c>
      <c r="E184" s="31">
        <f t="shared" si="0"/>
        <v>0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Sales!D184</f>
        <v>605038</v>
      </c>
      <c r="D185" s="30">
        <f>Returns!D185</f>
        <v>313207</v>
      </c>
      <c r="E185" s="31">
        <f t="shared" si="0"/>
        <v>0.51766500616490208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Sales!D185</f>
        <v>391353</v>
      </c>
      <c r="D186" s="30">
        <f>Returns!D186</f>
        <v>284471</v>
      </c>
      <c r="E186" s="31">
        <f t="shared" si="0"/>
        <v>0.72689106765503264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Sales!D186</f>
        <v>554856</v>
      </c>
      <c r="D187" s="30">
        <f>Returns!D187</f>
        <v>307579</v>
      </c>
      <c r="E187" s="31">
        <f t="shared" si="0"/>
        <v>0.55434022521158643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Sales!D187</f>
        <v>0</v>
      </c>
      <c r="D188" s="30">
        <f>Returns!D188</f>
        <v>366390</v>
      </c>
      <c r="E188" s="31">
        <f t="shared" si="0"/>
        <v>0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Sales!D188</f>
        <v>455232</v>
      </c>
      <c r="D189" s="30">
        <f>Returns!D189</f>
        <v>408757</v>
      </c>
      <c r="E189" s="31">
        <f t="shared" si="0"/>
        <v>0.89790919794742019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Sales!D189</f>
        <v>515526</v>
      </c>
      <c r="D190" s="30">
        <f>Returns!D190</f>
        <v>407712</v>
      </c>
      <c r="E190" s="31">
        <f t="shared" si="0"/>
        <v>0.79086602809557616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Sales!D190</f>
        <v>452963</v>
      </c>
      <c r="D191" s="30">
        <f>Returns!D191</f>
        <v>420727</v>
      </c>
      <c r="E191" s="31">
        <f t="shared" si="0"/>
        <v>0.9288330393431693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Sales!D191</f>
        <v>498765</v>
      </c>
      <c r="D192" s="30">
        <f>Returns!D192</f>
        <v>416241</v>
      </c>
      <c r="E192" s="31">
        <f t="shared" si="0"/>
        <v>0.83454332200535319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Sales!D192</f>
        <v>335424</v>
      </c>
      <c r="D193" s="30">
        <f>Returns!D193</f>
        <v>343295</v>
      </c>
      <c r="E193" s="31">
        <f t="shared" si="0"/>
        <v>1.0234658223621447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Sales!D193</f>
        <v>366083</v>
      </c>
      <c r="D194" s="30">
        <f>Returns!D194</f>
        <v>324678</v>
      </c>
      <c r="E194" s="31">
        <f t="shared" si="0"/>
        <v>0.88689723368744244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Sales!D194</f>
        <v>380382</v>
      </c>
      <c r="D195" s="30">
        <f>Returns!D195</f>
        <v>258934</v>
      </c>
      <c r="E195" s="31">
        <f t="shared" si="0"/>
        <v>0.68072095945654632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Sales!D195</f>
        <v>308445</v>
      </c>
      <c r="D196" s="30">
        <f>Returns!D196</f>
        <v>248612</v>
      </c>
      <c r="E196" s="31">
        <f t="shared" si="0"/>
        <v>0.80601728022824171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Sales!D196</f>
        <v>361325</v>
      </c>
      <c r="D197" s="30">
        <f>Returns!D197</f>
        <v>258460</v>
      </c>
      <c r="E197" s="31">
        <f t="shared" si="0"/>
        <v>0.71531169999308097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Sales!D197</f>
        <v>328890</v>
      </c>
      <c r="D198" s="30">
        <f>Returns!D198</f>
        <v>196142</v>
      </c>
      <c r="E198" s="31">
        <f t="shared" si="0"/>
        <v>0.5963756879199732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Sales!D198</f>
        <v>332129</v>
      </c>
      <c r="D199" s="30">
        <f>Returns!D199</f>
        <v>292695</v>
      </c>
      <c r="E199" s="31">
        <f t="shared" si="0"/>
        <v>0.88126902498727899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Sales!D199</f>
        <v>451602</v>
      </c>
      <c r="D200" s="30">
        <f>Returns!D200</f>
        <v>313870</v>
      </c>
      <c r="E200" s="31">
        <f t="shared" si="0"/>
        <v>0.69501463678194519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Sales!D200</f>
        <v>365165</v>
      </c>
      <c r="D201" s="30">
        <f>Returns!D201</f>
        <v>443998</v>
      </c>
      <c r="E201" s="31">
        <f t="shared" si="0"/>
        <v>1.2158832308682377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Sales!D201</f>
        <v>415982</v>
      </c>
      <c r="D202" s="30">
        <f>Returns!D202</f>
        <v>350875</v>
      </c>
      <c r="E202" s="31">
        <f t="shared" si="0"/>
        <v>0.84348601622185571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Sales!D202</f>
        <v>393921</v>
      </c>
      <c r="D203" s="30">
        <f>Returns!D203</f>
        <v>342030</v>
      </c>
      <c r="E203" s="31">
        <f t="shared" si="0"/>
        <v>0.86827054155528649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Sales!D203</f>
        <v>361385</v>
      </c>
      <c r="D204" s="30">
        <f>Returns!D204</f>
        <v>349380</v>
      </c>
      <c r="E204" s="31">
        <f t="shared" si="0"/>
        <v>0.96678058026758162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Sales!D204</f>
        <v>284030</v>
      </c>
      <c r="D205" s="30">
        <f>Returns!D205</f>
        <v>261242</v>
      </c>
      <c r="E205" s="31">
        <f t="shared" si="0"/>
        <v>0.91976903848185054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Sales!D205</f>
        <v>354066</v>
      </c>
      <c r="D206" s="30">
        <f>Returns!D206</f>
        <v>282193</v>
      </c>
      <c r="E206" s="31">
        <f t="shared" si="0"/>
        <v>0.79700677274858356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Sales!D206</f>
        <v>230806</v>
      </c>
      <c r="D207" s="30">
        <f>Returns!D207</f>
        <v>196499</v>
      </c>
      <c r="E207" s="31">
        <f t="shared" si="0"/>
        <v>0.85136001663734917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Sales!D207</f>
        <v>268571</v>
      </c>
      <c r="D208" s="30">
        <f>Returns!D208</f>
        <v>219000</v>
      </c>
      <c r="E208" s="31">
        <f t="shared" si="0"/>
        <v>0.81542683312792519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Sales!D208</f>
        <v>260759</v>
      </c>
      <c r="D209" s="30">
        <f>Returns!D209</f>
        <v>217421</v>
      </c>
      <c r="E209" s="31">
        <f t="shared" si="0"/>
        <v>0.83380055913698092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Sales!D209</f>
        <v>227711</v>
      </c>
      <c r="D210" s="30">
        <f>Returns!D210</f>
        <v>146615</v>
      </c>
      <c r="E210" s="31">
        <f t="shared" si="0"/>
        <v>0.64386437194514101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Sales!D210</f>
        <v>247797</v>
      </c>
      <c r="D211" s="30">
        <f>Returns!D211</f>
        <v>250046</v>
      </c>
      <c r="E211" s="31">
        <f t="shared" si="0"/>
        <v>1.009075977513852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Sales!D211</f>
        <v>280460</v>
      </c>
      <c r="D212" s="30">
        <f>Returns!D212</f>
        <v>269634</v>
      </c>
      <c r="E212" s="31">
        <f t="shared" si="0"/>
        <v>0.96139913000071309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Sales!D212</f>
        <v>879353</v>
      </c>
      <c r="D213" s="30">
        <f>Returns!D213</f>
        <v>251985</v>
      </c>
      <c r="E213" s="31">
        <f t="shared" ref="E213:E276" si="1">IFERROR(D213/C213,0)</f>
        <v>0.28655727563333494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Sales!D213</f>
        <v>-291114</v>
      </c>
      <c r="D214" s="30">
        <f>Returns!D214</f>
        <v>265113</v>
      </c>
      <c r="E214" s="31">
        <f t="shared" si="1"/>
        <v>-0.91068447412353926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Sales!D214</f>
        <v>-30278</v>
      </c>
      <c r="D215" s="30">
        <f>Returns!D215</f>
        <v>277746</v>
      </c>
      <c r="E215" s="31">
        <f t="shared" si="1"/>
        <v>-9.1731950591188323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Sales!D215</f>
        <v>292385</v>
      </c>
      <c r="D216" s="30">
        <f>Returns!D216</f>
        <v>285697</v>
      </c>
      <c r="E216" s="31">
        <f t="shared" si="1"/>
        <v>0.97712604955794591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Sales!D216</f>
        <v>296484</v>
      </c>
      <c r="D217" s="30">
        <f>Returns!D217</f>
        <v>240680</v>
      </c>
      <c r="E217" s="31">
        <f t="shared" si="1"/>
        <v>0.81178073690317187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Sales!D217</f>
        <v>333360</v>
      </c>
      <c r="D218" s="30">
        <f>Returns!D218</f>
        <v>239130</v>
      </c>
      <c r="E218" s="31">
        <f t="shared" si="1"/>
        <v>0.71733261339092869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Sales!D218</f>
        <v>286671</v>
      </c>
      <c r="D219" s="30">
        <f>Returns!D219</f>
        <v>214225</v>
      </c>
      <c r="E219" s="31">
        <f t="shared" si="1"/>
        <v>0.74728521545604543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Sales!D219</f>
        <v>310158</v>
      </c>
      <c r="D220" s="30">
        <f>Returns!D220</f>
        <v>160780</v>
      </c>
      <c r="E220" s="31">
        <f t="shared" si="1"/>
        <v>0.5183809542233313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Sales!D220</f>
        <v>244463</v>
      </c>
      <c r="D221" s="30">
        <f>Returns!D221</f>
        <v>218595</v>
      </c>
      <c r="E221" s="31">
        <f t="shared" si="1"/>
        <v>0.89418439600266708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Sales!D221</f>
        <v>343835</v>
      </c>
      <c r="D222" s="30">
        <f>Returns!D222</f>
        <v>200834</v>
      </c>
      <c r="E222" s="31">
        <f t="shared" si="1"/>
        <v>0.5840999316532639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Sales!D222</f>
        <v>343101</v>
      </c>
      <c r="D223" s="30">
        <f>Returns!D223</f>
        <v>229606.51765617894</v>
      </c>
      <c r="E223" s="31">
        <f t="shared" si="1"/>
        <v>0.66920970109728317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Sales!D223</f>
        <v>287372</v>
      </c>
      <c r="D224" s="30">
        <f>Returns!D224</f>
        <v>297902.53943405632</v>
      </c>
      <c r="E224" s="31">
        <f t="shared" si="1"/>
        <v>1.0366442779187128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Sales!D224</f>
        <v>201824</v>
      </c>
      <c r="D225" s="30">
        <f>Returns!D225</f>
        <v>258406.69873896125</v>
      </c>
      <c r="E225" s="31">
        <f t="shared" si="1"/>
        <v>1.2803566411277214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Sales!D225</f>
        <v>274448</v>
      </c>
      <c r="D226" s="30">
        <f>Returns!D226</f>
        <v>207379.90977897725</v>
      </c>
      <c r="E226" s="31">
        <f t="shared" si="1"/>
        <v>0.75562550930951311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Sales!D226</f>
        <v>294808</v>
      </c>
      <c r="D227" s="30">
        <f>Returns!D227</f>
        <v>263547.46905534499</v>
      </c>
      <c r="E227" s="31">
        <f t="shared" si="1"/>
        <v>0.89396308463591556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Sales!D227</f>
        <v>294542</v>
      </c>
      <c r="D228" s="30">
        <f>Returns!D228</f>
        <v>253387.86533648131</v>
      </c>
      <c r="E228" s="31">
        <f t="shared" si="1"/>
        <v>0.86027753371838755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Sales!D228</f>
        <v>245166</v>
      </c>
      <c r="D229" s="30">
        <f>Returns!D229</f>
        <v>271550</v>
      </c>
      <c r="E229" s="31">
        <f t="shared" si="1"/>
        <v>1.107616879991516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Sales!D229</f>
        <v>295919</v>
      </c>
      <c r="D230" s="30">
        <f>Returns!D230</f>
        <v>235350</v>
      </c>
      <c r="E230" s="31">
        <f t="shared" si="1"/>
        <v>0.79531898931802281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Sales!D230</f>
        <v>307722</v>
      </c>
      <c r="D231" s="30">
        <f>Returns!D231</f>
        <v>176757</v>
      </c>
      <c r="E231" s="31">
        <f t="shared" si="1"/>
        <v>0.57440481993487624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Sales!D231</f>
        <v>219109</v>
      </c>
      <c r="D232" s="30">
        <f>Returns!D232</f>
        <v>166422</v>
      </c>
      <c r="E232" s="31">
        <f t="shared" si="1"/>
        <v>0.75953977244202653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Sales!D232</f>
        <v>253219</v>
      </c>
      <c r="D233" s="30">
        <f>Returns!D233</f>
        <v>198842</v>
      </c>
      <c r="E233" s="31">
        <f t="shared" si="1"/>
        <v>0.78525703047559625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Sales!D233</f>
        <v>194089</v>
      </c>
      <c r="D234" s="30">
        <f>Returns!D234</f>
        <v>151014</v>
      </c>
      <c r="E234" s="31">
        <f t="shared" si="1"/>
        <v>0.77806573273086055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Sales!D234</f>
        <v>286797</v>
      </c>
      <c r="D235" s="30">
        <f>Returns!D235</f>
        <v>234713</v>
      </c>
      <c r="E235" s="31">
        <f t="shared" si="1"/>
        <v>0.81839419519729983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Sales!D235</f>
        <v>221317</v>
      </c>
      <c r="D236" s="30">
        <f>Returns!D236</f>
        <v>247852</v>
      </c>
      <c r="E236" s="31">
        <f t="shared" si="1"/>
        <v>1.1198958959320793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Sales!D236</f>
        <v>265154</v>
      </c>
      <c r="D237" s="30">
        <f>Returns!D237</f>
        <v>236864</v>
      </c>
      <c r="E237" s="31">
        <f t="shared" si="1"/>
        <v>0.89330728557743799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Sales!D237</f>
        <v>252725</v>
      </c>
      <c r="D238" s="30">
        <f>Returns!D238</f>
        <v>236053</v>
      </c>
      <c r="E238" s="31">
        <f t="shared" si="1"/>
        <v>0.93403106143040859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Sales!D238</f>
        <v>179028</v>
      </c>
      <c r="D239" s="30">
        <f>Returns!D239</f>
        <v>265608</v>
      </c>
      <c r="E239" s="31">
        <f t="shared" si="1"/>
        <v>1.4836115021114016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Sales!D239</f>
        <v>194661</v>
      </c>
      <c r="D240" s="30">
        <f>Returns!D240</f>
        <v>246234</v>
      </c>
      <c r="E240" s="31">
        <f t="shared" si="1"/>
        <v>1.2649375067424908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Sales!D240</f>
        <v>213247</v>
      </c>
      <c r="D241" s="30">
        <f>Returns!D241</f>
        <v>182958</v>
      </c>
      <c r="E241" s="31">
        <f t="shared" si="1"/>
        <v>0.85796283183350763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Sales!D241</f>
        <v>246361</v>
      </c>
      <c r="D242" s="30">
        <f>Returns!D242</f>
        <v>204107</v>
      </c>
      <c r="E242" s="31">
        <f t="shared" si="1"/>
        <v>0.82848746351898228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Sales!D242</f>
        <v>279885</v>
      </c>
      <c r="D243" s="30">
        <f>Returns!D243</f>
        <v>155316</v>
      </c>
      <c r="E243" s="31">
        <f t="shared" si="1"/>
        <v>0.55492791682298082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Sales!D243</f>
        <v>230686</v>
      </c>
      <c r="D244" s="30">
        <f>Returns!D244</f>
        <v>125436.99999999999</v>
      </c>
      <c r="E244" s="31">
        <f t="shared" si="1"/>
        <v>0.54375644815896929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Sales!D244</f>
        <v>333208</v>
      </c>
      <c r="D245" s="30">
        <f>Returns!D245</f>
        <v>143096</v>
      </c>
      <c r="E245" s="31">
        <f t="shared" si="1"/>
        <v>0.42944947300184871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Sales!D245</f>
        <v>127661</v>
      </c>
      <c r="D246" s="30">
        <f>Returns!D246</f>
        <v>175743</v>
      </c>
      <c r="E246" s="31">
        <f t="shared" si="1"/>
        <v>1.3766381275409092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Sales!D246</f>
        <v>293296</v>
      </c>
      <c r="D247" s="30">
        <f>Returns!D247</f>
        <v>192298</v>
      </c>
      <c r="E247" s="31">
        <f t="shared" si="1"/>
        <v>0.65564480933937042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Sales!D247</f>
        <v>191823</v>
      </c>
      <c r="D248" s="30">
        <f>Returns!D248</f>
        <v>208264</v>
      </c>
      <c r="E248" s="31">
        <f t="shared" si="1"/>
        <v>1.085709221521924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Sales!D248</f>
        <v>282434</v>
      </c>
      <c r="D249" s="30">
        <f>Returns!D249</f>
        <v>253840</v>
      </c>
      <c r="E249" s="31">
        <f t="shared" si="1"/>
        <v>0.89875864803812577</v>
      </c>
      <c r="F249" s="35">
        <f>_xlfn.FORECAST.ETS($B249,$D$149:$D$248,$B$149:$B$248,12,1)</f>
        <v>228705.21258382799</v>
      </c>
      <c r="G249" s="35"/>
      <c r="H249" s="35"/>
      <c r="I249" s="30">
        <f>_xlfn.FORECAST.ETS($B249,$C$149:$C$248,$B$149:$B$248,12,1)</f>
        <v>280215.31058707816</v>
      </c>
      <c r="J249" s="30"/>
      <c r="K249" s="30"/>
      <c r="L249" s="31">
        <f>_xlfn.FORECAST.ETS($B249,$E$149:$E$248,$B$149:$B$248,12,1)</f>
        <v>0.58596722007181623</v>
      </c>
      <c r="M249" s="30"/>
      <c r="N249" s="30"/>
      <c r="O249" s="37">
        <f>I249*L249</f>
        <v>164196.98656627076</v>
      </c>
      <c r="P249" s="37"/>
      <c r="Q249" s="37"/>
      <c r="R249" t="s">
        <v>159</v>
      </c>
      <c r="S249" s="35">
        <f>SUM(F253:F260)-SUM($D253:$D260)</f>
        <v>-339657.44329702272</v>
      </c>
      <c r="T249" s="37">
        <f>SUM(O253:O260)-SUM($D253:$D260)</f>
        <v>-523992.56850775389</v>
      </c>
      <c r="U249" s="35">
        <f>ABS(S249)</f>
        <v>339657.44329702272</v>
      </c>
      <c r="V249" s="37">
        <f>ABS(T249)</f>
        <v>523992.56850775389</v>
      </c>
      <c r="W249" s="53">
        <f>U249/SUM(D253:D260)</f>
        <v>0.22880073943290638</v>
      </c>
      <c r="X249" s="54">
        <f>V249/SUM(D253:D260)</f>
        <v>0.3529729422919814</v>
      </c>
      <c r="Y249" s="35">
        <f>S249^2</f>
        <v>115367178787.07021</v>
      </c>
      <c r="Z249" s="37">
        <f>T249^2</f>
        <v>274568211851.35315</v>
      </c>
      <c r="AA249" s="67">
        <f>SUM(F292:F299)-SUM($D253:$D260)</f>
        <v>-95995.654729021247</v>
      </c>
      <c r="AB249" s="67">
        <f>ABS(AA249)</f>
        <v>95995.654729021247</v>
      </c>
      <c r="AC249" s="68">
        <f>AB249/SUM(D253:D260)</f>
        <v>6.4664788650426033E-2</v>
      </c>
      <c r="AD249" s="67">
        <f>AA249^2</f>
        <v>9215165726.8534603</v>
      </c>
    </row>
    <row r="250" spans="2:30" x14ac:dyDescent="0.25">
      <c r="B250" s="27">
        <v>44742</v>
      </c>
      <c r="C250" s="30">
        <f>Sales!D249</f>
        <v>289335</v>
      </c>
      <c r="D250" s="30">
        <f>Returns!D250</f>
        <v>218139</v>
      </c>
      <c r="E250" s="31">
        <f t="shared" si="1"/>
        <v>0.75393229301674525</v>
      </c>
      <c r="F250" s="35">
        <f t="shared" ref="F250:F252" si="2">_xlfn.FORECAST.ETS($B250,$D$149:$D$248,$B$149:$B$248,12,1)</f>
        <v>214784.61792069743</v>
      </c>
      <c r="G250" s="35"/>
      <c r="H250" s="35"/>
      <c r="I250" s="30">
        <f t="shared" ref="I250:I252" si="3">_xlfn.FORECAST.ETS($B250,$C$149:$C$248,$B$149:$B$248,12,1)</f>
        <v>222085.4913937402</v>
      </c>
      <c r="J250" s="30"/>
      <c r="K250" s="30"/>
      <c r="L250" s="31">
        <f t="shared" ref="L250:L252" si="4">_xlfn.FORECAST.ETS($B250,$E$149:$E$248,$B$149:$B$248,12,1)</f>
        <v>0.29734461054976891</v>
      </c>
      <c r="M250" s="30"/>
      <c r="N250" s="30"/>
      <c r="O250" s="37">
        <f t="shared" ref="O250:P265" si="5">I250*L250</f>
        <v>66035.923947225732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Sales!D250</f>
        <v>307561</v>
      </c>
      <c r="D251" s="30">
        <f>Returns!D251</f>
        <v>213137</v>
      </c>
      <c r="E251" s="31">
        <f t="shared" si="1"/>
        <v>0.69299098390238034</v>
      </c>
      <c r="F251" s="35">
        <f t="shared" si="2"/>
        <v>242679.60561082765</v>
      </c>
      <c r="G251" s="35"/>
      <c r="H251" s="35"/>
      <c r="I251" s="30">
        <f t="shared" si="3"/>
        <v>191246.43339763195</v>
      </c>
      <c r="J251" s="30"/>
      <c r="K251" s="30"/>
      <c r="L251" s="31">
        <f t="shared" si="4"/>
        <v>-0.25768369004030212</v>
      </c>
      <c r="M251" s="30"/>
      <c r="N251" s="30"/>
      <c r="O251" s="37">
        <f t="shared" si="5"/>
        <v>-49281.086664948671</v>
      </c>
      <c r="P251" s="37"/>
      <c r="Q251" s="37"/>
      <c r="R251" t="s">
        <v>160</v>
      </c>
      <c r="S251" s="35">
        <f>SUM(F258:F260)-SUM($D258:$D260)</f>
        <v>-66186.752289188327</v>
      </c>
      <c r="T251" s="37">
        <f>SUM(O258:O260)-SUM($D258:$D260)</f>
        <v>-203710.07582094264</v>
      </c>
      <c r="U251" s="35">
        <f>ABS(S251)</f>
        <v>66186.752289188327</v>
      </c>
      <c r="V251" s="37">
        <f>ABS(T251)</f>
        <v>203710.07582094264</v>
      </c>
      <c r="W251" s="53">
        <f>U251/SUM(D255:D262)</f>
        <v>4.2785210348328606E-2</v>
      </c>
      <c r="X251" s="54">
        <f>V251/SUM(D255:D262)</f>
        <v>0.1316846369193542</v>
      </c>
      <c r="Y251" s="35">
        <f>S251^2</f>
        <v>4380686178.5903759</v>
      </c>
      <c r="Z251" s="37">
        <f>T251^2</f>
        <v>41497794990.974197</v>
      </c>
      <c r="AA251" s="67">
        <f>SUM(F297:F299)-SUM($D258:$D260)</f>
        <v>18732.235420680023</v>
      </c>
      <c r="AB251" s="67">
        <f>ABS(AA251)</f>
        <v>18732.235420680023</v>
      </c>
      <c r="AC251" s="68">
        <f>AB251/SUM(D255:D262)</f>
        <v>1.210910952793685E-2</v>
      </c>
      <c r="AD251" s="67">
        <f>AA251^2</f>
        <v>350896643.85577929</v>
      </c>
    </row>
    <row r="252" spans="2:30" x14ac:dyDescent="0.25">
      <c r="B252" s="27">
        <v>44804</v>
      </c>
      <c r="C252" s="30">
        <f>Sales!D251</f>
        <v>381488</v>
      </c>
      <c r="D252" s="30">
        <f>Returns!D252</f>
        <v>244429</v>
      </c>
      <c r="E252" s="31">
        <f t="shared" si="1"/>
        <v>0.64072526527702056</v>
      </c>
      <c r="F252" s="35">
        <f t="shared" si="2"/>
        <v>236696.77627702418</v>
      </c>
      <c r="G252" s="35"/>
      <c r="H252" s="35"/>
      <c r="I252" s="30">
        <f t="shared" si="3"/>
        <v>216001.33418697506</v>
      </c>
      <c r="J252" s="30"/>
      <c r="K252" s="30"/>
      <c r="L252" s="31">
        <f t="shared" si="4"/>
        <v>0.64736262981703352</v>
      </c>
      <c r="M252" s="30"/>
      <c r="N252" s="30"/>
      <c r="O252" s="37">
        <f t="shared" si="5"/>
        <v>139831.19174326808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Sales!D252</f>
        <v>143804</v>
      </c>
      <c r="D253" s="30">
        <f>Returns!D253</f>
        <v>206230</v>
      </c>
      <c r="E253" s="31">
        <f t="shared" si="1"/>
        <v>1.434104753692526</v>
      </c>
      <c r="F253" s="175">
        <f>_xlfn.FORECAST.ETS($B253,$D$149:$D$252,$B$149:$B$252,12,1)</f>
        <v>156250.9239263559</v>
      </c>
      <c r="G253" s="35"/>
      <c r="H253" s="35"/>
      <c r="I253" s="173">
        <f>_xlfn.FORECAST.ETS($B253,$C$149:$C$252,$B$149:$B$252,12,1)</f>
        <v>169864.8609257807</v>
      </c>
      <c r="J253" s="30"/>
      <c r="K253" s="30"/>
      <c r="L253" s="177">
        <f>_xlfn.FORECAST.ETS($B253,$E$149:$E$252,$B$149:$B$252,12,1)</f>
        <v>0.95707730250657352</v>
      </c>
      <c r="M253" s="30"/>
      <c r="N253" s="30"/>
      <c r="O253" s="167">
        <f t="shared" si="5"/>
        <v>162573.80288550045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Sales!D253</f>
        <v>189834</v>
      </c>
      <c r="D254" s="30">
        <f>Returns!D254</f>
        <v>208958</v>
      </c>
      <c r="E254" s="31">
        <f t="shared" si="1"/>
        <v>1.1007406470916696</v>
      </c>
      <c r="F254" s="165">
        <f t="shared" ref="F254:F260" si="6">_xlfn.FORECAST.ETS($B254,$D$149:$D$252,$B$149:$B$252,12,1)</f>
        <v>174322.6951672374</v>
      </c>
      <c r="G254" s="35"/>
      <c r="H254" s="35"/>
      <c r="I254" s="30">
        <f>_xlfn.FORECAST.ETS($B254,$C$149:$C$252,$B$149:$B$252,12,1)</f>
        <v>232450.18853014597</v>
      </c>
      <c r="J254" s="30"/>
      <c r="K254" s="30"/>
      <c r="L254" s="31">
        <f t="shared" ref="L254:L260" si="7">_xlfn.FORECAST.ETS($B254,$E$149:$E$252,$B$149:$B$252,12,1)</f>
        <v>0.74181774995674088</v>
      </c>
      <c r="M254" s="30"/>
      <c r="N254" s="30"/>
      <c r="O254" s="167">
        <f t="shared" si="5"/>
        <v>172435.6758324531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Sales!D254</f>
        <v>244982</v>
      </c>
      <c r="D255" s="30">
        <f>Returns!D255</f>
        <v>167505</v>
      </c>
      <c r="E255" s="31">
        <f t="shared" si="1"/>
        <v>0.68374411181229644</v>
      </c>
      <c r="F255" s="165">
        <f t="shared" si="6"/>
        <v>126267.79623250186</v>
      </c>
      <c r="G255" s="35"/>
      <c r="H255" s="35"/>
      <c r="I255" s="30">
        <f t="shared" ref="I255:I260" si="8">_xlfn.FORECAST.ETS($B255,$C$149:$C$252,$B$149:$B$252,12,1)</f>
        <v>223997.71156266655</v>
      </c>
      <c r="J255" s="30"/>
      <c r="K255" s="30"/>
      <c r="L255" s="31">
        <f t="shared" si="7"/>
        <v>0.58829274674246113</v>
      </c>
      <c r="M255" s="30"/>
      <c r="N255" s="30"/>
      <c r="O255" s="167">
        <f t="shared" si="5"/>
        <v>131776.22899922665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Sales!D255</f>
        <v>105300</v>
      </c>
      <c r="D256" s="30">
        <f>Returns!D256</f>
        <v>143561</v>
      </c>
      <c r="E256" s="31">
        <f t="shared" si="1"/>
        <v>1.36335232668566</v>
      </c>
      <c r="F256" s="165">
        <f t="shared" si="6"/>
        <v>95728.850127537124</v>
      </c>
      <c r="G256" s="35"/>
      <c r="H256" s="35"/>
      <c r="I256" s="30">
        <f t="shared" si="8"/>
        <v>57120.220883899688</v>
      </c>
      <c r="J256" s="30"/>
      <c r="K256" s="30"/>
      <c r="L256" s="31">
        <f t="shared" si="7"/>
        <v>0.6022757824779611</v>
      </c>
      <c r="M256" s="30"/>
      <c r="N256" s="30"/>
      <c r="O256" s="167">
        <f t="shared" si="5"/>
        <v>34402.125728164661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Sales!D256</f>
        <v>189390</v>
      </c>
      <c r="D257" s="30">
        <f>Returns!D257</f>
        <v>215489</v>
      </c>
      <c r="E257" s="31">
        <f t="shared" si="1"/>
        <v>1.1378055863561962</v>
      </c>
      <c r="F257" s="165">
        <f t="shared" si="6"/>
        <v>115702.04353853333</v>
      </c>
      <c r="G257" s="35"/>
      <c r="H257" s="35"/>
      <c r="I257" s="30">
        <f t="shared" si="8"/>
        <v>236446.91592184373</v>
      </c>
      <c r="J257" s="30"/>
      <c r="K257" s="30"/>
      <c r="L257" s="31">
        <f t="shared" si="7"/>
        <v>0.50866670600854613</v>
      </c>
      <c r="M257" s="30"/>
      <c r="N257" s="30"/>
      <c r="O257" s="167">
        <f t="shared" si="5"/>
        <v>120272.67386784391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Sales!D257</f>
        <v>188456</v>
      </c>
      <c r="D258" s="30">
        <f>Returns!D258</f>
        <v>140823</v>
      </c>
      <c r="E258" s="31">
        <f t="shared" si="1"/>
        <v>0.74724604151632212</v>
      </c>
      <c r="F258" s="165">
        <f t="shared" si="6"/>
        <v>139909.02947461803</v>
      </c>
      <c r="G258" s="35"/>
      <c r="H258" s="35"/>
      <c r="I258" s="30">
        <f t="shared" si="8"/>
        <v>154825.74329051035</v>
      </c>
      <c r="J258" s="30"/>
      <c r="K258" s="30"/>
      <c r="L258" s="31">
        <f t="shared" si="7"/>
        <v>0.6979285440717542</v>
      </c>
      <c r="M258" s="30"/>
      <c r="N258" s="30"/>
      <c r="O258" s="167">
        <f t="shared" si="5"/>
        <v>108057.30559957305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Sales!D258</f>
        <v>202639</v>
      </c>
      <c r="D259" s="30">
        <f>Returns!D259</f>
        <v>196397</v>
      </c>
      <c r="E259" s="31">
        <f t="shared" si="1"/>
        <v>0.96919645280523492</v>
      </c>
      <c r="F259" s="165">
        <f t="shared" si="6"/>
        <v>160205.23748550782</v>
      </c>
      <c r="G259" s="35"/>
      <c r="H259" s="35"/>
      <c r="I259" s="30">
        <f t="shared" si="8"/>
        <v>209660.2345115038</v>
      </c>
      <c r="J259" s="30"/>
      <c r="K259" s="30"/>
      <c r="L259" s="31">
        <f t="shared" si="7"/>
        <v>0.74314738009418269</v>
      </c>
      <c r="M259" s="30"/>
      <c r="N259" s="30"/>
      <c r="O259" s="167">
        <f t="shared" si="5"/>
        <v>155808.45398715598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Sales!D259</f>
        <v>182131</v>
      </c>
      <c r="D260" s="30">
        <f>Returns!D260</f>
        <v>205549</v>
      </c>
      <c r="E260" s="31">
        <f t="shared" si="1"/>
        <v>1.128577781926196</v>
      </c>
      <c r="F260" s="166">
        <f t="shared" si="6"/>
        <v>176467.98075068579</v>
      </c>
      <c r="G260" s="36"/>
      <c r="H260" s="36"/>
      <c r="I260" s="33">
        <f t="shared" si="8"/>
        <v>98793.618772394853</v>
      </c>
      <c r="J260" s="33"/>
      <c r="K260" s="33"/>
      <c r="L260" s="34">
        <f t="shared" si="7"/>
        <v>0.76111357723985906</v>
      </c>
      <c r="M260" s="33"/>
      <c r="N260" s="33"/>
      <c r="O260" s="168">
        <f t="shared" si="5"/>
        <v>75193.164592328336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Sales!D260</f>
        <v>1025173</v>
      </c>
      <c r="D261" s="30">
        <f>Returns!D261</f>
        <v>262476</v>
      </c>
      <c r="E261" s="31">
        <f t="shared" si="1"/>
        <v>0.25603093331564525</v>
      </c>
      <c r="F261" s="35"/>
      <c r="G261" s="35">
        <f>_xlfn.FORECAST.ETS($B261,$D$149:$D$260,$B$149:$B$260,12,1)</f>
        <v>237334.31127374945</v>
      </c>
      <c r="H261" s="35"/>
      <c r="I261" s="30"/>
      <c r="J261" s="30">
        <f>_xlfn.FORECAST.ETS($B261,$C$149:$C$260,$B$149:$B$260,12,1)</f>
        <v>244983.93582760746</v>
      </c>
      <c r="K261" s="30"/>
      <c r="L261" s="30"/>
      <c r="M261" s="31">
        <f>_xlfn.FORECAST.ETS($B261,$E$149:$E$260,$B$149:$B$260,12,1)</f>
        <v>1.2505355017777806</v>
      </c>
      <c r="N261" s="30"/>
      <c r="O261" s="37"/>
      <c r="P261" s="37">
        <f>J261*M261</f>
        <v>306361.10911767272</v>
      </c>
      <c r="Q261" s="37"/>
      <c r="R261" t="s">
        <v>159</v>
      </c>
      <c r="S261" s="35">
        <f>SUM(G265:G272)-SUM($D265:$D272)</f>
        <v>-404566.16901430162</v>
      </c>
      <c r="T261" s="37">
        <f>SUM(P265:P272)-SUM($D265:$D272)</f>
        <v>-571480.0578420707</v>
      </c>
      <c r="U261" s="35">
        <f>ABS(S261)</f>
        <v>404566.16901430162</v>
      </c>
      <c r="V261" s="37">
        <f>ABS(T261)</f>
        <v>571480.0578420707</v>
      </c>
      <c r="W261" s="53">
        <f>U261/SUM(D265:D272)</f>
        <v>0.24491879289270596</v>
      </c>
      <c r="X261" s="54">
        <f>V261/SUM(D265:D272)</f>
        <v>0.34596616486729975</v>
      </c>
      <c r="Y261" s="35">
        <f>S261^2</f>
        <v>163673785110.90845</v>
      </c>
      <c r="Z261" s="37">
        <f>T261^2</f>
        <v>326589456511.17645</v>
      </c>
      <c r="AA261" s="67">
        <f>SUM(G304:G311)-SUM($D265:$D272)</f>
        <v>-457321.30558367795</v>
      </c>
      <c r="AB261" s="67">
        <f>ABS(AA261)</f>
        <v>457321.30558367795</v>
      </c>
      <c r="AC261" s="68">
        <f>AB261/SUM(D265:D272)</f>
        <v>0.27685602679177856</v>
      </c>
      <c r="AD261" s="67">
        <f>AA261^2</f>
        <v>209142776540.75977</v>
      </c>
    </row>
    <row r="262" spans="2:30" x14ac:dyDescent="0.25">
      <c r="B262" s="27">
        <v>45107</v>
      </c>
      <c r="C262" s="30">
        <f>Sales!D261</f>
        <v>216132</v>
      </c>
      <c r="D262" s="30">
        <f>Returns!D262</f>
        <v>215154</v>
      </c>
      <c r="E262" s="31">
        <f t="shared" si="1"/>
        <v>0.99547498750763419</v>
      </c>
      <c r="F262" s="35"/>
      <c r="G262" s="35">
        <f t="shared" ref="G262:G264" si="9">_xlfn.FORECAST.ETS($B262,$D$149:$D$260,$B$149:$B$260,12,1)</f>
        <v>217136.66764566116</v>
      </c>
      <c r="H262" s="35"/>
      <c r="I262" s="30"/>
      <c r="J262" s="30">
        <f t="shared" ref="J262:J264" si="10">_xlfn.FORECAST.ETS($B262,$C$149:$C$260,$B$149:$B$260,12,1)</f>
        <v>195276.70630516115</v>
      </c>
      <c r="K262" s="30"/>
      <c r="L262" s="30"/>
      <c r="M262" s="31">
        <f t="shared" ref="M262:M264" si="11">_xlfn.FORECAST.ETS($B262,$E$149:$E$260,$B$149:$B$260,12,1)</f>
        <v>1.064024120758418</v>
      </c>
      <c r="N262" s="30"/>
      <c r="O262" s="37"/>
      <c r="P262" s="37">
        <f t="shared" si="5"/>
        <v>207779.1257309489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Sales!D262</f>
        <v>-691300</v>
      </c>
      <c r="D263" s="30">
        <f>Returns!D263</f>
        <v>226154</v>
      </c>
      <c r="E263" s="31">
        <f t="shared" si="1"/>
        <v>-0.32714306379285402</v>
      </c>
      <c r="F263" s="35"/>
      <c r="G263" s="35">
        <f t="shared" si="9"/>
        <v>237715.77099224343</v>
      </c>
      <c r="H263" s="35"/>
      <c r="I263" s="30"/>
      <c r="J263" s="30">
        <f t="shared" si="10"/>
        <v>171186.86843404983</v>
      </c>
      <c r="K263" s="30"/>
      <c r="L263" s="30"/>
      <c r="M263" s="31">
        <f t="shared" si="11"/>
        <v>1.2702366991016003</v>
      </c>
      <c r="N263" s="30"/>
      <c r="O263" s="37"/>
      <c r="P263" s="37">
        <f t="shared" si="5"/>
        <v>217447.84268920741</v>
      </c>
      <c r="Q263" s="37"/>
      <c r="R263" t="s">
        <v>160</v>
      </c>
      <c r="S263" s="35">
        <f>SUM(G270:G272)-SUM($D270:$D272)</f>
        <v>-283027.00197588251</v>
      </c>
      <c r="T263" s="37">
        <f>SUM(P270:P272)-SUM($D270:$D272)</f>
        <v>-334993.01286709856</v>
      </c>
      <c r="U263" s="35">
        <f>ABS(S263)</f>
        <v>283027.00197588251</v>
      </c>
      <c r="V263" s="37">
        <f>ABS(T263)</f>
        <v>334993.01286709856</v>
      </c>
      <c r="W263" s="53">
        <f>U263/SUM(D267:D274)</f>
        <v>0.15118551897137553</v>
      </c>
      <c r="X263" s="54">
        <f>V263/SUM(D267:D274)</f>
        <v>0.17894438392281972</v>
      </c>
      <c r="Y263" s="35">
        <f>S263^2</f>
        <v>80104283847.456207</v>
      </c>
      <c r="Z263" s="37">
        <f>T263^2</f>
        <v>112220318669.77606</v>
      </c>
      <c r="AA263" s="67">
        <f>SUM(G309:G311)-SUM($D270:$D272)</f>
        <v>-205494.01306906901</v>
      </c>
      <c r="AB263" s="67">
        <f>ABS(AA263)</f>
        <v>205494.01306906901</v>
      </c>
      <c r="AC263" s="68">
        <f>AB263/SUM(D267:D274)</f>
        <v>0.10976945236484957</v>
      </c>
      <c r="AD263" s="67">
        <f>AA263^2</f>
        <v>42227789407.230705</v>
      </c>
    </row>
    <row r="264" spans="2:30" x14ac:dyDescent="0.25">
      <c r="B264" s="27">
        <v>45169</v>
      </c>
      <c r="C264" s="30">
        <f>Sales!D263</f>
        <v>184741</v>
      </c>
      <c r="D264" s="30">
        <f>Returns!D264</f>
        <v>208091</v>
      </c>
      <c r="E264" s="31">
        <f t="shared" si="1"/>
        <v>1.1263931666495255</v>
      </c>
      <c r="F264" s="35"/>
      <c r="G264" s="35">
        <f t="shared" si="9"/>
        <v>243012.03930275622</v>
      </c>
      <c r="H264" s="35"/>
      <c r="I264" s="30"/>
      <c r="J264" s="30">
        <f t="shared" si="10"/>
        <v>201114.28319775339</v>
      </c>
      <c r="K264" s="30"/>
      <c r="L264" s="30"/>
      <c r="M264" s="31">
        <f t="shared" si="11"/>
        <v>1.2561587144489896</v>
      </c>
      <c r="N264" s="30"/>
      <c r="O264" s="37"/>
      <c r="P264" s="37">
        <f t="shared" si="5"/>
        <v>252631.45943901993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Sales!D264</f>
        <v>183215</v>
      </c>
      <c r="D265" s="30">
        <f>Returns!D265</f>
        <v>198086</v>
      </c>
      <c r="E265" s="31">
        <f t="shared" si="1"/>
        <v>1.0811669350216959</v>
      </c>
      <c r="F265" s="35"/>
      <c r="G265" s="175">
        <f>_xlfn.FORECAST.ETS($B265,$D$149:$D$264,$B$149:$B$264,12,1)</f>
        <v>184163.31805250872</v>
      </c>
      <c r="H265" s="35"/>
      <c r="I265" s="30"/>
      <c r="J265" s="173">
        <f>_xlfn.FORECAST.ETS($B265,$C$149:$C$264,$B$149:$B$264,12,1)</f>
        <v>134000.936307683</v>
      </c>
      <c r="K265" s="30"/>
      <c r="L265" s="30"/>
      <c r="M265" s="177">
        <f>_xlfn.FORECAST.ETS($B265,$E$149:$E$264,$B$149:$B$264,12,1)</f>
        <v>1.1720198662048635</v>
      </c>
      <c r="N265" s="30"/>
      <c r="O265" s="37"/>
      <c r="P265" s="167">
        <f t="shared" si="5"/>
        <v>157051.75944265709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Sales!D265</f>
        <v>224252</v>
      </c>
      <c r="D266" s="30">
        <f>Returns!D266</f>
        <v>164632</v>
      </c>
      <c r="E266" s="31">
        <f t="shared" si="1"/>
        <v>0.73413838003674436</v>
      </c>
      <c r="F266" s="35"/>
      <c r="G266" s="165">
        <f t="shared" ref="G266:G272" si="12">_xlfn.FORECAST.ETS($B266,$D$149:$D$264,$B$149:$B$264,12,1)</f>
        <v>185257.25022799772</v>
      </c>
      <c r="H266" s="35"/>
      <c r="I266" s="30"/>
      <c r="J266" s="30">
        <f t="shared" ref="J266:J272" si="13">_xlfn.FORECAST.ETS($B266,$C$149:$C$264,$B$149:$B$264,12,1)</f>
        <v>182694.62197119836</v>
      </c>
      <c r="K266" s="30"/>
      <c r="L266" s="30"/>
      <c r="M266" s="31">
        <f t="shared" ref="M266:M272" si="14">_xlfn.FORECAST.ETS($B266,$E$149:$E$264,$B$149:$B$264,12,1)</f>
        <v>0.95670334927758671</v>
      </c>
      <c r="N266" s="30"/>
      <c r="O266" s="37"/>
      <c r="P266" s="167">
        <f t="shared" ref="P266:P272" si="15">J266*M266</f>
        <v>174784.55673484804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Sales!D266</f>
        <v>237421</v>
      </c>
      <c r="D267" s="30">
        <f>Returns!D267</f>
        <v>206334</v>
      </c>
      <c r="E267" s="31">
        <f t="shared" si="1"/>
        <v>0.8690638149110651</v>
      </c>
      <c r="F267" s="35"/>
      <c r="G267" s="165">
        <f t="shared" si="12"/>
        <v>142419.51837679988</v>
      </c>
      <c r="H267" s="35"/>
      <c r="I267" s="30"/>
      <c r="J267" s="30">
        <f t="shared" si="13"/>
        <v>190000.74940092833</v>
      </c>
      <c r="K267" s="30"/>
      <c r="L267" s="30"/>
      <c r="M267" s="31">
        <f t="shared" si="14"/>
        <v>0.80299715949117134</v>
      </c>
      <c r="N267" s="30"/>
      <c r="O267" s="37"/>
      <c r="P267" s="167">
        <f t="shared" si="15"/>
        <v>152570.06207013933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Sales!D267</f>
        <v>163337</v>
      </c>
      <c r="D268" s="30">
        <f>Returns!D268</f>
        <v>156110</v>
      </c>
      <c r="E268" s="31">
        <f t="shared" si="1"/>
        <v>0.9557540545008173</v>
      </c>
      <c r="F268" s="35"/>
      <c r="G268" s="165">
        <f t="shared" si="12"/>
        <v>114014.14149316569</v>
      </c>
      <c r="H268" s="35"/>
      <c r="I268" s="30"/>
      <c r="J268" s="30">
        <f t="shared" si="13"/>
        <v>80458.329710425009</v>
      </c>
      <c r="K268" s="30"/>
      <c r="L268" s="30"/>
      <c r="M268" s="31">
        <f t="shared" si="14"/>
        <v>0.81774325429866657</v>
      </c>
      <c r="N268" s="30"/>
      <c r="O268" s="37"/>
      <c r="P268" s="167">
        <f t="shared" si="15"/>
        <v>65794.256372838034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Sales!D268</f>
        <v>263902</v>
      </c>
      <c r="D269" s="30">
        <f>Returns!D269</f>
        <v>193527</v>
      </c>
      <c r="E269" s="31">
        <f t="shared" si="1"/>
        <v>0.73332903880986122</v>
      </c>
      <c r="F269" s="35"/>
      <c r="G269" s="165">
        <f t="shared" si="12"/>
        <v>171295.60481110893</v>
      </c>
      <c r="H269" s="35"/>
      <c r="I269" s="30"/>
      <c r="J269" s="30">
        <f t="shared" si="13"/>
        <v>182315.43201305071</v>
      </c>
      <c r="K269" s="30"/>
      <c r="L269" s="30"/>
      <c r="M269" s="31">
        <f t="shared" si="14"/>
        <v>0.72402713773070237</v>
      </c>
      <c r="N269" s="30"/>
      <c r="O269" s="37"/>
      <c r="P269" s="167">
        <f t="shared" si="15"/>
        <v>132001.32040454558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Sales!D269</f>
        <v>227162</v>
      </c>
      <c r="D270" s="30">
        <f>Returns!D270</f>
        <v>213673</v>
      </c>
      <c r="E270" s="31">
        <f t="shared" si="1"/>
        <v>0.94061946980568933</v>
      </c>
      <c r="F270" s="35"/>
      <c r="G270" s="165">
        <f t="shared" si="12"/>
        <v>112573.2919112806</v>
      </c>
      <c r="H270" s="35"/>
      <c r="I270" s="30"/>
      <c r="J270" s="30">
        <f t="shared" si="13"/>
        <v>122551.43797795454</v>
      </c>
      <c r="K270" s="30"/>
      <c r="L270" s="30"/>
      <c r="M270" s="31">
        <f t="shared" si="14"/>
        <v>0.91953398446158929</v>
      </c>
      <c r="N270" s="30"/>
      <c r="O270" s="37"/>
      <c r="P270" s="167">
        <f t="shared" si="15"/>
        <v>112690.21206536588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Sales!D270</f>
        <v>311729</v>
      </c>
      <c r="D271" s="30">
        <f>Returns!D271</f>
        <v>210992</v>
      </c>
      <c r="E271" s="31">
        <f t="shared" si="1"/>
        <v>0.67684431028232861</v>
      </c>
      <c r="F271" s="35"/>
      <c r="G271" s="165">
        <f t="shared" si="12"/>
        <v>163576.33416674659</v>
      </c>
      <c r="H271" s="35"/>
      <c r="I271" s="30"/>
      <c r="J271" s="30">
        <f t="shared" si="13"/>
        <v>180317.39593573025</v>
      </c>
      <c r="K271" s="30"/>
      <c r="L271" s="30"/>
      <c r="M271" s="31">
        <f t="shared" si="14"/>
        <v>0.95828865564368093</v>
      </c>
      <c r="N271" s="30"/>
      <c r="O271" s="37"/>
      <c r="P271" s="167">
        <f t="shared" si="15"/>
        <v>172796.11494042029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Sales!D271</f>
        <v>287035</v>
      </c>
      <c r="D272" s="30">
        <f>Returns!D272</f>
        <v>308484</v>
      </c>
      <c r="E272" s="31">
        <f t="shared" si="1"/>
        <v>1.0747260787012036</v>
      </c>
      <c r="F272" s="36"/>
      <c r="G272" s="166">
        <f t="shared" si="12"/>
        <v>173972.37194609031</v>
      </c>
      <c r="H272" s="36"/>
      <c r="I272" s="33"/>
      <c r="J272" s="33">
        <f t="shared" si="13"/>
        <v>115381.87679673142</v>
      </c>
      <c r="K272" s="33"/>
      <c r="L272" s="33"/>
      <c r="M272" s="34">
        <f t="shared" si="14"/>
        <v>0.97649356428484624</v>
      </c>
      <c r="N272" s="33"/>
      <c r="O272" s="38"/>
      <c r="P272" s="168">
        <f t="shared" si="15"/>
        <v>112669.66012711526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Sales!D272</f>
        <v>325341</v>
      </c>
      <c r="D273" s="30">
        <f>Returns!D273</f>
        <v>296229</v>
      </c>
      <c r="E273" s="31">
        <f t="shared" si="1"/>
        <v>0.91051850212546226</v>
      </c>
      <c r="F273" s="35"/>
      <c r="G273" s="35"/>
      <c r="H273" s="35">
        <f>_xlfn.FORECAST.ETS($B273,$D$149:$D$272,$B$149:$B$272,12,1)</f>
        <v>334816.77535641985</v>
      </c>
      <c r="I273" s="30"/>
      <c r="J273" s="30"/>
      <c r="K273" s="30">
        <f>_xlfn.FORECAST.ETS($B273,$C$149:$C$272,$B$149:$B$272,12,1)</f>
        <v>410838.27041503944</v>
      </c>
      <c r="L273" s="30"/>
      <c r="M273" s="30"/>
      <c r="N273" s="31">
        <f>_xlfn.FORECAST.ETS($B273,$E$149:$E$272,$B$149:$B$272,12,1)</f>
        <v>1.1960246632601836</v>
      </c>
      <c r="O273" s="37"/>
      <c r="P273" s="37"/>
      <c r="Q273" s="37">
        <f>K273*N273</f>
        <v>491372.70402754383</v>
      </c>
      <c r="R273" t="s">
        <v>159</v>
      </c>
      <c r="S273" s="35">
        <f>SUM(H277:H284)-SUM($D277:$D284)</f>
        <v>-360284.44922248088</v>
      </c>
      <c r="T273" s="37">
        <f>SUM(Q277:Q284)-SUM($D277:$D284)</f>
        <v>-1872003.1477380674</v>
      </c>
      <c r="U273" s="35">
        <f>ABS(S273)</f>
        <v>360284.44922248088</v>
      </c>
      <c r="V273" s="37">
        <f>ABS(T273)</f>
        <v>1872003.1477380674</v>
      </c>
      <c r="W273" s="53">
        <f>U273/SUM(D277:D284)</f>
        <v>0.19794761234134436</v>
      </c>
      <c r="X273" s="54">
        <f>V273/SUM(D277:D284)</f>
        <v>1.0285166461942021</v>
      </c>
      <c r="Y273" s="35">
        <f>S273^2</f>
        <v>129804884351.5464</v>
      </c>
      <c r="Z273" s="37">
        <f>T273^2</f>
        <v>3504395785141.2329</v>
      </c>
      <c r="AA273" s="67">
        <f>SUM(H316:H323)-SUM($D277:$D284)</f>
        <v>177826.65836059302</v>
      </c>
      <c r="AB273" s="67">
        <f>ABS(AA273)</f>
        <v>177826.65836059302</v>
      </c>
      <c r="AC273" s="68">
        <f>AB273/SUM(D277:D284)</f>
        <v>9.7701586924121217E-2</v>
      </c>
      <c r="AD273" s="67">
        <f>AA273^2</f>
        <v>31622320423.695068</v>
      </c>
    </row>
    <row r="274" spans="2:33" x14ac:dyDescent="0.25">
      <c r="B274" s="27">
        <v>45473</v>
      </c>
      <c r="C274" s="30">
        <f>Sales!D273</f>
        <v>278734</v>
      </c>
      <c r="D274" s="30">
        <f>Returns!D274</f>
        <v>286702</v>
      </c>
      <c r="E274" s="31">
        <f t="shared" si="1"/>
        <v>1.0285863941966176</v>
      </c>
      <c r="F274" s="35"/>
      <c r="G274" s="35"/>
      <c r="H274" s="35">
        <f t="shared" ref="H274:H276" si="16">_xlfn.FORECAST.ETS($B274,$D$149:$D$272,$B$149:$B$272,12,1)</f>
        <v>313562.76711269858</v>
      </c>
      <c r="I274" s="30"/>
      <c r="J274" s="30"/>
      <c r="K274" s="30">
        <f t="shared" ref="K274:K276" si="17">_xlfn.FORECAST.ETS($B274,$C$149:$C$272,$B$149:$B$272,12,1)</f>
        <v>147863.9578790883</v>
      </c>
      <c r="L274" s="30"/>
      <c r="M274" s="30"/>
      <c r="N274" s="31">
        <f t="shared" ref="N274:N276" si="18">_xlfn.FORECAST.ETS($B274,$E$149:$E$272,$B$149:$B$272,12,1)</f>
        <v>1.0108974568428348</v>
      </c>
      <c r="O274" s="37"/>
      <c r="P274" s="37"/>
      <c r="Q274" s="37">
        <f t="shared" ref="Q274:Q284" si="19">K274*N274</f>
        <v>149475.29897868642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Sales!D274</f>
        <v>378615</v>
      </c>
      <c r="D275" s="30">
        <f>Returns!D275</f>
        <v>286797</v>
      </c>
      <c r="E275" s="31">
        <f t="shared" si="1"/>
        <v>0.75748979834396424</v>
      </c>
      <c r="F275" s="35"/>
      <c r="G275" s="35"/>
      <c r="H275" s="35">
        <f t="shared" si="16"/>
        <v>337410.2018954244</v>
      </c>
      <c r="I275" s="30"/>
      <c r="J275" s="30"/>
      <c r="K275" s="30">
        <f t="shared" si="17"/>
        <v>-69139.07077471682</v>
      </c>
      <c r="L275" s="30"/>
      <c r="M275" s="30"/>
      <c r="N275" s="31">
        <f t="shared" si="18"/>
        <v>1.2160130021158124</v>
      </c>
      <c r="O275" s="37"/>
      <c r="P275" s="37"/>
      <c r="Q275" s="37">
        <f t="shared" si="19"/>
        <v>-84074.009016261029</v>
      </c>
      <c r="R275" t="s">
        <v>160</v>
      </c>
      <c r="S275" s="35">
        <f>SUM(H282:H284)-SUM($D282:$D284)</f>
        <v>-150922.83330707822</v>
      </c>
      <c r="T275" s="37">
        <f>SUM(Q282:Q284)-SUM($D282:$D284)</f>
        <v>-650360.81146616628</v>
      </c>
      <c r="U275" s="35">
        <f>ABS(S275)</f>
        <v>150922.83330707822</v>
      </c>
      <c r="V275" s="37">
        <f>ABS(T275)</f>
        <v>650360.81146616628</v>
      </c>
      <c r="W275" s="53">
        <f>U275/SUM(D279:D286)</f>
        <v>0.11384628573816014</v>
      </c>
      <c r="X275" s="54">
        <f>V275/SUM(D279:D286)</f>
        <v>0.49058953607390537</v>
      </c>
      <c r="Y275" s="35">
        <f>S275^2</f>
        <v>22777701613.436119</v>
      </c>
      <c r="Z275" s="37">
        <f>T275^2</f>
        <v>422969185090.9303</v>
      </c>
      <c r="AA275" s="67">
        <f>SUM(H321:H323)-SUM($D282:$D284)</f>
        <v>111366.95998554397</v>
      </c>
      <c r="AB275" s="67">
        <f>ABS(AA275)</f>
        <v>111366.95998554397</v>
      </c>
      <c r="AC275" s="68">
        <f>AB275/SUM(D279:D286)</f>
        <v>8.400792955236587E-2</v>
      </c>
      <c r="AD275" s="67">
        <f>AA275^2</f>
        <v>12402599776.421753</v>
      </c>
    </row>
    <row r="276" spans="2:33" x14ac:dyDescent="0.25">
      <c r="B276" s="27">
        <v>45535</v>
      </c>
      <c r="C276" s="30">
        <f>Sales!D275</f>
        <v>1369312</v>
      </c>
      <c r="D276" s="30">
        <f>Returns!D276</f>
        <v>269405</v>
      </c>
      <c r="E276" s="31">
        <f t="shared" si="1"/>
        <v>0.19674478862377603</v>
      </c>
      <c r="F276" s="35"/>
      <c r="G276" s="35"/>
      <c r="H276" s="35">
        <f t="shared" si="16"/>
        <v>331451.81916083937</v>
      </c>
      <c r="I276" s="30"/>
      <c r="J276" s="30"/>
      <c r="K276" s="30">
        <f t="shared" si="17"/>
        <v>180158.83858945896</v>
      </c>
      <c r="L276" s="30"/>
      <c r="M276" s="30"/>
      <c r="N276" s="31">
        <f t="shared" si="18"/>
        <v>1.203911170180713</v>
      </c>
      <c r="O276" s="37"/>
      <c r="P276" s="37"/>
      <c r="Q276" s="37">
        <f t="shared" si="19"/>
        <v>216895.23818463372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Sales!D276</f>
        <v>295812</v>
      </c>
      <c r="D277" s="30">
        <f>Returns!D277</f>
        <v>247915</v>
      </c>
      <c r="E277" s="31">
        <f t="shared" ref="E277:E284" si="20">IFERROR(D277/C277,0)</f>
        <v>0.83808297161710821</v>
      </c>
      <c r="F277" s="35"/>
      <c r="G277" s="35"/>
      <c r="H277" s="175">
        <f>_xlfn.FORECAST.ETS($B277,$D$149:$D$276,$B$149:$B$276,12,1)</f>
        <v>242761.10008775291</v>
      </c>
      <c r="I277" s="30"/>
      <c r="J277" s="30"/>
      <c r="K277" s="173">
        <f>_xlfn.FORECAST.ETS($B277,$C$149:$C$276,$B$149:$B$276,12,1)</f>
        <v>579170.42460281902</v>
      </c>
      <c r="L277" s="30"/>
      <c r="M277" s="30"/>
      <c r="N277" s="177">
        <f>_xlfn.FORECAST.ETS($B277,$E$149:$E$276,$B$149:$B$276,12,1)</f>
        <v>0.24399092591133667</v>
      </c>
      <c r="O277" s="37"/>
      <c r="P277" s="37"/>
      <c r="Q277" s="167">
        <f t="shared" si="19"/>
        <v>141312.32815930381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Sales!D277</f>
        <v>380189</v>
      </c>
      <c r="D278" s="30">
        <f>Returns!D278</f>
        <v>246513</v>
      </c>
      <c r="E278" s="31">
        <f t="shared" si="20"/>
        <v>0.64839592939301238</v>
      </c>
      <c r="F278" s="35"/>
      <c r="G278" s="35"/>
      <c r="H278" s="165">
        <f t="shared" ref="H278:H284" si="21">_xlfn.FORECAST.ETS($B278,$D$149:$D$276,$B$149:$B$276,12,1)</f>
        <v>223910.68649004569</v>
      </c>
      <c r="I278" s="30"/>
      <c r="J278" s="30"/>
      <c r="K278" s="30">
        <f t="shared" ref="K278:K284" si="22">_xlfn.FORECAST.ETS($B278,$C$149:$C$276,$B$149:$B$276,12,1)</f>
        <v>615301.69042913162</v>
      </c>
      <c r="L278" s="30"/>
      <c r="M278" s="30"/>
      <c r="N278" s="31">
        <f t="shared" ref="N278:N284" si="23">_xlfn.FORECAST.ETS($B278,$E$149:$E$276,$B$149:$B$276,12,1)</f>
        <v>2.9323099186307759E-2</v>
      </c>
      <c r="O278" s="37"/>
      <c r="P278" s="37"/>
      <c r="Q278" s="167">
        <f t="shared" si="19"/>
        <v>18042.552497956258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Sales!D278</f>
        <v>335563</v>
      </c>
      <c r="D279" s="30">
        <f>Returns!D279</f>
        <v>211530</v>
      </c>
      <c r="E279" s="31">
        <f t="shared" si="20"/>
        <v>0.63037343211259877</v>
      </c>
      <c r="F279" s="35"/>
      <c r="G279" s="35"/>
      <c r="H279" s="165">
        <f t="shared" si="21"/>
        <v>168021.76815383189</v>
      </c>
      <c r="I279" s="30"/>
      <c r="J279" s="30"/>
      <c r="K279" s="30">
        <f t="shared" si="22"/>
        <v>625778.87288280623</v>
      </c>
      <c r="L279" s="30"/>
      <c r="M279" s="30"/>
      <c r="N279" s="31">
        <f t="shared" si="23"/>
        <v>-0.12337927223208184</v>
      </c>
      <c r="O279" s="37"/>
      <c r="P279" s="37"/>
      <c r="Q279" s="167">
        <f t="shared" si="19"/>
        <v>-77208.141914493084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Sales!D279</f>
        <v>324785</v>
      </c>
      <c r="D280" s="30">
        <f>Returns!D280</f>
        <v>186790</v>
      </c>
      <c r="E280" s="31">
        <f t="shared" si="20"/>
        <v>0.5751189248271934</v>
      </c>
      <c r="F280" s="35"/>
      <c r="G280" s="35"/>
      <c r="H280" s="165">
        <f t="shared" si="21"/>
        <v>129667.19610817589</v>
      </c>
      <c r="I280" s="30"/>
      <c r="J280" s="30"/>
      <c r="K280" s="30">
        <f t="shared" si="22"/>
        <v>523383.00464068365</v>
      </c>
      <c r="L280" s="30"/>
      <c r="M280" s="30"/>
      <c r="N280" s="31">
        <f t="shared" si="23"/>
        <v>-0.10782680764075915</v>
      </c>
      <c r="O280" s="37"/>
      <c r="P280" s="37"/>
      <c r="Q280" s="167">
        <f t="shared" si="19"/>
        <v>-56434.71856383355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Sales!D280</f>
        <v>358531</v>
      </c>
      <c r="D281" s="30">
        <f>Returns!D281</f>
        <v>231807</v>
      </c>
      <c r="E281" s="31">
        <f t="shared" si="20"/>
        <v>0.6465466026647626</v>
      </c>
      <c r="F281" s="35"/>
      <c r="G281" s="35"/>
      <c r="H281" s="165">
        <f t="shared" si="21"/>
        <v>150832.63324479089</v>
      </c>
      <c r="I281" s="30"/>
      <c r="J281" s="30"/>
      <c r="K281" s="30">
        <f t="shared" si="22"/>
        <v>611034.18308159406</v>
      </c>
      <c r="L281" s="30"/>
      <c r="M281" s="30"/>
      <c r="N281" s="31">
        <f t="shared" si="23"/>
        <v>-0.2009696999790217</v>
      </c>
      <c r="O281" s="37"/>
      <c r="P281" s="37"/>
      <c r="Q281" s="167">
        <f t="shared" si="19"/>
        <v>-122799.35645083457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Sales!D281</f>
        <v>269974</v>
      </c>
      <c r="D282" s="30">
        <f>Returns!D282</f>
        <v>174066</v>
      </c>
      <c r="E282" s="31">
        <f t="shared" si="20"/>
        <v>0.64475097601991305</v>
      </c>
      <c r="F282" s="35"/>
      <c r="G282" s="35"/>
      <c r="H282" s="165">
        <f t="shared" si="21"/>
        <v>137130.51569189038</v>
      </c>
      <c r="I282" s="30"/>
      <c r="J282" s="30"/>
      <c r="K282" s="30">
        <f t="shared" si="22"/>
        <v>560547.91153625166</v>
      </c>
      <c r="L282" s="30"/>
      <c r="M282" s="30"/>
      <c r="N282" s="31">
        <f t="shared" si="23"/>
        <v>-1.1553538611202757E-2</v>
      </c>
      <c r="O282" s="37"/>
      <c r="P282" s="37"/>
      <c r="Q282" s="167">
        <f t="shared" si="19"/>
        <v>-6476.3119393631514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Sales!D282</f>
        <v>314900</v>
      </c>
      <c r="D283" s="30">
        <f>Returns!D283</f>
        <v>267797</v>
      </c>
      <c r="E283" s="31">
        <f t="shared" si="20"/>
        <v>0.85041918069228328</v>
      </c>
      <c r="F283" s="35"/>
      <c r="G283" s="35"/>
      <c r="H283" s="165">
        <f t="shared" si="21"/>
        <v>179499.31435159504</v>
      </c>
      <c r="I283" s="30"/>
      <c r="J283" s="30"/>
      <c r="K283" s="30">
        <f t="shared" si="22"/>
        <v>620924.67601449974</v>
      </c>
      <c r="L283" s="30"/>
      <c r="M283" s="30"/>
      <c r="N283" s="31">
        <f t="shared" si="23"/>
        <v>3.4448431855573426E-2</v>
      </c>
      <c r="O283" s="37"/>
      <c r="P283" s="37"/>
      <c r="Q283" s="167">
        <f t="shared" si="19"/>
        <v>21389.881389129503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Sales!D283</f>
        <v>320536</v>
      </c>
      <c r="D284" s="30">
        <f>Returns!D284</f>
        <v>253682</v>
      </c>
      <c r="E284" s="31">
        <f t="shared" si="20"/>
        <v>0.79143060373873764</v>
      </c>
      <c r="F284" s="35"/>
      <c r="G284" s="35"/>
      <c r="H284" s="165">
        <f t="shared" si="21"/>
        <v>227992.33664943642</v>
      </c>
      <c r="I284" s="30"/>
      <c r="J284" s="30"/>
      <c r="K284" s="30">
        <f t="shared" si="22"/>
        <v>563076.56509605807</v>
      </c>
      <c r="L284" s="30"/>
      <c r="M284" s="30"/>
      <c r="N284" s="31">
        <f t="shared" si="23"/>
        <v>5.375933036549551E-2</v>
      </c>
      <c r="O284" s="37"/>
      <c r="P284" s="37"/>
      <c r="Q284" s="169">
        <f t="shared" si="19"/>
        <v>30270.619084067424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243031.24285989854</v>
      </c>
      <c r="G288" s="65"/>
      <c r="H288" s="65"/>
      <c r="R288" t="s">
        <v>57</v>
      </c>
      <c r="S288" s="47">
        <f>AVERAGE(S249)</f>
        <v>-339657.44329702272</v>
      </c>
      <c r="T288" s="47">
        <f>AVERAGE(T249)</f>
        <v>-523992.56850775389</v>
      </c>
      <c r="U288" s="47">
        <f>AA249</f>
        <v>-95995.654729021247</v>
      </c>
      <c r="V288" s="47">
        <f>AVERAGE(U249)</f>
        <v>339657.44329702272</v>
      </c>
      <c r="W288" s="47">
        <f>AVERAGE(V249)</f>
        <v>523992.56850775389</v>
      </c>
      <c r="X288" s="47">
        <f>AB249</f>
        <v>95995.654729021247</v>
      </c>
      <c r="Y288" s="48">
        <f>AVERAGE(W249)</f>
        <v>0.22880073943290638</v>
      </c>
      <c r="Z288" s="48">
        <f>AVERAGE(X249)</f>
        <v>0.3529729422919814</v>
      </c>
      <c r="AA288" s="48">
        <f>AC249</f>
        <v>6.4664788650426033E-2</v>
      </c>
      <c r="AB288" s="47">
        <f>SQRT(AVERAGE(Y249))</f>
        <v>339657.44329702272</v>
      </c>
      <c r="AC288" s="47">
        <f>SQRT(AVERAGE(Z249))</f>
        <v>523992.56850775389</v>
      </c>
      <c r="AD288" s="30">
        <f>SQRT(AVERAGE(AD249))</f>
        <v>95995.654729021247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234299.0664152175</v>
      </c>
      <c r="G289" s="65"/>
      <c r="H289" s="65"/>
      <c r="R289" t="s">
        <v>58</v>
      </c>
      <c r="S289" s="47">
        <f>S261</f>
        <v>-404566.16901430162</v>
      </c>
      <c r="T289" s="47">
        <f>AVERAGE(T261)</f>
        <v>-571480.0578420707</v>
      </c>
      <c r="U289" s="47">
        <f>AA261</f>
        <v>-457321.30558367795</v>
      </c>
      <c r="V289" s="47">
        <f>AVERAGE(U261)</f>
        <v>404566.16901430162</v>
      </c>
      <c r="W289" s="47">
        <f>AVERAGE(V261)</f>
        <v>571480.0578420707</v>
      </c>
      <c r="X289" s="47">
        <f>AB261</f>
        <v>457321.30558367795</v>
      </c>
      <c r="Y289" s="48">
        <f>AVERAGE(W261)</f>
        <v>0.24491879289270596</v>
      </c>
      <c r="Z289" s="48">
        <f>AVERAGE(X261)</f>
        <v>0.34596616486729975</v>
      </c>
      <c r="AA289" s="48">
        <f>AC261</f>
        <v>0.27685602679177856</v>
      </c>
      <c r="AB289" s="47">
        <f>SQRT(AVERAGE(Y261))</f>
        <v>404566.16901430162</v>
      </c>
      <c r="AC289" s="47">
        <f>SQRT(AVERAGE(Z261))</f>
        <v>571480.0578420707</v>
      </c>
      <c r="AD289" s="30">
        <f>SQRT(AVERAGE(AD261))</f>
        <v>457321.30558367795</v>
      </c>
    </row>
    <row r="290" spans="2:37" x14ac:dyDescent="0.25">
      <c r="B290" s="27">
        <v>44773</v>
      </c>
      <c r="F290" s="64">
        <f t="shared" si="24"/>
        <v>254230.15450572292</v>
      </c>
      <c r="G290" s="65"/>
      <c r="H290" s="65"/>
      <c r="R290" t="s">
        <v>59</v>
      </c>
      <c r="S290" s="55">
        <f>AVERAGE(S273)</f>
        <v>-360284.44922248088</v>
      </c>
      <c r="T290" s="55">
        <f>AVERAGE(T273)</f>
        <v>-1872003.1477380674</v>
      </c>
      <c r="U290" s="55">
        <f>AA273</f>
        <v>177826.65836059302</v>
      </c>
      <c r="V290" s="55">
        <f>AVERAGE(U273)</f>
        <v>360284.44922248088</v>
      </c>
      <c r="W290" s="55">
        <f>AVERAGE(V273)</f>
        <v>1872003.1477380674</v>
      </c>
      <c r="X290" s="55">
        <f>AB273</f>
        <v>177826.65836059302</v>
      </c>
      <c r="Y290" s="56">
        <f>AVERAGE(W273)</f>
        <v>0.19794761234134436</v>
      </c>
      <c r="Z290" s="56">
        <f>AVERAGE(X273)</f>
        <v>1.0285166461942021</v>
      </c>
      <c r="AA290" s="56">
        <f>AC273</f>
        <v>9.7701586924121217E-2</v>
      </c>
      <c r="AB290" s="55">
        <f>SQRT(AVERAGE(Y273))</f>
        <v>360284.44922248088</v>
      </c>
      <c r="AC290" s="55">
        <f>SQRT(AVERAGE(Z273))</f>
        <v>1872003.1477380674</v>
      </c>
      <c r="AD290" s="55">
        <f>SQRT(AVERAGE(AD273))</f>
        <v>177826.65836059302</v>
      </c>
      <c r="AE290" s="51"/>
      <c r="AF290" s="51"/>
    </row>
    <row r="291" spans="2:37" x14ac:dyDescent="0.25">
      <c r="B291" s="27">
        <v>44804</v>
      </c>
      <c r="F291" s="64">
        <f t="shared" si="24"/>
        <v>236352.55968762503</v>
      </c>
      <c r="G291" s="65"/>
      <c r="H291" s="65"/>
      <c r="R291" t="s">
        <v>69</v>
      </c>
      <c r="S291" s="47">
        <f t="shared" ref="S291:Z291" si="25">AVERAGE(S288:S290)</f>
        <v>-368169.35384460172</v>
      </c>
      <c r="T291" s="47">
        <f t="shared" si="25"/>
        <v>-989158.5913626306</v>
      </c>
      <c r="U291" s="47">
        <f t="shared" si="25"/>
        <v>-125163.43398403539</v>
      </c>
      <c r="V291" s="47">
        <f t="shared" si="25"/>
        <v>368169.35384460172</v>
      </c>
      <c r="W291" s="47">
        <f t="shared" si="25"/>
        <v>989158.5913626306</v>
      </c>
      <c r="X291" s="47">
        <f t="shared" si="25"/>
        <v>243714.53955776407</v>
      </c>
      <c r="Y291" s="48">
        <f t="shared" si="25"/>
        <v>0.22388904822231892</v>
      </c>
      <c r="Z291" s="48">
        <f t="shared" si="25"/>
        <v>0.57581858445116108</v>
      </c>
      <c r="AA291" s="48">
        <f>AVERAGE(AA288:AA290)</f>
        <v>0.14640746745544195</v>
      </c>
      <c r="AB291" s="47">
        <f>AVERAGE(AB288:AB290)</f>
        <v>368169.35384460172</v>
      </c>
      <c r="AC291" s="47">
        <f>AVERAGE(AC288:AC290)</f>
        <v>989158.5913626306</v>
      </c>
      <c r="AD291" s="47">
        <f t="shared" ref="AD291" si="26">AVERAGE(AD288:AD290)</f>
        <v>243714.53955776407</v>
      </c>
      <c r="AE291" s="30">
        <f>SQRT(AVERAGE(Y249,Y261,Y273))</f>
        <v>369163.85171967791</v>
      </c>
      <c r="AF291" s="30">
        <f>SQRT(AVERAGE(Z249,Z261,Z273))</f>
        <v>1169836.6628869979</v>
      </c>
      <c r="AG291" s="47">
        <f>SQRT(AVERAGE(AD273,AD261,AD249))</f>
        <v>288663.73902940442</v>
      </c>
    </row>
    <row r="292" spans="2:37" x14ac:dyDescent="0.25">
      <c r="B292" s="27">
        <v>44834</v>
      </c>
      <c r="F292" s="179">
        <f>_xlfn.FORECAST.ETS($B292,$D$5:$D$252,$B$5:$B$252,12,1)</f>
        <v>211657.52967022095</v>
      </c>
      <c r="G292" s="65"/>
      <c r="H292" s="65"/>
      <c r="R292" t="s">
        <v>70</v>
      </c>
      <c r="S292" s="47">
        <f>ABS(S291)</f>
        <v>368169.35384460172</v>
      </c>
      <c r="T292" s="47">
        <f>ABS(T291)</f>
        <v>989158.5913626306</v>
      </c>
      <c r="U292" s="47">
        <f>ABS(U291)</f>
        <v>125163.43398403539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194434.6048334151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147639.90800543461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123368.15850105985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149914.90884016821</v>
      </c>
      <c r="G296" s="65"/>
      <c r="H296" s="65"/>
      <c r="R296" t="s">
        <v>57</v>
      </c>
      <c r="V296" s="49">
        <f t="shared" ref="V296:X298" si="28">RANK(V288,$V288:$X288,1)</f>
        <v>2</v>
      </c>
      <c r="W296">
        <f t="shared" si="28"/>
        <v>3</v>
      </c>
      <c r="X296">
        <f t="shared" si="28"/>
        <v>1</v>
      </c>
      <c r="Y296" s="49">
        <f t="shared" ref="Y296:AA298" si="29">RANK(Y288,$Y288:$AA288,1)</f>
        <v>2</v>
      </c>
      <c r="Z296">
        <f t="shared" si="29"/>
        <v>3</v>
      </c>
      <c r="AA296">
        <f t="shared" si="29"/>
        <v>1</v>
      </c>
      <c r="AB296" s="49">
        <f t="shared" ref="AB296:AD298" si="30">RANK(AB288,$AB288:$AD288,1)</f>
        <v>2</v>
      </c>
      <c r="AC296">
        <f t="shared" si="30"/>
        <v>3</v>
      </c>
      <c r="AD296">
        <f t="shared" si="30"/>
        <v>1</v>
      </c>
    </row>
    <row r="297" spans="2:37" x14ac:dyDescent="0.25">
      <c r="B297" s="27">
        <v>44985</v>
      </c>
      <c r="F297" s="170">
        <f t="shared" si="27"/>
        <v>136863.15719527358</v>
      </c>
      <c r="G297" s="65"/>
      <c r="H297" s="65"/>
      <c r="R297" t="s">
        <v>58</v>
      </c>
      <c r="V297" s="49">
        <f t="shared" si="28"/>
        <v>1</v>
      </c>
      <c r="W297">
        <f t="shared" si="28"/>
        <v>3</v>
      </c>
      <c r="X297">
        <f t="shared" si="28"/>
        <v>2</v>
      </c>
      <c r="Y297" s="49">
        <f t="shared" si="29"/>
        <v>1</v>
      </c>
      <c r="Z297">
        <f t="shared" si="29"/>
        <v>3</v>
      </c>
      <c r="AA297">
        <f t="shared" si="29"/>
        <v>2</v>
      </c>
      <c r="AB297" s="49">
        <f t="shared" si="30"/>
        <v>1</v>
      </c>
      <c r="AC297">
        <f t="shared" si="30"/>
        <v>3</v>
      </c>
      <c r="AD297">
        <f t="shared" si="30"/>
        <v>2</v>
      </c>
    </row>
    <row r="298" spans="2:37" x14ac:dyDescent="0.25">
      <c r="B298" s="27">
        <v>45016</v>
      </c>
      <c r="F298" s="170">
        <f t="shared" si="27"/>
        <v>188059.33758368337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3</v>
      </c>
      <c r="X298" s="51">
        <f t="shared" si="28"/>
        <v>1</v>
      </c>
      <c r="Y298" s="57">
        <f t="shared" si="29"/>
        <v>2</v>
      </c>
      <c r="Z298" s="51">
        <f t="shared" si="29"/>
        <v>3</v>
      </c>
      <c r="AA298" s="51">
        <f t="shared" si="29"/>
        <v>1</v>
      </c>
      <c r="AB298" s="57">
        <f t="shared" si="30"/>
        <v>2</v>
      </c>
      <c r="AC298" s="51">
        <f t="shared" si="30"/>
        <v>3</v>
      </c>
      <c r="AD298" s="51">
        <f t="shared" si="30"/>
        <v>1</v>
      </c>
      <c r="AE298" s="51"/>
      <c r="AF298" s="51"/>
    </row>
    <row r="299" spans="2:37" x14ac:dyDescent="0.25">
      <c r="B299" s="32">
        <v>45046</v>
      </c>
      <c r="F299" s="171">
        <f t="shared" si="27"/>
        <v>236578.74064172307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3</v>
      </c>
      <c r="U299">
        <f>RANK(U292,$S292:$U292,1)</f>
        <v>1</v>
      </c>
      <c r="V299">
        <f>RANK(V291,$V291:$X291,1)</f>
        <v>2</v>
      </c>
      <c r="W299">
        <f>RANK(W291,$V291:$X291,1)</f>
        <v>3</v>
      </c>
      <c r="X299">
        <f>RANK(X291,$V291:$X291,1)</f>
        <v>1</v>
      </c>
      <c r="Y299">
        <f>RANK(Y291,$Y291:$Z291,1)</f>
        <v>1</v>
      </c>
      <c r="Z299">
        <f>RANK(Z291,$Y291:$AA291,1)</f>
        <v>3</v>
      </c>
      <c r="AA299">
        <f>RANK(AA291,$Y291:$AA291,1)</f>
        <v>1</v>
      </c>
      <c r="AB299">
        <f>RANK(AB291,$AB291:$AD291,1)</f>
        <v>2</v>
      </c>
      <c r="AC299">
        <f>RANK(AC291,$AB291:$AD291,1)</f>
        <v>3</v>
      </c>
      <c r="AD299">
        <f>RANK(AD291,$AB291:$AD291,1)</f>
        <v>1</v>
      </c>
      <c r="AE299">
        <f>RANK(AE291,$AE291:$AG291,1)</f>
        <v>2</v>
      </c>
      <c r="AF299">
        <f>RANK(AF291,$AE291:$AG291,1)</f>
        <v>3</v>
      </c>
      <c r="AG299">
        <f>RANK(AG291,$AE291:$AG291,1)</f>
        <v>1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232143.74374378589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208135.79953551592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235064.37745315323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219595.88330486708</v>
      </c>
      <c r="H303" s="65"/>
      <c r="S303" s="50">
        <f>AVERAGE(S299,V299,Y299,AB299)</f>
        <v>1.75</v>
      </c>
      <c r="T303" s="50">
        <f>AVERAGE(T299,W299,Z299,AC299)</f>
        <v>3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161838.67600733798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149980.5762604539</v>
      </c>
      <c r="H305" s="65"/>
    </row>
    <row r="306" spans="2:8" x14ac:dyDescent="0.25">
      <c r="B306" s="27">
        <v>45260</v>
      </c>
      <c r="F306" s="65"/>
      <c r="G306" s="170">
        <f t="shared" si="32"/>
        <v>106699.55826146217</v>
      </c>
      <c r="H306" s="65"/>
    </row>
    <row r="307" spans="2:8" x14ac:dyDescent="0.25">
      <c r="B307" s="27">
        <v>45291</v>
      </c>
      <c r="F307" s="65"/>
      <c r="G307" s="170">
        <f t="shared" si="32"/>
        <v>99769.534901248117</v>
      </c>
      <c r="H307" s="65"/>
    </row>
    <row r="308" spans="2:8" x14ac:dyDescent="0.25">
      <c r="B308" s="27">
        <v>45322</v>
      </c>
      <c r="F308" s="65"/>
      <c r="G308" s="170">
        <f t="shared" si="32"/>
        <v>148573.36205488889</v>
      </c>
      <c r="H308" s="65"/>
    </row>
    <row r="309" spans="2:8" x14ac:dyDescent="0.25">
      <c r="B309" s="27">
        <v>45351</v>
      </c>
      <c r="F309" s="65"/>
      <c r="G309" s="170">
        <f t="shared" si="32"/>
        <v>128240.59148215146</v>
      </c>
      <c r="H309" s="65"/>
    </row>
    <row r="310" spans="2:8" x14ac:dyDescent="0.25">
      <c r="B310" s="27">
        <v>45382</v>
      </c>
      <c r="F310" s="65"/>
      <c r="G310" s="170">
        <f t="shared" si="32"/>
        <v>181665.4259158129</v>
      </c>
      <c r="H310" s="65"/>
    </row>
    <row r="311" spans="2:8" x14ac:dyDescent="0.25">
      <c r="B311" s="32">
        <v>45412</v>
      </c>
      <c r="F311" s="66"/>
      <c r="G311" s="171">
        <f t="shared" si="32"/>
        <v>217748.96953296656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324854.96195312386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296877.54358848097</v>
      </c>
    </row>
    <row r="314" spans="2:8" x14ac:dyDescent="0.25">
      <c r="B314" s="27">
        <v>45504</v>
      </c>
      <c r="F314" s="65"/>
      <c r="G314" s="65"/>
      <c r="H314" s="64">
        <f t="shared" si="33"/>
        <v>319111.90456529456</v>
      </c>
    </row>
    <row r="315" spans="2:8" x14ac:dyDescent="0.25">
      <c r="B315" s="27">
        <v>45535</v>
      </c>
      <c r="F315" s="65"/>
      <c r="G315" s="65"/>
      <c r="H315" s="64">
        <f t="shared" si="33"/>
        <v>320720.1842467449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256145.82110393472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230877.93164114899</v>
      </c>
    </row>
    <row r="318" spans="2:8" x14ac:dyDescent="0.25">
      <c r="B318" s="27">
        <v>45626</v>
      </c>
      <c r="F318" s="65"/>
      <c r="G318" s="65"/>
      <c r="H318" s="170">
        <f t="shared" si="34"/>
        <v>257214.20808450898</v>
      </c>
    </row>
    <row r="319" spans="2:8" x14ac:dyDescent="0.25">
      <c r="B319" s="27">
        <v>45657</v>
      </c>
      <c r="F319" s="65"/>
      <c r="G319" s="65"/>
      <c r="H319" s="170">
        <f t="shared" si="34"/>
        <v>203515.84074192532</v>
      </c>
    </row>
    <row r="320" spans="2:8" x14ac:dyDescent="0.25">
      <c r="B320" s="27">
        <v>45688</v>
      </c>
      <c r="F320" s="65"/>
      <c r="G320" s="65"/>
      <c r="H320" s="170">
        <f t="shared" si="34"/>
        <v>243260.89680353086</v>
      </c>
    </row>
    <row r="321" spans="2:12" x14ac:dyDescent="0.25">
      <c r="B321" s="27">
        <v>45716</v>
      </c>
      <c r="F321" s="65"/>
      <c r="G321" s="65"/>
      <c r="H321" s="170">
        <f t="shared" si="34"/>
        <v>244808.95404970547</v>
      </c>
    </row>
    <row r="322" spans="2:12" x14ac:dyDescent="0.25">
      <c r="B322" s="27">
        <v>45747</v>
      </c>
      <c r="F322" s="65"/>
      <c r="G322" s="65"/>
      <c r="H322" s="170">
        <f t="shared" si="34"/>
        <v>243638.13786708858</v>
      </c>
    </row>
    <row r="323" spans="2:12" x14ac:dyDescent="0.25">
      <c r="B323" s="27">
        <v>45777</v>
      </c>
      <c r="F323" s="65"/>
      <c r="G323" s="65"/>
      <c r="H323" s="170">
        <f t="shared" si="34"/>
        <v>318464.8680687499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2414057</v>
      </c>
      <c r="D327" s="109">
        <f>SUM(D249:D252,F253:F260)</f>
        <v>2074399.556702977</v>
      </c>
      <c r="E327" s="47">
        <f>SUM(D249:D252,F292:F299)</f>
        <v>2318061.3452709788</v>
      </c>
      <c r="F327" s="110">
        <f>SUM(D249:D252,O253:O260)</f>
        <v>1890064.431492246</v>
      </c>
      <c r="G327" s="111">
        <f>D327-$C327</f>
        <v>-339657.44329702295</v>
      </c>
      <c r="H327" s="111">
        <f t="shared" ref="H327:I329" si="35">E327-$C327</f>
        <v>-95995.654729021247</v>
      </c>
      <c r="I327" s="112">
        <f t="shared" si="35"/>
        <v>-523992.56850775401</v>
      </c>
      <c r="J327" s="118">
        <f>G327/$C327</f>
        <v>-0.14069984399582236</v>
      </c>
      <c r="K327" s="119">
        <f t="shared" ref="K327:L330" si="36">H327/$C327</f>
        <v>-3.976528090638342E-2</v>
      </c>
      <c r="L327" s="120">
        <f t="shared" si="36"/>
        <v>-0.217058904784665</v>
      </c>
    </row>
    <row r="328" spans="2:12" x14ac:dyDescent="0.25">
      <c r="B328" t="s">
        <v>107</v>
      </c>
      <c r="C328" s="109">
        <f>SUM(D261:D272)</f>
        <v>2563713</v>
      </c>
      <c r="D328" s="109">
        <f>SUM(D261:D264,G265:G272)</f>
        <v>2159146.8309856984</v>
      </c>
      <c r="E328" s="47">
        <f>SUM(D261:D264,G304:G311)</f>
        <v>2106391.6944163218</v>
      </c>
      <c r="F328" s="110">
        <f>SUM(D261:D264,P265:P272)</f>
        <v>1992232.9421579293</v>
      </c>
      <c r="G328" s="111">
        <f>D328-$C328</f>
        <v>-404566.16901430162</v>
      </c>
      <c r="H328" s="111">
        <f t="shared" si="35"/>
        <v>-457321.30558367819</v>
      </c>
      <c r="I328" s="112">
        <f t="shared" si="35"/>
        <v>-571480.0578420707</v>
      </c>
      <c r="J328" s="118">
        <f t="shared" ref="J328:J330" si="37">G328/$C328</f>
        <v>-0.15780478119598473</v>
      </c>
      <c r="K328" s="119">
        <f t="shared" si="36"/>
        <v>-0.17838241081730996</v>
      </c>
      <c r="L328" s="120">
        <f t="shared" si="36"/>
        <v>-0.22291108944022622</v>
      </c>
    </row>
    <row r="329" spans="2:12" x14ac:dyDescent="0.25">
      <c r="B329" t="s">
        <v>108</v>
      </c>
      <c r="C329" s="109">
        <f>SUM(D273:D284)</f>
        <v>2959233</v>
      </c>
      <c r="D329" s="109">
        <f>SUM(D273:D276,H277:H284)</f>
        <v>2598948.5507775191</v>
      </c>
      <c r="E329" s="47">
        <f>SUM(D273:D276,H316:H323)</f>
        <v>3137059.658360593</v>
      </c>
      <c r="F329" s="110">
        <f>SUM(D273:D276,Q277:Q284)</f>
        <v>1087229.8522619326</v>
      </c>
      <c r="G329" s="111">
        <f t="shared" ref="G329" si="38">D329-$C329</f>
        <v>-360284.44922248088</v>
      </c>
      <c r="H329" s="111">
        <f t="shared" si="35"/>
        <v>177826.65836059302</v>
      </c>
      <c r="I329" s="112">
        <f t="shared" si="35"/>
        <v>-1872003.1477380674</v>
      </c>
      <c r="J329" s="118">
        <f t="shared" si="37"/>
        <v>-0.12174926719946719</v>
      </c>
      <c r="K329" s="119">
        <f t="shared" si="36"/>
        <v>6.0092144944515362E-2</v>
      </c>
      <c r="L329" s="120">
        <f t="shared" si="36"/>
        <v>-0.63259741552559989</v>
      </c>
    </row>
    <row r="330" spans="2:12" x14ac:dyDescent="0.25">
      <c r="B330" s="69" t="s">
        <v>114</v>
      </c>
      <c r="C330" s="113">
        <f>SUM(C327:C329)</f>
        <v>7937003</v>
      </c>
      <c r="D330" s="113">
        <f t="shared" ref="D330:F330" si="39">SUM(D327:D329)</f>
        <v>6832494.938466195</v>
      </c>
      <c r="E330" s="114">
        <f t="shared" si="39"/>
        <v>7561512.6980478931</v>
      </c>
      <c r="F330" s="115">
        <f t="shared" si="39"/>
        <v>4969527.2259121081</v>
      </c>
      <c r="G330" s="114">
        <f>SUM(G327:G329)</f>
        <v>-1104508.0615338054</v>
      </c>
      <c r="H330" s="116">
        <f t="shared" ref="H330:I330" si="40">SUM(H327:H329)</f>
        <v>-375490.30195210641</v>
      </c>
      <c r="I330" s="117">
        <f t="shared" si="40"/>
        <v>-2967475.7740878919</v>
      </c>
      <c r="J330" s="121">
        <f t="shared" si="37"/>
        <v>-0.13915933527224386</v>
      </c>
      <c r="K330" s="122">
        <f t="shared" si="36"/>
        <v>-4.7308827015953805E-2</v>
      </c>
      <c r="L330" s="123">
        <f t="shared" si="36"/>
        <v>-0.37387862573415831</v>
      </c>
    </row>
    <row r="331" spans="2:12" x14ac:dyDescent="0.25">
      <c r="B331" s="69" t="s">
        <v>118</v>
      </c>
      <c r="G331" s="124">
        <f>ABS(G327)+ABS(G328)+ABS(G329)</f>
        <v>1104508.0615338054</v>
      </c>
      <c r="H331" s="125">
        <f t="shared" ref="H331:I331" si="41">ABS(H327)+ABS(H328)+ABS(H329)</f>
        <v>731143.61867329245</v>
      </c>
      <c r="I331" s="125">
        <f t="shared" si="41"/>
        <v>2967475.7740878919</v>
      </c>
      <c r="J331" s="126">
        <f>G331/$C330</f>
        <v>0.13915933527224386</v>
      </c>
      <c r="K331" s="126">
        <f>H331/$C330</f>
        <v>9.2118349794411372E-2</v>
      </c>
      <c r="L331" s="127">
        <f>I331/$C330</f>
        <v>0.37387862573415831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2414057</v>
      </c>
      <c r="D336" s="109">
        <f>SUM($D249:$D257,F258:F260)</f>
        <v>2347870.2477108119</v>
      </c>
      <c r="E336" s="47">
        <f>SUM($D249:$D257,F297:F299)</f>
        <v>2432789.2354206797</v>
      </c>
      <c r="F336" s="110">
        <f>SUM($D249:D257,O258:O260)</f>
        <v>2210346.9241790576</v>
      </c>
      <c r="G336" s="111">
        <f>D336-$C336</f>
        <v>-66186.752289188094</v>
      </c>
      <c r="H336" s="111">
        <f t="shared" ref="H336:H338" si="42">E336-$C336</f>
        <v>18732.235420679674</v>
      </c>
      <c r="I336" s="112">
        <f t="shared" ref="I336:I338" si="43">F336-$C336</f>
        <v>-203710.07582094241</v>
      </c>
      <c r="J336" s="118">
        <f>G336/$C336</f>
        <v>-2.7417228461957648E-2</v>
      </c>
      <c r="K336" s="119">
        <f t="shared" ref="K336:K339" si="44">H336/$C336</f>
        <v>7.7596491800647925E-3</v>
      </c>
      <c r="L336" s="120">
        <f t="shared" ref="L336:L339" si="45">I336/$C336</f>
        <v>-8.4384948582797506E-2</v>
      </c>
    </row>
    <row r="337" spans="2:12" x14ac:dyDescent="0.25">
      <c r="B337" t="s">
        <v>107</v>
      </c>
      <c r="C337" s="109">
        <f t="shared" ref="C337:C338" si="46">C328</f>
        <v>2563713</v>
      </c>
      <c r="D337" s="109">
        <f>SUM($D261:$D269,G270:G272)</f>
        <v>2280685.9980241177</v>
      </c>
      <c r="E337" s="47">
        <f>SUM($D261:$D269,G309:G311)</f>
        <v>2358218.986930931</v>
      </c>
      <c r="F337" s="110">
        <f>SUM($D261:$D269,P270:P272)</f>
        <v>2228719.9871329018</v>
      </c>
      <c r="G337" s="111">
        <f>D337-$C337</f>
        <v>-283027.00197588233</v>
      </c>
      <c r="H337" s="111">
        <f t="shared" si="42"/>
        <v>-205494.01306906901</v>
      </c>
      <c r="I337" s="112">
        <f t="shared" si="43"/>
        <v>-334993.01286709821</v>
      </c>
      <c r="J337" s="118">
        <f t="shared" ref="J337:J339" si="47">G337/$C337</f>
        <v>-0.11039730343290467</v>
      </c>
      <c r="K337" s="119">
        <f t="shared" si="44"/>
        <v>-8.0154843022237285E-2</v>
      </c>
      <c r="L337" s="120">
        <f t="shared" si="45"/>
        <v>-0.13066712727481516</v>
      </c>
    </row>
    <row r="338" spans="2:12" x14ac:dyDescent="0.25">
      <c r="B338" t="s">
        <v>108</v>
      </c>
      <c r="C338" s="109">
        <f t="shared" si="46"/>
        <v>2959233</v>
      </c>
      <c r="D338" s="109">
        <f>SUM($D273:$D281,H282:H284)</f>
        <v>2808310.1666929219</v>
      </c>
      <c r="E338" s="47">
        <f>SUM($D273:$D281,H321:H323)</f>
        <v>3070599.959985544</v>
      </c>
      <c r="F338" s="110">
        <f>SUM($D273:$D281,Q282:Q284)</f>
        <v>2308872.1885338337</v>
      </c>
      <c r="G338" s="111">
        <f t="shared" ref="G338" si="48">D338-$C338</f>
        <v>-150922.83330707811</v>
      </c>
      <c r="H338" s="111">
        <f t="shared" si="42"/>
        <v>111366.95998554397</v>
      </c>
      <c r="I338" s="112">
        <f t="shared" si="43"/>
        <v>-650360.81146616628</v>
      </c>
      <c r="J338" s="118">
        <f t="shared" si="47"/>
        <v>-5.1000659058302644E-2</v>
      </c>
      <c r="K338" s="119">
        <f t="shared" si="44"/>
        <v>3.7633724679855887E-2</v>
      </c>
      <c r="L338" s="120">
        <f t="shared" si="45"/>
        <v>-0.21977343840994146</v>
      </c>
    </row>
    <row r="339" spans="2:12" x14ac:dyDescent="0.25">
      <c r="B339" s="69" t="s">
        <v>114</v>
      </c>
      <c r="C339" s="113">
        <f>SUM(C336:C338)</f>
        <v>7937003</v>
      </c>
      <c r="D339" s="113">
        <f t="shared" ref="D339:F339" si="49">SUM(D336:D338)</f>
        <v>7436866.4124278519</v>
      </c>
      <c r="E339" s="114">
        <f t="shared" si="49"/>
        <v>7861608.1823371546</v>
      </c>
      <c r="F339" s="115">
        <f t="shared" si="49"/>
        <v>6747939.0998457931</v>
      </c>
      <c r="G339" s="114">
        <f>SUM(G336:G338)</f>
        <v>-500136.58757214854</v>
      </c>
      <c r="H339" s="116">
        <f t="shared" ref="H339:I339" si="50">SUM(H336:H338)</f>
        <v>-75394.817662845366</v>
      </c>
      <c r="I339" s="117">
        <f t="shared" si="50"/>
        <v>-1189063.9001542069</v>
      </c>
      <c r="J339" s="121">
        <f t="shared" si="47"/>
        <v>-6.3013279391748819E-2</v>
      </c>
      <c r="K339" s="122">
        <f t="shared" si="44"/>
        <v>-9.4991544872599105E-3</v>
      </c>
      <c r="L339" s="123">
        <f t="shared" si="45"/>
        <v>-0.14981270640243011</v>
      </c>
    </row>
    <row r="340" spans="2:12" x14ac:dyDescent="0.25">
      <c r="B340" s="69" t="s">
        <v>118</v>
      </c>
      <c r="G340" s="124">
        <f>ABS(G336)+ABS(G337)+ABS(G338)</f>
        <v>500136.58757214854</v>
      </c>
      <c r="H340" s="125">
        <f t="shared" ref="H340:I340" si="51">ABS(H336)+ABS(H337)+ABS(H338)</f>
        <v>335593.20847529266</v>
      </c>
      <c r="I340" s="125">
        <f t="shared" si="51"/>
        <v>1189063.9001542069</v>
      </c>
      <c r="J340" s="126">
        <f>G340/$C339</f>
        <v>6.3013279391748819E-2</v>
      </c>
      <c r="K340" s="126">
        <f>H340/$C339</f>
        <v>4.2282106794629237E-2</v>
      </c>
      <c r="L340" s="127">
        <f>I340/$C339</f>
        <v>0.14981270640243011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740C-D5FC-4D52-8087-C54D8FD9C200}">
  <dimension ref="B2:AK340"/>
  <sheetViews>
    <sheetView workbookViewId="0">
      <pane ySplit="4" topLeftCell="A312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Returns!E5</f>
        <v>74515</v>
      </c>
    </row>
    <row r="6" spans="2:17" hidden="1" outlineLevel="1" x14ac:dyDescent="0.25">
      <c r="B6" s="63">
        <v>37315</v>
      </c>
      <c r="D6" s="30">
        <f>Returns!E6</f>
        <v>61196</v>
      </c>
    </row>
    <row r="7" spans="2:17" hidden="1" outlineLevel="1" x14ac:dyDescent="0.25">
      <c r="B7" s="63">
        <v>37346</v>
      </c>
      <c r="D7" s="30">
        <f>Returns!E7</f>
        <v>56649</v>
      </c>
    </row>
    <row r="8" spans="2:17" hidden="1" outlineLevel="1" x14ac:dyDescent="0.25">
      <c r="B8" s="63">
        <v>37376</v>
      </c>
      <c r="D8" s="30">
        <f>Returns!E8</f>
        <v>81097</v>
      </c>
    </row>
    <row r="9" spans="2:17" hidden="1" outlineLevel="1" x14ac:dyDescent="0.25">
      <c r="B9" s="63">
        <v>37407</v>
      </c>
      <c r="C9" s="30"/>
      <c r="D9" s="30">
        <f>Returns!E9</f>
        <v>102765</v>
      </c>
      <c r="E9" s="31"/>
    </row>
    <row r="10" spans="2:17" hidden="1" outlineLevel="1" x14ac:dyDescent="0.25">
      <c r="B10" s="63">
        <v>37437</v>
      </c>
      <c r="C10" s="30"/>
      <c r="D10" s="30">
        <f>Returns!E10</f>
        <v>80990</v>
      </c>
      <c r="E10" s="31"/>
    </row>
    <row r="11" spans="2:17" hidden="1" outlineLevel="1" x14ac:dyDescent="0.25">
      <c r="B11" s="63">
        <v>37468</v>
      </c>
      <c r="C11" s="30"/>
      <c r="D11" s="30">
        <f>Returns!E11</f>
        <v>96635</v>
      </c>
      <c r="E11" s="31"/>
    </row>
    <row r="12" spans="2:17" hidden="1" outlineLevel="1" x14ac:dyDescent="0.25">
      <c r="B12" s="63">
        <v>37499</v>
      </c>
      <c r="C12" s="30"/>
      <c r="D12" s="30">
        <f>Returns!E12</f>
        <v>74617</v>
      </c>
      <c r="E12" s="31"/>
    </row>
    <row r="13" spans="2:17" hidden="1" outlineLevel="1" x14ac:dyDescent="0.25">
      <c r="B13" s="63">
        <v>37529</v>
      </c>
      <c r="C13" s="30"/>
      <c r="D13" s="30">
        <f>Returns!E13</f>
        <v>66093</v>
      </c>
      <c r="E13" s="31"/>
    </row>
    <row r="14" spans="2:17" hidden="1" outlineLevel="1" x14ac:dyDescent="0.25">
      <c r="B14" s="63">
        <v>37560</v>
      </c>
      <c r="C14" s="30"/>
      <c r="D14" s="30">
        <f>Returns!E14</f>
        <v>75622</v>
      </c>
      <c r="E14" s="31"/>
    </row>
    <row r="15" spans="2:17" hidden="1" outlineLevel="1" x14ac:dyDescent="0.25">
      <c r="B15" s="63">
        <v>37590</v>
      </c>
      <c r="C15" s="30"/>
      <c r="D15" s="30">
        <f>Returns!E15</f>
        <v>69955</v>
      </c>
      <c r="E15" s="31"/>
    </row>
    <row r="16" spans="2:17" hidden="1" outlineLevel="1" x14ac:dyDescent="0.25">
      <c r="B16" s="63">
        <v>37621</v>
      </c>
      <c r="C16" s="30"/>
      <c r="D16" s="30">
        <f>Returns!E16</f>
        <v>69983</v>
      </c>
      <c r="E16" s="31"/>
    </row>
    <row r="17" spans="2:5" hidden="1" outlineLevel="1" x14ac:dyDescent="0.25">
      <c r="B17" s="63">
        <v>37652</v>
      </c>
      <c r="C17" s="30"/>
      <c r="D17" s="30">
        <f>Returns!E17</f>
        <v>81828</v>
      </c>
      <c r="E17" s="31"/>
    </row>
    <row r="18" spans="2:5" hidden="1" outlineLevel="1" x14ac:dyDescent="0.25">
      <c r="B18" s="63">
        <v>37680</v>
      </c>
      <c r="C18" s="30"/>
      <c r="D18" s="30">
        <f>Returns!E18</f>
        <v>63876</v>
      </c>
      <c r="E18" s="31"/>
    </row>
    <row r="19" spans="2:5" hidden="1" outlineLevel="1" x14ac:dyDescent="0.25">
      <c r="B19" s="63">
        <v>37711</v>
      </c>
      <c r="C19" s="30"/>
      <c r="D19" s="30">
        <f>Returns!E19</f>
        <v>66671</v>
      </c>
      <c r="E19" s="31"/>
    </row>
    <row r="20" spans="2:5" hidden="1" outlineLevel="1" x14ac:dyDescent="0.25">
      <c r="B20" s="63">
        <v>37741</v>
      </c>
      <c r="C20" s="30"/>
      <c r="D20" s="30">
        <f>Returns!E20</f>
        <v>94097</v>
      </c>
      <c r="E20" s="31"/>
    </row>
    <row r="21" spans="2:5" hidden="1" outlineLevel="1" x14ac:dyDescent="0.25">
      <c r="B21" s="63">
        <v>37772</v>
      </c>
      <c r="C21" s="30"/>
      <c r="D21" s="30">
        <f>Returns!E21</f>
        <v>91488</v>
      </c>
      <c r="E21" s="31"/>
    </row>
    <row r="22" spans="2:5" hidden="1" outlineLevel="1" x14ac:dyDescent="0.25">
      <c r="B22" s="63">
        <v>37802</v>
      </c>
      <c r="C22" s="30"/>
      <c r="D22" s="30">
        <f>Returns!E22</f>
        <v>75438</v>
      </c>
      <c r="E22" s="31"/>
    </row>
    <row r="23" spans="2:5" hidden="1" outlineLevel="1" x14ac:dyDescent="0.25">
      <c r="B23" s="63">
        <v>37833</v>
      </c>
      <c r="C23" s="30"/>
      <c r="D23" s="30">
        <f>Returns!E23</f>
        <v>88898</v>
      </c>
      <c r="E23" s="31"/>
    </row>
    <row r="24" spans="2:5" hidden="1" outlineLevel="1" x14ac:dyDescent="0.25">
      <c r="B24" s="63">
        <v>37864</v>
      </c>
      <c r="C24" s="30"/>
      <c r="D24" s="30">
        <f>Returns!E24</f>
        <v>85117</v>
      </c>
      <c r="E24" s="31"/>
    </row>
    <row r="25" spans="2:5" hidden="1" outlineLevel="1" x14ac:dyDescent="0.25">
      <c r="B25" s="63">
        <v>37894</v>
      </c>
      <c r="C25" s="30"/>
      <c r="D25" s="30">
        <f>Returns!E25</f>
        <v>74676</v>
      </c>
      <c r="E25" s="31"/>
    </row>
    <row r="26" spans="2:5" hidden="1" outlineLevel="1" x14ac:dyDescent="0.25">
      <c r="B26" s="63">
        <v>37925</v>
      </c>
      <c r="C26" s="30"/>
      <c r="D26" s="30">
        <f>Returns!E26</f>
        <v>101838</v>
      </c>
      <c r="E26" s="31"/>
    </row>
    <row r="27" spans="2:5" hidden="1" outlineLevel="1" x14ac:dyDescent="0.25">
      <c r="B27" s="63">
        <v>37955</v>
      </c>
      <c r="C27" s="30"/>
      <c r="D27" s="30">
        <f>Returns!E27</f>
        <v>73556</v>
      </c>
      <c r="E27" s="31"/>
    </row>
    <row r="28" spans="2:5" hidden="1" outlineLevel="1" x14ac:dyDescent="0.25">
      <c r="B28" s="63">
        <v>37986</v>
      </c>
      <c r="C28" s="30"/>
      <c r="D28" s="30">
        <f>Returns!E28</f>
        <v>79403</v>
      </c>
      <c r="E28" s="31"/>
    </row>
    <row r="29" spans="2:5" hidden="1" outlineLevel="1" x14ac:dyDescent="0.25">
      <c r="B29" s="63">
        <v>38017</v>
      </c>
      <c r="C29" s="30"/>
      <c r="D29" s="30">
        <f>Returns!E29</f>
        <v>82523</v>
      </c>
      <c r="E29" s="31"/>
    </row>
    <row r="30" spans="2:5" hidden="1" outlineLevel="1" x14ac:dyDescent="0.25">
      <c r="B30" s="63">
        <v>38046</v>
      </c>
      <c r="C30" s="30"/>
      <c r="D30" s="30">
        <f>Returns!E30</f>
        <v>68752</v>
      </c>
      <c r="E30" s="31"/>
    </row>
    <row r="31" spans="2:5" hidden="1" outlineLevel="1" x14ac:dyDescent="0.25">
      <c r="B31" s="63">
        <v>38077</v>
      </c>
      <c r="C31" s="30"/>
      <c r="D31" s="30">
        <f>Returns!E31</f>
        <v>96348</v>
      </c>
      <c r="E31" s="31"/>
    </row>
    <row r="32" spans="2:5" hidden="1" outlineLevel="1" x14ac:dyDescent="0.25">
      <c r="B32" s="63">
        <v>38107</v>
      </c>
      <c r="C32" s="30"/>
      <c r="D32" s="30">
        <f>Returns!E32</f>
        <v>94789</v>
      </c>
      <c r="E32" s="31"/>
    </row>
    <row r="33" spans="2:5" hidden="1" outlineLevel="1" x14ac:dyDescent="0.25">
      <c r="B33" s="63">
        <v>38138</v>
      </c>
      <c r="C33" s="30"/>
      <c r="D33" s="30">
        <f>Returns!E33</f>
        <v>83875</v>
      </c>
      <c r="E33" s="31"/>
    </row>
    <row r="34" spans="2:5" hidden="1" outlineLevel="1" x14ac:dyDescent="0.25">
      <c r="B34" s="63">
        <v>38168</v>
      </c>
      <c r="C34" s="30"/>
      <c r="D34" s="30">
        <f>Returns!E34</f>
        <v>96987</v>
      </c>
      <c r="E34" s="31"/>
    </row>
    <row r="35" spans="2:5" hidden="1" outlineLevel="1" x14ac:dyDescent="0.25">
      <c r="B35" s="63">
        <v>38199</v>
      </c>
      <c r="C35" s="30"/>
      <c r="D35" s="30">
        <f>Returns!E35</f>
        <v>86313</v>
      </c>
      <c r="E35" s="31"/>
    </row>
    <row r="36" spans="2:5" hidden="1" outlineLevel="1" x14ac:dyDescent="0.25">
      <c r="B36" s="63">
        <v>38230</v>
      </c>
      <c r="C36" s="30"/>
      <c r="D36" s="30">
        <f>Returns!E36</f>
        <v>75583</v>
      </c>
      <c r="E36" s="31"/>
    </row>
    <row r="37" spans="2:5" hidden="1" outlineLevel="1" x14ac:dyDescent="0.25">
      <c r="B37" s="63">
        <v>38260</v>
      </c>
      <c r="C37" s="30"/>
      <c r="D37" s="30">
        <f>Returns!E37</f>
        <v>76420</v>
      </c>
      <c r="E37" s="31"/>
    </row>
    <row r="38" spans="2:5" hidden="1" outlineLevel="1" x14ac:dyDescent="0.25">
      <c r="B38" s="63">
        <v>38291</v>
      </c>
      <c r="C38" s="30"/>
      <c r="D38" s="30">
        <f>Returns!E38</f>
        <v>72886</v>
      </c>
      <c r="E38" s="31"/>
    </row>
    <row r="39" spans="2:5" hidden="1" outlineLevel="1" x14ac:dyDescent="0.25">
      <c r="B39" s="63">
        <v>38321</v>
      </c>
      <c r="C39" s="30"/>
      <c r="D39" s="30">
        <f>Returns!E39</f>
        <v>66868</v>
      </c>
      <c r="E39" s="31"/>
    </row>
    <row r="40" spans="2:5" hidden="1" outlineLevel="1" x14ac:dyDescent="0.25">
      <c r="B40" s="63">
        <v>38352</v>
      </c>
      <c r="C40" s="30"/>
      <c r="D40" s="30">
        <f>Returns!E40</f>
        <v>72457</v>
      </c>
      <c r="E40" s="31"/>
    </row>
    <row r="41" spans="2:5" hidden="1" outlineLevel="1" x14ac:dyDescent="0.25">
      <c r="B41" s="63">
        <v>38383</v>
      </c>
      <c r="C41" s="30"/>
      <c r="D41" s="30">
        <f>Returns!E41</f>
        <v>58584</v>
      </c>
      <c r="E41" s="31"/>
    </row>
    <row r="42" spans="2:5" hidden="1" outlineLevel="1" x14ac:dyDescent="0.25">
      <c r="B42" s="63">
        <v>38411</v>
      </c>
      <c r="C42" s="30"/>
      <c r="D42" s="30">
        <f>Returns!E42</f>
        <v>66722</v>
      </c>
      <c r="E42" s="31"/>
    </row>
    <row r="43" spans="2:5" hidden="1" outlineLevel="1" x14ac:dyDescent="0.25">
      <c r="B43" s="63">
        <v>38442</v>
      </c>
      <c r="C43" s="30"/>
      <c r="D43" s="30">
        <f>Returns!E43</f>
        <v>80838</v>
      </c>
      <c r="E43" s="31"/>
    </row>
    <row r="44" spans="2:5" hidden="1" outlineLevel="1" x14ac:dyDescent="0.25">
      <c r="B44" s="63">
        <v>38472</v>
      </c>
      <c r="C44" s="30"/>
      <c r="D44" s="30">
        <f>Returns!E44</f>
        <v>94297</v>
      </c>
      <c r="E44" s="31"/>
    </row>
    <row r="45" spans="2:5" hidden="1" outlineLevel="1" x14ac:dyDescent="0.25">
      <c r="B45" s="63">
        <v>38503</v>
      </c>
      <c r="C45" s="30"/>
      <c r="D45" s="30">
        <f>Returns!E45</f>
        <v>76434</v>
      </c>
      <c r="E45" s="31"/>
    </row>
    <row r="46" spans="2:5" hidden="1" outlineLevel="1" x14ac:dyDescent="0.25">
      <c r="B46" s="63">
        <v>38533</v>
      </c>
      <c r="C46" s="30"/>
      <c r="D46" s="30">
        <f>Returns!E46</f>
        <v>87973</v>
      </c>
      <c r="E46" s="31"/>
    </row>
    <row r="47" spans="2:5" hidden="1" outlineLevel="1" x14ac:dyDescent="0.25">
      <c r="B47" s="63">
        <v>38564</v>
      </c>
      <c r="C47" s="30"/>
      <c r="D47" s="30">
        <f>Returns!E47</f>
        <v>72163</v>
      </c>
      <c r="E47" s="31"/>
    </row>
    <row r="48" spans="2:5" hidden="1" outlineLevel="1" x14ac:dyDescent="0.25">
      <c r="B48" s="63">
        <v>38595</v>
      </c>
      <c r="C48" s="30"/>
      <c r="D48" s="30">
        <f>Returns!E48</f>
        <v>79636</v>
      </c>
      <c r="E48" s="31"/>
    </row>
    <row r="49" spans="2:5" hidden="1" outlineLevel="1" x14ac:dyDescent="0.25">
      <c r="B49" s="63">
        <v>38625</v>
      </c>
      <c r="C49" s="30"/>
      <c r="D49" s="30">
        <f>Returns!E49</f>
        <v>72149</v>
      </c>
      <c r="E49" s="31"/>
    </row>
    <row r="50" spans="2:5" hidden="1" outlineLevel="1" x14ac:dyDescent="0.25">
      <c r="B50" s="63">
        <v>38656</v>
      </c>
      <c r="C50" s="30"/>
      <c r="D50" s="30">
        <f>Returns!E50</f>
        <v>65383</v>
      </c>
      <c r="E50" s="31"/>
    </row>
    <row r="51" spans="2:5" hidden="1" outlineLevel="1" x14ac:dyDescent="0.25">
      <c r="B51" s="63">
        <v>38686</v>
      </c>
      <c r="C51" s="30"/>
      <c r="D51" s="30">
        <f>Returns!E51</f>
        <v>75241</v>
      </c>
      <c r="E51" s="31"/>
    </row>
    <row r="52" spans="2:5" hidden="1" outlineLevel="1" x14ac:dyDescent="0.25">
      <c r="B52" s="63">
        <v>38717</v>
      </c>
      <c r="C52" s="30"/>
      <c r="D52" s="30">
        <f>Returns!E52</f>
        <v>60260</v>
      </c>
      <c r="E52" s="31"/>
    </row>
    <row r="53" spans="2:5" hidden="1" outlineLevel="1" x14ac:dyDescent="0.25">
      <c r="B53" s="63">
        <v>38748</v>
      </c>
      <c r="C53" s="30"/>
      <c r="D53" s="30">
        <f>Returns!E53</f>
        <v>63519</v>
      </c>
      <c r="E53" s="31"/>
    </row>
    <row r="54" spans="2:5" hidden="1" outlineLevel="1" x14ac:dyDescent="0.25">
      <c r="B54" s="63">
        <v>38776</v>
      </c>
      <c r="C54" s="30"/>
      <c r="D54" s="30">
        <f>Returns!E54</f>
        <v>57684</v>
      </c>
      <c r="E54" s="31"/>
    </row>
    <row r="55" spans="2:5" hidden="1" outlineLevel="1" x14ac:dyDescent="0.25">
      <c r="B55" s="63">
        <v>38807</v>
      </c>
      <c r="C55" s="30"/>
      <c r="D55" s="30">
        <f>Returns!E55</f>
        <v>69924</v>
      </c>
      <c r="E55" s="31"/>
    </row>
    <row r="56" spans="2:5" hidden="1" outlineLevel="1" x14ac:dyDescent="0.25">
      <c r="B56" s="63">
        <v>38837</v>
      </c>
      <c r="C56" s="30"/>
      <c r="D56" s="30">
        <f>Returns!E56</f>
        <v>79932</v>
      </c>
      <c r="E56" s="31"/>
    </row>
    <row r="57" spans="2:5" hidden="1" outlineLevel="1" x14ac:dyDescent="0.25">
      <c r="B57" s="63">
        <v>38868</v>
      </c>
      <c r="C57" s="30"/>
      <c r="D57" s="30">
        <f>Returns!E57</f>
        <v>80522</v>
      </c>
      <c r="E57" s="31"/>
    </row>
    <row r="58" spans="2:5" hidden="1" outlineLevel="1" x14ac:dyDescent="0.25">
      <c r="B58" s="63">
        <v>38898</v>
      </c>
      <c r="C58" s="30"/>
      <c r="D58" s="30">
        <f>Returns!E58</f>
        <v>74648</v>
      </c>
      <c r="E58" s="31"/>
    </row>
    <row r="59" spans="2:5" hidden="1" outlineLevel="1" x14ac:dyDescent="0.25">
      <c r="B59" s="63">
        <v>38929</v>
      </c>
      <c r="C59" s="30"/>
      <c r="D59" s="30">
        <f>Returns!E59</f>
        <v>71597</v>
      </c>
      <c r="E59" s="31"/>
    </row>
    <row r="60" spans="2:5" hidden="1" outlineLevel="1" x14ac:dyDescent="0.25">
      <c r="B60" s="63">
        <v>38960</v>
      </c>
      <c r="C60" s="30"/>
      <c r="D60" s="30">
        <f>Returns!E60</f>
        <v>67740</v>
      </c>
      <c r="E60" s="31"/>
    </row>
    <row r="61" spans="2:5" hidden="1" outlineLevel="1" x14ac:dyDescent="0.25">
      <c r="B61" s="63">
        <v>38990</v>
      </c>
      <c r="C61" s="30"/>
      <c r="D61" s="30">
        <f>Returns!E61</f>
        <v>66060</v>
      </c>
      <c r="E61" s="31"/>
    </row>
    <row r="62" spans="2:5" hidden="1" outlineLevel="1" x14ac:dyDescent="0.25">
      <c r="B62" s="63">
        <v>39021</v>
      </c>
      <c r="C62" s="30"/>
      <c r="D62" s="30">
        <f>Returns!E62</f>
        <v>65988</v>
      </c>
      <c r="E62" s="31"/>
    </row>
    <row r="63" spans="2:5" hidden="1" outlineLevel="1" x14ac:dyDescent="0.25">
      <c r="B63" s="63">
        <v>39051</v>
      </c>
      <c r="C63" s="30"/>
      <c r="D63" s="30">
        <f>Returns!E63</f>
        <v>63888</v>
      </c>
      <c r="E63" s="31"/>
    </row>
    <row r="64" spans="2:5" hidden="1" outlineLevel="1" x14ac:dyDescent="0.25">
      <c r="B64" s="63">
        <v>39082</v>
      </c>
      <c r="C64" s="30"/>
      <c r="D64" s="30">
        <f>Returns!E64</f>
        <v>60768</v>
      </c>
      <c r="E64" s="31"/>
    </row>
    <row r="65" spans="2:5" hidden="1" outlineLevel="1" x14ac:dyDescent="0.25">
      <c r="B65" s="63">
        <v>39113</v>
      </c>
      <c r="C65" s="30"/>
      <c r="D65" s="30">
        <f>Returns!E65</f>
        <v>63756</v>
      </c>
      <c r="E65" s="31"/>
    </row>
    <row r="66" spans="2:5" hidden="1" outlineLevel="1" x14ac:dyDescent="0.25">
      <c r="B66" s="63">
        <v>39141</v>
      </c>
      <c r="C66" s="30"/>
      <c r="D66" s="30">
        <f>Returns!E66</f>
        <v>55308</v>
      </c>
      <c r="E66" s="31"/>
    </row>
    <row r="67" spans="2:5" hidden="1" outlineLevel="1" x14ac:dyDescent="0.25">
      <c r="B67" s="63">
        <v>39172</v>
      </c>
      <c r="C67" s="30"/>
      <c r="D67" s="30">
        <f>Returns!E67</f>
        <v>71508</v>
      </c>
      <c r="E67" s="31"/>
    </row>
    <row r="68" spans="2:5" hidden="1" outlineLevel="1" x14ac:dyDescent="0.25">
      <c r="B68" s="63">
        <v>39202</v>
      </c>
      <c r="C68" s="30"/>
      <c r="D68" s="30">
        <f>Returns!E68</f>
        <v>70236</v>
      </c>
      <c r="E68" s="31"/>
    </row>
    <row r="69" spans="2:5" hidden="1" outlineLevel="1" x14ac:dyDescent="0.25">
      <c r="B69" s="63">
        <v>39233</v>
      </c>
      <c r="C69" s="30"/>
      <c r="D69" s="30">
        <f>Returns!E69</f>
        <v>83304</v>
      </c>
      <c r="E69" s="31"/>
    </row>
    <row r="70" spans="2:5" hidden="1" outlineLevel="1" x14ac:dyDescent="0.25">
      <c r="B70" s="63">
        <v>39263</v>
      </c>
      <c r="C70" s="30"/>
      <c r="D70" s="30">
        <f>Returns!E70</f>
        <v>62376</v>
      </c>
      <c r="E70" s="31"/>
    </row>
    <row r="71" spans="2:5" hidden="1" outlineLevel="1" x14ac:dyDescent="0.25">
      <c r="B71" s="63">
        <v>39294</v>
      </c>
      <c r="C71" s="30"/>
      <c r="D71" s="30">
        <f>Returns!E71</f>
        <v>72834</v>
      </c>
      <c r="E71" s="31"/>
    </row>
    <row r="72" spans="2:5" hidden="1" outlineLevel="1" x14ac:dyDescent="0.25">
      <c r="B72" s="63">
        <v>39325</v>
      </c>
      <c r="C72" s="30"/>
      <c r="D72" s="30">
        <f>Returns!E72</f>
        <v>60999</v>
      </c>
      <c r="E72" s="31"/>
    </row>
    <row r="73" spans="2:5" hidden="1" outlineLevel="1" x14ac:dyDescent="0.25">
      <c r="B73" s="63">
        <v>39355</v>
      </c>
      <c r="C73" s="30"/>
      <c r="D73" s="30">
        <f>Returns!E73</f>
        <v>58532</v>
      </c>
      <c r="E73" s="31"/>
    </row>
    <row r="74" spans="2:5" hidden="1" outlineLevel="1" x14ac:dyDescent="0.25">
      <c r="B74" s="63">
        <v>39386</v>
      </c>
      <c r="C74" s="30"/>
      <c r="D74" s="30">
        <f>Returns!E74</f>
        <v>69936</v>
      </c>
      <c r="E74" s="31"/>
    </row>
    <row r="75" spans="2:5" hidden="1" outlineLevel="1" x14ac:dyDescent="0.25">
      <c r="B75" s="63">
        <v>39416</v>
      </c>
      <c r="C75" s="30"/>
      <c r="D75" s="30">
        <f>Returns!E75</f>
        <v>55392</v>
      </c>
      <c r="E75" s="31"/>
    </row>
    <row r="76" spans="2:5" hidden="1" outlineLevel="1" x14ac:dyDescent="0.25">
      <c r="B76" s="63">
        <v>39447</v>
      </c>
      <c r="C76" s="30"/>
      <c r="D76" s="30">
        <f>Returns!E76</f>
        <v>44965</v>
      </c>
      <c r="E76" s="31"/>
    </row>
    <row r="77" spans="2:5" hidden="1" outlineLevel="1" x14ac:dyDescent="0.25">
      <c r="B77" s="63">
        <v>39478</v>
      </c>
      <c r="C77" s="30"/>
      <c r="D77" s="30">
        <f>Returns!E77</f>
        <v>60258</v>
      </c>
      <c r="E77" s="31"/>
    </row>
    <row r="78" spans="2:5" hidden="1" outlineLevel="1" x14ac:dyDescent="0.25">
      <c r="B78" s="63">
        <v>39507</v>
      </c>
      <c r="C78" s="30"/>
      <c r="D78" s="30">
        <f>Returns!E78</f>
        <v>53112</v>
      </c>
      <c r="E78" s="31"/>
    </row>
    <row r="79" spans="2:5" hidden="1" outlineLevel="1" x14ac:dyDescent="0.25">
      <c r="B79" s="63">
        <v>39538</v>
      </c>
      <c r="C79" s="30"/>
      <c r="D79" s="30">
        <f>Returns!E79</f>
        <v>65160</v>
      </c>
      <c r="E79" s="31"/>
    </row>
    <row r="80" spans="2:5" hidden="1" outlineLevel="1" x14ac:dyDescent="0.25">
      <c r="B80" s="63">
        <v>39568</v>
      </c>
      <c r="C80" s="30"/>
      <c r="D80" s="30">
        <f>Returns!E80</f>
        <v>73611</v>
      </c>
      <c r="E80" s="31"/>
    </row>
    <row r="81" spans="2:5" hidden="1" outlineLevel="1" x14ac:dyDescent="0.25">
      <c r="B81" s="63">
        <v>39599</v>
      </c>
      <c r="C81" s="30"/>
      <c r="D81" s="30">
        <f>Returns!E81</f>
        <v>78240</v>
      </c>
      <c r="E81" s="31"/>
    </row>
    <row r="82" spans="2:5" hidden="1" outlineLevel="1" x14ac:dyDescent="0.25">
      <c r="B82" s="63">
        <v>39629</v>
      </c>
      <c r="C82" s="30"/>
      <c r="D82" s="30">
        <f>Returns!E82</f>
        <v>67260</v>
      </c>
      <c r="E82" s="31"/>
    </row>
    <row r="83" spans="2:5" hidden="1" outlineLevel="1" x14ac:dyDescent="0.25">
      <c r="B83" s="63">
        <v>39660</v>
      </c>
      <c r="C83" s="30"/>
      <c r="D83" s="30">
        <f>Returns!E83</f>
        <v>77112</v>
      </c>
      <c r="E83" s="31"/>
    </row>
    <row r="84" spans="2:5" hidden="1" outlineLevel="1" x14ac:dyDescent="0.25">
      <c r="B84" s="63">
        <v>39691</v>
      </c>
      <c r="C84" s="30"/>
      <c r="D84" s="30">
        <f>Returns!E84</f>
        <v>62196</v>
      </c>
      <c r="E84" s="31"/>
    </row>
    <row r="85" spans="2:5" hidden="1" outlineLevel="1" x14ac:dyDescent="0.25">
      <c r="B85" s="63">
        <v>39721</v>
      </c>
      <c r="C85" s="30"/>
      <c r="D85" s="30">
        <f>Returns!E85</f>
        <v>70476</v>
      </c>
      <c r="E85" s="31"/>
    </row>
    <row r="86" spans="2:5" hidden="1" outlineLevel="1" x14ac:dyDescent="0.25">
      <c r="B86" s="63">
        <v>39752</v>
      </c>
      <c r="C86" s="30"/>
      <c r="D86" s="30">
        <f>Returns!E86</f>
        <v>59221</v>
      </c>
      <c r="E86" s="31"/>
    </row>
    <row r="87" spans="2:5" hidden="1" outlineLevel="1" x14ac:dyDescent="0.25">
      <c r="B87" s="63">
        <v>39782</v>
      </c>
      <c r="C87" s="30"/>
      <c r="D87" s="30">
        <f>Returns!E87</f>
        <v>61062</v>
      </c>
      <c r="E87" s="31"/>
    </row>
    <row r="88" spans="2:5" hidden="1" outlineLevel="1" x14ac:dyDescent="0.25">
      <c r="B88" s="63">
        <v>39813</v>
      </c>
      <c r="C88" s="30"/>
      <c r="D88" s="30">
        <f>Returns!E88</f>
        <v>46524</v>
      </c>
      <c r="E88" s="31"/>
    </row>
    <row r="89" spans="2:5" hidden="1" outlineLevel="1" x14ac:dyDescent="0.25">
      <c r="B89" s="63">
        <v>39844</v>
      </c>
      <c r="C89" s="30"/>
      <c r="D89" s="30">
        <f>Returns!E89</f>
        <v>58609</v>
      </c>
      <c r="E89" s="31"/>
    </row>
    <row r="90" spans="2:5" hidden="1" outlineLevel="1" x14ac:dyDescent="0.25">
      <c r="B90" s="63">
        <v>39872</v>
      </c>
      <c r="C90" s="30"/>
      <c r="D90" s="30">
        <f>Returns!E90</f>
        <v>61477</v>
      </c>
      <c r="E90" s="31"/>
    </row>
    <row r="91" spans="2:5" hidden="1" outlineLevel="1" x14ac:dyDescent="0.25">
      <c r="B91" s="63">
        <v>39903</v>
      </c>
      <c r="C91" s="30"/>
      <c r="D91" s="30">
        <f>Returns!E91</f>
        <v>60829</v>
      </c>
      <c r="E91" s="31"/>
    </row>
    <row r="92" spans="2:5" hidden="1" outlineLevel="1" x14ac:dyDescent="0.25">
      <c r="B92" s="63">
        <v>39933</v>
      </c>
      <c r="C92" s="30"/>
      <c r="D92" s="30">
        <f>Returns!E92</f>
        <v>77064</v>
      </c>
      <c r="E92" s="31"/>
    </row>
    <row r="93" spans="2:5" hidden="1" outlineLevel="1" x14ac:dyDescent="0.25">
      <c r="B93" s="63">
        <v>39964</v>
      </c>
      <c r="C93" s="30"/>
      <c r="D93" s="30">
        <f>Returns!E93</f>
        <v>72396</v>
      </c>
      <c r="E93" s="31"/>
    </row>
    <row r="94" spans="2:5" hidden="1" outlineLevel="1" x14ac:dyDescent="0.25">
      <c r="B94" s="63">
        <v>39994</v>
      </c>
      <c r="C94" s="30"/>
      <c r="D94" s="30">
        <f>Returns!E94</f>
        <v>69920</v>
      </c>
      <c r="E94" s="31"/>
    </row>
    <row r="95" spans="2:5" hidden="1" outlineLevel="1" x14ac:dyDescent="0.25">
      <c r="B95" s="63">
        <v>40025</v>
      </c>
      <c r="C95" s="30"/>
      <c r="D95" s="30">
        <f>Returns!E95</f>
        <v>73056</v>
      </c>
      <c r="E95" s="31"/>
    </row>
    <row r="96" spans="2:5" hidden="1" outlineLevel="1" x14ac:dyDescent="0.25">
      <c r="B96" s="63">
        <v>40056</v>
      </c>
      <c r="C96" s="30"/>
      <c r="D96" s="30">
        <f>Returns!E96</f>
        <v>59282</v>
      </c>
      <c r="E96" s="31"/>
    </row>
    <row r="97" spans="2:5" hidden="1" outlineLevel="1" x14ac:dyDescent="0.25">
      <c r="B97" s="63">
        <v>40086</v>
      </c>
      <c r="C97" s="30"/>
      <c r="D97" s="30">
        <f>Returns!E97</f>
        <v>63195</v>
      </c>
      <c r="E97" s="31"/>
    </row>
    <row r="98" spans="2:5" hidden="1" outlineLevel="1" x14ac:dyDescent="0.25">
      <c r="B98" s="63">
        <v>40117</v>
      </c>
      <c r="C98" s="30"/>
      <c r="D98" s="30">
        <f>Returns!E98</f>
        <v>56844</v>
      </c>
      <c r="E98" s="31"/>
    </row>
    <row r="99" spans="2:5" hidden="1" outlineLevel="1" x14ac:dyDescent="0.25">
      <c r="B99" s="63">
        <v>40147</v>
      </c>
      <c r="C99" s="30"/>
      <c r="D99" s="30">
        <f>Returns!E99</f>
        <v>61375</v>
      </c>
      <c r="E99" s="31"/>
    </row>
    <row r="100" spans="2:5" hidden="1" outlineLevel="1" x14ac:dyDescent="0.25">
      <c r="B100" s="63">
        <v>40178</v>
      </c>
      <c r="C100" s="30"/>
      <c r="D100" s="30">
        <f>Returns!E100</f>
        <v>43044</v>
      </c>
      <c r="E100" s="31"/>
    </row>
    <row r="101" spans="2:5" hidden="1" outlineLevel="1" x14ac:dyDescent="0.25">
      <c r="B101" s="63">
        <v>40209</v>
      </c>
      <c r="C101" s="30"/>
      <c r="D101" s="30">
        <f>Returns!E101</f>
        <v>58248</v>
      </c>
      <c r="E101" s="31"/>
    </row>
    <row r="102" spans="2:5" hidden="1" outlineLevel="1" x14ac:dyDescent="0.25">
      <c r="B102" s="63">
        <v>40237</v>
      </c>
      <c r="C102" s="30"/>
      <c r="D102" s="30">
        <f>Returns!E102</f>
        <v>48636</v>
      </c>
      <c r="E102" s="31"/>
    </row>
    <row r="103" spans="2:5" hidden="1" outlineLevel="1" x14ac:dyDescent="0.25">
      <c r="B103" s="63">
        <v>40268</v>
      </c>
      <c r="C103" s="30"/>
      <c r="D103" s="30">
        <f>Returns!E103</f>
        <v>60744</v>
      </c>
      <c r="E103" s="31"/>
    </row>
    <row r="104" spans="2:5" hidden="1" outlineLevel="1" x14ac:dyDescent="0.25">
      <c r="B104" s="63">
        <v>40298</v>
      </c>
      <c r="C104" s="30"/>
      <c r="D104" s="30">
        <f>Returns!E104</f>
        <v>64140</v>
      </c>
      <c r="E104" s="31"/>
    </row>
    <row r="105" spans="2:5" hidden="1" outlineLevel="1" x14ac:dyDescent="0.25">
      <c r="B105" s="63">
        <v>40329</v>
      </c>
      <c r="C105" s="30"/>
      <c r="D105" s="30">
        <f>Returns!E105</f>
        <v>58896</v>
      </c>
      <c r="E105" s="31"/>
    </row>
    <row r="106" spans="2:5" hidden="1" outlineLevel="1" x14ac:dyDescent="0.25">
      <c r="B106" s="63">
        <v>40359</v>
      </c>
      <c r="C106" s="30"/>
      <c r="D106" s="30">
        <f>Returns!E106</f>
        <v>53077</v>
      </c>
      <c r="E106" s="31"/>
    </row>
    <row r="107" spans="2:5" hidden="1" outlineLevel="1" x14ac:dyDescent="0.25">
      <c r="B107" s="63">
        <v>40390</v>
      </c>
      <c r="C107" s="30"/>
      <c r="D107" s="30">
        <f>Returns!E107</f>
        <v>58704</v>
      </c>
      <c r="E107" s="31"/>
    </row>
    <row r="108" spans="2:5" hidden="1" outlineLevel="1" x14ac:dyDescent="0.25">
      <c r="B108" s="63">
        <v>40421</v>
      </c>
      <c r="C108" s="30"/>
      <c r="D108" s="30">
        <f>Returns!E108</f>
        <v>51134</v>
      </c>
      <c r="E108" s="31"/>
    </row>
    <row r="109" spans="2:5" hidden="1" outlineLevel="1" x14ac:dyDescent="0.25">
      <c r="B109" s="63">
        <v>40451</v>
      </c>
      <c r="C109" s="30"/>
      <c r="D109" s="30">
        <f>Returns!E109</f>
        <v>53546</v>
      </c>
      <c r="E109" s="31"/>
    </row>
    <row r="110" spans="2:5" hidden="1" outlineLevel="1" x14ac:dyDescent="0.25">
      <c r="B110" s="63">
        <v>40482</v>
      </c>
      <c r="C110" s="30"/>
      <c r="D110" s="30">
        <f>Returns!E110</f>
        <v>55068</v>
      </c>
      <c r="E110" s="31"/>
    </row>
    <row r="111" spans="2:5" hidden="1" outlineLevel="1" x14ac:dyDescent="0.25">
      <c r="B111" s="63">
        <v>40512</v>
      </c>
      <c r="C111" s="30"/>
      <c r="D111" s="30">
        <f>Returns!E111</f>
        <v>49725</v>
      </c>
      <c r="E111" s="31"/>
    </row>
    <row r="112" spans="2:5" hidden="1" outlineLevel="1" x14ac:dyDescent="0.25">
      <c r="B112" s="63">
        <v>40543</v>
      </c>
      <c r="C112" s="30"/>
      <c r="D112" s="30">
        <f>Returns!E112</f>
        <v>41928</v>
      </c>
      <c r="E112" s="31"/>
    </row>
    <row r="113" spans="2:5" hidden="1" outlineLevel="1" x14ac:dyDescent="0.25">
      <c r="B113" s="63">
        <v>40574</v>
      </c>
      <c r="C113" s="30"/>
      <c r="D113" s="30">
        <f>Returns!E113</f>
        <v>46188</v>
      </c>
      <c r="E113" s="31"/>
    </row>
    <row r="114" spans="2:5" hidden="1" outlineLevel="1" x14ac:dyDescent="0.25">
      <c r="B114" s="63">
        <v>40602</v>
      </c>
      <c r="C114" s="30"/>
      <c r="D114" s="30">
        <f>Returns!E114</f>
        <v>48084</v>
      </c>
      <c r="E114" s="31"/>
    </row>
    <row r="115" spans="2:5" hidden="1" outlineLevel="1" x14ac:dyDescent="0.25">
      <c r="B115" s="63">
        <v>40633</v>
      </c>
      <c r="C115" s="30"/>
      <c r="D115" s="30">
        <f>Returns!E115</f>
        <v>50340</v>
      </c>
      <c r="E115" s="31"/>
    </row>
    <row r="116" spans="2:5" hidden="1" outlineLevel="1" x14ac:dyDescent="0.25">
      <c r="B116" s="63">
        <v>40663</v>
      </c>
      <c r="C116" s="30"/>
      <c r="D116" s="30">
        <f>Returns!E116</f>
        <v>51805</v>
      </c>
      <c r="E116" s="31"/>
    </row>
    <row r="117" spans="2:5" hidden="1" outlineLevel="1" x14ac:dyDescent="0.25">
      <c r="B117" s="63">
        <v>40694</v>
      </c>
      <c r="C117" s="30"/>
      <c r="D117" s="30">
        <f>Returns!E117</f>
        <v>63530</v>
      </c>
      <c r="E117" s="31"/>
    </row>
    <row r="118" spans="2:5" hidden="1" outlineLevel="1" x14ac:dyDescent="0.25">
      <c r="B118" s="63">
        <v>40724</v>
      </c>
      <c r="C118" s="30"/>
      <c r="D118" s="30">
        <f>Returns!E118</f>
        <v>55548</v>
      </c>
      <c r="E118" s="31"/>
    </row>
    <row r="119" spans="2:5" hidden="1" outlineLevel="1" x14ac:dyDescent="0.25">
      <c r="B119" s="63">
        <v>40755</v>
      </c>
      <c r="C119" s="30"/>
      <c r="D119" s="30">
        <f>Returns!E119</f>
        <v>46982</v>
      </c>
      <c r="E119" s="31"/>
    </row>
    <row r="120" spans="2:5" hidden="1" outlineLevel="1" x14ac:dyDescent="0.25">
      <c r="B120" s="63">
        <v>40786</v>
      </c>
      <c r="C120" s="30"/>
      <c r="D120" s="30">
        <f>Returns!E120</f>
        <v>49776</v>
      </c>
      <c r="E120" s="31"/>
    </row>
    <row r="121" spans="2:5" hidden="1" outlineLevel="1" x14ac:dyDescent="0.25">
      <c r="B121" s="63">
        <v>40816</v>
      </c>
      <c r="C121" s="30"/>
      <c r="D121" s="30">
        <f>Returns!E121</f>
        <v>48456</v>
      </c>
      <c r="E121" s="31"/>
    </row>
    <row r="122" spans="2:5" hidden="1" outlineLevel="1" x14ac:dyDescent="0.25">
      <c r="B122" s="63">
        <v>40847</v>
      </c>
      <c r="C122" s="30"/>
      <c r="D122" s="30">
        <f>Returns!E122</f>
        <v>50136</v>
      </c>
      <c r="E122" s="31"/>
    </row>
    <row r="123" spans="2:5" hidden="1" outlineLevel="1" x14ac:dyDescent="0.25">
      <c r="B123" s="63">
        <v>40877</v>
      </c>
      <c r="C123" s="30"/>
      <c r="D123" s="30">
        <f>Returns!E123</f>
        <v>46812</v>
      </c>
      <c r="E123" s="31"/>
    </row>
    <row r="124" spans="2:5" hidden="1" outlineLevel="1" x14ac:dyDescent="0.25">
      <c r="B124" s="63">
        <v>40908</v>
      </c>
      <c r="C124" s="30"/>
      <c r="D124" s="30">
        <f>Returns!E124</f>
        <v>41736</v>
      </c>
      <c r="E124" s="31"/>
    </row>
    <row r="125" spans="2:5" hidden="1" outlineLevel="1" x14ac:dyDescent="0.25">
      <c r="B125" s="63">
        <v>40939</v>
      </c>
      <c r="C125" s="30"/>
      <c r="D125" s="30">
        <f>Returns!E125</f>
        <v>53664</v>
      </c>
      <c r="E125" s="31"/>
    </row>
    <row r="126" spans="2:5" hidden="1" outlineLevel="1" x14ac:dyDescent="0.25">
      <c r="B126" s="63">
        <v>40968</v>
      </c>
      <c r="C126" s="30"/>
      <c r="D126" s="30">
        <f>Returns!E126</f>
        <v>47364</v>
      </c>
      <c r="E126" s="31"/>
    </row>
    <row r="127" spans="2:5" hidden="1" outlineLevel="1" x14ac:dyDescent="0.25">
      <c r="B127" s="63">
        <v>40999</v>
      </c>
      <c r="C127" s="30"/>
      <c r="D127" s="30">
        <f>Returns!E127</f>
        <v>46176</v>
      </c>
      <c r="E127" s="31"/>
    </row>
    <row r="128" spans="2:5" hidden="1" outlineLevel="1" x14ac:dyDescent="0.25">
      <c r="B128" s="63">
        <v>41029</v>
      </c>
      <c r="C128" s="30"/>
      <c r="D128" s="30">
        <f>Returns!E128</f>
        <v>49980</v>
      </c>
      <c r="E128" s="31"/>
    </row>
    <row r="129" spans="2:5" hidden="1" outlineLevel="1" x14ac:dyDescent="0.25">
      <c r="B129" s="63">
        <v>41060</v>
      </c>
      <c r="C129" s="30"/>
      <c r="D129" s="30">
        <f>Returns!E129</f>
        <v>62124</v>
      </c>
      <c r="E129" s="31"/>
    </row>
    <row r="130" spans="2:5" hidden="1" outlineLevel="1" x14ac:dyDescent="0.25">
      <c r="B130" s="63">
        <v>41090</v>
      </c>
      <c r="C130" s="30"/>
      <c r="D130" s="30">
        <f>Returns!E130</f>
        <v>50304</v>
      </c>
      <c r="E130" s="31"/>
    </row>
    <row r="131" spans="2:5" hidden="1" outlineLevel="1" x14ac:dyDescent="0.25">
      <c r="B131" s="63">
        <v>41121</v>
      </c>
      <c r="C131" s="30"/>
      <c r="D131" s="30">
        <f>Returns!E131</f>
        <v>60741</v>
      </c>
      <c r="E131" s="31"/>
    </row>
    <row r="132" spans="2:5" hidden="1" outlineLevel="1" x14ac:dyDescent="0.25">
      <c r="B132" s="63">
        <v>41152</v>
      </c>
      <c r="C132" s="30"/>
      <c r="D132" s="30">
        <f>Returns!E132</f>
        <v>51528</v>
      </c>
      <c r="E132" s="31"/>
    </row>
    <row r="133" spans="2:5" hidden="1" outlineLevel="1" x14ac:dyDescent="0.25">
      <c r="B133" s="63">
        <v>41182</v>
      </c>
      <c r="C133" s="30"/>
      <c r="D133" s="30">
        <f>Returns!E133</f>
        <v>44980</v>
      </c>
      <c r="E133" s="31"/>
    </row>
    <row r="134" spans="2:5" hidden="1" outlineLevel="1" x14ac:dyDescent="0.25">
      <c r="B134" s="63">
        <v>41213</v>
      </c>
      <c r="C134" s="30"/>
      <c r="D134" s="30">
        <f>Returns!E134</f>
        <v>48403</v>
      </c>
      <c r="E134" s="31"/>
    </row>
    <row r="135" spans="2:5" hidden="1" outlineLevel="1" x14ac:dyDescent="0.25">
      <c r="B135" s="63">
        <v>41243</v>
      </c>
      <c r="C135" s="30"/>
      <c r="D135" s="30">
        <f>Returns!E135</f>
        <v>39984</v>
      </c>
      <c r="E135" s="31"/>
    </row>
    <row r="136" spans="2:5" hidden="1" outlineLevel="1" x14ac:dyDescent="0.25">
      <c r="B136" s="63">
        <v>41274</v>
      </c>
      <c r="C136" s="30"/>
      <c r="D136" s="30">
        <f>Returns!E136</f>
        <v>40547</v>
      </c>
      <c r="E136" s="31"/>
    </row>
    <row r="137" spans="2:5" hidden="1" outlineLevel="1" x14ac:dyDescent="0.25">
      <c r="B137" s="63">
        <v>41305</v>
      </c>
      <c r="C137" s="30"/>
      <c r="D137" s="30">
        <f>Returns!E137</f>
        <v>53591</v>
      </c>
      <c r="E137" s="31"/>
    </row>
    <row r="138" spans="2:5" hidden="1" outlineLevel="1" x14ac:dyDescent="0.25">
      <c r="B138" s="63">
        <v>41333</v>
      </c>
      <c r="C138" s="30"/>
      <c r="D138" s="30">
        <f>Returns!E138</f>
        <v>39548</v>
      </c>
      <c r="E138" s="31"/>
    </row>
    <row r="139" spans="2:5" hidden="1" outlineLevel="1" x14ac:dyDescent="0.25">
      <c r="B139" s="63">
        <v>41364</v>
      </c>
      <c r="C139" s="30"/>
      <c r="D139" s="30">
        <f>Returns!E139</f>
        <v>43546</v>
      </c>
      <c r="E139" s="31"/>
    </row>
    <row r="140" spans="2:5" hidden="1" outlineLevel="1" x14ac:dyDescent="0.25">
      <c r="B140" s="63">
        <v>41394</v>
      </c>
      <c r="C140" s="30"/>
      <c r="D140" s="30">
        <f>Returns!E140</f>
        <v>53052</v>
      </c>
      <c r="E140" s="31"/>
    </row>
    <row r="141" spans="2:5" hidden="1" outlineLevel="1" x14ac:dyDescent="0.25">
      <c r="B141" s="63">
        <v>41425</v>
      </c>
      <c r="C141" s="30"/>
      <c r="D141" s="30">
        <f>Returns!E141</f>
        <v>64140</v>
      </c>
      <c r="E141" s="31"/>
    </row>
    <row r="142" spans="2:5" hidden="1" outlineLevel="1" x14ac:dyDescent="0.25">
      <c r="B142" s="63">
        <v>41455</v>
      </c>
      <c r="C142" s="30"/>
      <c r="D142" s="30">
        <f>Returns!E142</f>
        <v>42348</v>
      </c>
      <c r="E142" s="31"/>
    </row>
    <row r="143" spans="2:5" hidden="1" outlineLevel="1" x14ac:dyDescent="0.25">
      <c r="B143" s="63">
        <v>41486</v>
      </c>
      <c r="C143" s="30"/>
      <c r="D143" s="30">
        <f>Returns!E143</f>
        <v>50129</v>
      </c>
      <c r="E143" s="31"/>
    </row>
    <row r="144" spans="2:5" hidden="1" outlineLevel="1" x14ac:dyDescent="0.25">
      <c r="B144" s="63">
        <v>41517</v>
      </c>
      <c r="C144" s="30"/>
      <c r="D144" s="30">
        <f>Returns!E144</f>
        <v>41934</v>
      </c>
      <c r="E144" s="31"/>
    </row>
    <row r="145" spans="2:17" hidden="1" outlineLevel="1" x14ac:dyDescent="0.25">
      <c r="B145" s="63">
        <v>41547</v>
      </c>
      <c r="C145" s="30"/>
      <c r="D145" s="30">
        <f>Returns!E145</f>
        <v>44544</v>
      </c>
      <c r="E145" s="31"/>
    </row>
    <row r="146" spans="2:17" hidden="1" outlineLevel="1" x14ac:dyDescent="0.25">
      <c r="B146" s="63">
        <v>41578</v>
      </c>
      <c r="C146" s="30"/>
      <c r="D146" s="30">
        <f>Returns!E146</f>
        <v>46638</v>
      </c>
      <c r="E146" s="31"/>
    </row>
    <row r="147" spans="2:17" hidden="1" outlineLevel="1" x14ac:dyDescent="0.25">
      <c r="B147" s="63">
        <v>41608</v>
      </c>
      <c r="C147" s="30"/>
      <c r="D147" s="30">
        <f>Returns!E147</f>
        <v>40540</v>
      </c>
      <c r="E147" s="31"/>
    </row>
    <row r="148" spans="2:17" hidden="1" outlineLevel="1" x14ac:dyDescent="0.25">
      <c r="B148" s="63">
        <v>41639</v>
      </c>
      <c r="C148" s="30"/>
      <c r="D148" s="30">
        <f>Returns!E148</f>
        <v>40479</v>
      </c>
      <c r="E148" s="31"/>
    </row>
    <row r="149" spans="2:17" collapsed="1" x14ac:dyDescent="0.25">
      <c r="B149" s="27">
        <v>41670</v>
      </c>
      <c r="C149" s="30">
        <f>Sales!E148</f>
        <v>124024</v>
      </c>
      <c r="D149" s="30">
        <f>Returns!E149</f>
        <v>46344</v>
      </c>
      <c r="E149" s="31">
        <f t="shared" ref="E149:E212" si="0">IFERROR(D149/C149,0)</f>
        <v>0.37366961233309681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Sales!E149</f>
        <v>73890</v>
      </c>
      <c r="D150" s="30">
        <f>Returns!E150</f>
        <v>36840</v>
      </c>
      <c r="E150" s="31">
        <f t="shared" si="0"/>
        <v>0.49857896873731222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Sales!E150</f>
        <v>69880</v>
      </c>
      <c r="D151" s="30">
        <f>Returns!E151</f>
        <v>45492</v>
      </c>
      <c r="E151" s="31">
        <f t="shared" si="0"/>
        <v>0.65100171722953637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Sales!E151</f>
        <v>87248</v>
      </c>
      <c r="D152" s="30">
        <f>Returns!E152</f>
        <v>48883</v>
      </c>
      <c r="E152" s="31">
        <f t="shared" si="0"/>
        <v>0.56027645332844311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Sales!E152</f>
        <v>94364</v>
      </c>
      <c r="D153" s="30">
        <f>Returns!E153</f>
        <v>52812</v>
      </c>
      <c r="E153" s="31">
        <f t="shared" si="0"/>
        <v>0.55966258318850404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Sales!E153</f>
        <v>72047</v>
      </c>
      <c r="D154" s="30">
        <f>Returns!E154</f>
        <v>45582</v>
      </c>
      <c r="E154" s="31">
        <f t="shared" si="0"/>
        <v>0.63267034019459523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Sales!E154</f>
        <v>49354</v>
      </c>
      <c r="D155" s="30">
        <f>Returns!E155</f>
        <v>47112</v>
      </c>
      <c r="E155" s="31">
        <f t="shared" si="0"/>
        <v>0.95457308424849052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Sales!E155</f>
        <v>68772</v>
      </c>
      <c r="D156" s="30">
        <f>Returns!E156</f>
        <v>39663</v>
      </c>
      <c r="E156" s="31">
        <f t="shared" si="0"/>
        <v>0.57673180945733726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Sales!E156</f>
        <v>133197</v>
      </c>
      <c r="D157" s="30">
        <f>Returns!E157</f>
        <v>42252</v>
      </c>
      <c r="E157" s="31">
        <f t="shared" si="0"/>
        <v>0.31721435167458728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Sales!E157</f>
        <v>118976</v>
      </c>
      <c r="D158" s="30">
        <f>Returns!E158</f>
        <v>48675</v>
      </c>
      <c r="E158" s="31">
        <f t="shared" si="0"/>
        <v>0.40911612426035504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Sales!E158</f>
        <v>140160</v>
      </c>
      <c r="D159" s="30">
        <f>Returns!E159</f>
        <v>39360</v>
      </c>
      <c r="E159" s="31">
        <f t="shared" si="0"/>
        <v>0.28082191780821919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Sales!E159</f>
        <v>111129</v>
      </c>
      <c r="D160" s="30">
        <f>Returns!E160</f>
        <v>38844</v>
      </c>
      <c r="E160" s="31">
        <f t="shared" si="0"/>
        <v>0.34953972410441919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Sales!E160</f>
        <v>66680</v>
      </c>
      <c r="D161" s="30">
        <f>Returns!E161</f>
        <v>40056</v>
      </c>
      <c r="E161" s="31">
        <f t="shared" si="0"/>
        <v>0.60071985602879419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Sales!E161</f>
        <v>55537</v>
      </c>
      <c r="D162" s="30">
        <f>Returns!E162</f>
        <v>42772</v>
      </c>
      <c r="E162" s="31">
        <f t="shared" si="0"/>
        <v>0.77015323117921386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Sales!E162</f>
        <v>67606</v>
      </c>
      <c r="D163" s="30">
        <f>Returns!E163</f>
        <v>39336</v>
      </c>
      <c r="E163" s="31">
        <f t="shared" si="0"/>
        <v>0.58184184835665476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Sales!E163</f>
        <v>78150</v>
      </c>
      <c r="D164" s="30">
        <f>Returns!E164</f>
        <v>46793</v>
      </c>
      <c r="E164" s="31">
        <f t="shared" si="0"/>
        <v>0.59875879718490088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Sales!E164</f>
        <v>51771</v>
      </c>
      <c r="D165" s="30">
        <f>Returns!E165</f>
        <v>44629</v>
      </c>
      <c r="E165" s="31">
        <f t="shared" si="0"/>
        <v>0.86204631936798592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Sales!E165</f>
        <v>62105</v>
      </c>
      <c r="D166" s="30">
        <f>Returns!E166</f>
        <v>43141</v>
      </c>
      <c r="E166" s="31">
        <f t="shared" si="0"/>
        <v>0.69464616375493116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Sales!E166</f>
        <v>60742</v>
      </c>
      <c r="D167" s="30">
        <f>Returns!E167</f>
        <v>39425</v>
      </c>
      <c r="E167" s="31">
        <f t="shared" si="0"/>
        <v>0.64905666589838995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Sales!E167</f>
        <v>64064</v>
      </c>
      <c r="D168" s="30">
        <f>Returns!E168</f>
        <v>42456</v>
      </c>
      <c r="E168" s="31">
        <f t="shared" si="0"/>
        <v>0.66271228771228774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Sales!E168</f>
        <v>82274</v>
      </c>
      <c r="D169" s="30">
        <f>Returns!E169</f>
        <v>45510</v>
      </c>
      <c r="E169" s="31">
        <f t="shared" si="0"/>
        <v>0.55315166395215987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Sales!E169</f>
        <v>88609</v>
      </c>
      <c r="D170" s="30">
        <f>Returns!E170</f>
        <v>43008</v>
      </c>
      <c r="E170" s="31">
        <f t="shared" si="0"/>
        <v>0.48536830344547394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Sales!E170</f>
        <v>84190</v>
      </c>
      <c r="D171" s="30">
        <f>Returns!E171</f>
        <v>38021</v>
      </c>
      <c r="E171" s="31">
        <f t="shared" si="0"/>
        <v>0.45160945480460862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Sales!E171</f>
        <v>104828</v>
      </c>
      <c r="D172" s="30">
        <f>Returns!E172</f>
        <v>34687</v>
      </c>
      <c r="E172" s="31">
        <f t="shared" si="0"/>
        <v>0.33089441752203608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Sales!E172</f>
        <v>58093</v>
      </c>
      <c r="D173" s="30">
        <f>Returns!E173</f>
        <v>38016</v>
      </c>
      <c r="E173" s="31">
        <f t="shared" si="0"/>
        <v>0.6543989809443479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Sales!E173</f>
        <v>68695</v>
      </c>
      <c r="D174" s="30">
        <f>Returns!E174</f>
        <v>45611</v>
      </c>
      <c r="E174" s="31">
        <f t="shared" si="0"/>
        <v>0.66396389839144043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Sales!E174</f>
        <v>68017</v>
      </c>
      <c r="D175" s="30">
        <f>Returns!E175</f>
        <v>39970</v>
      </c>
      <c r="E175" s="31">
        <f t="shared" si="0"/>
        <v>0.58764720584559738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Sales!E175</f>
        <v>72980</v>
      </c>
      <c r="D176" s="30">
        <f>Returns!E176</f>
        <v>48838</v>
      </c>
      <c r="E176" s="31">
        <f t="shared" si="0"/>
        <v>0.66919704028500959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Sales!E176</f>
        <v>53605</v>
      </c>
      <c r="D177" s="30">
        <f>Returns!E177</f>
        <v>40431</v>
      </c>
      <c r="E177" s="31">
        <f t="shared" si="0"/>
        <v>0.75423934334483722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Sales!E177</f>
        <v>72713</v>
      </c>
      <c r="D178" s="30">
        <f>Returns!E178</f>
        <v>37260</v>
      </c>
      <c r="E178" s="31">
        <f t="shared" si="0"/>
        <v>0.51242556351684021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Sales!E178</f>
        <v>30222</v>
      </c>
      <c r="D179" s="30">
        <f>Returns!E179</f>
        <v>41361</v>
      </c>
      <c r="E179" s="31">
        <f t="shared" si="0"/>
        <v>1.3685725630335517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Sales!E179</f>
        <v>59231</v>
      </c>
      <c r="D180" s="30">
        <f>Returns!E180</f>
        <v>36416</v>
      </c>
      <c r="E180" s="31">
        <f t="shared" si="0"/>
        <v>0.6148131890395232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Sales!E180</f>
        <v>98229</v>
      </c>
      <c r="D181" s="30">
        <f>Returns!E181</f>
        <v>41425</v>
      </c>
      <c r="E181" s="31">
        <f t="shared" si="0"/>
        <v>0.42171863706237467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Sales!E181</f>
        <v>86136</v>
      </c>
      <c r="D182" s="30">
        <f>Returns!E182</f>
        <v>35988</v>
      </c>
      <c r="E182" s="31">
        <f t="shared" si="0"/>
        <v>0.41780440234048483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Sales!E182</f>
        <v>112429</v>
      </c>
      <c r="D183" s="30">
        <f>Returns!E183</f>
        <v>38757</v>
      </c>
      <c r="E183" s="31">
        <f t="shared" si="0"/>
        <v>0.34472422595593666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Sales!E183</f>
        <v>70531</v>
      </c>
      <c r="D184" s="30">
        <f>Returns!E184</f>
        <v>31868</v>
      </c>
      <c r="E184" s="31">
        <f t="shared" si="0"/>
        <v>0.45182969190852251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Sales!E184</f>
        <v>57471</v>
      </c>
      <c r="D185" s="30">
        <f>Returns!E185</f>
        <v>41773</v>
      </c>
      <c r="E185" s="31">
        <f t="shared" si="0"/>
        <v>0.72685354352630027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Sales!E185</f>
        <v>40933</v>
      </c>
      <c r="D186" s="30">
        <f>Returns!E186</f>
        <v>34312</v>
      </c>
      <c r="E186" s="31">
        <f t="shared" si="0"/>
        <v>0.83824786846798427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Sales!E186</f>
        <v>77555</v>
      </c>
      <c r="D187" s="30">
        <f>Returns!E187</f>
        <v>34813</v>
      </c>
      <c r="E187" s="31">
        <f t="shared" si="0"/>
        <v>0.44888143897878924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Sales!E187</f>
        <v>43292</v>
      </c>
      <c r="D188" s="30">
        <f>Returns!E188</f>
        <v>41907</v>
      </c>
      <c r="E188" s="31">
        <f t="shared" si="0"/>
        <v>0.96800794604083895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Sales!E188</f>
        <v>44939</v>
      </c>
      <c r="D189" s="30">
        <f>Returns!E189</f>
        <v>43329</v>
      </c>
      <c r="E189" s="31">
        <f t="shared" si="0"/>
        <v>0.96417365762478024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Sales!E189</f>
        <v>51616</v>
      </c>
      <c r="D190" s="30">
        <f>Returns!E190</f>
        <v>39458</v>
      </c>
      <c r="E190" s="31">
        <f t="shared" si="0"/>
        <v>0.76445288282703039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Sales!E190</f>
        <v>47541</v>
      </c>
      <c r="D191" s="30">
        <f>Returns!E191</f>
        <v>35541</v>
      </c>
      <c r="E191" s="31">
        <f t="shared" si="0"/>
        <v>0.7475862939357607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Sales!E191</f>
        <v>54975</v>
      </c>
      <c r="D192" s="30">
        <f>Returns!E192</f>
        <v>38812</v>
      </c>
      <c r="E192" s="31">
        <f t="shared" si="0"/>
        <v>0.70599363346975896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Sales!E192</f>
        <v>66606</v>
      </c>
      <c r="D193" s="30">
        <f>Returns!E193</f>
        <v>38004</v>
      </c>
      <c r="E193" s="31">
        <f t="shared" si="0"/>
        <v>0.57057922709665798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Sales!E193</f>
        <v>66957</v>
      </c>
      <c r="D194" s="30">
        <f>Returns!E194</f>
        <v>35804</v>
      </c>
      <c r="E194" s="31">
        <f t="shared" si="0"/>
        <v>0.53473124542616901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Sales!E194</f>
        <v>79639</v>
      </c>
      <c r="D195" s="30">
        <f>Returns!E195</f>
        <v>32196</v>
      </c>
      <c r="E195" s="31">
        <f t="shared" si="0"/>
        <v>0.40427428772335161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Sales!E195</f>
        <v>71095</v>
      </c>
      <c r="D196" s="30">
        <f>Returns!E196</f>
        <v>31405</v>
      </c>
      <c r="E196" s="31">
        <f t="shared" si="0"/>
        <v>0.44173289260848159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Sales!E196</f>
        <v>50936</v>
      </c>
      <c r="D197" s="30">
        <f>Returns!E197</f>
        <v>34053</v>
      </c>
      <c r="E197" s="31">
        <f t="shared" si="0"/>
        <v>0.66854484058426256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Sales!E197</f>
        <v>55835</v>
      </c>
      <c r="D198" s="30">
        <f>Returns!E198</f>
        <v>25046</v>
      </c>
      <c r="E198" s="31">
        <f t="shared" si="0"/>
        <v>0.44857168442733053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Sales!E198</f>
        <v>57218</v>
      </c>
      <c r="D199" s="30">
        <f>Returns!E199</f>
        <v>39926</v>
      </c>
      <c r="E199" s="31">
        <f t="shared" si="0"/>
        <v>0.69778740955643326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Sales!E199</f>
        <v>39988</v>
      </c>
      <c r="D200" s="30">
        <f>Returns!E200</f>
        <v>34560</v>
      </c>
      <c r="E200" s="31">
        <f t="shared" si="0"/>
        <v>0.864259277783335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Sales!E200</f>
        <v>37926</v>
      </c>
      <c r="D201" s="30">
        <f>Returns!E201</f>
        <v>48849</v>
      </c>
      <c r="E201" s="31">
        <f t="shared" si="0"/>
        <v>1.2880082265464325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Sales!E201</f>
        <v>47079</v>
      </c>
      <c r="D202" s="30">
        <f>Returns!E202</f>
        <v>38057</v>
      </c>
      <c r="E202" s="31">
        <f t="shared" si="0"/>
        <v>0.80836466365045989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Sales!E202</f>
        <v>49211</v>
      </c>
      <c r="D203" s="30">
        <f>Returns!E203</f>
        <v>34403</v>
      </c>
      <c r="E203" s="31">
        <f t="shared" si="0"/>
        <v>0.69909166649732779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Sales!E203</f>
        <v>42580</v>
      </c>
      <c r="D204" s="30">
        <f>Returns!E204</f>
        <v>36048</v>
      </c>
      <c r="E204" s="31">
        <f t="shared" si="0"/>
        <v>0.84659464537341478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Sales!E204</f>
        <v>66062</v>
      </c>
      <c r="D205" s="30">
        <f>Returns!E205</f>
        <v>27524</v>
      </c>
      <c r="E205" s="31">
        <f t="shared" si="0"/>
        <v>0.41663891495867517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Sales!E205</f>
        <v>63803</v>
      </c>
      <c r="D206" s="30">
        <f>Returns!E206</f>
        <v>33641</v>
      </c>
      <c r="E206" s="31">
        <f t="shared" si="0"/>
        <v>0.52726360829428087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Sales!E206</f>
        <v>70832</v>
      </c>
      <c r="D207" s="30">
        <f>Returns!E207</f>
        <v>33412</v>
      </c>
      <c r="E207" s="31">
        <f t="shared" si="0"/>
        <v>0.47170770273322793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Sales!E207</f>
        <v>70846</v>
      </c>
      <c r="D208" s="30">
        <f>Returns!E208</f>
        <v>22819</v>
      </c>
      <c r="E208" s="31">
        <f t="shared" si="0"/>
        <v>0.32209299042994666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Sales!E208</f>
        <v>64894</v>
      </c>
      <c r="D209" s="30">
        <f>Returns!E209</f>
        <v>36485</v>
      </c>
      <c r="E209" s="31">
        <f t="shared" si="0"/>
        <v>0.5622245508059297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Sales!E209</f>
        <v>31438</v>
      </c>
      <c r="D210" s="30">
        <f>Returns!E210</f>
        <v>20487</v>
      </c>
      <c r="E210" s="31">
        <f t="shared" si="0"/>
        <v>0.65166359183154143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Sales!E210</f>
        <v>69013</v>
      </c>
      <c r="D211" s="30">
        <f>Returns!E211</f>
        <v>35346</v>
      </c>
      <c r="E211" s="31">
        <f t="shared" si="0"/>
        <v>0.51216437482793098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Sales!E211</f>
        <v>42633</v>
      </c>
      <c r="D212" s="30">
        <f>Returns!E212</f>
        <v>33445</v>
      </c>
      <c r="E212" s="31">
        <f t="shared" si="0"/>
        <v>0.78448619613914106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Sales!E212</f>
        <v>44098</v>
      </c>
      <c r="D213" s="30">
        <f>Returns!E213</f>
        <v>38812</v>
      </c>
      <c r="E213" s="31">
        <f t="shared" ref="E213:E276" si="1">IFERROR(D213/C213,0)</f>
        <v>0.88013061816862448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Sales!E213</f>
        <v>39344</v>
      </c>
      <c r="D214" s="30">
        <f>Returns!E214</f>
        <v>31781</v>
      </c>
      <c r="E214" s="31">
        <f t="shared" si="1"/>
        <v>0.80777246848312323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Sales!E214</f>
        <v>58692</v>
      </c>
      <c r="D215" s="30">
        <f>Returns!E215</f>
        <v>34828</v>
      </c>
      <c r="E215" s="31">
        <f t="shared" si="1"/>
        <v>0.59340284876984939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Sales!E215</f>
        <v>41170</v>
      </c>
      <c r="D216" s="30">
        <f>Returns!E216</f>
        <v>31014</v>
      </c>
      <c r="E216" s="31">
        <f t="shared" si="1"/>
        <v>0.75331552101044452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Sales!E216</f>
        <v>70277</v>
      </c>
      <c r="D217" s="30">
        <f>Returns!E217</f>
        <v>26512</v>
      </c>
      <c r="E217" s="31">
        <f t="shared" si="1"/>
        <v>0.37725002490146137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Sales!E217</f>
        <v>89846</v>
      </c>
      <c r="D218" s="30">
        <f>Returns!E218</f>
        <v>31902</v>
      </c>
      <c r="E218" s="31">
        <f t="shared" si="1"/>
        <v>0.35507423814081873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Sales!E218</f>
        <v>80180</v>
      </c>
      <c r="D219" s="30">
        <f>Returns!E219</f>
        <v>29543</v>
      </c>
      <c r="E219" s="31">
        <f t="shared" si="1"/>
        <v>0.3684584684459965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Sales!E219</f>
        <v>81729</v>
      </c>
      <c r="D220" s="30">
        <f>Returns!E220</f>
        <v>32080</v>
      </c>
      <c r="E220" s="31">
        <f t="shared" si="1"/>
        <v>0.39251673212690724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Sales!E220</f>
        <v>51446</v>
      </c>
      <c r="D221" s="30">
        <f>Returns!E221</f>
        <v>33362</v>
      </c>
      <c r="E221" s="31">
        <f t="shared" si="1"/>
        <v>0.64848579092640823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Sales!E221</f>
        <v>52249</v>
      </c>
      <c r="D222" s="30">
        <f>Returns!E222</f>
        <v>31126</v>
      </c>
      <c r="E222" s="31">
        <f t="shared" si="1"/>
        <v>0.59572432008268106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Sales!E222</f>
        <v>80449</v>
      </c>
      <c r="D223" s="30">
        <f>Returns!E223</f>
        <v>32061.568430320036</v>
      </c>
      <c r="E223" s="31">
        <f t="shared" si="1"/>
        <v>0.39853283981553578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Sales!E223</f>
        <v>49286</v>
      </c>
      <c r="D224" s="30">
        <f>Returns!E224</f>
        <v>33900.511598947691</v>
      </c>
      <c r="E224" s="31">
        <f t="shared" si="1"/>
        <v>0.68783247979036011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Sales!E224</f>
        <v>38386</v>
      </c>
      <c r="D225" s="30">
        <f>Returns!E225</f>
        <v>38060.864963792774</v>
      </c>
      <c r="E225" s="31">
        <f t="shared" si="1"/>
        <v>0.99152985369126179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Sales!E225</f>
        <v>37528</v>
      </c>
      <c r="D226" s="30">
        <f>Returns!E226</f>
        <v>31792.811942156532</v>
      </c>
      <c r="E226" s="31">
        <f t="shared" si="1"/>
        <v>0.84717576055629218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Sales!E226</f>
        <v>45404</v>
      </c>
      <c r="D227" s="30">
        <f>Returns!E227</f>
        <v>32283.817101027285</v>
      </c>
      <c r="E227" s="31">
        <f t="shared" si="1"/>
        <v>0.711034646749786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Sales!E227</f>
        <v>54192</v>
      </c>
      <c r="D228" s="30">
        <f>Returns!E228</f>
        <v>30579.425963755668</v>
      </c>
      <c r="E228" s="31">
        <f t="shared" si="1"/>
        <v>0.56427933945519027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Sales!E228</f>
        <v>53397</v>
      </c>
      <c r="D229" s="30">
        <f>Returns!E229</f>
        <v>31373</v>
      </c>
      <c r="E229" s="31">
        <f t="shared" si="1"/>
        <v>0.58754237129426745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Sales!E229</f>
        <v>65841</v>
      </c>
      <c r="D230" s="30">
        <f>Returns!E230</f>
        <v>31747</v>
      </c>
      <c r="E230" s="31">
        <f t="shared" si="1"/>
        <v>0.48217675916222413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Sales!E230</f>
        <v>61610</v>
      </c>
      <c r="D231" s="30">
        <f>Returns!E231</f>
        <v>29386</v>
      </c>
      <c r="E231" s="31">
        <f t="shared" si="1"/>
        <v>0.4769680246713196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Sales!E231</f>
        <v>57550</v>
      </c>
      <c r="D232" s="30">
        <f>Returns!E232</f>
        <v>23166</v>
      </c>
      <c r="E232" s="31">
        <f t="shared" si="1"/>
        <v>0.40253692441355343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Sales!E232</f>
        <v>47538</v>
      </c>
      <c r="D233" s="30">
        <f>Returns!E233</f>
        <v>32615</v>
      </c>
      <c r="E233" s="31">
        <f t="shared" si="1"/>
        <v>0.68608271277714672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Sales!E233</f>
        <v>54145</v>
      </c>
      <c r="D234" s="30">
        <f>Returns!E234</f>
        <v>20543</v>
      </c>
      <c r="E234" s="31">
        <f t="shared" si="1"/>
        <v>0.37940714747437437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Sales!E234</f>
        <v>54713</v>
      </c>
      <c r="D235" s="30">
        <f>Returns!E235</f>
        <v>37669</v>
      </c>
      <c r="E235" s="31">
        <f t="shared" si="1"/>
        <v>0.68848354138870105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Sales!E235</f>
        <v>40161</v>
      </c>
      <c r="D236" s="30">
        <f>Returns!E236</f>
        <v>33149</v>
      </c>
      <c r="E236" s="31">
        <f t="shared" si="1"/>
        <v>0.82540275391549012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Sales!E236</f>
        <v>48825</v>
      </c>
      <c r="D237" s="30">
        <f>Returns!E237</f>
        <v>31632</v>
      </c>
      <c r="E237" s="31">
        <f t="shared" si="1"/>
        <v>0.64786482334869433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Sales!E237</f>
        <v>61381</v>
      </c>
      <c r="D238" s="30">
        <f>Returns!E238</f>
        <v>29632</v>
      </c>
      <c r="E238" s="31">
        <f t="shared" si="1"/>
        <v>0.48275524999592706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Sales!E238</f>
        <v>47712</v>
      </c>
      <c r="D239" s="30">
        <f>Returns!E239</f>
        <v>32290</v>
      </c>
      <c r="E239" s="31">
        <f t="shared" si="1"/>
        <v>0.67676894701542589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Sales!E239</f>
        <v>50442</v>
      </c>
      <c r="D240" s="30">
        <f>Returns!E240</f>
        <v>31531</v>
      </c>
      <c r="E240" s="31">
        <f t="shared" si="1"/>
        <v>0.62509416755878033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Sales!E240</f>
        <v>83781</v>
      </c>
      <c r="D241" s="30">
        <f>Returns!E241</f>
        <v>26185</v>
      </c>
      <c r="E241" s="31">
        <f t="shared" si="1"/>
        <v>0.31254102958904761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Sales!E241</f>
        <v>84007</v>
      </c>
      <c r="D242" s="30">
        <f>Returns!E242</f>
        <v>39141</v>
      </c>
      <c r="E242" s="31">
        <f t="shared" si="1"/>
        <v>0.46592545859273632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Sales!E242</f>
        <v>92907</v>
      </c>
      <c r="D243" s="30">
        <f>Returns!E243</f>
        <v>31913</v>
      </c>
      <c r="E243" s="31">
        <f t="shared" si="1"/>
        <v>0.34349403166607467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Sales!E243</f>
        <v>47187</v>
      </c>
      <c r="D244" s="30">
        <f>Returns!E244</f>
        <v>23621</v>
      </c>
      <c r="E244" s="31">
        <f t="shared" si="1"/>
        <v>0.50058278763218678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Sales!E244</f>
        <v>70555</v>
      </c>
      <c r="D245" s="30">
        <f>Returns!E245</f>
        <v>19921</v>
      </c>
      <c r="E245" s="31">
        <f t="shared" si="1"/>
        <v>0.28234710509531569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Sales!E245</f>
        <v>63284</v>
      </c>
      <c r="D246" s="30">
        <f>Returns!E246</f>
        <v>27332</v>
      </c>
      <c r="E246" s="31">
        <f t="shared" si="1"/>
        <v>0.43189431767903419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Sales!E246</f>
        <v>67645</v>
      </c>
      <c r="D247" s="30">
        <f>Returns!E247</f>
        <v>30782</v>
      </c>
      <c r="E247" s="31">
        <f t="shared" si="1"/>
        <v>0.45505211028161724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Sales!E247</f>
        <v>58719</v>
      </c>
      <c r="D248" s="30">
        <f>Returns!E248</f>
        <v>32280</v>
      </c>
      <c r="E248" s="31">
        <f t="shared" si="1"/>
        <v>0.549736882440096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Sales!E248</f>
        <v>70381</v>
      </c>
      <c r="D249" s="30">
        <f>Returns!E249</f>
        <v>39366</v>
      </c>
      <c r="E249" s="31">
        <f t="shared" si="1"/>
        <v>0.55932709111834156</v>
      </c>
      <c r="F249" s="35">
        <f>_xlfn.FORECAST.ETS($B249,$D$149:$D$248,$B$149:$B$248,12,1)</f>
        <v>33804.089082341372</v>
      </c>
      <c r="G249" s="35"/>
      <c r="H249" s="35"/>
      <c r="I249" s="30">
        <f>_xlfn.FORECAST.ETS($B249,$C$149:$C$248,$B$149:$B$248,12,1)</f>
        <v>48728.038542723647</v>
      </c>
      <c r="J249" s="30"/>
      <c r="K249" s="30"/>
      <c r="L249" s="31">
        <f>_xlfn.FORECAST.ETS($B249,$E$149:$E$248,$B$149:$B$248,12,1)</f>
        <v>0.72451439204917112</v>
      </c>
      <c r="M249" s="30"/>
      <c r="N249" s="30"/>
      <c r="O249" s="37">
        <f>I249*L249</f>
        <v>35304.165220529998</v>
      </c>
      <c r="P249" s="37"/>
      <c r="Q249" s="37"/>
      <c r="R249" t="s">
        <v>159</v>
      </c>
      <c r="S249" s="35">
        <f>SUM(F253:F260)-SUM($D253:$D260)</f>
        <v>4604.5811803832185</v>
      </c>
      <c r="T249" s="37">
        <f>SUM(O253:O260)-SUM($D253:$D260)</f>
        <v>4396.968155892886</v>
      </c>
      <c r="U249" s="35">
        <f>ABS(S249)</f>
        <v>4604.5811803832185</v>
      </c>
      <c r="V249" s="37">
        <f>ABS(T249)</f>
        <v>4396.968155892886</v>
      </c>
      <c r="W249" s="53">
        <f>U249/SUM(D253:D260)</f>
        <v>1.9615915600792455E-2</v>
      </c>
      <c r="X249" s="54">
        <f>V249/SUM(D253:D260)</f>
        <v>1.8731466091382636E-2</v>
      </c>
      <c r="Y249" s="35">
        <f>S249^2</f>
        <v>21202167.846739314</v>
      </c>
      <c r="Z249" s="37">
        <f>T249^2</f>
        <v>19333328.963936087</v>
      </c>
      <c r="AA249" s="67">
        <f>SUM(F292:F299)-SUM($D253:$D260)</f>
        <v>-435.45720566133969</v>
      </c>
      <c r="AB249" s="67">
        <f>ABS(AA249)</f>
        <v>435.45720566133969</v>
      </c>
      <c r="AC249" s="68">
        <f>AB249/SUM(D253:D260)</f>
        <v>1.8550855027598533E-3</v>
      </c>
      <c r="AD249" s="67">
        <f>AA249^2</f>
        <v>189622.97796238228</v>
      </c>
    </row>
    <row r="250" spans="2:30" x14ac:dyDescent="0.25">
      <c r="B250" s="27">
        <v>44742</v>
      </c>
      <c r="C250" s="30">
        <f>Sales!E249</f>
        <v>48928</v>
      </c>
      <c r="D250" s="30">
        <f>Returns!E250</f>
        <v>33113</v>
      </c>
      <c r="E250" s="31">
        <f t="shared" si="1"/>
        <v>0.67676994767822107</v>
      </c>
      <c r="F250" s="35">
        <f t="shared" ref="F250:F252" si="2">_xlfn.FORECAST.ETS($B250,$D$149:$D$248,$B$149:$B$248,12,1)</f>
        <v>29045.769117664302</v>
      </c>
      <c r="G250" s="35"/>
      <c r="H250" s="35"/>
      <c r="I250" s="30">
        <f t="shared" ref="I250:I252" si="3">_xlfn.FORECAST.ETS($B250,$C$149:$C$248,$B$149:$B$248,12,1)</f>
        <v>53327.56277404516</v>
      </c>
      <c r="J250" s="30"/>
      <c r="K250" s="30"/>
      <c r="L250" s="31">
        <f t="shared" ref="L250:L252" si="4">_xlfn.FORECAST.ETS($B250,$E$149:$E$248,$B$149:$B$248,12,1)</f>
        <v>0.54875227474141974</v>
      </c>
      <c r="M250" s="30"/>
      <c r="N250" s="30"/>
      <c r="O250" s="37">
        <f t="shared" ref="O250:P265" si="5">I250*L250</f>
        <v>29263.621378673139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Sales!E250</f>
        <v>63386</v>
      </c>
      <c r="D251" s="30">
        <f>Returns!E251</f>
        <v>32849</v>
      </c>
      <c r="E251" s="31">
        <f t="shared" si="1"/>
        <v>0.51823746568642914</v>
      </c>
      <c r="F251" s="35">
        <f t="shared" si="2"/>
        <v>29623.956213375379</v>
      </c>
      <c r="G251" s="35"/>
      <c r="H251" s="35"/>
      <c r="I251" s="30">
        <f t="shared" si="3"/>
        <v>48017.959224213504</v>
      </c>
      <c r="J251" s="30"/>
      <c r="K251" s="30"/>
      <c r="L251" s="31">
        <f t="shared" si="4"/>
        <v>0.61924605824281642</v>
      </c>
      <c r="M251" s="30"/>
      <c r="N251" s="30"/>
      <c r="O251" s="37">
        <f t="shared" si="5"/>
        <v>29734.931974458501</v>
      </c>
      <c r="P251" s="37"/>
      <c r="Q251" s="37"/>
      <c r="R251" t="s">
        <v>160</v>
      </c>
      <c r="S251" s="35">
        <f>SUM(F258:F260)-SUM($D258:$D260)</f>
        <v>8110.5543117954803</v>
      </c>
      <c r="T251" s="37">
        <f>SUM(O258:O260)-SUM($D258:$D260)</f>
        <v>12582.516237455944</v>
      </c>
      <c r="U251" s="35">
        <f>ABS(S251)</f>
        <v>8110.5543117954803</v>
      </c>
      <c r="V251" s="37">
        <f>ABS(T251)</f>
        <v>12582.516237455944</v>
      </c>
      <c r="W251" s="53">
        <f>U251/SUM(D255:D262)</f>
        <v>3.3339448484804995E-2</v>
      </c>
      <c r="X251" s="54">
        <f>V251/SUM(D255:D262)</f>
        <v>5.1722007618862607E-2</v>
      </c>
      <c r="Y251" s="35">
        <f>S251^2</f>
        <v>65781091.244584255</v>
      </c>
      <c r="Z251" s="37">
        <f>T251^2</f>
        <v>158319714.86584249</v>
      </c>
      <c r="AA251" s="67">
        <f>SUM(F297:F299)-SUM($D258:$D260)</f>
        <v>4525.0015608938993</v>
      </c>
      <c r="AB251" s="67">
        <f>ABS(AA251)</f>
        <v>4525.0015608938993</v>
      </c>
      <c r="AC251" s="68">
        <f>AB251/SUM(D255:D262)</f>
        <v>1.8600585192269967E-2</v>
      </c>
      <c r="AD251" s="67">
        <f>AA251^2</f>
        <v>20475639.126092225</v>
      </c>
    </row>
    <row r="252" spans="2:30" x14ac:dyDescent="0.25">
      <c r="B252" s="27">
        <v>44804</v>
      </c>
      <c r="C252" s="30">
        <f>Sales!E251</f>
        <v>57035</v>
      </c>
      <c r="D252" s="30">
        <f>Returns!E252</f>
        <v>34431</v>
      </c>
      <c r="E252" s="31">
        <f t="shared" si="1"/>
        <v>0.60368194968002109</v>
      </c>
      <c r="F252" s="35">
        <f t="shared" si="2"/>
        <v>28041.893741528194</v>
      </c>
      <c r="G252" s="35"/>
      <c r="H252" s="35"/>
      <c r="I252" s="30">
        <f t="shared" si="3"/>
        <v>50708.349046946685</v>
      </c>
      <c r="J252" s="30"/>
      <c r="K252" s="30"/>
      <c r="L252" s="31">
        <f t="shared" si="4"/>
        <v>0.54010514715801483</v>
      </c>
      <c r="M252" s="30"/>
      <c r="N252" s="30"/>
      <c r="O252" s="37">
        <f t="shared" si="5"/>
        <v>27387.840324141122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Sales!E252</f>
        <v>69305</v>
      </c>
      <c r="D253" s="30">
        <f>Returns!E253</f>
        <v>30347</v>
      </c>
      <c r="E253" s="31">
        <f t="shared" si="1"/>
        <v>0.43787605511867833</v>
      </c>
      <c r="F253" s="175">
        <f>_xlfn.FORECAST.ETS($B253,$D$149:$D$252,$B$149:$B$252,12,1)</f>
        <v>29391.804047653452</v>
      </c>
      <c r="G253" s="35"/>
      <c r="H253" s="35"/>
      <c r="I253" s="173">
        <f>_xlfn.FORECAST.ETS($B253,$C$149:$C$252,$B$149:$B$252,12,1)</f>
        <v>80350.666742890549</v>
      </c>
      <c r="J253" s="30"/>
      <c r="K253" s="30"/>
      <c r="L253" s="177">
        <f>_xlfn.FORECAST.ETS($B253,$E$149:$E$252,$B$149:$B$252,12,1)</f>
        <v>0.35812902730353358</v>
      </c>
      <c r="M253" s="30"/>
      <c r="N253" s="30"/>
      <c r="O253" s="167">
        <f t="shared" si="5"/>
        <v>28775.906123821776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Sales!E253</f>
        <v>61394</v>
      </c>
      <c r="D254" s="30">
        <f>Returns!E254</f>
        <v>30590</v>
      </c>
      <c r="E254" s="31">
        <f t="shared" si="1"/>
        <v>0.49825715868000131</v>
      </c>
      <c r="F254" s="165">
        <f t="shared" ref="F254:F260" si="6">_xlfn.FORECAST.ETS($B254,$D$149:$D$252,$B$149:$B$252,12,1)</f>
        <v>34036.084244690399</v>
      </c>
      <c r="G254" s="35"/>
      <c r="H254" s="35"/>
      <c r="I254" s="30">
        <f>_xlfn.FORECAST.ETS($B254,$C$149:$C$252,$B$149:$B$252,12,1)</f>
        <v>86158.560037910793</v>
      </c>
      <c r="J254" s="30"/>
      <c r="K254" s="30"/>
      <c r="L254" s="31">
        <f t="shared" ref="L254:L260" si="7">_xlfn.FORECAST.ETS($B254,$E$149:$E$252,$B$149:$B$252,12,1)</f>
        <v>0.37064573087671049</v>
      </c>
      <c r="M254" s="30"/>
      <c r="N254" s="30"/>
      <c r="O254" s="167">
        <f t="shared" si="5"/>
        <v>31934.302456536388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Sales!E254</f>
        <v>89032</v>
      </c>
      <c r="D255" s="30">
        <f>Returns!E255</f>
        <v>31446</v>
      </c>
      <c r="E255" s="31">
        <f t="shared" si="1"/>
        <v>0.35319884985173872</v>
      </c>
      <c r="F255" s="165">
        <f t="shared" si="6"/>
        <v>30016.706867375284</v>
      </c>
      <c r="G255" s="35"/>
      <c r="H255" s="35"/>
      <c r="I255" s="30">
        <f t="shared" ref="I255:I260" si="8">_xlfn.FORECAST.ETS($B255,$C$149:$C$252,$B$149:$B$252,12,1)</f>
        <v>91817.413007336741</v>
      </c>
      <c r="J255" s="30"/>
      <c r="K255" s="30"/>
      <c r="L255" s="31">
        <f t="shared" si="7"/>
        <v>0.29847492198439129</v>
      </c>
      <c r="M255" s="30"/>
      <c r="N255" s="30"/>
      <c r="O255" s="167">
        <f t="shared" si="5"/>
        <v>27405.19518417347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Sales!E255</f>
        <v>82970</v>
      </c>
      <c r="D256" s="30">
        <f>Returns!E256</f>
        <v>21689</v>
      </c>
      <c r="E256" s="31">
        <f t="shared" si="1"/>
        <v>0.26140773773653125</v>
      </c>
      <c r="F256" s="165">
        <f t="shared" si="6"/>
        <v>24682.450008302862</v>
      </c>
      <c r="G256" s="35"/>
      <c r="H256" s="35"/>
      <c r="I256" s="30">
        <f t="shared" si="8"/>
        <v>76943.627743820471</v>
      </c>
      <c r="J256" s="30"/>
      <c r="K256" s="30"/>
      <c r="L256" s="31">
        <f t="shared" si="7"/>
        <v>0.30710527653911013</v>
      </c>
      <c r="M256" s="30"/>
      <c r="N256" s="30"/>
      <c r="O256" s="167">
        <f t="shared" si="5"/>
        <v>23629.794076188333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Sales!E256</f>
        <v>58180</v>
      </c>
      <c r="D257" s="30">
        <f>Returns!E257</f>
        <v>36349</v>
      </c>
      <c r="E257" s="31">
        <f t="shared" si="1"/>
        <v>0.62476796149879688</v>
      </c>
      <c r="F257" s="165">
        <f t="shared" si="6"/>
        <v>28787.981700565713</v>
      </c>
      <c r="G257" s="35"/>
      <c r="H257" s="35"/>
      <c r="I257" s="30">
        <f t="shared" si="8"/>
        <v>69665.238025669474</v>
      </c>
      <c r="J257" s="30"/>
      <c r="K257" s="30"/>
      <c r="L257" s="31">
        <f t="shared" si="7"/>
        <v>0.43766812461736315</v>
      </c>
      <c r="M257" s="30"/>
      <c r="N257" s="30"/>
      <c r="O257" s="167">
        <f t="shared" si="5"/>
        <v>30490.254077716974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Sales!E257</f>
        <v>43181</v>
      </c>
      <c r="D258" s="30">
        <f>Returns!E258</f>
        <v>23820</v>
      </c>
      <c r="E258" s="31">
        <f t="shared" si="1"/>
        <v>0.55163150459692922</v>
      </c>
      <c r="F258" s="165">
        <f t="shared" si="6"/>
        <v>26283.470683455398</v>
      </c>
      <c r="G258" s="35"/>
      <c r="H258" s="35"/>
      <c r="I258" s="30">
        <f t="shared" si="8"/>
        <v>62302.306669291211</v>
      </c>
      <c r="J258" s="30"/>
      <c r="K258" s="30"/>
      <c r="L258" s="31">
        <f t="shared" si="7"/>
        <v>0.44413667833745357</v>
      </c>
      <c r="M258" s="30"/>
      <c r="N258" s="30"/>
      <c r="O258" s="167">
        <f t="shared" si="5"/>
        <v>27670.739536860379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Sales!E258</f>
        <v>28079</v>
      </c>
      <c r="D259" s="30">
        <f>Returns!E259</f>
        <v>28359</v>
      </c>
      <c r="E259" s="31">
        <f t="shared" si="1"/>
        <v>1.0099718650949108</v>
      </c>
      <c r="F259" s="165">
        <f t="shared" si="6"/>
        <v>32876.735043354587</v>
      </c>
      <c r="G259" s="35"/>
      <c r="H259" s="35"/>
      <c r="I259" s="30">
        <f t="shared" si="8"/>
        <v>71996.916846385211</v>
      </c>
      <c r="J259" s="30"/>
      <c r="K259" s="30"/>
      <c r="L259" s="31">
        <f t="shared" si="7"/>
        <v>0.4644608114468618</v>
      </c>
      <c r="M259" s="30"/>
      <c r="N259" s="30"/>
      <c r="O259" s="167">
        <f t="shared" si="5"/>
        <v>33439.746420144307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Sales!E259</f>
        <v>58055</v>
      </c>
      <c r="D260" s="30">
        <f>Returns!E260</f>
        <v>32137</v>
      </c>
      <c r="E260" s="31">
        <f t="shared" si="1"/>
        <v>0.55356127809835498</v>
      </c>
      <c r="F260" s="166">
        <f t="shared" si="6"/>
        <v>33266.348584985499</v>
      </c>
      <c r="G260" s="36"/>
      <c r="H260" s="36"/>
      <c r="I260" s="33">
        <f t="shared" si="8"/>
        <v>56334.782660259152</v>
      </c>
      <c r="J260" s="33"/>
      <c r="K260" s="33"/>
      <c r="L260" s="34">
        <f t="shared" si="7"/>
        <v>0.63527413421082723</v>
      </c>
      <c r="M260" s="33"/>
      <c r="N260" s="33"/>
      <c r="O260" s="168">
        <f t="shared" si="5"/>
        <v>35788.030280451254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Sales!E260</f>
        <v>1878</v>
      </c>
      <c r="D261" s="30">
        <f>Returns!E261</f>
        <v>36702</v>
      </c>
      <c r="E261" s="31">
        <f t="shared" si="1"/>
        <v>19.543130990415335</v>
      </c>
      <c r="F261" s="35"/>
      <c r="G261" s="35">
        <f>_xlfn.FORECAST.ETS($B261,$D$149:$D$260,$B$149:$B$260,12,1)</f>
        <v>35735.217227883419</v>
      </c>
      <c r="H261" s="35"/>
      <c r="I261" s="30"/>
      <c r="J261" s="30">
        <f>_xlfn.FORECAST.ETS($B261,$C$149:$C$260,$B$149:$B$260,12,1)</f>
        <v>49715.75265380503</v>
      </c>
      <c r="K261" s="30"/>
      <c r="L261" s="30"/>
      <c r="M261" s="31">
        <f>_xlfn.FORECAST.ETS($B261,$E$149:$E$260,$B$149:$B$260,12,1)</f>
        <v>0.83814661110388011</v>
      </c>
      <c r="N261" s="30"/>
      <c r="O261" s="37"/>
      <c r="P261" s="37">
        <f>J261*M261</f>
        <v>41669.089605265421</v>
      </c>
      <c r="Q261" s="37"/>
      <c r="R261" t="s">
        <v>159</v>
      </c>
      <c r="S261" s="35">
        <f>SUM(G265:G272)-SUM($D265:$D272)</f>
        <v>-17933.571466449706</v>
      </c>
      <c r="T261" s="37">
        <f>SUM(P265:P272)-SUM($D265:$D272)</f>
        <v>497115.9922053325</v>
      </c>
      <c r="U261" s="35">
        <f>ABS(S261)</f>
        <v>17933.571466449706</v>
      </c>
      <c r="V261" s="37">
        <f>ABS(T261)</f>
        <v>497115.9922053325</v>
      </c>
      <c r="W261" s="53">
        <f>U261/SUM(D265:D272)</f>
        <v>7.4920505106988847E-2</v>
      </c>
      <c r="X261" s="54">
        <f>V261/SUM(D265:D272)</f>
        <v>2.0767855026792743</v>
      </c>
      <c r="Y261" s="35">
        <f>S261^2</f>
        <v>321612985.5422591</v>
      </c>
      <c r="Z261" s="37">
        <f>T261^2</f>
        <v>247124309706.29221</v>
      </c>
      <c r="AA261" s="67">
        <f>SUM(G304:G311)-SUM($D265:$D272)</f>
        <v>-22348.812752620375</v>
      </c>
      <c r="AB261" s="67">
        <f>ABS(AA261)</f>
        <v>22348.812752620375</v>
      </c>
      <c r="AC261" s="68">
        <f>AB261/SUM(D265:D272)</f>
        <v>9.3365916716605296E-2</v>
      </c>
      <c r="AD261" s="67">
        <f>AA261^2</f>
        <v>499469431.4516871</v>
      </c>
    </row>
    <row r="262" spans="2:30" x14ac:dyDescent="0.25">
      <c r="B262" s="27">
        <v>45107</v>
      </c>
      <c r="C262" s="30">
        <f>Sales!E261</f>
        <v>12313</v>
      </c>
      <c r="D262" s="30">
        <f>Returns!E262</f>
        <v>32770</v>
      </c>
      <c r="E262" s="31">
        <f t="shared" si="1"/>
        <v>2.6614147648826445</v>
      </c>
      <c r="F262" s="35"/>
      <c r="G262" s="35">
        <f t="shared" ref="G262:G264" si="9">_xlfn.FORECAST.ETS($B262,$D$149:$D$260,$B$149:$B$260,12,1)</f>
        <v>30347.929414830727</v>
      </c>
      <c r="H262" s="35"/>
      <c r="I262" s="30"/>
      <c r="J262" s="30">
        <f t="shared" ref="J262:J264" si="10">_xlfn.FORECAST.ETS($B262,$C$149:$C$260,$B$149:$B$260,12,1)</f>
        <v>46617.314235154066</v>
      </c>
      <c r="K262" s="30"/>
      <c r="L262" s="30"/>
      <c r="M262" s="31">
        <f t="shared" ref="M262:M264" si="11">_xlfn.FORECAST.ETS($B262,$E$149:$E$260,$B$149:$B$260,12,1)</f>
        <v>0.7456780022117494</v>
      </c>
      <c r="N262" s="30"/>
      <c r="O262" s="37"/>
      <c r="P262" s="37">
        <f t="shared" si="5"/>
        <v>34761.50574734703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Sales!E262</f>
        <v>0</v>
      </c>
      <c r="D263" s="30">
        <f>Returns!E263</f>
        <v>30265</v>
      </c>
      <c r="E263" s="31">
        <f t="shared" si="1"/>
        <v>0</v>
      </c>
      <c r="F263" s="35"/>
      <c r="G263" s="35">
        <f t="shared" si="9"/>
        <v>30579.488062360015</v>
      </c>
      <c r="H263" s="35"/>
      <c r="I263" s="30"/>
      <c r="J263" s="30">
        <f t="shared" si="10"/>
        <v>51387.937415958928</v>
      </c>
      <c r="K263" s="30"/>
      <c r="L263" s="30"/>
      <c r="M263" s="31">
        <f t="shared" si="11"/>
        <v>0.74962121554886429</v>
      </c>
      <c r="N263" s="30"/>
      <c r="O263" s="37"/>
      <c r="P263" s="37">
        <f t="shared" si="5"/>
        <v>38521.488110300095</v>
      </c>
      <c r="Q263" s="37"/>
      <c r="R263" t="s">
        <v>160</v>
      </c>
      <c r="S263" s="35">
        <f>SUM(G270:G272)-SUM($D270:$D272)</f>
        <v>-9998.0687569280999</v>
      </c>
      <c r="T263" s="37">
        <f>SUM(P270:P272)-SUM($D270:$D272)</f>
        <v>124811.31820352719</v>
      </c>
      <c r="U263" s="35">
        <f>ABS(S263)</f>
        <v>9998.0687569280999</v>
      </c>
      <c r="V263" s="37">
        <f>ABS(T263)</f>
        <v>124811.31820352719</v>
      </c>
      <c r="W263" s="53">
        <f>U263/SUM(D267:D274)</f>
        <v>3.961843547061171E-2</v>
      </c>
      <c r="X263" s="54">
        <f>V263/SUM(D267:D274)</f>
        <v>0.49457843074163071</v>
      </c>
      <c r="Y263" s="35">
        <f>S263^2</f>
        <v>99961378.868261799</v>
      </c>
      <c r="Z263" s="37">
        <f>T263^2</f>
        <v>15577865151.702118</v>
      </c>
      <c r="AA263" s="67">
        <f>SUM(G309:G311)-SUM($D270:$D272)</f>
        <v>-13173.47259330489</v>
      </c>
      <c r="AB263" s="67">
        <f>ABS(AA263)</f>
        <v>13173.47259330489</v>
      </c>
      <c r="AC263" s="68">
        <f>AB263/SUM(D267:D274)</f>
        <v>5.2201318729686239E-2</v>
      </c>
      <c r="AD263" s="67">
        <f>AA263^2</f>
        <v>173540380.16655508</v>
      </c>
    </row>
    <row r="264" spans="2:30" x14ac:dyDescent="0.25">
      <c r="B264" s="27">
        <v>45169</v>
      </c>
      <c r="C264" s="30">
        <f>Sales!E263</f>
        <v>55339</v>
      </c>
      <c r="D264" s="30">
        <f>Returns!E264</f>
        <v>30334</v>
      </c>
      <c r="E264" s="31">
        <f t="shared" si="1"/>
        <v>0.54814868356855018</v>
      </c>
      <c r="F264" s="35"/>
      <c r="G264" s="35">
        <f t="shared" si="9"/>
        <v>29688.577824004689</v>
      </c>
      <c r="H264" s="35"/>
      <c r="I264" s="30"/>
      <c r="J264" s="30">
        <f t="shared" si="10"/>
        <v>47997.426492883016</v>
      </c>
      <c r="K264" s="30"/>
      <c r="L264" s="30"/>
      <c r="M264" s="31">
        <f t="shared" si="11"/>
        <v>0.71625633221936813</v>
      </c>
      <c r="N264" s="30"/>
      <c r="O264" s="37"/>
      <c r="P264" s="37">
        <f t="shared" si="5"/>
        <v>34378.460655761119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Sales!E264</f>
        <v>75685</v>
      </c>
      <c r="D265" s="30">
        <f>Returns!E265</f>
        <v>30530</v>
      </c>
      <c r="E265" s="31">
        <f t="shared" si="1"/>
        <v>0.40338244037788201</v>
      </c>
      <c r="F265" s="35"/>
      <c r="G265" s="175">
        <f>_xlfn.FORECAST.ETS($B265,$D$149:$D$264,$B$149:$B$264,12,1)</f>
        <v>27490.388065403109</v>
      </c>
      <c r="H265" s="35"/>
      <c r="I265" s="30"/>
      <c r="J265" s="173">
        <f>_xlfn.FORECAST.ETS($B265,$C$149:$C$264,$B$149:$B$264,12,1)</f>
        <v>48472.58009559114</v>
      </c>
      <c r="K265" s="30"/>
      <c r="L265" s="30"/>
      <c r="M265" s="177">
        <f>_xlfn.FORECAST.ETS($B265,$E$149:$E$264,$B$149:$B$264,12,1)</f>
        <v>2.1002062635704446</v>
      </c>
      <c r="N265" s="30"/>
      <c r="O265" s="37"/>
      <c r="P265" s="167">
        <f t="shared" si="5"/>
        <v>101802.41632818057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Sales!E265</f>
        <v>59243</v>
      </c>
      <c r="D266" s="30">
        <f>Returns!E266</f>
        <v>21437</v>
      </c>
      <c r="E266" s="31">
        <f t="shared" si="1"/>
        <v>0.36184865722532622</v>
      </c>
      <c r="F266" s="35"/>
      <c r="G266" s="165">
        <f t="shared" ref="G266:G272" si="12">_xlfn.FORECAST.ETS($B266,$D$149:$D$264,$B$149:$B$264,12,1)</f>
        <v>30959.360750840795</v>
      </c>
      <c r="H266" s="35"/>
      <c r="I266" s="30"/>
      <c r="J266" s="30">
        <f t="shared" ref="J266:J272" si="13">_xlfn.FORECAST.ETS($B266,$C$149:$C$264,$B$149:$B$264,12,1)</f>
        <v>51285.597082331064</v>
      </c>
      <c r="K266" s="30"/>
      <c r="L266" s="30"/>
      <c r="M266" s="31">
        <f t="shared" ref="M266:M272" si="14">_xlfn.FORECAST.ETS($B266,$E$149:$E$264,$B$149:$B$264,12,1)</f>
        <v>2.1231099302627756</v>
      </c>
      <c r="N266" s="30"/>
      <c r="O266" s="37"/>
      <c r="P266" s="167">
        <f t="shared" ref="P266:P271" si="15">J266*M266</f>
        <v>108884.96044495271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Sales!E266</f>
        <v>77086</v>
      </c>
      <c r="D267" s="30">
        <f>Returns!E267</f>
        <v>38695</v>
      </c>
      <c r="E267" s="31">
        <f t="shared" si="1"/>
        <v>0.50197182367745119</v>
      </c>
      <c r="F267" s="35"/>
      <c r="G267" s="165">
        <f t="shared" si="12"/>
        <v>28386.634753542712</v>
      </c>
      <c r="H267" s="35"/>
      <c r="I267" s="30"/>
      <c r="J267" s="30">
        <f t="shared" si="13"/>
        <v>63441.674353424452</v>
      </c>
      <c r="K267" s="30"/>
      <c r="L267" s="30"/>
      <c r="M267" s="31">
        <f t="shared" si="14"/>
        <v>1.9858546431433464</v>
      </c>
      <c r="N267" s="30"/>
      <c r="O267" s="37"/>
      <c r="P267" s="167">
        <f t="shared" si="15"/>
        <v>125985.94358353611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Sales!E267</f>
        <v>49239</v>
      </c>
      <c r="D268" s="30">
        <f>Returns!E268</f>
        <v>28019</v>
      </c>
      <c r="E268" s="31">
        <f t="shared" si="1"/>
        <v>0.56904080099108434</v>
      </c>
      <c r="F268" s="35"/>
      <c r="G268" s="165">
        <f t="shared" si="12"/>
        <v>21830.506431073729</v>
      </c>
      <c r="H268" s="35"/>
      <c r="I268" s="30"/>
      <c r="J268" s="30">
        <f t="shared" si="13"/>
        <v>50586.721601138321</v>
      </c>
      <c r="K268" s="30"/>
      <c r="L268" s="30"/>
      <c r="M268" s="31">
        <f t="shared" si="14"/>
        <v>1.9521788674096601</v>
      </c>
      <c r="N268" s="30"/>
      <c r="O268" s="37"/>
      <c r="P268" s="167">
        <f t="shared" si="15"/>
        <v>98754.328881277994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Sales!E268</f>
        <v>45054</v>
      </c>
      <c r="D269" s="30">
        <f>Returns!E269</f>
        <v>26687</v>
      </c>
      <c r="E269" s="31">
        <f t="shared" si="1"/>
        <v>0.59233364407155853</v>
      </c>
      <c r="F269" s="35"/>
      <c r="G269" s="165">
        <f t="shared" si="12"/>
        <v>28765.607289618059</v>
      </c>
      <c r="H269" s="35"/>
      <c r="I269" s="30"/>
      <c r="J269" s="30">
        <f t="shared" si="13"/>
        <v>37999.426381232348</v>
      </c>
      <c r="K269" s="30"/>
      <c r="L269" s="30"/>
      <c r="M269" s="31">
        <f t="shared" si="14"/>
        <v>2.1643754286901085</v>
      </c>
      <c r="N269" s="30"/>
      <c r="O269" s="37"/>
      <c r="P269" s="167">
        <f t="shared" si="15"/>
        <v>82245.024763857975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Sales!E269</f>
        <v>45671</v>
      </c>
      <c r="D270" s="30">
        <f>Returns!E270</f>
        <v>28958</v>
      </c>
      <c r="E270" s="31">
        <f t="shared" si="1"/>
        <v>0.63405662236430116</v>
      </c>
      <c r="F270" s="35"/>
      <c r="G270" s="165">
        <f t="shared" si="12"/>
        <v>23404.157944330887</v>
      </c>
      <c r="H270" s="35"/>
      <c r="I270" s="30"/>
      <c r="J270" s="30">
        <f t="shared" si="13"/>
        <v>29124.179517401986</v>
      </c>
      <c r="K270" s="30"/>
      <c r="L270" s="30"/>
      <c r="M270" s="31">
        <f t="shared" si="14"/>
        <v>2.1897081135503091</v>
      </c>
      <c r="N270" s="30"/>
      <c r="O270" s="37"/>
      <c r="P270" s="167">
        <f t="shared" si="15"/>
        <v>63773.452189750853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Sales!E270</f>
        <v>56665</v>
      </c>
      <c r="D271" s="30">
        <f>Returns!E271</f>
        <v>29912</v>
      </c>
      <c r="E271" s="31">
        <f t="shared" si="1"/>
        <v>0.52787434924556609</v>
      </c>
      <c r="F271" s="35"/>
      <c r="G271" s="165">
        <f t="shared" si="12"/>
        <v>29541.608799868962</v>
      </c>
      <c r="H271" s="35"/>
      <c r="I271" s="30"/>
      <c r="J271" s="30">
        <f t="shared" si="13"/>
        <v>33286.568858413819</v>
      </c>
      <c r="K271" s="30"/>
      <c r="L271" s="30"/>
      <c r="M271" s="31">
        <f t="shared" si="14"/>
        <v>2.3995966354319611</v>
      </c>
      <c r="N271" s="30"/>
      <c r="O271" s="37"/>
      <c r="P271" s="167">
        <f t="shared" si="15"/>
        <v>79874.338637724097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Sales!E271</f>
        <v>46437</v>
      </c>
      <c r="D272" s="30">
        <f>Returns!E272</f>
        <v>35130</v>
      </c>
      <c r="E272" s="31">
        <f t="shared" si="1"/>
        <v>0.75650881839912143</v>
      </c>
      <c r="F272" s="36"/>
      <c r="G272" s="166">
        <f t="shared" si="12"/>
        <v>31056.164498872047</v>
      </c>
      <c r="H272" s="36"/>
      <c r="I272" s="33"/>
      <c r="J272" s="33">
        <f t="shared" si="13"/>
        <v>30826.205057110892</v>
      </c>
      <c r="K272" s="33"/>
      <c r="L272" s="33"/>
      <c r="M272" s="34">
        <f t="shared" si="14"/>
        <v>2.4382997270276618</v>
      </c>
      <c r="N272" s="33"/>
      <c r="O272" s="38"/>
      <c r="P272" s="168">
        <f>J272*M272</f>
        <v>75163.52737605221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Sales!E272</f>
        <v>52961</v>
      </c>
      <c r="D273" s="30">
        <f>Returns!E273</f>
        <v>32108</v>
      </c>
      <c r="E273" s="31">
        <f t="shared" si="1"/>
        <v>0.60625743471611182</v>
      </c>
      <c r="F273" s="35"/>
      <c r="G273" s="35"/>
      <c r="H273" s="35">
        <f>_xlfn.FORECAST.ETS($B273,$D$149:$D$272,$B$149:$B$272,12,1)</f>
        <v>37287.096740770547</v>
      </c>
      <c r="I273" s="30"/>
      <c r="J273" s="30"/>
      <c r="K273" s="30">
        <f>_xlfn.FORECAST.ETS($B273,$C$149:$C$272,$B$149:$B$272,12,1)</f>
        <v>29236.554137151139</v>
      </c>
      <c r="L273" s="30"/>
      <c r="M273" s="30"/>
      <c r="N273" s="31">
        <f>_xlfn.FORECAST.ETS($B273,$E$149:$E$272,$B$149:$B$272,12,1)</f>
        <v>2.2982720448112723</v>
      </c>
      <c r="O273" s="37"/>
      <c r="P273" s="37"/>
      <c r="Q273" s="37">
        <f>K273*N273</f>
        <v>67193.555060025814</v>
      </c>
      <c r="R273" t="s">
        <v>159</v>
      </c>
      <c r="S273" s="35">
        <f>SUM(H277:H284)-SUM($D277:$D284)</f>
        <v>2999.8097429514455</v>
      </c>
      <c r="T273" s="37">
        <f>SUM(Q277:Q284)-SUM($D277:$D284)</f>
        <v>335452.25901709672</v>
      </c>
      <c r="U273" s="35">
        <f>ABS(S273)</f>
        <v>2999.8097429514455</v>
      </c>
      <c r="V273" s="37">
        <f>ABS(T273)</f>
        <v>335452.25901709672</v>
      </c>
      <c r="W273" s="53">
        <f>U273/SUM(D277:D284)</f>
        <v>1.3030413798134993E-2</v>
      </c>
      <c r="X273" s="54">
        <f>V273/SUM(D277:D284)</f>
        <v>1.457119657265771</v>
      </c>
      <c r="Y273" s="35">
        <f>S273^2</f>
        <v>8998858.4939064179</v>
      </c>
      <c r="Z273" s="37">
        <f>T273^2</f>
        <v>112528218079.67334</v>
      </c>
      <c r="AA273" s="67">
        <f>SUM(H316:H323)-SUM($D277:$D284)</f>
        <v>-1011.8965976808686</v>
      </c>
      <c r="AB273" s="67">
        <f>ABS(AA273)</f>
        <v>1011.8965976808686</v>
      </c>
      <c r="AC273" s="68">
        <f>AB273/SUM(D277:D284)</f>
        <v>4.395422549609361E-3</v>
      </c>
      <c r="AD273" s="67">
        <f>AA273^2</f>
        <v>1023934.7243981176</v>
      </c>
    </row>
    <row r="274" spans="2:33" x14ac:dyDescent="0.25">
      <c r="B274" s="27">
        <v>45473</v>
      </c>
      <c r="C274" s="30">
        <f>Sales!E273</f>
        <v>45226</v>
      </c>
      <c r="D274" s="30">
        <f>Returns!E274</f>
        <v>32850</v>
      </c>
      <c r="E274" s="31">
        <f t="shared" si="1"/>
        <v>0.72635209835050629</v>
      </c>
      <c r="F274" s="35"/>
      <c r="G274" s="35"/>
      <c r="H274" s="35">
        <f t="shared" ref="H274:H276" si="16">_xlfn.FORECAST.ETS($B274,$D$149:$D$272,$B$149:$B$272,12,1)</f>
        <v>32269.478349185727</v>
      </c>
      <c r="I274" s="30"/>
      <c r="J274" s="30"/>
      <c r="K274" s="30">
        <f t="shared" ref="K274:K276" si="17">_xlfn.FORECAST.ETS($B274,$C$149:$C$272,$B$149:$B$272,12,1)</f>
        <v>31991.24421688875</v>
      </c>
      <c r="L274" s="30"/>
      <c r="M274" s="30"/>
      <c r="N274" s="31">
        <f t="shared" ref="N274:N276" si="18">_xlfn.FORECAST.ETS($B274,$E$149:$E$272,$B$149:$B$272,12,1)</f>
        <v>-1.5914931441565088</v>
      </c>
      <c r="O274" s="37"/>
      <c r="P274" s="37"/>
      <c r="Q274" s="37">
        <f t="shared" ref="Q274:Q284" si="19">K274*N274</f>
        <v>-50913.845844215008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Sales!E274</f>
        <v>50399</v>
      </c>
      <c r="D275" s="30">
        <f>Returns!E275</f>
        <v>29612</v>
      </c>
      <c r="E275" s="31">
        <f t="shared" si="1"/>
        <v>0.58755134030437117</v>
      </c>
      <c r="F275" s="35"/>
      <c r="G275" s="35"/>
      <c r="H275" s="35">
        <f t="shared" si="16"/>
        <v>31702.995567944447</v>
      </c>
      <c r="I275" s="30"/>
      <c r="J275" s="30"/>
      <c r="K275" s="30">
        <f t="shared" si="17"/>
        <v>30655.788455479367</v>
      </c>
      <c r="L275" s="30"/>
      <c r="M275" s="30"/>
      <c r="N275" s="31">
        <f t="shared" si="18"/>
        <v>0.84402978875897994</v>
      </c>
      <c r="O275" s="37"/>
      <c r="P275" s="37"/>
      <c r="Q275" s="37">
        <f t="shared" si="19"/>
        <v>25874.398654318225</v>
      </c>
      <c r="R275" t="s">
        <v>160</v>
      </c>
      <c r="S275" s="35">
        <f>SUM(H282:H284)-SUM($D282:$D284)</f>
        <v>8459.176044920081</v>
      </c>
      <c r="T275" s="37">
        <f>SUM(Q282:Q284)-SUM($D282:$D284)</f>
        <v>111178.49367896238</v>
      </c>
      <c r="U275" s="35">
        <f>ABS(S275)</f>
        <v>8459.176044920081</v>
      </c>
      <c r="V275" s="37">
        <f>ABS(T275)</f>
        <v>111178.49367896238</v>
      </c>
      <c r="W275" s="53">
        <f>U275/SUM(D279:D286)</f>
        <v>5.0785730850954461E-2</v>
      </c>
      <c r="X275" s="54">
        <f>V275/SUM(D279:D286)</f>
        <v>0.66747411644010413</v>
      </c>
      <c r="Y275" s="35">
        <f>S275^2</f>
        <v>71557659.358949751</v>
      </c>
      <c r="Z275" s="37">
        <f>T275^2</f>
        <v>12360657456.723078</v>
      </c>
      <c r="AA275" s="67">
        <f>SUM(H321:H323)-SUM($D282:$D284)</f>
        <v>5618.7350900290767</v>
      </c>
      <c r="AB275" s="67">
        <f>ABS(AA275)</f>
        <v>5618.7350900290767</v>
      </c>
      <c r="AC275" s="68">
        <f>AB275/SUM(D279:D286)</f>
        <v>3.3732785142400468E-2</v>
      </c>
      <c r="AD275" s="67">
        <f>AA275^2</f>
        <v>31570184.011924058</v>
      </c>
    </row>
    <row r="276" spans="2:33" x14ac:dyDescent="0.25">
      <c r="B276" s="27">
        <v>45535</v>
      </c>
      <c r="C276" s="30">
        <f>Sales!E275</f>
        <v>43915</v>
      </c>
      <c r="D276" s="30">
        <f>Returns!E276</f>
        <v>35495</v>
      </c>
      <c r="E276" s="31">
        <f t="shared" si="1"/>
        <v>0.80826596834794484</v>
      </c>
      <c r="F276" s="35"/>
      <c r="G276" s="35"/>
      <c r="H276" s="35">
        <f t="shared" si="16"/>
        <v>31142.221583616327</v>
      </c>
      <c r="I276" s="30"/>
      <c r="J276" s="30"/>
      <c r="K276" s="30">
        <f t="shared" si="17"/>
        <v>45574.133894085186</v>
      </c>
      <c r="L276" s="30"/>
      <c r="M276" s="30"/>
      <c r="N276" s="31">
        <f t="shared" si="18"/>
        <v>1.5178960172397382</v>
      </c>
      <c r="O276" s="37"/>
      <c r="P276" s="37"/>
      <c r="Q276" s="37">
        <f t="shared" si="19"/>
        <v>69176.796326982469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Sales!E276</f>
        <v>56326</v>
      </c>
      <c r="D277" s="30">
        <f>Returns!E277</f>
        <v>29845</v>
      </c>
      <c r="E277" s="31">
        <f t="shared" ref="E277:E284" si="20">IFERROR(D277/C277,0)</f>
        <v>0.52986187551042152</v>
      </c>
      <c r="F277" s="35"/>
      <c r="G277" s="35"/>
      <c r="H277" s="175">
        <f>_xlfn.FORECAST.ETS($B277,$D$149:$D$276,$B$149:$B$276,12,1)</f>
        <v>29414.095915623999</v>
      </c>
      <c r="I277" s="30"/>
      <c r="J277" s="30"/>
      <c r="K277" s="173">
        <f>_xlfn.FORECAST.ETS($B277,$C$149:$C$276,$B$149:$B$276,12,1)</f>
        <v>71213.066233557125</v>
      </c>
      <c r="L277" s="30"/>
      <c r="M277" s="30"/>
      <c r="N277" s="177">
        <f>_xlfn.FORECAST.ETS($B277,$E$149:$E$276,$B$149:$B$276,12,1)</f>
        <v>1.0612195624924039</v>
      </c>
      <c r="O277" s="37"/>
      <c r="P277" s="37"/>
      <c r="Q277" s="167">
        <f t="shared" si="19"/>
        <v>75572.698992118079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Sales!E277</f>
        <v>85922</v>
      </c>
      <c r="D278" s="30">
        <f>Returns!E278</f>
        <v>33805</v>
      </c>
      <c r="E278" s="31">
        <f t="shared" si="20"/>
        <v>0.39343823467796374</v>
      </c>
      <c r="F278" s="35"/>
      <c r="G278" s="35"/>
      <c r="H278" s="165">
        <f t="shared" ref="H278:H284" si="21">_xlfn.FORECAST.ETS($B278,$D$149:$D$276,$B$149:$B$276,12,1)</f>
        <v>29524.503461354037</v>
      </c>
      <c r="I278" s="30"/>
      <c r="J278" s="30"/>
      <c r="K278" s="30">
        <f t="shared" ref="K278:K284" si="22">_xlfn.FORECAST.ETS($B278,$C$149:$C$276,$B$149:$B$276,12,1)</f>
        <v>68042.715206773661</v>
      </c>
      <c r="L278" s="30"/>
      <c r="M278" s="30"/>
      <c r="N278" s="31">
        <f t="shared" ref="N278:N284" si="23">_xlfn.FORECAST.ETS($B278,$E$149:$E$276,$B$149:$B$276,12,1)</f>
        <v>1.1484326003230576</v>
      </c>
      <c r="O278" s="37"/>
      <c r="P278" s="37"/>
      <c r="Q278" s="167">
        <f t="shared" si="19"/>
        <v>78142.472357956329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Sales!E278</f>
        <v>74709</v>
      </c>
      <c r="D279" s="30">
        <f>Returns!E279</f>
        <v>27087</v>
      </c>
      <c r="E279" s="31">
        <f t="shared" si="20"/>
        <v>0.36256675902501706</v>
      </c>
      <c r="F279" s="35"/>
      <c r="G279" s="35"/>
      <c r="H279" s="165">
        <f t="shared" si="21"/>
        <v>32418.487380004892</v>
      </c>
      <c r="I279" s="30"/>
      <c r="J279" s="30"/>
      <c r="K279" s="30">
        <f t="shared" si="22"/>
        <v>81498.816791328572</v>
      </c>
      <c r="L279" s="30"/>
      <c r="M279" s="30"/>
      <c r="N279" s="31">
        <f t="shared" si="23"/>
        <v>1.0925352554796541</v>
      </c>
      <c r="O279" s="37"/>
      <c r="P279" s="37"/>
      <c r="Q279" s="167">
        <f t="shared" si="19"/>
        <v>89040.330624403694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Sales!E279</f>
        <v>59517</v>
      </c>
      <c r="D280" s="30">
        <f>Returns!E280</f>
        <v>24650</v>
      </c>
      <c r="E280" s="31">
        <f t="shared" si="20"/>
        <v>0.41416738074835763</v>
      </c>
      <c r="F280" s="35"/>
      <c r="G280" s="35"/>
      <c r="H280" s="165">
        <f t="shared" si="21"/>
        <v>24247.390929475918</v>
      </c>
      <c r="I280" s="30"/>
      <c r="J280" s="30"/>
      <c r="K280" s="30">
        <f t="shared" si="22"/>
        <v>64751.245407342009</v>
      </c>
      <c r="L280" s="30"/>
      <c r="M280" s="30"/>
      <c r="N280" s="31">
        <f t="shared" si="23"/>
        <v>1.0355757642460699</v>
      </c>
      <c r="O280" s="37"/>
      <c r="P280" s="37"/>
      <c r="Q280" s="167">
        <f t="shared" si="19"/>
        <v>67054.820448593018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Sales!E280</f>
        <v>54948</v>
      </c>
      <c r="D281" s="30">
        <f>Returns!E281</f>
        <v>34502</v>
      </c>
      <c r="E281" s="31">
        <f t="shared" si="20"/>
        <v>0.62790274441289951</v>
      </c>
      <c r="F281" s="35"/>
      <c r="G281" s="35"/>
      <c r="H281" s="165">
        <f t="shared" si="21"/>
        <v>28825.156011572501</v>
      </c>
      <c r="I281" s="30"/>
      <c r="J281" s="30"/>
      <c r="K281" s="30">
        <f t="shared" si="22"/>
        <v>54992.312456421132</v>
      </c>
      <c r="L281" s="30"/>
      <c r="M281" s="30"/>
      <c r="N281" s="31">
        <f t="shared" si="23"/>
        <v>1.1702079807256618</v>
      </c>
      <c r="O281" s="37"/>
      <c r="P281" s="37"/>
      <c r="Q281" s="167">
        <f t="shared" si="19"/>
        <v>64352.442915063228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Sales!E281</f>
        <v>29123</v>
      </c>
      <c r="D282" s="30">
        <f>Returns!E282</f>
        <v>21199</v>
      </c>
      <c r="E282" s="31">
        <f t="shared" si="20"/>
        <v>0.72791264636198194</v>
      </c>
      <c r="F282" s="35"/>
      <c r="G282" s="35"/>
      <c r="H282" s="165">
        <f t="shared" si="21"/>
        <v>25733.199437294967</v>
      </c>
      <c r="I282" s="30"/>
      <c r="J282" s="30"/>
      <c r="K282" s="30">
        <f t="shared" si="22"/>
        <v>48744.293990835533</v>
      </c>
      <c r="L282" s="30"/>
      <c r="M282" s="30"/>
      <c r="N282" s="31">
        <f t="shared" si="23"/>
        <v>1.1973097477715517</v>
      </c>
      <c r="O282" s="37"/>
      <c r="P282" s="37"/>
      <c r="Q282" s="167">
        <f t="shared" si="19"/>
        <v>58362.018343469659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Sales!E282</f>
        <v>32900</v>
      </c>
      <c r="D283" s="30">
        <f>Returns!E283</f>
        <v>36541</v>
      </c>
      <c r="E283" s="31">
        <f t="shared" si="20"/>
        <v>1.1106686930091185</v>
      </c>
      <c r="F283" s="35"/>
      <c r="G283" s="35"/>
      <c r="H283" s="165">
        <f t="shared" si="21"/>
        <v>30252.999461045205</v>
      </c>
      <c r="I283" s="30"/>
      <c r="J283" s="30"/>
      <c r="K283" s="30">
        <f t="shared" si="22"/>
        <v>53826.573339870942</v>
      </c>
      <c r="L283" s="30"/>
      <c r="M283" s="30"/>
      <c r="N283" s="31">
        <f t="shared" si="23"/>
        <v>1.2706241597986379</v>
      </c>
      <c r="O283" s="37"/>
      <c r="P283" s="37"/>
      <c r="Q283" s="167">
        <f t="shared" si="19"/>
        <v>68393.344524813278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Sales!E283</f>
        <v>44308</v>
      </c>
      <c r="D284" s="30">
        <f>Returns!E284</f>
        <v>22587</v>
      </c>
      <c r="E284" s="31">
        <f t="shared" si="20"/>
        <v>0.5097725015798501</v>
      </c>
      <c r="F284" s="35"/>
      <c r="G284" s="35"/>
      <c r="H284" s="165">
        <f t="shared" si="21"/>
        <v>32799.977146579906</v>
      </c>
      <c r="I284" s="30"/>
      <c r="J284" s="30"/>
      <c r="K284" s="30">
        <f t="shared" si="22"/>
        <v>48732.376245391453</v>
      </c>
      <c r="L284" s="30"/>
      <c r="M284" s="30"/>
      <c r="N284" s="31">
        <f t="shared" si="23"/>
        <v>1.3286881494272047</v>
      </c>
      <c r="O284" s="37"/>
      <c r="P284" s="37"/>
      <c r="Q284" s="169">
        <f t="shared" si="19"/>
        <v>64750.130810679439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34252.379234048101</v>
      </c>
      <c r="G288" s="65"/>
      <c r="H288" s="65"/>
      <c r="R288" t="s">
        <v>57</v>
      </c>
      <c r="S288" s="47">
        <f>AVERAGE(S249)</f>
        <v>4604.5811803832185</v>
      </c>
      <c r="T288" s="47">
        <f>AVERAGE(T249)</f>
        <v>4396.968155892886</v>
      </c>
      <c r="U288" s="47">
        <f>AA249</f>
        <v>-435.45720566133969</v>
      </c>
      <c r="V288" s="47">
        <f>AVERAGE(U249)</f>
        <v>4604.5811803832185</v>
      </c>
      <c r="W288" s="47">
        <f>AVERAGE(V249)</f>
        <v>4396.968155892886</v>
      </c>
      <c r="X288" s="47">
        <f>AB249</f>
        <v>435.45720566133969</v>
      </c>
      <c r="Y288" s="48">
        <f>AVERAGE(W249)</f>
        <v>1.9615915600792455E-2</v>
      </c>
      <c r="Z288" s="48">
        <f>AVERAGE(X249)</f>
        <v>1.8731466091382636E-2</v>
      </c>
      <c r="AA288" s="48">
        <f>AC249</f>
        <v>1.8550855027598533E-3</v>
      </c>
      <c r="AB288" s="47">
        <f>SQRT(AVERAGE(Y249))</f>
        <v>4604.5811803832185</v>
      </c>
      <c r="AC288" s="47">
        <f>SQRT(AVERAGE(Z249))</f>
        <v>4396.968155892886</v>
      </c>
      <c r="AD288" s="30">
        <f>SQRT(AVERAGE(AD249))</f>
        <v>435.45720566133969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29232.710934196937</v>
      </c>
      <c r="G289" s="65"/>
      <c r="H289" s="65"/>
      <c r="R289" t="s">
        <v>58</v>
      </c>
      <c r="S289" s="47">
        <f>S261</f>
        <v>-17933.571466449706</v>
      </c>
      <c r="T289" s="47">
        <f>AVERAGE(T261)</f>
        <v>497115.9922053325</v>
      </c>
      <c r="U289" s="47">
        <f>AA261</f>
        <v>-22348.812752620375</v>
      </c>
      <c r="V289" s="47">
        <f>AVERAGE(U261)</f>
        <v>17933.571466449706</v>
      </c>
      <c r="W289" s="47">
        <f>AVERAGE(V261)</f>
        <v>497115.9922053325</v>
      </c>
      <c r="X289" s="47">
        <f>AB261</f>
        <v>22348.812752620375</v>
      </c>
      <c r="Y289" s="48">
        <f>AVERAGE(W261)</f>
        <v>7.4920505106988847E-2</v>
      </c>
      <c r="Z289" s="48">
        <f>AVERAGE(X261)</f>
        <v>2.0767855026792743</v>
      </c>
      <c r="AA289" s="48">
        <f>AC261</f>
        <v>9.3365916716605296E-2</v>
      </c>
      <c r="AB289" s="47">
        <f>SQRT(AVERAGE(Y261))</f>
        <v>17933.571466449706</v>
      </c>
      <c r="AC289" s="47">
        <f>SQRT(AVERAGE(Z261))</f>
        <v>497115.9922053325</v>
      </c>
      <c r="AD289" s="30">
        <f>SQRT(AVERAGE(AD261))</f>
        <v>22348.812752620375</v>
      </c>
    </row>
    <row r="290" spans="2:37" x14ac:dyDescent="0.25">
      <c r="B290" s="27">
        <v>44773</v>
      </c>
      <c r="F290" s="64">
        <f t="shared" si="24"/>
        <v>30343.025376016078</v>
      </c>
      <c r="G290" s="65"/>
      <c r="H290" s="65"/>
      <c r="R290" t="s">
        <v>59</v>
      </c>
      <c r="S290" s="55">
        <f>AVERAGE(S273)</f>
        <v>2999.8097429514455</v>
      </c>
      <c r="T290" s="55">
        <f>AVERAGE(T273)</f>
        <v>335452.25901709672</v>
      </c>
      <c r="U290" s="55">
        <f>AA273</f>
        <v>-1011.8965976808686</v>
      </c>
      <c r="V290" s="55">
        <f>AVERAGE(U273)</f>
        <v>2999.8097429514455</v>
      </c>
      <c r="W290" s="55">
        <f>AVERAGE(V273)</f>
        <v>335452.25901709672</v>
      </c>
      <c r="X290" s="55">
        <f>AB273</f>
        <v>1011.8965976808686</v>
      </c>
      <c r="Y290" s="56">
        <f>AVERAGE(W273)</f>
        <v>1.3030413798134993E-2</v>
      </c>
      <c r="Z290" s="56">
        <f>AVERAGE(X273)</f>
        <v>1.457119657265771</v>
      </c>
      <c r="AA290" s="56">
        <f>AC273</f>
        <v>4.395422549609361E-3</v>
      </c>
      <c r="AB290" s="55">
        <f>SQRT(AVERAGE(Y273))</f>
        <v>2999.8097429514455</v>
      </c>
      <c r="AC290" s="55">
        <f>SQRT(AVERAGE(Z273))</f>
        <v>335452.25901709672</v>
      </c>
      <c r="AD290" s="55">
        <f>SQRT(AVERAGE(AD273))</f>
        <v>1011.8965976808686</v>
      </c>
      <c r="AE290" s="51"/>
      <c r="AF290" s="51"/>
    </row>
    <row r="291" spans="2:37" x14ac:dyDescent="0.25">
      <c r="B291" s="27">
        <v>44804</v>
      </c>
      <c r="F291" s="64">
        <f t="shared" si="24"/>
        <v>28709.649465313261</v>
      </c>
      <c r="G291" s="65"/>
      <c r="H291" s="65"/>
      <c r="R291" t="s">
        <v>69</v>
      </c>
      <c r="S291" s="47">
        <f t="shared" ref="S291:Z291" si="25">AVERAGE(S288:S290)</f>
        <v>-3443.0601810383473</v>
      </c>
      <c r="T291" s="47">
        <f t="shared" si="25"/>
        <v>278988.40645944071</v>
      </c>
      <c r="U291" s="47">
        <f t="shared" si="25"/>
        <v>-7932.0555186541942</v>
      </c>
      <c r="V291" s="47">
        <f t="shared" si="25"/>
        <v>8512.6541299281234</v>
      </c>
      <c r="W291" s="47">
        <f t="shared" si="25"/>
        <v>278988.40645944071</v>
      </c>
      <c r="X291" s="47">
        <f t="shared" si="25"/>
        <v>7932.0555186541942</v>
      </c>
      <c r="Y291" s="48">
        <f t="shared" si="25"/>
        <v>3.5855611501972098E-2</v>
      </c>
      <c r="Z291" s="48">
        <f t="shared" si="25"/>
        <v>1.1842122086788092</v>
      </c>
      <c r="AA291" s="48">
        <f>AVERAGE(AA288:AA290)</f>
        <v>3.3205474922991501E-2</v>
      </c>
      <c r="AB291" s="47">
        <f>AVERAGE(AB288:AB290)</f>
        <v>8512.6541299281234</v>
      </c>
      <c r="AC291" s="47">
        <f>AVERAGE(AC288:AC290)</f>
        <v>278988.40645944071</v>
      </c>
      <c r="AD291" s="47">
        <f t="shared" ref="AD291" si="26">AVERAGE(AD288:AD290)</f>
        <v>7932.0555186541942</v>
      </c>
      <c r="AE291" s="30">
        <f>SQRT(AVERAGE(Y249,Y261,Y273))</f>
        <v>10829.189133739497</v>
      </c>
      <c r="AF291" s="30">
        <f>SQRT(AVERAGE(Z249,Z261,Z273))</f>
        <v>346252.24962683365</v>
      </c>
      <c r="AG291" s="47">
        <f>SQRT(AVERAGE(AD273,AD261,AD249))</f>
        <v>12918.758830399145</v>
      </c>
    </row>
    <row r="292" spans="2:37" x14ac:dyDescent="0.25">
      <c r="B292" s="27">
        <v>44834</v>
      </c>
      <c r="F292" s="179">
        <f>_xlfn.FORECAST.ETS($B292,$D$5:$D$252,$B$5:$B$252,12,1)</f>
        <v>29365.23640571551</v>
      </c>
      <c r="G292" s="65"/>
      <c r="H292" s="65"/>
      <c r="R292" t="s">
        <v>70</v>
      </c>
      <c r="S292" s="47">
        <f>ABS(S291)</f>
        <v>3443.0601810383473</v>
      </c>
      <c r="T292" s="47">
        <f>ABS(T291)</f>
        <v>278988.40645944071</v>
      </c>
      <c r="U292" s="47">
        <f>ABS(U291)</f>
        <v>7932.0555186541942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33978.308659423732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29734.944603541171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24103.306617712813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28278.744947051564</v>
      </c>
      <c r="G296" s="65"/>
      <c r="H296" s="65"/>
      <c r="R296" t="s">
        <v>57</v>
      </c>
      <c r="V296" s="49">
        <f t="shared" ref="V296:X298" si="28">RANK(V288,$V288:$X288,1)</f>
        <v>3</v>
      </c>
      <c r="W296">
        <f t="shared" si="28"/>
        <v>2</v>
      </c>
      <c r="X296">
        <f t="shared" si="28"/>
        <v>1</v>
      </c>
      <c r="Y296" s="49">
        <f t="shared" ref="Y296:AA298" si="29">RANK(Y288,$Y288:$AA288,1)</f>
        <v>3</v>
      </c>
      <c r="Z296">
        <f t="shared" si="29"/>
        <v>2</v>
      </c>
      <c r="AA296">
        <f t="shared" si="29"/>
        <v>1</v>
      </c>
      <c r="AB296" s="49">
        <f t="shared" ref="AB296:AD298" si="30">RANK(AB288,$AB288:$AD288,1)</f>
        <v>3</v>
      </c>
      <c r="AC296">
        <f t="shared" si="30"/>
        <v>2</v>
      </c>
      <c r="AD296">
        <f t="shared" si="30"/>
        <v>1</v>
      </c>
    </row>
    <row r="297" spans="2:37" x14ac:dyDescent="0.25">
      <c r="B297" s="27">
        <v>44985</v>
      </c>
      <c r="F297" s="170">
        <f t="shared" si="27"/>
        <v>25140.581380670079</v>
      </c>
      <c r="G297" s="65"/>
      <c r="H297" s="65"/>
      <c r="R297" t="s">
        <v>58</v>
      </c>
      <c r="V297" s="49">
        <f t="shared" si="28"/>
        <v>1</v>
      </c>
      <c r="W297">
        <f t="shared" si="28"/>
        <v>3</v>
      </c>
      <c r="X297">
        <f t="shared" si="28"/>
        <v>2</v>
      </c>
      <c r="Y297" s="49">
        <f t="shared" si="29"/>
        <v>1</v>
      </c>
      <c r="Z297">
        <f t="shared" si="29"/>
        <v>3</v>
      </c>
      <c r="AA297">
        <f t="shared" si="29"/>
        <v>2</v>
      </c>
      <c r="AB297" s="49">
        <f t="shared" si="30"/>
        <v>1</v>
      </c>
      <c r="AC297">
        <f t="shared" si="30"/>
        <v>3</v>
      </c>
      <c r="AD297">
        <f t="shared" si="30"/>
        <v>2</v>
      </c>
    </row>
    <row r="298" spans="2:37" x14ac:dyDescent="0.25">
      <c r="B298" s="27">
        <v>45016</v>
      </c>
      <c r="F298" s="170">
        <f t="shared" si="27"/>
        <v>31721.752506911238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3</v>
      </c>
      <c r="X298" s="51">
        <f t="shared" si="28"/>
        <v>1</v>
      </c>
      <c r="Y298" s="57">
        <f t="shared" si="29"/>
        <v>2</v>
      </c>
      <c r="Z298" s="51">
        <f t="shared" si="29"/>
        <v>3</v>
      </c>
      <c r="AA298" s="51">
        <f t="shared" si="29"/>
        <v>1</v>
      </c>
      <c r="AB298" s="57">
        <f t="shared" si="30"/>
        <v>2</v>
      </c>
      <c r="AC298" s="51">
        <f t="shared" si="30"/>
        <v>3</v>
      </c>
      <c r="AD298" s="51">
        <f t="shared" si="30"/>
        <v>1</v>
      </c>
      <c r="AE298" s="51"/>
      <c r="AF298" s="51"/>
    </row>
    <row r="299" spans="2:37" x14ac:dyDescent="0.25">
      <c r="B299" s="32">
        <v>45046</v>
      </c>
      <c r="F299" s="171">
        <f t="shared" si="27"/>
        <v>31978.667673312575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3</v>
      </c>
      <c r="U299">
        <f>RANK(U292,$S292:$U292,1)</f>
        <v>2</v>
      </c>
      <c r="V299">
        <f>RANK(V291,$V291:$X291,1)</f>
        <v>2</v>
      </c>
      <c r="W299">
        <f>RANK(W291,$V291:$X291,1)</f>
        <v>3</v>
      </c>
      <c r="X299">
        <f>RANK(X291,$V291:$X291,1)</f>
        <v>1</v>
      </c>
      <c r="Y299">
        <f>RANK(Y291,$Y291:$Z291,1)</f>
        <v>1</v>
      </c>
      <c r="Z299">
        <f>RANK(Z291,$Y291:$AA291,1)</f>
        <v>3</v>
      </c>
      <c r="AA299">
        <f>RANK(AA291,$Y291:$AA291,1)</f>
        <v>1</v>
      </c>
      <c r="AB299">
        <f>RANK(AB291,$AB291:$AD291,1)</f>
        <v>2</v>
      </c>
      <c r="AC299">
        <f>RANK(AC291,$AB291:$AD291,1)</f>
        <v>3</v>
      </c>
      <c r="AD299">
        <f>RANK(AD291,$AB291:$AD291,1)</f>
        <v>1</v>
      </c>
      <c r="AE299">
        <f>RANK(AE291,$AE291:$AG291,1)</f>
        <v>1</v>
      </c>
      <c r="AF299">
        <f>RANK(AF291,$AE291:$AG291,1)</f>
        <v>3</v>
      </c>
      <c r="AG299">
        <f>RANK(AG291,$AE291:$AG291,1)</f>
        <v>2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35902.194898122303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30337.282852449491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30963.625954666029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30061.052368984259</v>
      </c>
      <c r="H303" s="65"/>
      <c r="S303" s="50">
        <f>AVERAGE(S299,V299,Y299,AB299)</f>
        <v>1.5</v>
      </c>
      <c r="T303" s="50">
        <f>AVERAGE(T299,W299,Z299,AC299)</f>
        <v>3</v>
      </c>
      <c r="U303" s="50">
        <f>AVERAGE(U299,X299,AA299,AD299)</f>
        <v>1.25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27466.737966373337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30905.690992993481</v>
      </c>
      <c r="H305" s="65"/>
    </row>
    <row r="306" spans="2:8" x14ac:dyDescent="0.25">
      <c r="B306" s="27">
        <v>45260</v>
      </c>
      <c r="F306" s="65"/>
      <c r="G306" s="170">
        <f t="shared" si="32"/>
        <v>28157.181824683172</v>
      </c>
      <c r="H306" s="65"/>
    </row>
    <row r="307" spans="2:8" x14ac:dyDescent="0.25">
      <c r="B307" s="27">
        <v>45291</v>
      </c>
      <c r="F307" s="65"/>
      <c r="G307" s="170">
        <f t="shared" si="32"/>
        <v>21355.810061025855</v>
      </c>
      <c r="H307" s="65"/>
    </row>
    <row r="308" spans="2:8" x14ac:dyDescent="0.25">
      <c r="B308" s="27">
        <v>45322</v>
      </c>
      <c r="F308" s="65"/>
      <c r="G308" s="170">
        <f t="shared" si="32"/>
        <v>28307.238995608695</v>
      </c>
      <c r="H308" s="65"/>
    </row>
    <row r="309" spans="2:8" x14ac:dyDescent="0.25">
      <c r="B309" s="27">
        <v>45351</v>
      </c>
      <c r="F309" s="65"/>
      <c r="G309" s="170">
        <f t="shared" si="32"/>
        <v>22431.330986679888</v>
      </c>
      <c r="H309" s="65"/>
    </row>
    <row r="310" spans="2:8" x14ac:dyDescent="0.25">
      <c r="B310" s="27">
        <v>45382</v>
      </c>
      <c r="F310" s="65"/>
      <c r="G310" s="170">
        <f t="shared" si="32"/>
        <v>28511.93337067392</v>
      </c>
      <c r="H310" s="65"/>
    </row>
    <row r="311" spans="2:8" x14ac:dyDescent="0.25">
      <c r="B311" s="32">
        <v>45412</v>
      </c>
      <c r="F311" s="66"/>
      <c r="G311" s="171">
        <f t="shared" si="32"/>
        <v>29883.263049341305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34174.606511647005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29075.942774666357</v>
      </c>
    </row>
    <row r="314" spans="2:8" x14ac:dyDescent="0.25">
      <c r="B314" s="27">
        <v>45504</v>
      </c>
      <c r="F314" s="65"/>
      <c r="G314" s="65"/>
      <c r="H314" s="64">
        <f t="shared" si="33"/>
        <v>29091.236260082118</v>
      </c>
    </row>
    <row r="315" spans="2:8" x14ac:dyDescent="0.25">
      <c r="B315" s="27">
        <v>45535</v>
      </c>
      <c r="F315" s="65"/>
      <c r="G315" s="65"/>
      <c r="H315" s="64">
        <f t="shared" si="33"/>
        <v>28477.128404405994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29370.530250162672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29452.292463739348</v>
      </c>
    </row>
    <row r="318" spans="2:8" x14ac:dyDescent="0.25">
      <c r="B318" s="27">
        <v>45626</v>
      </c>
      <c r="F318" s="65"/>
      <c r="G318" s="65"/>
      <c r="H318" s="170">
        <f t="shared" si="34"/>
        <v>32207.373337997895</v>
      </c>
    </row>
    <row r="319" spans="2:8" x14ac:dyDescent="0.25">
      <c r="B319" s="27">
        <v>45657</v>
      </c>
      <c r="F319" s="65"/>
      <c r="G319" s="65"/>
      <c r="H319" s="170">
        <f t="shared" si="34"/>
        <v>23834.015253359124</v>
      </c>
    </row>
    <row r="320" spans="2:8" x14ac:dyDescent="0.25">
      <c r="B320" s="27">
        <v>45688</v>
      </c>
      <c r="F320" s="65"/>
      <c r="G320" s="65"/>
      <c r="H320" s="170">
        <f t="shared" si="34"/>
        <v>28394.157007031001</v>
      </c>
    </row>
    <row r="321" spans="2:12" x14ac:dyDescent="0.25">
      <c r="B321" s="27">
        <v>45716</v>
      </c>
      <c r="F321" s="65"/>
      <c r="G321" s="65"/>
      <c r="H321" s="170">
        <f t="shared" si="34"/>
        <v>24909.43563538626</v>
      </c>
    </row>
    <row r="322" spans="2:12" x14ac:dyDescent="0.25">
      <c r="B322" s="27">
        <v>45747</v>
      </c>
      <c r="F322" s="65"/>
      <c r="G322" s="65"/>
      <c r="H322" s="170">
        <f t="shared" si="34"/>
        <v>29318.619647503845</v>
      </c>
    </row>
    <row r="323" spans="2:12" x14ac:dyDescent="0.25">
      <c r="B323" s="27">
        <v>45777</v>
      </c>
      <c r="F323" s="65"/>
      <c r="G323" s="65"/>
      <c r="H323" s="170">
        <f t="shared" si="34"/>
        <v>31717.679807138975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374496</v>
      </c>
      <c r="D327" s="109">
        <f>SUM(D249:D252,F253:F260)</f>
        <v>379100.58118038316</v>
      </c>
      <c r="E327" s="47">
        <f>SUM(D249:D252,F292:F299)</f>
        <v>374060.54279433866</v>
      </c>
      <c r="F327" s="110">
        <f>SUM(D249:D252,O253:O260)</f>
        <v>378892.96815589286</v>
      </c>
      <c r="G327" s="111">
        <f>D327-$C327</f>
        <v>4604.5811803831602</v>
      </c>
      <c r="H327" s="111">
        <f t="shared" ref="H327:I329" si="35">E327-$C327</f>
        <v>-435.45720566133969</v>
      </c>
      <c r="I327" s="112">
        <f>F327-$C327</f>
        <v>4396.9681558928569</v>
      </c>
      <c r="J327" s="118">
        <f>G327/$C327</f>
        <v>1.2295408176277344E-2</v>
      </c>
      <c r="K327" s="119">
        <f t="shared" ref="K327:L330" si="36">H327/$C327</f>
        <v>-1.1627819940969722E-3</v>
      </c>
      <c r="L327" s="120">
        <f t="shared" si="36"/>
        <v>1.1741028357827204E-2</v>
      </c>
    </row>
    <row r="328" spans="2:12" x14ac:dyDescent="0.25">
      <c r="B328" t="s">
        <v>107</v>
      </c>
      <c r="C328" s="109">
        <f>SUM(D261:D272)</f>
        <v>369439</v>
      </c>
      <c r="D328" s="109">
        <f>SUM(D261:D264,G265:G272)</f>
        <v>351505.42853355035</v>
      </c>
      <c r="E328" s="47">
        <f>SUM(D261:D264,G304:G311)</f>
        <v>347090.18724737968</v>
      </c>
      <c r="F328" s="110">
        <f>SUM(D261:D264,P265:P272)</f>
        <v>866554.99220533238</v>
      </c>
      <c r="G328" s="111">
        <f t="shared" ref="G328:G329" si="37">D328-$C328</f>
        <v>-17933.571466449648</v>
      </c>
      <c r="H328" s="111">
        <f t="shared" si="35"/>
        <v>-22348.812752620317</v>
      </c>
      <c r="I328" s="112">
        <f t="shared" si="35"/>
        <v>497115.99220533238</v>
      </c>
      <c r="J328" s="118">
        <f t="shared" ref="J328:J330" si="38">G328/$C328</f>
        <v>-4.8542713320601366E-2</v>
      </c>
      <c r="K328" s="119">
        <f t="shared" si="36"/>
        <v>-6.0493918488898887E-2</v>
      </c>
      <c r="L328" s="120">
        <f t="shared" si="36"/>
        <v>1.3455969516086077</v>
      </c>
    </row>
    <row r="329" spans="2:12" x14ac:dyDescent="0.25">
      <c r="B329" t="s">
        <v>108</v>
      </c>
      <c r="C329" s="109">
        <f>SUM(D273:D284)</f>
        <v>360281</v>
      </c>
      <c r="D329" s="109">
        <f>SUM(D273:D276,H277:H284)</f>
        <v>363280.80974295142</v>
      </c>
      <c r="E329" s="47">
        <f>SUM(D273:D276,H316:H323)</f>
        <v>359269.10340231913</v>
      </c>
      <c r="F329" s="110">
        <f>SUM(D273:D276,Q277:Q284)</f>
        <v>695733.25901709672</v>
      </c>
      <c r="G329" s="111">
        <f t="shared" si="37"/>
        <v>2999.8097429514164</v>
      </c>
      <c r="H329" s="111">
        <f t="shared" si="35"/>
        <v>-1011.8965976808686</v>
      </c>
      <c r="I329" s="112">
        <f t="shared" si="35"/>
        <v>335452.25901709672</v>
      </c>
      <c r="J329" s="118">
        <f t="shared" si="38"/>
        <v>8.3263056973623822E-3</v>
      </c>
      <c r="K329" s="119">
        <f t="shared" si="36"/>
        <v>-2.8086315894561985E-3</v>
      </c>
      <c r="L329" s="120">
        <f t="shared" si="36"/>
        <v>0.93108506698131932</v>
      </c>
    </row>
    <row r="330" spans="2:12" x14ac:dyDescent="0.25">
      <c r="B330" s="69" t="s">
        <v>114</v>
      </c>
      <c r="C330" s="113">
        <f>SUM(C327:C329)</f>
        <v>1104216</v>
      </c>
      <c r="D330" s="113">
        <f t="shared" ref="D330:F330" si="39">SUM(D327:D329)</f>
        <v>1093886.8194568851</v>
      </c>
      <c r="E330" s="114">
        <f t="shared" si="39"/>
        <v>1080419.8334440375</v>
      </c>
      <c r="F330" s="115">
        <f t="shared" si="39"/>
        <v>1941181.2193783219</v>
      </c>
      <c r="G330" s="114">
        <f>SUM(G327:G329)</f>
        <v>-10329.180543115071</v>
      </c>
      <c r="H330" s="116">
        <f t="shared" ref="H330:I330" si="40">SUM(H327:H329)</f>
        <v>-23796.166555962525</v>
      </c>
      <c r="I330" s="117">
        <f t="shared" si="40"/>
        <v>836965.2193783219</v>
      </c>
      <c r="J330" s="121">
        <f t="shared" si="38"/>
        <v>-9.3543116048989249E-3</v>
      </c>
      <c r="K330" s="122">
        <f t="shared" si="36"/>
        <v>-2.1550282332408265E-2</v>
      </c>
      <c r="L330" s="123">
        <f t="shared" si="36"/>
        <v>0.75797237078463087</v>
      </c>
    </row>
    <row r="331" spans="2:12" x14ac:dyDescent="0.25">
      <c r="B331" s="69" t="s">
        <v>118</v>
      </c>
      <c r="G331" s="124">
        <f>ABS(G327)+ABS(G328)+ABS(G329)</f>
        <v>25537.962389784225</v>
      </c>
      <c r="H331" s="125">
        <f t="shared" ref="H331:I331" si="41">ABS(H327)+ABS(H328)+ABS(H329)</f>
        <v>23796.166555962525</v>
      </c>
      <c r="I331" s="125">
        <f t="shared" si="41"/>
        <v>836965.2193783219</v>
      </c>
      <c r="J331" s="126">
        <f>G331/$C330</f>
        <v>2.3127687327283996E-2</v>
      </c>
      <c r="K331" s="126">
        <f>H331/$C330</f>
        <v>2.1550282332408265E-2</v>
      </c>
      <c r="L331" s="127">
        <f>I331/$C330</f>
        <v>0.75797237078463087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374496</v>
      </c>
      <c r="D336" s="109">
        <f>SUM($D249:$D257,F258:F260)</f>
        <v>382606.55431179545</v>
      </c>
      <c r="E336" s="47">
        <f>SUM($D249:$D257,F297:F299)</f>
        <v>379021.0015608939</v>
      </c>
      <c r="F336" s="110">
        <f>SUM($D249:D257,O258:O260)</f>
        <v>387078.51623745594</v>
      </c>
      <c r="G336" s="111">
        <f>D336-$C336</f>
        <v>8110.5543117954512</v>
      </c>
      <c r="H336" s="111">
        <f t="shared" ref="H336:H338" si="42">E336-$C336</f>
        <v>4525.0015608938993</v>
      </c>
      <c r="I336" s="112">
        <f>F336-$C336</f>
        <v>12582.516237455944</v>
      </c>
      <c r="J336" s="118">
        <f>G336/$C336</f>
        <v>2.1657252178382283E-2</v>
      </c>
      <c r="K336" s="119">
        <f t="shared" ref="K336:K339" si="43">H336/$C336</f>
        <v>1.208291026044043E-2</v>
      </c>
      <c r="L336" s="120">
        <f t="shared" ref="L336:L339" si="44">I336/$C336</f>
        <v>3.3598533061650712E-2</v>
      </c>
    </row>
    <row r="337" spans="2:12" x14ac:dyDescent="0.25">
      <c r="B337" t="s">
        <v>107</v>
      </c>
      <c r="C337" s="109">
        <f t="shared" ref="C337:C338" si="45">C328</f>
        <v>369439</v>
      </c>
      <c r="D337" s="109">
        <f>SUM($D261:$D269,G270:G272)</f>
        <v>359440.93124307191</v>
      </c>
      <c r="E337" s="47">
        <f>SUM($D261:$D269,G309:G311)</f>
        <v>356265.52740669512</v>
      </c>
      <c r="F337" s="110">
        <f>SUM($D261:$D269,P270:P272)</f>
        <v>494250.31820352719</v>
      </c>
      <c r="G337" s="111">
        <f t="shared" ref="G337:G338" si="46">D337-$C337</f>
        <v>-9998.0687569280853</v>
      </c>
      <c r="H337" s="111">
        <f t="shared" si="42"/>
        <v>-13173.472593304876</v>
      </c>
      <c r="I337" s="112">
        <f t="shared" ref="I337:I338" si="47">F337-$C337</f>
        <v>124811.31820352719</v>
      </c>
      <c r="J337" s="118">
        <f t="shared" ref="J337:J339" si="48">G337/$C337</f>
        <v>-2.7062840568884403E-2</v>
      </c>
      <c r="K337" s="119">
        <f t="shared" si="43"/>
        <v>-3.5658045288409927E-2</v>
      </c>
      <c r="L337" s="120">
        <f t="shared" si="44"/>
        <v>0.33784012571365551</v>
      </c>
    </row>
    <row r="338" spans="2:12" x14ac:dyDescent="0.25">
      <c r="B338" t="s">
        <v>108</v>
      </c>
      <c r="C338" s="109">
        <f t="shared" si="45"/>
        <v>360281</v>
      </c>
      <c r="D338" s="109">
        <f>SUM($D273:$D281,H282:H284)</f>
        <v>368740.17604492005</v>
      </c>
      <c r="E338" s="47">
        <f>SUM($D273:$D281,H321:H323)</f>
        <v>365899.73509002908</v>
      </c>
      <c r="F338" s="110">
        <f>SUM($D273:$D281,Q282:Q284)</f>
        <v>471459.4936789624</v>
      </c>
      <c r="G338" s="111">
        <f t="shared" si="46"/>
        <v>8459.1760449200519</v>
      </c>
      <c r="H338" s="111">
        <f t="shared" si="42"/>
        <v>5618.7350900290767</v>
      </c>
      <c r="I338" s="112">
        <f t="shared" si="47"/>
        <v>111178.4936789624</v>
      </c>
      <c r="J338" s="118">
        <f t="shared" si="48"/>
        <v>2.3479384272054458E-2</v>
      </c>
      <c r="K338" s="119">
        <f t="shared" si="43"/>
        <v>1.5595424377164149E-2</v>
      </c>
      <c r="L338" s="120">
        <f t="shared" si="44"/>
        <v>0.30858827881282225</v>
      </c>
    </row>
    <row r="339" spans="2:12" x14ac:dyDescent="0.25">
      <c r="B339" s="69" t="s">
        <v>114</v>
      </c>
      <c r="C339" s="113">
        <f>SUM(C336:C338)</f>
        <v>1104216</v>
      </c>
      <c r="D339" s="113">
        <f t="shared" ref="D339:F339" si="49">SUM(D336:D338)</f>
        <v>1110787.6615997874</v>
      </c>
      <c r="E339" s="114">
        <f t="shared" si="49"/>
        <v>1101186.2640576181</v>
      </c>
      <c r="F339" s="115">
        <f t="shared" si="49"/>
        <v>1352788.3281199455</v>
      </c>
      <c r="G339" s="114">
        <f>SUM(G336:G338)</f>
        <v>6571.6615997874178</v>
      </c>
      <c r="H339" s="116">
        <f t="shared" ref="H339:I339" si="50">SUM(H336:H338)</f>
        <v>-3029.7359423818998</v>
      </c>
      <c r="I339" s="117">
        <f t="shared" si="50"/>
        <v>248572.32811994554</v>
      </c>
      <c r="J339" s="121">
        <f t="shared" si="48"/>
        <v>5.9514276190413993E-3</v>
      </c>
      <c r="K339" s="122">
        <f t="shared" si="43"/>
        <v>-2.743789206443214E-3</v>
      </c>
      <c r="L339" s="123">
        <f t="shared" si="44"/>
        <v>0.22511205064946127</v>
      </c>
    </row>
    <row r="340" spans="2:12" x14ac:dyDescent="0.25">
      <c r="B340" s="69" t="s">
        <v>118</v>
      </c>
      <c r="G340" s="124">
        <f>ABS(G336)+ABS(G337)+ABS(G338)</f>
        <v>26567.799113643588</v>
      </c>
      <c r="H340" s="125">
        <f t="shared" ref="H340:I340" si="51">ABS(H336)+ABS(H337)+ABS(H338)</f>
        <v>23317.209244227852</v>
      </c>
      <c r="I340" s="125">
        <f t="shared" si="51"/>
        <v>248572.32811994554</v>
      </c>
      <c r="J340" s="126">
        <f>G340/$C339</f>
        <v>2.4060327973551902E-2</v>
      </c>
      <c r="K340" s="126">
        <f>H340/$C339</f>
        <v>2.111652905249322E-2</v>
      </c>
      <c r="L340" s="127">
        <f>I340/$C339</f>
        <v>0.22511205064946127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468C-3FA1-451A-85E6-61C580BCE319}">
  <dimension ref="B2:AK340"/>
  <sheetViews>
    <sheetView topLeftCell="N1" workbookViewId="0">
      <pane ySplit="4" topLeftCell="A294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Returns!F5</f>
        <v>171463</v>
      </c>
    </row>
    <row r="6" spans="2:17" hidden="1" outlineLevel="1" x14ac:dyDescent="0.25">
      <c r="B6" s="63">
        <v>37315</v>
      </c>
      <c r="D6" s="30">
        <f>Returns!F6</f>
        <v>144356</v>
      </c>
    </row>
    <row r="7" spans="2:17" hidden="1" outlineLevel="1" x14ac:dyDescent="0.25">
      <c r="B7" s="63">
        <v>37346</v>
      </c>
      <c r="D7" s="30">
        <f>Returns!F7</f>
        <v>133116</v>
      </c>
    </row>
    <row r="8" spans="2:17" hidden="1" outlineLevel="1" x14ac:dyDescent="0.25">
      <c r="B8" s="63">
        <v>37376</v>
      </c>
      <c r="D8" s="30">
        <f>Returns!F8</f>
        <v>167964</v>
      </c>
    </row>
    <row r="9" spans="2:17" hidden="1" outlineLevel="1" x14ac:dyDescent="0.25">
      <c r="B9" s="63">
        <v>37407</v>
      </c>
      <c r="C9" s="30"/>
      <c r="D9" s="30">
        <f>Returns!F9</f>
        <v>222930</v>
      </c>
      <c r="E9" s="31"/>
    </row>
    <row r="10" spans="2:17" hidden="1" outlineLevel="1" x14ac:dyDescent="0.25">
      <c r="B10" s="63">
        <v>37437</v>
      </c>
      <c r="C10" s="30"/>
      <c r="D10" s="30">
        <f>Returns!F10</f>
        <v>201611</v>
      </c>
      <c r="E10" s="31"/>
    </row>
    <row r="11" spans="2:17" hidden="1" outlineLevel="1" x14ac:dyDescent="0.25">
      <c r="B11" s="63">
        <v>37468</v>
      </c>
      <c r="C11" s="30"/>
      <c r="D11" s="30">
        <f>Returns!F11</f>
        <v>218303</v>
      </c>
      <c r="E11" s="31"/>
    </row>
    <row r="12" spans="2:17" hidden="1" outlineLevel="1" x14ac:dyDescent="0.25">
      <c r="B12" s="63">
        <v>37499</v>
      </c>
      <c r="C12" s="30"/>
      <c r="D12" s="30">
        <f>Returns!F12</f>
        <v>154570</v>
      </c>
      <c r="E12" s="31"/>
    </row>
    <row r="13" spans="2:17" hidden="1" outlineLevel="1" x14ac:dyDescent="0.25">
      <c r="B13" s="63">
        <v>37529</v>
      </c>
      <c r="C13" s="30"/>
      <c r="D13" s="30">
        <f>Returns!F13</f>
        <v>116613</v>
      </c>
      <c r="E13" s="31"/>
    </row>
    <row r="14" spans="2:17" hidden="1" outlineLevel="1" x14ac:dyDescent="0.25">
      <c r="B14" s="63">
        <v>37560</v>
      </c>
      <c r="C14" s="30"/>
      <c r="D14" s="30">
        <f>Returns!F14</f>
        <v>179245</v>
      </c>
      <c r="E14" s="31"/>
    </row>
    <row r="15" spans="2:17" hidden="1" outlineLevel="1" x14ac:dyDescent="0.25">
      <c r="B15" s="63">
        <v>37590</v>
      </c>
      <c r="C15" s="30"/>
      <c r="D15" s="30">
        <f>Returns!F15</f>
        <v>211353</v>
      </c>
      <c r="E15" s="31"/>
    </row>
    <row r="16" spans="2:17" hidden="1" outlineLevel="1" x14ac:dyDescent="0.25">
      <c r="B16" s="63">
        <v>37621</v>
      </c>
      <c r="C16" s="30"/>
      <c r="D16" s="30">
        <f>Returns!F16</f>
        <v>202720</v>
      </c>
      <c r="E16" s="31"/>
    </row>
    <row r="17" spans="2:5" hidden="1" outlineLevel="1" x14ac:dyDescent="0.25">
      <c r="B17" s="63">
        <v>37652</v>
      </c>
      <c r="C17" s="30"/>
      <c r="D17" s="30">
        <f>Returns!F17</f>
        <v>190023</v>
      </c>
      <c r="E17" s="31"/>
    </row>
    <row r="18" spans="2:5" hidden="1" outlineLevel="1" x14ac:dyDescent="0.25">
      <c r="B18" s="63">
        <v>37680</v>
      </c>
      <c r="C18" s="30"/>
      <c r="D18" s="30">
        <f>Returns!F18</f>
        <v>209878</v>
      </c>
      <c r="E18" s="31"/>
    </row>
    <row r="19" spans="2:5" hidden="1" outlineLevel="1" x14ac:dyDescent="0.25">
      <c r="B19" s="63">
        <v>37711</v>
      </c>
      <c r="C19" s="30"/>
      <c r="D19" s="30">
        <f>Returns!F19</f>
        <v>262779</v>
      </c>
      <c r="E19" s="31"/>
    </row>
    <row r="20" spans="2:5" hidden="1" outlineLevel="1" x14ac:dyDescent="0.25">
      <c r="B20" s="63">
        <v>37741</v>
      </c>
      <c r="C20" s="30"/>
      <c r="D20" s="30">
        <f>Returns!F20</f>
        <v>435784</v>
      </c>
      <c r="E20" s="31"/>
    </row>
    <row r="21" spans="2:5" hidden="1" outlineLevel="1" x14ac:dyDescent="0.25">
      <c r="B21" s="63">
        <v>37772</v>
      </c>
      <c r="C21" s="30"/>
      <c r="D21" s="30">
        <f>Returns!F21</f>
        <v>447210</v>
      </c>
      <c r="E21" s="31"/>
    </row>
    <row r="22" spans="2:5" hidden="1" outlineLevel="1" x14ac:dyDescent="0.25">
      <c r="B22" s="63">
        <v>37802</v>
      </c>
      <c r="C22" s="30"/>
      <c r="D22" s="30">
        <f>Returns!F22</f>
        <v>491114</v>
      </c>
      <c r="E22" s="31"/>
    </row>
    <row r="23" spans="2:5" hidden="1" outlineLevel="1" x14ac:dyDescent="0.25">
      <c r="B23" s="63">
        <v>37833</v>
      </c>
      <c r="C23" s="30"/>
      <c r="D23" s="30">
        <f>Returns!F23</f>
        <v>484427</v>
      </c>
      <c r="E23" s="31"/>
    </row>
    <row r="24" spans="2:5" hidden="1" outlineLevel="1" x14ac:dyDescent="0.25">
      <c r="B24" s="63">
        <v>37864</v>
      </c>
      <c r="C24" s="30"/>
      <c r="D24" s="30">
        <f>Returns!F24</f>
        <v>326045</v>
      </c>
      <c r="E24" s="31"/>
    </row>
    <row r="25" spans="2:5" hidden="1" outlineLevel="1" x14ac:dyDescent="0.25">
      <c r="B25" s="63">
        <v>37894</v>
      </c>
      <c r="C25" s="30"/>
      <c r="D25" s="30">
        <f>Returns!F25</f>
        <v>331644</v>
      </c>
      <c r="E25" s="31"/>
    </row>
    <row r="26" spans="2:5" hidden="1" outlineLevel="1" x14ac:dyDescent="0.25">
      <c r="B26" s="63">
        <v>37925</v>
      </c>
      <c r="C26" s="30"/>
      <c r="D26" s="30">
        <f>Returns!F26</f>
        <v>558698</v>
      </c>
      <c r="E26" s="31"/>
    </row>
    <row r="27" spans="2:5" hidden="1" outlineLevel="1" x14ac:dyDescent="0.25">
      <c r="B27" s="63">
        <v>37955</v>
      </c>
      <c r="C27" s="30"/>
      <c r="D27" s="30">
        <f>Returns!F27</f>
        <v>439787</v>
      </c>
      <c r="E27" s="31"/>
    </row>
    <row r="28" spans="2:5" hidden="1" outlineLevel="1" x14ac:dyDescent="0.25">
      <c r="B28" s="63">
        <v>37986</v>
      </c>
      <c r="C28" s="30"/>
      <c r="D28" s="30">
        <f>Returns!F28</f>
        <v>500116</v>
      </c>
      <c r="E28" s="31"/>
    </row>
    <row r="29" spans="2:5" hidden="1" outlineLevel="1" x14ac:dyDescent="0.25">
      <c r="B29" s="63">
        <v>38017</v>
      </c>
      <c r="C29" s="30"/>
      <c r="D29" s="30">
        <f>Returns!F29</f>
        <v>391298</v>
      </c>
      <c r="E29" s="31"/>
    </row>
    <row r="30" spans="2:5" hidden="1" outlineLevel="1" x14ac:dyDescent="0.25">
      <c r="B30" s="63">
        <v>38046</v>
      </c>
      <c r="C30" s="30"/>
      <c r="D30" s="30">
        <f>Returns!F30</f>
        <v>409464</v>
      </c>
      <c r="E30" s="31"/>
    </row>
    <row r="31" spans="2:5" hidden="1" outlineLevel="1" x14ac:dyDescent="0.25">
      <c r="B31" s="63">
        <v>38077</v>
      </c>
      <c r="C31" s="30"/>
      <c r="D31" s="30">
        <f>Returns!F31</f>
        <v>629403</v>
      </c>
      <c r="E31" s="31"/>
    </row>
    <row r="32" spans="2:5" hidden="1" outlineLevel="1" x14ac:dyDescent="0.25">
      <c r="B32" s="63">
        <v>38107</v>
      </c>
      <c r="C32" s="30"/>
      <c r="D32" s="30">
        <f>Returns!F32</f>
        <v>623331</v>
      </c>
      <c r="E32" s="31"/>
    </row>
    <row r="33" spans="2:5" hidden="1" outlineLevel="1" x14ac:dyDescent="0.25">
      <c r="B33" s="63">
        <v>38138</v>
      </c>
      <c r="C33" s="30"/>
      <c r="D33" s="30">
        <f>Returns!F33</f>
        <v>757862</v>
      </c>
      <c r="E33" s="31"/>
    </row>
    <row r="34" spans="2:5" hidden="1" outlineLevel="1" x14ac:dyDescent="0.25">
      <c r="B34" s="63">
        <v>38168</v>
      </c>
      <c r="C34" s="30"/>
      <c r="D34" s="30">
        <f>Returns!F34</f>
        <v>832571</v>
      </c>
      <c r="E34" s="31"/>
    </row>
    <row r="35" spans="2:5" hidden="1" outlineLevel="1" x14ac:dyDescent="0.25">
      <c r="B35" s="63">
        <v>38199</v>
      </c>
      <c r="C35" s="30"/>
      <c r="D35" s="30">
        <f>Returns!F35</f>
        <v>623790</v>
      </c>
      <c r="E35" s="31"/>
    </row>
    <row r="36" spans="2:5" hidden="1" outlineLevel="1" x14ac:dyDescent="0.25">
      <c r="B36" s="63">
        <v>38230</v>
      </c>
      <c r="C36" s="30"/>
      <c r="D36" s="30">
        <f>Returns!F36</f>
        <v>451155</v>
      </c>
      <c r="E36" s="31"/>
    </row>
    <row r="37" spans="2:5" hidden="1" outlineLevel="1" x14ac:dyDescent="0.25">
      <c r="B37" s="63">
        <v>38260</v>
      </c>
      <c r="C37" s="30"/>
      <c r="D37" s="30">
        <f>Returns!F37</f>
        <v>544265</v>
      </c>
      <c r="E37" s="31"/>
    </row>
    <row r="38" spans="2:5" hidden="1" outlineLevel="1" x14ac:dyDescent="0.25">
      <c r="B38" s="63">
        <v>38291</v>
      </c>
      <c r="C38" s="30"/>
      <c r="D38" s="30">
        <f>Returns!F38</f>
        <v>555117</v>
      </c>
      <c r="E38" s="31"/>
    </row>
    <row r="39" spans="2:5" hidden="1" outlineLevel="1" x14ac:dyDescent="0.25">
      <c r="B39" s="63">
        <v>38321</v>
      </c>
      <c r="C39" s="30"/>
      <c r="D39" s="30">
        <f>Returns!F39</f>
        <v>614435</v>
      </c>
      <c r="E39" s="31"/>
    </row>
    <row r="40" spans="2:5" hidden="1" outlineLevel="1" x14ac:dyDescent="0.25">
      <c r="B40" s="63">
        <v>38352</v>
      </c>
      <c r="C40" s="30"/>
      <c r="D40" s="30">
        <f>Returns!F40</f>
        <v>691856</v>
      </c>
      <c r="E40" s="31"/>
    </row>
    <row r="41" spans="2:5" hidden="1" outlineLevel="1" x14ac:dyDescent="0.25">
      <c r="B41" s="63">
        <v>38383</v>
      </c>
      <c r="C41" s="30"/>
      <c r="D41" s="30">
        <f>Returns!F41</f>
        <v>406530</v>
      </c>
      <c r="E41" s="31"/>
    </row>
    <row r="42" spans="2:5" hidden="1" outlineLevel="1" x14ac:dyDescent="0.25">
      <c r="B42" s="63">
        <v>38411</v>
      </c>
      <c r="C42" s="30"/>
      <c r="D42" s="30">
        <f>Returns!F42</f>
        <v>451987</v>
      </c>
      <c r="E42" s="31"/>
    </row>
    <row r="43" spans="2:5" hidden="1" outlineLevel="1" x14ac:dyDescent="0.25">
      <c r="B43" s="63">
        <v>38442</v>
      </c>
      <c r="C43" s="30"/>
      <c r="D43" s="30">
        <f>Returns!F43</f>
        <v>564334</v>
      </c>
      <c r="E43" s="31"/>
    </row>
    <row r="44" spans="2:5" hidden="1" outlineLevel="1" x14ac:dyDescent="0.25">
      <c r="B44" s="63">
        <v>38472</v>
      </c>
      <c r="C44" s="30"/>
      <c r="D44" s="30">
        <f>Returns!F44</f>
        <v>584945</v>
      </c>
      <c r="E44" s="31"/>
    </row>
    <row r="45" spans="2:5" hidden="1" outlineLevel="1" x14ac:dyDescent="0.25">
      <c r="B45" s="63">
        <v>38503</v>
      </c>
      <c r="C45" s="30"/>
      <c r="D45" s="30">
        <f>Returns!F45</f>
        <v>534652</v>
      </c>
      <c r="E45" s="31"/>
    </row>
    <row r="46" spans="2:5" hidden="1" outlineLevel="1" x14ac:dyDescent="0.25">
      <c r="B46" s="63">
        <v>38533</v>
      </c>
      <c r="C46" s="30"/>
      <c r="D46" s="30">
        <f>Returns!F46</f>
        <v>606961</v>
      </c>
      <c r="E46" s="31"/>
    </row>
    <row r="47" spans="2:5" hidden="1" outlineLevel="1" x14ac:dyDescent="0.25">
      <c r="B47" s="63">
        <v>38564</v>
      </c>
      <c r="C47" s="30"/>
      <c r="D47" s="30">
        <f>Returns!F47</f>
        <v>509159</v>
      </c>
      <c r="E47" s="31"/>
    </row>
    <row r="48" spans="2:5" hidden="1" outlineLevel="1" x14ac:dyDescent="0.25">
      <c r="B48" s="63">
        <v>38595</v>
      </c>
      <c r="C48" s="30"/>
      <c r="D48" s="30">
        <f>Returns!F48</f>
        <v>396207</v>
      </c>
      <c r="E48" s="31"/>
    </row>
    <row r="49" spans="2:5" hidden="1" outlineLevel="1" x14ac:dyDescent="0.25">
      <c r="B49" s="63">
        <v>38625</v>
      </c>
      <c r="C49" s="30"/>
      <c r="D49" s="30">
        <f>Returns!F49</f>
        <v>331474</v>
      </c>
      <c r="E49" s="31"/>
    </row>
    <row r="50" spans="2:5" hidden="1" outlineLevel="1" x14ac:dyDescent="0.25">
      <c r="B50" s="63">
        <v>38656</v>
      </c>
      <c r="C50" s="30"/>
      <c r="D50" s="30">
        <f>Returns!F50</f>
        <v>440919</v>
      </c>
      <c r="E50" s="31"/>
    </row>
    <row r="51" spans="2:5" hidden="1" outlineLevel="1" x14ac:dyDescent="0.25">
      <c r="B51" s="63">
        <v>38686</v>
      </c>
      <c r="C51" s="30"/>
      <c r="D51" s="30">
        <f>Returns!F51</f>
        <v>529452</v>
      </c>
      <c r="E51" s="31"/>
    </row>
    <row r="52" spans="2:5" hidden="1" outlineLevel="1" x14ac:dyDescent="0.25">
      <c r="B52" s="63">
        <v>38717</v>
      </c>
      <c r="C52" s="30"/>
      <c r="D52" s="30">
        <f>Returns!F52</f>
        <v>395113</v>
      </c>
      <c r="E52" s="31"/>
    </row>
    <row r="53" spans="2:5" hidden="1" outlineLevel="1" x14ac:dyDescent="0.25">
      <c r="B53" s="63">
        <v>38748</v>
      </c>
      <c r="C53" s="30"/>
      <c r="D53" s="30">
        <f>Returns!F53</f>
        <v>346019</v>
      </c>
      <c r="E53" s="31"/>
    </row>
    <row r="54" spans="2:5" hidden="1" outlineLevel="1" x14ac:dyDescent="0.25">
      <c r="B54" s="63">
        <v>38776</v>
      </c>
      <c r="C54" s="30"/>
      <c r="D54" s="30">
        <f>Returns!F54</f>
        <v>317454</v>
      </c>
      <c r="E54" s="31"/>
    </row>
    <row r="55" spans="2:5" hidden="1" outlineLevel="1" x14ac:dyDescent="0.25">
      <c r="B55" s="63">
        <v>38807</v>
      </c>
      <c r="C55" s="30"/>
      <c r="D55" s="30">
        <f>Returns!F55</f>
        <v>401969</v>
      </c>
      <c r="E55" s="31"/>
    </row>
    <row r="56" spans="2:5" hidden="1" outlineLevel="1" x14ac:dyDescent="0.25">
      <c r="B56" s="63">
        <v>38837</v>
      </c>
      <c r="C56" s="30"/>
      <c r="D56" s="30">
        <f>Returns!F56</f>
        <v>417382</v>
      </c>
      <c r="E56" s="31"/>
    </row>
    <row r="57" spans="2:5" hidden="1" outlineLevel="1" x14ac:dyDescent="0.25">
      <c r="B57" s="63">
        <v>38868</v>
      </c>
      <c r="C57" s="30"/>
      <c r="D57" s="30">
        <f>Returns!F57</f>
        <v>466602</v>
      </c>
      <c r="E57" s="31"/>
    </row>
    <row r="58" spans="2:5" hidden="1" outlineLevel="1" x14ac:dyDescent="0.25">
      <c r="B58" s="63">
        <v>38898</v>
      </c>
      <c r="C58" s="30"/>
      <c r="D58" s="30">
        <f>Returns!F58</f>
        <v>427851</v>
      </c>
      <c r="E58" s="31"/>
    </row>
    <row r="59" spans="2:5" hidden="1" outlineLevel="1" x14ac:dyDescent="0.25">
      <c r="B59" s="63">
        <v>38929</v>
      </c>
      <c r="C59" s="30"/>
      <c r="D59" s="30">
        <f>Returns!F59</f>
        <v>499997</v>
      </c>
      <c r="E59" s="31"/>
    </row>
    <row r="60" spans="2:5" hidden="1" outlineLevel="1" x14ac:dyDescent="0.25">
      <c r="B60" s="63">
        <v>38960</v>
      </c>
      <c r="C60" s="30"/>
      <c r="D60" s="30">
        <f>Returns!F60</f>
        <v>333658</v>
      </c>
      <c r="E60" s="31"/>
    </row>
    <row r="61" spans="2:5" hidden="1" outlineLevel="1" x14ac:dyDescent="0.25">
      <c r="B61" s="63">
        <v>38990</v>
      </c>
      <c r="C61" s="30"/>
      <c r="D61" s="30">
        <f>Returns!F61</f>
        <v>387335</v>
      </c>
      <c r="E61" s="31"/>
    </row>
    <row r="62" spans="2:5" hidden="1" outlineLevel="1" x14ac:dyDescent="0.25">
      <c r="B62" s="63">
        <v>39021</v>
      </c>
      <c r="C62" s="30"/>
      <c r="D62" s="30">
        <f>Returns!F62</f>
        <v>424345</v>
      </c>
      <c r="E62" s="31"/>
    </row>
    <row r="63" spans="2:5" hidden="1" outlineLevel="1" x14ac:dyDescent="0.25">
      <c r="B63" s="63">
        <v>39051</v>
      </c>
      <c r="C63" s="30"/>
      <c r="D63" s="30">
        <f>Returns!F63</f>
        <v>524535</v>
      </c>
      <c r="E63" s="31"/>
    </row>
    <row r="64" spans="2:5" hidden="1" outlineLevel="1" x14ac:dyDescent="0.25">
      <c r="B64" s="63">
        <v>39082</v>
      </c>
      <c r="C64" s="30"/>
      <c r="D64" s="30">
        <f>Returns!F64</f>
        <v>548847</v>
      </c>
      <c r="E64" s="31"/>
    </row>
    <row r="65" spans="2:5" hidden="1" outlineLevel="1" x14ac:dyDescent="0.25">
      <c r="B65" s="63">
        <v>39113</v>
      </c>
      <c r="C65" s="30"/>
      <c r="D65" s="30">
        <f>Returns!F65</f>
        <v>544938</v>
      </c>
      <c r="E65" s="31"/>
    </row>
    <row r="66" spans="2:5" hidden="1" outlineLevel="1" x14ac:dyDescent="0.25">
      <c r="B66" s="63">
        <v>39141</v>
      </c>
      <c r="C66" s="30"/>
      <c r="D66" s="30">
        <f>Returns!F66</f>
        <v>493106</v>
      </c>
      <c r="E66" s="31"/>
    </row>
    <row r="67" spans="2:5" hidden="1" outlineLevel="1" x14ac:dyDescent="0.25">
      <c r="B67" s="63">
        <v>39172</v>
      </c>
      <c r="C67" s="30"/>
      <c r="D67" s="30">
        <f>Returns!F67</f>
        <v>707561</v>
      </c>
      <c r="E67" s="31"/>
    </row>
    <row r="68" spans="2:5" hidden="1" outlineLevel="1" x14ac:dyDescent="0.25">
      <c r="B68" s="63">
        <v>39202</v>
      </c>
      <c r="C68" s="30"/>
      <c r="D68" s="30">
        <f>Returns!F68</f>
        <v>608607</v>
      </c>
      <c r="E68" s="31"/>
    </row>
    <row r="69" spans="2:5" hidden="1" outlineLevel="1" x14ac:dyDescent="0.25">
      <c r="B69" s="63">
        <v>39233</v>
      </c>
      <c r="C69" s="30"/>
      <c r="D69" s="30">
        <f>Returns!F69</f>
        <v>916465</v>
      </c>
      <c r="E69" s="31"/>
    </row>
    <row r="70" spans="2:5" hidden="1" outlineLevel="1" x14ac:dyDescent="0.25">
      <c r="B70" s="63">
        <v>39263</v>
      </c>
      <c r="C70" s="30"/>
      <c r="D70" s="30">
        <f>Returns!F70</f>
        <v>748071</v>
      </c>
      <c r="E70" s="31"/>
    </row>
    <row r="71" spans="2:5" hidden="1" outlineLevel="1" x14ac:dyDescent="0.25">
      <c r="B71" s="63">
        <v>39294</v>
      </c>
      <c r="C71" s="30"/>
      <c r="D71" s="30">
        <f>Returns!F71</f>
        <v>783256</v>
      </c>
      <c r="E71" s="31"/>
    </row>
    <row r="72" spans="2:5" hidden="1" outlineLevel="1" x14ac:dyDescent="0.25">
      <c r="B72" s="63">
        <v>39325</v>
      </c>
      <c r="C72" s="30"/>
      <c r="D72" s="30">
        <f>Returns!F72</f>
        <v>578171</v>
      </c>
      <c r="E72" s="31"/>
    </row>
    <row r="73" spans="2:5" hidden="1" outlineLevel="1" x14ac:dyDescent="0.25">
      <c r="B73" s="63">
        <v>39355</v>
      </c>
      <c r="C73" s="30"/>
      <c r="D73" s="30">
        <f>Returns!F73</f>
        <v>568333</v>
      </c>
      <c r="E73" s="31"/>
    </row>
    <row r="74" spans="2:5" hidden="1" outlineLevel="1" x14ac:dyDescent="0.25">
      <c r="B74" s="63">
        <v>39386</v>
      </c>
      <c r="C74" s="30"/>
      <c r="D74" s="30">
        <f>Returns!F74</f>
        <v>766092</v>
      </c>
      <c r="E74" s="31"/>
    </row>
    <row r="75" spans="2:5" hidden="1" outlineLevel="1" x14ac:dyDescent="0.25">
      <c r="B75" s="63">
        <v>39416</v>
      </c>
      <c r="C75" s="30"/>
      <c r="D75" s="30">
        <f>Returns!F75</f>
        <v>661000</v>
      </c>
      <c r="E75" s="31"/>
    </row>
    <row r="76" spans="2:5" hidden="1" outlineLevel="1" x14ac:dyDescent="0.25">
      <c r="B76" s="63">
        <v>39447</v>
      </c>
      <c r="C76" s="30"/>
      <c r="D76" s="30">
        <f>Returns!F76</f>
        <v>487218</v>
      </c>
      <c r="E76" s="31"/>
    </row>
    <row r="77" spans="2:5" hidden="1" outlineLevel="1" x14ac:dyDescent="0.25">
      <c r="B77" s="63">
        <v>39478</v>
      </c>
      <c r="C77" s="30"/>
      <c r="D77" s="30">
        <f>Returns!F77</f>
        <v>626957</v>
      </c>
      <c r="E77" s="31"/>
    </row>
    <row r="78" spans="2:5" hidden="1" outlineLevel="1" x14ac:dyDescent="0.25">
      <c r="B78" s="63">
        <v>39507</v>
      </c>
      <c r="C78" s="30"/>
      <c r="D78" s="30">
        <f>Returns!F78</f>
        <v>529514</v>
      </c>
      <c r="E78" s="31"/>
    </row>
    <row r="79" spans="2:5" hidden="1" outlineLevel="1" x14ac:dyDescent="0.25">
      <c r="B79" s="63">
        <v>39538</v>
      </c>
      <c r="C79" s="30"/>
      <c r="D79" s="30">
        <f>Returns!F79</f>
        <v>793128</v>
      </c>
      <c r="E79" s="31"/>
    </row>
    <row r="80" spans="2:5" hidden="1" outlineLevel="1" x14ac:dyDescent="0.25">
      <c r="B80" s="63">
        <v>39568</v>
      </c>
      <c r="C80" s="30"/>
      <c r="D80" s="30">
        <f>Returns!F80</f>
        <v>786838</v>
      </c>
      <c r="E80" s="31"/>
    </row>
    <row r="81" spans="2:5" hidden="1" outlineLevel="1" x14ac:dyDescent="0.25">
      <c r="B81" s="63">
        <v>39599</v>
      </c>
      <c r="C81" s="30"/>
      <c r="D81" s="30">
        <f>Returns!F81</f>
        <v>886248</v>
      </c>
      <c r="E81" s="31"/>
    </row>
    <row r="82" spans="2:5" hidden="1" outlineLevel="1" x14ac:dyDescent="0.25">
      <c r="B82" s="63">
        <v>39629</v>
      </c>
      <c r="C82" s="30"/>
      <c r="D82" s="30">
        <f>Returns!F82</f>
        <v>912096</v>
      </c>
      <c r="E82" s="31"/>
    </row>
    <row r="83" spans="2:5" hidden="1" outlineLevel="1" x14ac:dyDescent="0.25">
      <c r="B83" s="63">
        <v>39660</v>
      </c>
      <c r="C83" s="30"/>
      <c r="D83" s="30">
        <f>Returns!F83</f>
        <v>874077</v>
      </c>
      <c r="E83" s="31"/>
    </row>
    <row r="84" spans="2:5" hidden="1" outlineLevel="1" x14ac:dyDescent="0.25">
      <c r="B84" s="63">
        <v>39691</v>
      </c>
      <c r="C84" s="30"/>
      <c r="D84" s="30">
        <f>Returns!F84</f>
        <v>646744</v>
      </c>
      <c r="E84" s="31"/>
    </row>
    <row r="85" spans="2:5" hidden="1" outlineLevel="1" x14ac:dyDescent="0.25">
      <c r="B85" s="63">
        <v>39721</v>
      </c>
      <c r="C85" s="30"/>
      <c r="D85" s="30">
        <f>Returns!F85</f>
        <v>702016</v>
      </c>
      <c r="E85" s="31"/>
    </row>
    <row r="86" spans="2:5" hidden="1" outlineLevel="1" x14ac:dyDescent="0.25">
      <c r="B86" s="63">
        <v>39752</v>
      </c>
      <c r="C86" s="30"/>
      <c r="D86" s="30">
        <f>Returns!F86</f>
        <v>633767</v>
      </c>
      <c r="E86" s="31"/>
    </row>
    <row r="87" spans="2:5" hidden="1" outlineLevel="1" x14ac:dyDescent="0.25">
      <c r="B87" s="63">
        <v>39782</v>
      </c>
      <c r="C87" s="30"/>
      <c r="D87" s="30">
        <f>Returns!F87</f>
        <v>1198563</v>
      </c>
      <c r="E87" s="31"/>
    </row>
    <row r="88" spans="2:5" hidden="1" outlineLevel="1" x14ac:dyDescent="0.25">
      <c r="B88" s="63">
        <v>39813</v>
      </c>
      <c r="C88" s="30"/>
      <c r="D88" s="30">
        <f>Returns!F88</f>
        <v>902439</v>
      </c>
      <c r="E88" s="31"/>
    </row>
    <row r="89" spans="2:5" hidden="1" outlineLevel="1" x14ac:dyDescent="0.25">
      <c r="B89" s="63">
        <v>39844</v>
      </c>
      <c r="C89" s="30"/>
      <c r="D89" s="30">
        <f>Returns!F89</f>
        <v>795469</v>
      </c>
      <c r="E89" s="31"/>
    </row>
    <row r="90" spans="2:5" hidden="1" outlineLevel="1" x14ac:dyDescent="0.25">
      <c r="B90" s="63">
        <v>39872</v>
      </c>
      <c r="C90" s="30"/>
      <c r="D90" s="30">
        <f>Returns!F90</f>
        <v>1014502</v>
      </c>
      <c r="E90" s="31"/>
    </row>
    <row r="91" spans="2:5" hidden="1" outlineLevel="1" x14ac:dyDescent="0.25">
      <c r="B91" s="63">
        <v>39903</v>
      </c>
      <c r="C91" s="30"/>
      <c r="D91" s="30">
        <f>Returns!F91</f>
        <v>987345</v>
      </c>
      <c r="E91" s="31"/>
    </row>
    <row r="92" spans="2:5" hidden="1" outlineLevel="1" x14ac:dyDescent="0.25">
      <c r="B92" s="63">
        <v>39933</v>
      </c>
      <c r="C92" s="30"/>
      <c r="D92" s="30">
        <f>Returns!F92</f>
        <v>1145458</v>
      </c>
      <c r="E92" s="31"/>
    </row>
    <row r="93" spans="2:5" hidden="1" outlineLevel="1" x14ac:dyDescent="0.25">
      <c r="B93" s="63">
        <v>39964</v>
      </c>
      <c r="C93" s="30"/>
      <c r="D93" s="30">
        <f>Returns!F93</f>
        <v>1155405</v>
      </c>
      <c r="E93" s="31"/>
    </row>
    <row r="94" spans="2:5" hidden="1" outlineLevel="1" x14ac:dyDescent="0.25">
      <c r="B94" s="63">
        <v>39994</v>
      </c>
      <c r="C94" s="30"/>
      <c r="D94" s="30">
        <f>Returns!F94</f>
        <v>1377479</v>
      </c>
      <c r="E94" s="31"/>
    </row>
    <row r="95" spans="2:5" hidden="1" outlineLevel="1" x14ac:dyDescent="0.25">
      <c r="B95" s="63">
        <v>40025</v>
      </c>
      <c r="C95" s="30"/>
      <c r="D95" s="30">
        <f>Returns!F95</f>
        <v>1366346</v>
      </c>
      <c r="E95" s="31"/>
    </row>
    <row r="96" spans="2:5" hidden="1" outlineLevel="1" x14ac:dyDescent="0.25">
      <c r="B96" s="63">
        <v>40056</v>
      </c>
      <c r="C96" s="30"/>
      <c r="D96" s="30">
        <f>Returns!F96</f>
        <v>989118</v>
      </c>
      <c r="E96" s="31"/>
    </row>
    <row r="97" spans="2:5" hidden="1" outlineLevel="1" x14ac:dyDescent="0.25">
      <c r="B97" s="63">
        <v>40086</v>
      </c>
      <c r="C97" s="30"/>
      <c r="D97" s="30">
        <f>Returns!F97</f>
        <v>1250195</v>
      </c>
      <c r="E97" s="31"/>
    </row>
    <row r="98" spans="2:5" hidden="1" outlineLevel="1" x14ac:dyDescent="0.25">
      <c r="B98" s="63">
        <v>40117</v>
      </c>
      <c r="C98" s="30"/>
      <c r="D98" s="30">
        <f>Returns!F98</f>
        <v>1189275</v>
      </c>
      <c r="E98" s="31"/>
    </row>
    <row r="99" spans="2:5" hidden="1" outlineLevel="1" x14ac:dyDescent="0.25">
      <c r="B99" s="63">
        <v>40147</v>
      </c>
      <c r="C99" s="30"/>
      <c r="D99" s="30">
        <f>Returns!F99</f>
        <v>1481576</v>
      </c>
      <c r="E99" s="31"/>
    </row>
    <row r="100" spans="2:5" hidden="1" outlineLevel="1" x14ac:dyDescent="0.25">
      <c r="B100" s="63">
        <v>40178</v>
      </c>
      <c r="C100" s="30"/>
      <c r="D100" s="30">
        <f>Returns!F100</f>
        <v>1126786</v>
      </c>
      <c r="E100" s="31"/>
    </row>
    <row r="101" spans="2:5" hidden="1" outlineLevel="1" x14ac:dyDescent="0.25">
      <c r="B101" s="63">
        <v>40209</v>
      </c>
      <c r="C101" s="30"/>
      <c r="D101" s="30">
        <f>Returns!F101</f>
        <v>1408913</v>
      </c>
      <c r="E101" s="31"/>
    </row>
    <row r="102" spans="2:5" hidden="1" outlineLevel="1" x14ac:dyDescent="0.25">
      <c r="B102" s="63">
        <v>40237</v>
      </c>
      <c r="C102" s="30"/>
      <c r="D102" s="30">
        <f>Returns!F102</f>
        <v>1427310</v>
      </c>
      <c r="E102" s="31"/>
    </row>
    <row r="103" spans="2:5" hidden="1" outlineLevel="1" x14ac:dyDescent="0.25">
      <c r="B103" s="63">
        <v>40268</v>
      </c>
      <c r="C103" s="30"/>
      <c r="D103" s="30">
        <f>Returns!F103</f>
        <v>1604747</v>
      </c>
      <c r="E103" s="31"/>
    </row>
    <row r="104" spans="2:5" hidden="1" outlineLevel="1" x14ac:dyDescent="0.25">
      <c r="B104" s="63">
        <v>40298</v>
      </c>
      <c r="C104" s="30"/>
      <c r="D104" s="30">
        <f>Returns!F104</f>
        <v>1531366</v>
      </c>
      <c r="E104" s="31"/>
    </row>
    <row r="105" spans="2:5" hidden="1" outlineLevel="1" x14ac:dyDescent="0.25">
      <c r="B105" s="63">
        <v>40329</v>
      </c>
      <c r="C105" s="30"/>
      <c r="D105" s="30">
        <f>Returns!F105</f>
        <v>1645098</v>
      </c>
      <c r="E105" s="31"/>
    </row>
    <row r="106" spans="2:5" hidden="1" outlineLevel="1" x14ac:dyDescent="0.25">
      <c r="B106" s="63">
        <v>40359</v>
      </c>
      <c r="C106" s="30"/>
      <c r="D106" s="30">
        <f>Returns!F106</f>
        <v>1669088</v>
      </c>
      <c r="E106" s="31"/>
    </row>
    <row r="107" spans="2:5" hidden="1" outlineLevel="1" x14ac:dyDescent="0.25">
      <c r="B107" s="63">
        <v>40390</v>
      </c>
      <c r="C107" s="30"/>
      <c r="D107" s="30">
        <f>Returns!F107</f>
        <v>1505864</v>
      </c>
      <c r="E107" s="31"/>
    </row>
    <row r="108" spans="2:5" hidden="1" outlineLevel="1" x14ac:dyDescent="0.25">
      <c r="B108" s="63">
        <v>40421</v>
      </c>
      <c r="C108" s="30"/>
      <c r="D108" s="30">
        <f>Returns!F108</f>
        <v>1470346</v>
      </c>
      <c r="E108" s="31"/>
    </row>
    <row r="109" spans="2:5" hidden="1" outlineLevel="1" x14ac:dyDescent="0.25">
      <c r="B109" s="63">
        <v>40451</v>
      </c>
      <c r="C109" s="30"/>
      <c r="D109" s="30">
        <f>Returns!F109</f>
        <v>1203392</v>
      </c>
      <c r="E109" s="31"/>
    </row>
    <row r="110" spans="2:5" hidden="1" outlineLevel="1" x14ac:dyDescent="0.25">
      <c r="B110" s="63">
        <v>40482</v>
      </c>
      <c r="C110" s="30"/>
      <c r="D110" s="30">
        <f>Returns!F110</f>
        <v>1744122</v>
      </c>
      <c r="E110" s="31"/>
    </row>
    <row r="111" spans="2:5" hidden="1" outlineLevel="1" x14ac:dyDescent="0.25">
      <c r="B111" s="63">
        <v>40512</v>
      </c>
      <c r="C111" s="30"/>
      <c r="D111" s="30">
        <f>Returns!F111</f>
        <v>1242402</v>
      </c>
      <c r="E111" s="31"/>
    </row>
    <row r="112" spans="2:5" hidden="1" outlineLevel="1" x14ac:dyDescent="0.25">
      <c r="B112" s="63">
        <v>40543</v>
      </c>
      <c r="C112" s="30"/>
      <c r="D112" s="30">
        <f>Returns!F112</f>
        <v>1282893</v>
      </c>
      <c r="E112" s="31"/>
    </row>
    <row r="113" spans="2:5" hidden="1" outlineLevel="1" x14ac:dyDescent="0.25">
      <c r="B113" s="63">
        <v>40574</v>
      </c>
      <c r="C113" s="30"/>
      <c r="D113" s="30">
        <f>Returns!F113</f>
        <v>1146393</v>
      </c>
      <c r="E113" s="31"/>
    </row>
    <row r="114" spans="2:5" hidden="1" outlineLevel="1" x14ac:dyDescent="0.25">
      <c r="B114" s="63">
        <v>40602</v>
      </c>
      <c r="C114" s="30"/>
      <c r="D114" s="30">
        <f>Returns!F114</f>
        <v>1177613</v>
      </c>
      <c r="E114" s="31"/>
    </row>
    <row r="115" spans="2:5" hidden="1" outlineLevel="1" x14ac:dyDescent="0.25">
      <c r="B115" s="63">
        <v>40633</v>
      </c>
      <c r="C115" s="30"/>
      <c r="D115" s="30">
        <f>Returns!F115</f>
        <v>1115497</v>
      </c>
      <c r="E115" s="31"/>
    </row>
    <row r="116" spans="2:5" hidden="1" outlineLevel="1" x14ac:dyDescent="0.25">
      <c r="B116" s="63">
        <v>40663</v>
      </c>
      <c r="C116" s="30"/>
      <c r="D116" s="30">
        <f>Returns!F116</f>
        <v>1198391</v>
      </c>
      <c r="E116" s="31"/>
    </row>
    <row r="117" spans="2:5" hidden="1" outlineLevel="1" x14ac:dyDescent="0.25">
      <c r="B117" s="63">
        <v>40694</v>
      </c>
      <c r="C117" s="30"/>
      <c r="D117" s="30">
        <f>Returns!F117</f>
        <v>1356989</v>
      </c>
      <c r="E117" s="31"/>
    </row>
    <row r="118" spans="2:5" hidden="1" outlineLevel="1" x14ac:dyDescent="0.25">
      <c r="B118" s="63">
        <v>40724</v>
      </c>
      <c r="C118" s="30"/>
      <c r="D118" s="30">
        <f>Returns!F118</f>
        <v>1315630</v>
      </c>
      <c r="E118" s="31"/>
    </row>
    <row r="119" spans="2:5" hidden="1" outlineLevel="1" x14ac:dyDescent="0.25">
      <c r="B119" s="63">
        <v>40755</v>
      </c>
      <c r="C119" s="30"/>
      <c r="D119" s="30">
        <f>Returns!F119</f>
        <v>1090812</v>
      </c>
      <c r="E119" s="31"/>
    </row>
    <row r="120" spans="2:5" hidden="1" outlineLevel="1" x14ac:dyDescent="0.25">
      <c r="B120" s="63">
        <v>40786</v>
      </c>
      <c r="C120" s="30"/>
      <c r="D120" s="30">
        <f>Returns!F120</f>
        <v>1121811</v>
      </c>
      <c r="E120" s="31"/>
    </row>
    <row r="121" spans="2:5" hidden="1" outlineLevel="1" x14ac:dyDescent="0.25">
      <c r="B121" s="63">
        <v>40816</v>
      </c>
      <c r="C121" s="30"/>
      <c r="D121" s="30">
        <f>Returns!F121</f>
        <v>1187260</v>
      </c>
      <c r="E121" s="31"/>
    </row>
    <row r="122" spans="2:5" hidden="1" outlineLevel="1" x14ac:dyDescent="0.25">
      <c r="B122" s="63">
        <v>40847</v>
      </c>
      <c r="C122" s="30"/>
      <c r="D122" s="30">
        <f>Returns!F122</f>
        <v>1287468</v>
      </c>
      <c r="E122" s="31"/>
    </row>
    <row r="123" spans="2:5" hidden="1" outlineLevel="1" x14ac:dyDescent="0.25">
      <c r="B123" s="63">
        <v>40877</v>
      </c>
      <c r="C123" s="30"/>
      <c r="D123" s="30">
        <f>Returns!F123</f>
        <v>1198356</v>
      </c>
      <c r="E123" s="31"/>
    </row>
    <row r="124" spans="2:5" hidden="1" outlineLevel="1" x14ac:dyDescent="0.25">
      <c r="B124" s="63">
        <v>40908</v>
      </c>
      <c r="C124" s="30"/>
      <c r="D124" s="30">
        <f>Returns!F124</f>
        <v>898420</v>
      </c>
      <c r="E124" s="31"/>
    </row>
    <row r="125" spans="2:5" hidden="1" outlineLevel="1" x14ac:dyDescent="0.25">
      <c r="B125" s="63">
        <v>40939</v>
      </c>
      <c r="C125" s="30"/>
      <c r="D125" s="30">
        <f>Returns!F125</f>
        <v>821407</v>
      </c>
      <c r="E125" s="31"/>
    </row>
    <row r="126" spans="2:5" hidden="1" outlineLevel="1" x14ac:dyDescent="0.25">
      <c r="B126" s="63">
        <v>40968</v>
      </c>
      <c r="C126" s="30"/>
      <c r="D126" s="30">
        <f>Returns!F126</f>
        <v>833174</v>
      </c>
      <c r="E126" s="31"/>
    </row>
    <row r="127" spans="2:5" hidden="1" outlineLevel="1" x14ac:dyDescent="0.25">
      <c r="B127" s="63">
        <v>40999</v>
      </c>
      <c r="C127" s="30"/>
      <c r="D127" s="30">
        <f>Returns!F127</f>
        <v>931818</v>
      </c>
      <c r="E127" s="31"/>
    </row>
    <row r="128" spans="2:5" hidden="1" outlineLevel="1" x14ac:dyDescent="0.25">
      <c r="B128" s="63">
        <v>41029</v>
      </c>
      <c r="C128" s="30"/>
      <c r="D128" s="30">
        <f>Returns!F128</f>
        <v>780061</v>
      </c>
      <c r="E128" s="31"/>
    </row>
    <row r="129" spans="2:5" hidden="1" outlineLevel="1" x14ac:dyDescent="0.25">
      <c r="B129" s="63">
        <v>41060</v>
      </c>
      <c r="C129" s="30"/>
      <c r="D129" s="30">
        <f>Returns!F129</f>
        <v>1056301</v>
      </c>
      <c r="E129" s="31"/>
    </row>
    <row r="130" spans="2:5" hidden="1" outlineLevel="1" x14ac:dyDescent="0.25">
      <c r="B130" s="63">
        <v>41090</v>
      </c>
      <c r="C130" s="30"/>
      <c r="D130" s="30">
        <f>Returns!F130</f>
        <v>851375</v>
      </c>
      <c r="E130" s="31"/>
    </row>
    <row r="131" spans="2:5" hidden="1" outlineLevel="1" x14ac:dyDescent="0.25">
      <c r="B131" s="63">
        <v>41121</v>
      </c>
      <c r="C131" s="30"/>
      <c r="D131" s="30">
        <f>Returns!F131</f>
        <v>902236</v>
      </c>
      <c r="E131" s="31"/>
    </row>
    <row r="132" spans="2:5" hidden="1" outlineLevel="1" x14ac:dyDescent="0.25">
      <c r="B132" s="63">
        <v>41152</v>
      </c>
      <c r="C132" s="30"/>
      <c r="D132" s="30">
        <f>Returns!F132</f>
        <v>712390</v>
      </c>
      <c r="E132" s="31"/>
    </row>
    <row r="133" spans="2:5" hidden="1" outlineLevel="1" x14ac:dyDescent="0.25">
      <c r="B133" s="63">
        <v>41182</v>
      </c>
      <c r="C133" s="30"/>
      <c r="D133" s="30">
        <f>Returns!F133</f>
        <v>719785</v>
      </c>
      <c r="E133" s="31"/>
    </row>
    <row r="134" spans="2:5" hidden="1" outlineLevel="1" x14ac:dyDescent="0.25">
      <c r="B134" s="63">
        <v>41213</v>
      </c>
      <c r="C134" s="30"/>
      <c r="D134" s="30">
        <f>Returns!F134</f>
        <v>975830</v>
      </c>
      <c r="E134" s="31"/>
    </row>
    <row r="135" spans="2:5" hidden="1" outlineLevel="1" x14ac:dyDescent="0.25">
      <c r="B135" s="63">
        <v>41243</v>
      </c>
      <c r="C135" s="30"/>
      <c r="D135" s="30">
        <f>Returns!F135</f>
        <v>784526</v>
      </c>
      <c r="E135" s="31"/>
    </row>
    <row r="136" spans="2:5" hidden="1" outlineLevel="1" x14ac:dyDescent="0.25">
      <c r="B136" s="63">
        <v>41274</v>
      </c>
      <c r="C136" s="30"/>
      <c r="D136" s="30">
        <f>Returns!F136</f>
        <v>672263</v>
      </c>
      <c r="E136" s="31"/>
    </row>
    <row r="137" spans="2:5" hidden="1" outlineLevel="1" x14ac:dyDescent="0.25">
      <c r="B137" s="63">
        <v>41305</v>
      </c>
      <c r="C137" s="30"/>
      <c r="D137" s="30">
        <f>Returns!F137</f>
        <v>745109</v>
      </c>
      <c r="E137" s="31"/>
    </row>
    <row r="138" spans="2:5" hidden="1" outlineLevel="1" x14ac:dyDescent="0.25">
      <c r="B138" s="63">
        <v>41333</v>
      </c>
      <c r="C138" s="30"/>
      <c r="D138" s="30">
        <f>Returns!F138</f>
        <v>664395</v>
      </c>
      <c r="E138" s="31"/>
    </row>
    <row r="139" spans="2:5" hidden="1" outlineLevel="1" x14ac:dyDescent="0.25">
      <c r="B139" s="63">
        <v>41364</v>
      </c>
      <c r="C139" s="30"/>
      <c r="D139" s="30">
        <f>Returns!F139</f>
        <v>580888</v>
      </c>
      <c r="E139" s="31"/>
    </row>
    <row r="140" spans="2:5" hidden="1" outlineLevel="1" x14ac:dyDescent="0.25">
      <c r="B140" s="63">
        <v>41394</v>
      </c>
      <c r="C140" s="30"/>
      <c r="D140" s="30">
        <f>Returns!F140</f>
        <v>657780</v>
      </c>
      <c r="E140" s="31"/>
    </row>
    <row r="141" spans="2:5" hidden="1" outlineLevel="1" x14ac:dyDescent="0.25">
      <c r="B141" s="63">
        <v>41425</v>
      </c>
      <c r="C141" s="30"/>
      <c r="D141" s="30">
        <f>Returns!F141</f>
        <v>1062687</v>
      </c>
      <c r="E141" s="31"/>
    </row>
    <row r="142" spans="2:5" hidden="1" outlineLevel="1" x14ac:dyDescent="0.25">
      <c r="B142" s="63">
        <v>41455</v>
      </c>
      <c r="C142" s="30"/>
      <c r="D142" s="30">
        <f>Returns!F142</f>
        <v>903889</v>
      </c>
      <c r="E142" s="31"/>
    </row>
    <row r="143" spans="2:5" hidden="1" outlineLevel="1" x14ac:dyDescent="0.25">
      <c r="B143" s="63">
        <v>41486</v>
      </c>
      <c r="C143" s="30"/>
      <c r="D143" s="30">
        <f>Returns!F143</f>
        <v>1160757</v>
      </c>
      <c r="E143" s="31"/>
    </row>
    <row r="144" spans="2:5" hidden="1" outlineLevel="1" x14ac:dyDescent="0.25">
      <c r="B144" s="63">
        <v>41517</v>
      </c>
      <c r="C144" s="30"/>
      <c r="D144" s="30">
        <f>Returns!F144</f>
        <v>828041</v>
      </c>
      <c r="E144" s="31"/>
    </row>
    <row r="145" spans="2:17" hidden="1" outlineLevel="1" x14ac:dyDescent="0.25">
      <c r="B145" s="63">
        <v>41547</v>
      </c>
      <c r="C145" s="30"/>
      <c r="D145" s="30">
        <f>Returns!F145</f>
        <v>886595</v>
      </c>
      <c r="E145" s="31"/>
    </row>
    <row r="146" spans="2:17" hidden="1" outlineLevel="1" x14ac:dyDescent="0.25">
      <c r="B146" s="63">
        <v>41578</v>
      </c>
      <c r="C146" s="30"/>
      <c r="D146" s="30">
        <f>Returns!F146</f>
        <v>1112307</v>
      </c>
      <c r="E146" s="31"/>
    </row>
    <row r="147" spans="2:17" hidden="1" outlineLevel="1" x14ac:dyDescent="0.25">
      <c r="B147" s="63">
        <v>41608</v>
      </c>
      <c r="C147" s="30"/>
      <c r="D147" s="30">
        <f>Returns!F147</f>
        <v>842894</v>
      </c>
      <c r="E147" s="31"/>
    </row>
    <row r="148" spans="2:17" hidden="1" outlineLevel="1" x14ac:dyDescent="0.25">
      <c r="B148" s="63">
        <v>41639</v>
      </c>
      <c r="C148" s="30"/>
      <c r="D148" s="30">
        <f>Returns!F148</f>
        <v>756293</v>
      </c>
      <c r="E148" s="31"/>
    </row>
    <row r="149" spans="2:17" collapsed="1" x14ac:dyDescent="0.25">
      <c r="B149" s="27">
        <v>41670</v>
      </c>
      <c r="C149" s="30">
        <f>Sales!F148</f>
        <v>2292445</v>
      </c>
      <c r="D149" s="30">
        <f>Returns!F149</f>
        <v>744821</v>
      </c>
      <c r="E149" s="31">
        <f t="shared" ref="E149:E212" si="0">IFERROR(D149/C149,0)</f>
        <v>0.32490245131289952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Sales!F149</f>
        <v>1245289</v>
      </c>
      <c r="D150" s="30">
        <f>Returns!F150</f>
        <v>727716</v>
      </c>
      <c r="E150" s="31">
        <f t="shared" si="0"/>
        <v>0.58437519322823861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Sales!F150</f>
        <v>-192313</v>
      </c>
      <c r="D151" s="30">
        <f>Returns!F151</f>
        <v>793162</v>
      </c>
      <c r="E151" s="31">
        <f t="shared" si="0"/>
        <v>-4.1243285685315083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Sales!F151</f>
        <v>1729974</v>
      </c>
      <c r="D152" s="30">
        <f>Returns!F152</f>
        <v>997860</v>
      </c>
      <c r="E152" s="31">
        <f t="shared" si="0"/>
        <v>0.57680635662732505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Sales!F152</f>
        <v>2001661</v>
      </c>
      <c r="D153" s="30">
        <f>Returns!F153</f>
        <v>1294905</v>
      </c>
      <c r="E153" s="31">
        <f t="shared" si="0"/>
        <v>0.64691523689575803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Sales!F153</f>
        <v>2703435</v>
      </c>
      <c r="D154" s="30">
        <f>Returns!F154</f>
        <v>1222846</v>
      </c>
      <c r="E154" s="31">
        <f t="shared" si="0"/>
        <v>0.45233046106157537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Sales!F154</f>
        <v>1139832</v>
      </c>
      <c r="D155" s="30">
        <f>Returns!F155</f>
        <v>1214801</v>
      </c>
      <c r="E155" s="31">
        <f t="shared" si="0"/>
        <v>1.065771973413626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Sales!F155</f>
        <v>1842212</v>
      </c>
      <c r="D156" s="30">
        <f>Returns!F156</f>
        <v>796319</v>
      </c>
      <c r="E156" s="31">
        <f t="shared" si="0"/>
        <v>0.43226241062375015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Sales!F156</f>
        <v>1779177</v>
      </c>
      <c r="D157" s="30">
        <f>Returns!F157</f>
        <v>862508</v>
      </c>
      <c r="E157" s="31">
        <f t="shared" si="0"/>
        <v>0.48477919847210255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Sales!F157</f>
        <v>1920185</v>
      </c>
      <c r="D158" s="30">
        <f>Returns!F158</f>
        <v>1249077</v>
      </c>
      <c r="E158" s="31">
        <f t="shared" si="0"/>
        <v>0.65049825928230876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Sales!F158</f>
        <v>1622559</v>
      </c>
      <c r="D159" s="30">
        <f>Returns!F159</f>
        <v>900177</v>
      </c>
      <c r="E159" s="31">
        <f t="shared" si="0"/>
        <v>0.55478845453385672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Sales!F159</f>
        <v>1455541</v>
      </c>
      <c r="D160" s="30">
        <f>Returns!F160</f>
        <v>996735</v>
      </c>
      <c r="E160" s="31">
        <f t="shared" si="0"/>
        <v>0.68478661885855496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Sales!F160</f>
        <v>917875</v>
      </c>
      <c r="D161" s="30">
        <f>Returns!F161</f>
        <v>774844</v>
      </c>
      <c r="E161" s="31">
        <f t="shared" si="0"/>
        <v>0.84417159199237368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Sales!F161</f>
        <v>590728</v>
      </c>
      <c r="D162" s="30">
        <f>Returns!F162</f>
        <v>822484</v>
      </c>
      <c r="E162" s="31">
        <f t="shared" si="0"/>
        <v>1.3923226933546404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Sales!F162</f>
        <v>940692</v>
      </c>
      <c r="D163" s="30">
        <f>Returns!F163</f>
        <v>815589</v>
      </c>
      <c r="E163" s="31">
        <f t="shared" si="0"/>
        <v>0.86700960569453123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Sales!F163</f>
        <v>852230</v>
      </c>
      <c r="D164" s="30">
        <f>Returns!F164</f>
        <v>733377</v>
      </c>
      <c r="E164" s="31">
        <f t="shared" si="0"/>
        <v>0.8605388216795935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Sales!F164</f>
        <v>1198935</v>
      </c>
      <c r="D165" s="30">
        <f>Returns!F165</f>
        <v>738000</v>
      </c>
      <c r="E165" s="31">
        <f t="shared" si="0"/>
        <v>0.61554629733888822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Sales!F165</f>
        <v>1487260</v>
      </c>
      <c r="D166" s="30">
        <f>Returns!F166</f>
        <v>707509</v>
      </c>
      <c r="E166" s="31">
        <f t="shared" si="0"/>
        <v>0.47571305622419752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Sales!F166</f>
        <v>342126</v>
      </c>
      <c r="D167" s="30">
        <f>Returns!F167</f>
        <v>593894</v>
      </c>
      <c r="E167" s="31">
        <f t="shared" si="0"/>
        <v>1.7358926243547699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Sales!F167</f>
        <v>693941</v>
      </c>
      <c r="D168" s="30">
        <f>Returns!F168</f>
        <v>492148</v>
      </c>
      <c r="E168" s="31">
        <f t="shared" si="0"/>
        <v>0.70920726690021196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Sales!F168</f>
        <v>594445</v>
      </c>
      <c r="D169" s="30">
        <f>Returns!F169</f>
        <v>478897</v>
      </c>
      <c r="E169" s="31">
        <f t="shared" si="0"/>
        <v>0.8056203685790948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Sales!F169</f>
        <v>472719</v>
      </c>
      <c r="D170" s="30">
        <f>Returns!F170</f>
        <v>504425</v>
      </c>
      <c r="E170" s="31">
        <f t="shared" si="0"/>
        <v>1.067071558367656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Sales!F170</f>
        <v>327522</v>
      </c>
      <c r="D171" s="30">
        <f>Returns!F171</f>
        <v>497063</v>
      </c>
      <c r="E171" s="31">
        <f t="shared" si="0"/>
        <v>1.5176476694695318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Sales!F171</f>
        <v>566024</v>
      </c>
      <c r="D172" s="30">
        <f>Returns!F172</f>
        <v>332605</v>
      </c>
      <c r="E172" s="31">
        <f t="shared" si="0"/>
        <v>0.5876164261586081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Sales!F172</f>
        <v>748170</v>
      </c>
      <c r="D173" s="30">
        <f>Returns!F173</f>
        <v>300329</v>
      </c>
      <c r="E173" s="31">
        <f t="shared" si="0"/>
        <v>0.40141812689629364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Sales!F173</f>
        <v>454771</v>
      </c>
      <c r="D174" s="30">
        <f>Returns!F174</f>
        <v>296468</v>
      </c>
      <c r="E174" s="31">
        <f t="shared" si="0"/>
        <v>0.65190612418118132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Sales!F174</f>
        <v>566459</v>
      </c>
      <c r="D175" s="30">
        <f>Returns!F175</f>
        <v>465116</v>
      </c>
      <c r="E175" s="31">
        <f t="shared" si="0"/>
        <v>0.82109384792191487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Sales!F175</f>
        <v>1065382</v>
      </c>
      <c r="D176" s="30">
        <f>Returns!F176</f>
        <v>339078</v>
      </c>
      <c r="E176" s="31">
        <f t="shared" si="0"/>
        <v>0.31826894015479895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Sales!F176</f>
        <v>958242</v>
      </c>
      <c r="D177" s="30">
        <f>Returns!F177</f>
        <v>412791</v>
      </c>
      <c r="E177" s="31">
        <f t="shared" si="0"/>
        <v>0.43077948994095439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Sales!F177</f>
        <v>1052054</v>
      </c>
      <c r="D178" s="30">
        <f>Returns!F178</f>
        <v>430949</v>
      </c>
      <c r="E178" s="31">
        <f t="shared" si="0"/>
        <v>0.40962631195737104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Sales!F178</f>
        <v>488611</v>
      </c>
      <c r="D179" s="30">
        <f>Returns!F179</f>
        <v>418481</v>
      </c>
      <c r="E179" s="31">
        <f t="shared" si="0"/>
        <v>0.85647068936229431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Sales!F179</f>
        <v>557513</v>
      </c>
      <c r="D180" s="30">
        <f>Returns!F180</f>
        <v>441011</v>
      </c>
      <c r="E180" s="31">
        <f t="shared" si="0"/>
        <v>0.79103267547124456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Sales!F180</f>
        <v>551154</v>
      </c>
      <c r="D181" s="30">
        <f>Returns!F181</f>
        <v>379045</v>
      </c>
      <c r="E181" s="31">
        <f t="shared" si="0"/>
        <v>0.68772974522547237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Sales!F181</f>
        <v>762390</v>
      </c>
      <c r="D182" s="30">
        <f>Returns!F182</f>
        <v>364528</v>
      </c>
      <c r="E182" s="31">
        <f t="shared" si="0"/>
        <v>0.47813848555201405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Sales!F182</f>
        <v>555640</v>
      </c>
      <c r="D183" s="30">
        <f>Returns!F183</f>
        <v>478881</v>
      </c>
      <c r="E183" s="31">
        <f t="shared" si="0"/>
        <v>0.86185479807069321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Sales!F183</f>
        <v>470615</v>
      </c>
      <c r="D184" s="30">
        <f>Returns!F184</f>
        <v>339660</v>
      </c>
      <c r="E184" s="31">
        <f t="shared" si="0"/>
        <v>0.72173645123933572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Sales!F184</f>
        <v>1574399</v>
      </c>
      <c r="D185" s="30">
        <f>Returns!F185</f>
        <v>338442</v>
      </c>
      <c r="E185" s="31">
        <f t="shared" si="0"/>
        <v>0.21496583775777298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Sales!F185</f>
        <v>929631</v>
      </c>
      <c r="D186" s="30">
        <f>Returns!F186</f>
        <v>360188</v>
      </c>
      <c r="E186" s="31">
        <f t="shared" si="0"/>
        <v>0.38745265594628409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Sales!F186</f>
        <v>1400405</v>
      </c>
      <c r="D187" s="30">
        <f>Returns!F187</f>
        <v>426801</v>
      </c>
      <c r="E187" s="31">
        <f t="shared" si="0"/>
        <v>0.30476969162492279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Sales!F187</f>
        <v>1172554</v>
      </c>
      <c r="D188" s="30">
        <f>Returns!F188</f>
        <v>617375</v>
      </c>
      <c r="E188" s="31">
        <f t="shared" si="0"/>
        <v>0.52652159303537405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Sales!F188</f>
        <v>1543697</v>
      </c>
      <c r="D189" s="30">
        <f>Returns!F189</f>
        <v>679251</v>
      </c>
      <c r="E189" s="31">
        <f t="shared" si="0"/>
        <v>0.44001575438703322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Sales!F189</f>
        <v>1866817</v>
      </c>
      <c r="D190" s="30">
        <f>Returns!F190</f>
        <v>822926</v>
      </c>
      <c r="E190" s="31">
        <f t="shared" si="0"/>
        <v>0.4408177127163509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Sales!F190</f>
        <v>1166955</v>
      </c>
      <c r="D191" s="30">
        <f>Returns!F191</f>
        <v>869315</v>
      </c>
      <c r="E191" s="31">
        <f t="shared" si="0"/>
        <v>0.74494303550693897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Sales!F191</f>
        <v>1500484</v>
      </c>
      <c r="D192" s="30">
        <f>Returns!F192</f>
        <v>688660</v>
      </c>
      <c r="E192" s="31">
        <f t="shared" si="0"/>
        <v>0.4589585760328001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Sales!F192</f>
        <v>768896</v>
      </c>
      <c r="D193" s="30">
        <f>Returns!F193</f>
        <v>614421</v>
      </c>
      <c r="E193" s="31">
        <f t="shared" si="0"/>
        <v>0.79909506617279835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Sales!F193</f>
        <v>1091689</v>
      </c>
      <c r="D194" s="30">
        <f>Returns!F194</f>
        <v>667351</v>
      </c>
      <c r="E194" s="31">
        <f t="shared" si="0"/>
        <v>0.61130138711666049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Sales!F194</f>
        <v>991259</v>
      </c>
      <c r="D195" s="30">
        <f>Returns!F195</f>
        <v>519750</v>
      </c>
      <c r="E195" s="31">
        <f t="shared" si="0"/>
        <v>0.52433319647034726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Sales!F195</f>
        <v>875806</v>
      </c>
      <c r="D196" s="30">
        <f>Returns!F196</f>
        <v>708227</v>
      </c>
      <c r="E196" s="31">
        <f t="shared" si="0"/>
        <v>0.80865739672941273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Sales!F196</f>
        <v>1175745</v>
      </c>
      <c r="D197" s="30">
        <f>Returns!F197</f>
        <v>465163</v>
      </c>
      <c r="E197" s="31">
        <f t="shared" si="0"/>
        <v>0.39563255637914685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Sales!F197</f>
        <v>738219</v>
      </c>
      <c r="D198" s="30">
        <f>Returns!F198</f>
        <v>429859</v>
      </c>
      <c r="E198" s="31">
        <f t="shared" si="0"/>
        <v>0.58229197568743152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Sales!F198</f>
        <v>1115817</v>
      </c>
      <c r="D199" s="30">
        <f>Returns!F199</f>
        <v>537323</v>
      </c>
      <c r="E199" s="31">
        <f t="shared" si="0"/>
        <v>0.48155118626082949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Sales!F199</f>
        <v>1191909</v>
      </c>
      <c r="D200" s="30">
        <f>Returns!F200</f>
        <v>584423</v>
      </c>
      <c r="E200" s="31">
        <f t="shared" si="0"/>
        <v>0.49032518422127863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Sales!F200</f>
        <v>1223525</v>
      </c>
      <c r="D201" s="30">
        <f>Returns!F201</f>
        <v>911467</v>
      </c>
      <c r="E201" s="31">
        <f t="shared" si="0"/>
        <v>0.74495167650844896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Sales!F201</f>
        <v>1311948</v>
      </c>
      <c r="D202" s="30">
        <f>Returns!F202</f>
        <v>614761</v>
      </c>
      <c r="E202" s="31">
        <f t="shared" si="0"/>
        <v>0.4685864073880977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Sales!F202</f>
        <v>1333045</v>
      </c>
      <c r="D203" s="30">
        <f>Returns!F203</f>
        <v>631969</v>
      </c>
      <c r="E203" s="31">
        <f t="shared" si="0"/>
        <v>0.4740792696420601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Sales!F203</f>
        <v>824332</v>
      </c>
      <c r="D204" s="30">
        <f>Returns!F204</f>
        <v>496197</v>
      </c>
      <c r="E204" s="31">
        <f t="shared" si="0"/>
        <v>0.60193829670569621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Sales!F204</f>
        <v>1059513</v>
      </c>
      <c r="D205" s="30">
        <f>Returns!F205</f>
        <v>456308</v>
      </c>
      <c r="E205" s="31">
        <f t="shared" si="0"/>
        <v>0.43067711297548966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Sales!F205</f>
        <v>1414005</v>
      </c>
      <c r="D206" s="30">
        <f>Returns!F206</f>
        <v>691313</v>
      </c>
      <c r="E206" s="31">
        <f t="shared" si="0"/>
        <v>0.48890421179557358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Sales!F206</f>
        <v>1326901</v>
      </c>
      <c r="D207" s="30">
        <f>Returns!F207</f>
        <v>571532</v>
      </c>
      <c r="E207" s="31">
        <f t="shared" si="0"/>
        <v>0.43072693441334359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Sales!F207</f>
        <v>976352</v>
      </c>
      <c r="D208" s="30">
        <f>Returns!F208</f>
        <v>685866</v>
      </c>
      <c r="E208" s="31">
        <f t="shared" si="0"/>
        <v>0.70247820458195409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Sales!F208</f>
        <v>1187649</v>
      </c>
      <c r="D209" s="30">
        <f>Returns!F209</f>
        <v>557863</v>
      </c>
      <c r="E209" s="31">
        <f t="shared" si="0"/>
        <v>0.46972043086804266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Sales!F209</f>
        <v>983216</v>
      </c>
      <c r="D210" s="30">
        <f>Returns!F210</f>
        <v>418485</v>
      </c>
      <c r="E210" s="31">
        <f t="shared" si="0"/>
        <v>0.42562875299018732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Sales!F210</f>
        <v>1150059</v>
      </c>
      <c r="D211" s="30">
        <f>Returns!F211</f>
        <v>684343</v>
      </c>
      <c r="E211" s="31">
        <f t="shared" si="0"/>
        <v>0.59505034089555409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Sales!F211</f>
        <v>1774334</v>
      </c>
      <c r="D212" s="30">
        <f>Returns!F212</f>
        <v>750269</v>
      </c>
      <c r="E212" s="31">
        <f t="shared" si="0"/>
        <v>0.42284541692826716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Sales!F212</f>
        <v>1340494</v>
      </c>
      <c r="D213" s="30">
        <f>Returns!F213</f>
        <v>715063</v>
      </c>
      <c r="E213" s="31">
        <f t="shared" ref="E213:E276" si="1">IFERROR(D213/C213,0)</f>
        <v>0.53343245102178749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Sales!F213</f>
        <v>2023764</v>
      </c>
      <c r="D214" s="30">
        <f>Returns!F214</f>
        <v>807816</v>
      </c>
      <c r="E214" s="31">
        <f t="shared" si="1"/>
        <v>0.39916512004364146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Sales!F214</f>
        <v>1492401</v>
      </c>
      <c r="D215" s="30">
        <f>Returns!F215</f>
        <v>830194</v>
      </c>
      <c r="E215" s="31">
        <f t="shared" si="1"/>
        <v>0.55628078512410539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Sales!F215</f>
        <v>937044</v>
      </c>
      <c r="D216" s="30">
        <f>Returns!F216</f>
        <v>679665</v>
      </c>
      <c r="E216" s="31">
        <f t="shared" si="1"/>
        <v>0.72532879992828514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Sales!F216</f>
        <v>1976972</v>
      </c>
      <c r="D217" s="30">
        <f>Returns!F217</f>
        <v>669692</v>
      </c>
      <c r="E217" s="31">
        <f t="shared" si="1"/>
        <v>0.33874632518821712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Sales!F217</f>
        <v>1562378</v>
      </c>
      <c r="D218" s="30">
        <f>Returns!F218</f>
        <v>744458</v>
      </c>
      <c r="E218" s="31">
        <f t="shared" si="1"/>
        <v>0.47649032436452637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Sales!F218</f>
        <v>905281</v>
      </c>
      <c r="D219" s="30">
        <f>Returns!F219</f>
        <v>717728</v>
      </c>
      <c r="E219" s="31">
        <f t="shared" si="1"/>
        <v>0.79282344377049774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Sales!F219</f>
        <v>1364100</v>
      </c>
      <c r="D220" s="30">
        <f>Returns!F220</f>
        <v>695541</v>
      </c>
      <c r="E220" s="31">
        <f t="shared" si="1"/>
        <v>0.50989003738728833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Sales!F220</f>
        <v>1058013</v>
      </c>
      <c r="D221" s="30">
        <f>Returns!F221</f>
        <v>625414</v>
      </c>
      <c r="E221" s="31">
        <f t="shared" si="1"/>
        <v>0.59112128111847395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Sales!F221</f>
        <v>1514398</v>
      </c>
      <c r="D222" s="30">
        <f>Returns!F222</f>
        <v>638597</v>
      </c>
      <c r="E222" s="31">
        <f t="shared" si="1"/>
        <v>0.42168373175347562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Sales!F222</f>
        <v>1870124</v>
      </c>
      <c r="D223" s="30">
        <f>Returns!F223</f>
        <v>594776.94577070337</v>
      </c>
      <c r="E223" s="31">
        <f t="shared" si="1"/>
        <v>0.31804144846582544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Sales!F223</f>
        <v>1226935</v>
      </c>
      <c r="D224" s="30">
        <f>Returns!F224</f>
        <v>701550.38992515497</v>
      </c>
      <c r="E224" s="31">
        <f t="shared" si="1"/>
        <v>0.57179099946220047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Sales!F224</f>
        <v>842305</v>
      </c>
      <c r="D225" s="30">
        <f>Returns!F225</f>
        <v>663091.14369781571</v>
      </c>
      <c r="E225" s="31">
        <f t="shared" si="1"/>
        <v>0.78723401107415447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Sales!F225</f>
        <v>1072484</v>
      </c>
      <c r="D226" s="30">
        <f>Returns!F226</f>
        <v>693772.30346695625</v>
      </c>
      <c r="E226" s="31">
        <f t="shared" si="1"/>
        <v>0.64688359310437848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Sales!F226</f>
        <v>1719383</v>
      </c>
      <c r="D227" s="30">
        <f>Returns!F227</f>
        <v>676691.53644786438</v>
      </c>
      <c r="E227" s="31">
        <f t="shared" si="1"/>
        <v>0.39356649242656488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Sales!F227</f>
        <v>1606619</v>
      </c>
      <c r="D228" s="30">
        <f>Returns!F228</f>
        <v>613567.68069150567</v>
      </c>
      <c r="E228" s="31">
        <f t="shared" si="1"/>
        <v>0.38189992816685581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Sales!F228</f>
        <v>1240862</v>
      </c>
      <c r="D229" s="30">
        <f>Returns!F229</f>
        <v>673559</v>
      </c>
      <c r="E229" s="31">
        <f t="shared" si="1"/>
        <v>0.5428153976832234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Sales!F229</f>
        <v>1547150</v>
      </c>
      <c r="D230" s="30">
        <f>Returns!F230</f>
        <v>664350</v>
      </c>
      <c r="E230" s="31">
        <f t="shared" si="1"/>
        <v>0.429402449665514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Sales!F230</f>
        <v>1057181</v>
      </c>
      <c r="D231" s="30">
        <f>Returns!F231</f>
        <v>608614</v>
      </c>
      <c r="E231" s="31">
        <f t="shared" si="1"/>
        <v>0.57569517424168615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Sales!F231</f>
        <v>1481570</v>
      </c>
      <c r="D232" s="30">
        <f>Returns!F232</f>
        <v>559787</v>
      </c>
      <c r="E232" s="31">
        <f t="shared" si="1"/>
        <v>0.37783364943944597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Sales!F232</f>
        <v>1099270</v>
      </c>
      <c r="D233" s="30">
        <f>Returns!F233</f>
        <v>664032</v>
      </c>
      <c r="E233" s="31">
        <f t="shared" si="1"/>
        <v>0.60406633493136352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Sales!F233</f>
        <v>1045345</v>
      </c>
      <c r="D234" s="30">
        <f>Returns!F234</f>
        <v>488677</v>
      </c>
      <c r="E234" s="31">
        <f t="shared" si="1"/>
        <v>0.46747915759868752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Sales!F234</f>
        <v>1753330</v>
      </c>
      <c r="D235" s="30">
        <f>Returns!F235</f>
        <v>790694</v>
      </c>
      <c r="E235" s="31">
        <f t="shared" si="1"/>
        <v>0.45096701704756093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Sales!F235</f>
        <v>1562133</v>
      </c>
      <c r="D236" s="30">
        <f>Returns!F236</f>
        <v>646511</v>
      </c>
      <c r="E236" s="31">
        <f t="shared" si="1"/>
        <v>0.41386424843467234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Sales!F236</f>
        <v>1564966</v>
      </c>
      <c r="D237" s="30">
        <f>Returns!F237</f>
        <v>845251</v>
      </c>
      <c r="E237" s="31">
        <f t="shared" si="1"/>
        <v>0.54010821960349298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Sales!F237</f>
        <v>1684270</v>
      </c>
      <c r="D238" s="30">
        <f>Returns!F238</f>
        <v>773555</v>
      </c>
      <c r="E238" s="31">
        <f t="shared" si="1"/>
        <v>0.45928206285215556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Sales!F238</f>
        <v>1835046</v>
      </c>
      <c r="D239" s="30">
        <f>Returns!F239</f>
        <v>789611</v>
      </c>
      <c r="E239" s="31">
        <f t="shared" si="1"/>
        <v>0.43029493538581592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Sales!F239</f>
        <v>1473483</v>
      </c>
      <c r="D240" s="30">
        <f>Returns!F240</f>
        <v>749847</v>
      </c>
      <c r="E240" s="31">
        <f t="shared" si="1"/>
        <v>0.50889423223749441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Sales!F240</f>
        <v>2084532</v>
      </c>
      <c r="D241" s="30">
        <f>Returns!F241</f>
        <v>729666</v>
      </c>
      <c r="E241" s="31">
        <f t="shared" si="1"/>
        <v>0.35003828197408338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Sales!F241</f>
        <v>2570748</v>
      </c>
      <c r="D242" s="30">
        <f>Returns!F242</f>
        <v>802782</v>
      </c>
      <c r="E242" s="31">
        <f t="shared" si="1"/>
        <v>0.31227564895509013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Sales!F242</f>
        <v>2451384</v>
      </c>
      <c r="D243" s="30">
        <f>Returns!F243</f>
        <v>683789</v>
      </c>
      <c r="E243" s="31">
        <f t="shared" si="1"/>
        <v>0.27893997839587759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Sales!F243</f>
        <v>1098533</v>
      </c>
      <c r="D244" s="30">
        <f>Returns!F244</f>
        <v>645861</v>
      </c>
      <c r="E244" s="31">
        <f t="shared" si="1"/>
        <v>0.58793044906252245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Sales!F244</f>
        <v>2017647</v>
      </c>
      <c r="D245" s="30">
        <f>Returns!F245</f>
        <v>797577</v>
      </c>
      <c r="E245" s="31">
        <f t="shared" si="1"/>
        <v>0.39530056546065789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Sales!F245</f>
        <v>1469649</v>
      </c>
      <c r="D246" s="30">
        <f>Returns!F246</f>
        <v>598080</v>
      </c>
      <c r="E246" s="31">
        <f t="shared" si="1"/>
        <v>0.40695431358099793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Sales!F246</f>
        <v>1915640</v>
      </c>
      <c r="D247" s="30">
        <f>Returns!F247</f>
        <v>775767</v>
      </c>
      <c r="E247" s="31">
        <f t="shared" si="1"/>
        <v>0.40496492033993858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Sales!F247</f>
        <v>1912268</v>
      </c>
      <c r="D248" s="30">
        <f>Returns!F248</f>
        <v>879151</v>
      </c>
      <c r="E248" s="31">
        <f t="shared" si="1"/>
        <v>0.45974256746439307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Sales!F248</f>
        <v>2097813</v>
      </c>
      <c r="D249" s="30">
        <f>Returns!F249</f>
        <v>1043379</v>
      </c>
      <c r="E249" s="31">
        <f t="shared" si="1"/>
        <v>0.49736511309635323</v>
      </c>
      <c r="F249" s="35">
        <f>_xlfn.FORECAST.ETS($B249,$D$149:$D$248,$B$149:$B$248,12,1)</f>
        <v>870699.46010408027</v>
      </c>
      <c r="G249" s="35"/>
      <c r="H249" s="35"/>
      <c r="I249" s="30">
        <f>_xlfn.FORECAST.ETS($B249,$C$149:$C$248,$B$149:$B$248,12,1)</f>
        <v>2144853.6084085987</v>
      </c>
      <c r="J249" s="30"/>
      <c r="K249" s="30"/>
      <c r="L249" s="31">
        <f>_xlfn.FORECAST.ETS($B249,$E$149:$E$248,$B$149:$B$248,12,1)</f>
        <v>0.26427749559494007</v>
      </c>
      <c r="M249" s="30"/>
      <c r="N249" s="30"/>
      <c r="O249" s="37">
        <f>I249*L249</f>
        <v>566836.54004799481</v>
      </c>
      <c r="P249" s="37"/>
      <c r="Q249" s="37"/>
      <c r="R249" t="s">
        <v>159</v>
      </c>
      <c r="S249" s="35">
        <f>SUM(F253:F260)-SUM($D253:$D260)</f>
        <v>354958.14064717572</v>
      </c>
      <c r="T249" s="37">
        <f>SUM(O253:O260)-SUM($D253:$D260)</f>
        <v>-1966.7612347714603</v>
      </c>
      <c r="U249" s="35">
        <f>ABS(S249)</f>
        <v>354958.14064717572</v>
      </c>
      <c r="V249" s="37">
        <f>ABS(T249)</f>
        <v>1966.7612347714603</v>
      </c>
      <c r="W249" s="53">
        <f>U249/SUM(D253:D260)</f>
        <v>6.2691787192831541E-2</v>
      </c>
      <c r="X249" s="54">
        <f>V249/SUM(D253:D260)</f>
        <v>3.4736427389606351E-4</v>
      </c>
      <c r="Y249" s="35">
        <f>S249^2</f>
        <v>125995281611.70018</v>
      </c>
      <c r="Z249" s="37">
        <f>T249^2</f>
        <v>3868149.7545997594</v>
      </c>
      <c r="AA249" s="67">
        <f>SUM(F292:F299)-SUM($D253:$D260)</f>
        <v>899585.73293121159</v>
      </c>
      <c r="AB249" s="67">
        <f>ABS(AA249)</f>
        <v>899585.73293121159</v>
      </c>
      <c r="AC249" s="68">
        <f>AB249/SUM(D253:D260)</f>
        <v>0.15888250154738248</v>
      </c>
      <c r="AD249" s="67">
        <f>AA249^2</f>
        <v>809254490893.38513</v>
      </c>
    </row>
    <row r="250" spans="2:30" x14ac:dyDescent="0.25">
      <c r="B250" s="27">
        <v>44742</v>
      </c>
      <c r="C250" s="30">
        <f>Sales!F249</f>
        <v>1908877</v>
      </c>
      <c r="D250" s="30">
        <f>Returns!F250</f>
        <v>914775</v>
      </c>
      <c r="E250" s="31">
        <f t="shared" si="1"/>
        <v>0.47922155277684209</v>
      </c>
      <c r="F250" s="35">
        <f t="shared" ref="F250:F252" si="2">_xlfn.FORECAST.ETS($B250,$D$149:$D$248,$B$149:$B$248,12,1)</f>
        <v>973660.56642059109</v>
      </c>
      <c r="G250" s="35"/>
      <c r="H250" s="35"/>
      <c r="I250" s="30">
        <f t="shared" ref="I250:I252" si="3">_xlfn.FORECAST.ETS($B250,$C$149:$C$248,$B$149:$B$248,12,1)</f>
        <v>2648919.7174357269</v>
      </c>
      <c r="J250" s="30"/>
      <c r="K250" s="30"/>
      <c r="L250" s="31">
        <f t="shared" ref="L250:L252" si="4">_xlfn.FORECAST.ETS($B250,$E$149:$E$248,$B$149:$B$248,12,1)</f>
        <v>0.19451627014150902</v>
      </c>
      <c r="M250" s="30"/>
      <c r="N250" s="30"/>
      <c r="O250" s="37">
        <f t="shared" ref="O250:P265" si="5">I250*L250</f>
        <v>515257.98333989759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Sales!F250</f>
        <v>1618414</v>
      </c>
      <c r="D251" s="30">
        <f>Returns!F251</f>
        <v>863124</v>
      </c>
      <c r="E251" s="31">
        <f t="shared" si="1"/>
        <v>0.53331471428200694</v>
      </c>
      <c r="F251" s="35">
        <f t="shared" si="2"/>
        <v>934139.58660453046</v>
      </c>
      <c r="G251" s="35"/>
      <c r="H251" s="35"/>
      <c r="I251" s="30">
        <f t="shared" si="3"/>
        <v>1587724.8080088331</v>
      </c>
      <c r="J251" s="30"/>
      <c r="K251" s="30"/>
      <c r="L251" s="31">
        <f t="shared" si="4"/>
        <v>0.95275415994403301</v>
      </c>
      <c r="M251" s="30"/>
      <c r="N251" s="30"/>
      <c r="O251" s="37">
        <f t="shared" si="5"/>
        <v>1512711.4156767568</v>
      </c>
      <c r="P251" s="37"/>
      <c r="Q251" s="37"/>
      <c r="R251" t="s">
        <v>160</v>
      </c>
      <c r="S251" s="35">
        <f>SUM(F258:F260)-SUM($D258:$D260)</f>
        <v>139374.63600256434</v>
      </c>
      <c r="T251" s="37">
        <f>SUM(O258:O260)-SUM($D258:$D260)</f>
        <v>-12341.575027142186</v>
      </c>
      <c r="U251" s="35">
        <f>ABS(S251)</f>
        <v>139374.63600256434</v>
      </c>
      <c r="V251" s="37">
        <f>ABS(T251)</f>
        <v>12341.575027142186</v>
      </c>
      <c r="W251" s="53">
        <f>U251/SUM(D255:D262)</f>
        <v>2.3191952492534348E-2</v>
      </c>
      <c r="X251" s="54">
        <f>V251/SUM(D255:D262)</f>
        <v>2.0536392411260804E-3</v>
      </c>
      <c r="Y251" s="35">
        <f>S251^2</f>
        <v>19425289160.847301</v>
      </c>
      <c r="Z251" s="37">
        <f>T251^2</f>
        <v>152314474.15057963</v>
      </c>
      <c r="AA251" s="67">
        <f>SUM(F297:F299)-SUM($D258:$D260)</f>
        <v>501513.93888721988</v>
      </c>
      <c r="AB251" s="67">
        <f>ABS(AA251)</f>
        <v>501513.93888721988</v>
      </c>
      <c r="AC251" s="68">
        <f>AB251/SUM(D255:D262)</f>
        <v>8.3451966430980878E-2</v>
      </c>
      <c r="AD251" s="67">
        <f>AA251^2</f>
        <v>251516230898.1741</v>
      </c>
    </row>
    <row r="252" spans="2:30" x14ac:dyDescent="0.25">
      <c r="B252" s="27">
        <v>44804</v>
      </c>
      <c r="C252" s="30">
        <f>Sales!F251</f>
        <v>1879305</v>
      </c>
      <c r="D252" s="30">
        <f>Returns!F252</f>
        <v>732936</v>
      </c>
      <c r="E252" s="31">
        <f t="shared" si="1"/>
        <v>0.39000375138681587</v>
      </c>
      <c r="F252" s="35">
        <f t="shared" si="2"/>
        <v>783894.67816188</v>
      </c>
      <c r="G252" s="35"/>
      <c r="H252" s="35"/>
      <c r="I252" s="30">
        <f t="shared" si="3"/>
        <v>1949773.948007911</v>
      </c>
      <c r="J252" s="30"/>
      <c r="K252" s="30"/>
      <c r="L252" s="31">
        <f t="shared" si="4"/>
        <v>0.41031148534069117</v>
      </c>
      <c r="M252" s="30"/>
      <c r="N252" s="30"/>
      <c r="O252" s="37">
        <f t="shared" si="5"/>
        <v>800014.6446857095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Sales!F252</f>
        <v>1857968</v>
      </c>
      <c r="D253" s="30">
        <f>Returns!F253</f>
        <v>771386</v>
      </c>
      <c r="E253" s="31">
        <f t="shared" si="1"/>
        <v>0.41517722587256617</v>
      </c>
      <c r="F253" s="175">
        <f>_xlfn.FORECAST.ETS($B253,$D$149:$D$252,$B$149:$B$252,12,1)</f>
        <v>736272.99871227029</v>
      </c>
      <c r="G253" s="35"/>
      <c r="H253" s="35"/>
      <c r="I253" s="173">
        <f>_xlfn.FORECAST.ETS($B253,$C$149:$C$252,$B$149:$B$252,12,1)</f>
        <v>1760306.6488837621</v>
      </c>
      <c r="J253" s="30"/>
      <c r="K253" s="30"/>
      <c r="L253" s="177">
        <f>_xlfn.FORECAST.ETS($B253,$E$149:$E$252,$B$149:$B$252,12,1)</f>
        <v>0.36708088908622571</v>
      </c>
      <c r="M253" s="30"/>
      <c r="N253" s="30"/>
      <c r="O253" s="167">
        <f t="shared" si="5"/>
        <v>646174.92973664589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Sales!F253</f>
        <v>1892506</v>
      </c>
      <c r="D254" s="30">
        <f>Returns!F254</f>
        <v>844946</v>
      </c>
      <c r="E254" s="31">
        <f t="shared" si="1"/>
        <v>0.44646939032161587</v>
      </c>
      <c r="F254" s="165">
        <f t="shared" ref="F254:F260" si="6">_xlfn.FORECAST.ETS($B254,$D$149:$D$252,$B$149:$B$252,12,1)</f>
        <v>876013.71515426307</v>
      </c>
      <c r="G254" s="35"/>
      <c r="H254" s="35"/>
      <c r="I254" s="30">
        <f>_xlfn.FORECAST.ETS($B254,$C$149:$C$252,$B$149:$B$252,12,1)</f>
        <v>1842981.4024668941</v>
      </c>
      <c r="J254" s="30"/>
      <c r="K254" s="30"/>
      <c r="L254" s="31">
        <f t="shared" ref="L254:L260" si="7">_xlfn.FORECAST.ETS($B254,$E$149:$E$252,$B$149:$B$252,12,1)</f>
        <v>0.442312747963647</v>
      </c>
      <c r="M254" s="30"/>
      <c r="N254" s="30"/>
      <c r="O254" s="167">
        <f t="shared" si="5"/>
        <v>815174.16857102804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Sales!F254</f>
        <v>1591839</v>
      </c>
      <c r="D255" s="30">
        <f>Returns!F255</f>
        <v>659309</v>
      </c>
      <c r="E255" s="31">
        <f t="shared" si="1"/>
        <v>0.41418070546079094</v>
      </c>
      <c r="F255" s="165">
        <f t="shared" si="6"/>
        <v>803950.53570181411</v>
      </c>
      <c r="G255" s="35"/>
      <c r="H255" s="35"/>
      <c r="I255" s="30">
        <f t="shared" ref="I255:I260" si="8">_xlfn.FORECAST.ETS($B255,$C$149:$C$252,$B$149:$B$252,12,1)</f>
        <v>1643129.7976241307</v>
      </c>
      <c r="J255" s="30"/>
      <c r="K255" s="30"/>
      <c r="L255" s="31">
        <f t="shared" si="7"/>
        <v>0.67957296501110132</v>
      </c>
      <c r="M255" s="30"/>
      <c r="N255" s="30"/>
      <c r="O255" s="167">
        <f t="shared" si="5"/>
        <v>1116626.5884695214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Sales!F255</f>
        <v>1480278</v>
      </c>
      <c r="D256" s="30">
        <f>Returns!F256</f>
        <v>580836</v>
      </c>
      <c r="E256" s="31">
        <f t="shared" si="1"/>
        <v>0.39238305237259485</v>
      </c>
      <c r="F256" s="165">
        <f t="shared" si="6"/>
        <v>739881.69248217379</v>
      </c>
      <c r="G256" s="35"/>
      <c r="H256" s="35"/>
      <c r="I256" s="30">
        <f t="shared" si="8"/>
        <v>1649854.4294239432</v>
      </c>
      <c r="J256" s="30"/>
      <c r="K256" s="30"/>
      <c r="L256" s="31">
        <f t="shared" si="7"/>
        <v>0.37527337941452515</v>
      </c>
      <c r="M256" s="30"/>
      <c r="N256" s="30"/>
      <c r="O256" s="167">
        <f t="shared" si="5"/>
        <v>619146.44727194635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Sales!F256</f>
        <v>1750182</v>
      </c>
      <c r="D257" s="30">
        <f>Returns!F257</f>
        <v>742867</v>
      </c>
      <c r="E257" s="31">
        <f t="shared" si="1"/>
        <v>0.42445128563772228</v>
      </c>
      <c r="F257" s="165">
        <f t="shared" si="6"/>
        <v>658808.56259408942</v>
      </c>
      <c r="G257" s="35"/>
      <c r="H257" s="35"/>
      <c r="I257" s="30">
        <f t="shared" si="8"/>
        <v>1890151.6616389111</v>
      </c>
      <c r="J257" s="30"/>
      <c r="K257" s="30"/>
      <c r="L257" s="31">
        <f t="shared" si="7"/>
        <v>0.21828760523135751</v>
      </c>
      <c r="M257" s="30"/>
      <c r="N257" s="30"/>
      <c r="O257" s="167">
        <f t="shared" si="5"/>
        <v>412596.67974322906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Sales!F257</f>
        <v>1250480</v>
      </c>
      <c r="D258" s="30">
        <f>Returns!F258</f>
        <v>640775</v>
      </c>
      <c r="E258" s="31">
        <f t="shared" si="1"/>
        <v>0.51242322947987973</v>
      </c>
      <c r="F258" s="165">
        <f t="shared" si="6"/>
        <v>678905.01483380841</v>
      </c>
      <c r="G258" s="35"/>
      <c r="H258" s="35"/>
      <c r="I258" s="30">
        <f t="shared" si="8"/>
        <v>1517282.2756921977</v>
      </c>
      <c r="J258" s="30"/>
      <c r="K258" s="30"/>
      <c r="L258" s="31">
        <f t="shared" si="7"/>
        <v>0.50884866607675805</v>
      </c>
      <c r="M258" s="30"/>
      <c r="N258" s="30"/>
      <c r="O258" s="167">
        <f t="shared" si="5"/>
        <v>772067.0620478827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Sales!F258</f>
        <v>1546926</v>
      </c>
      <c r="D259" s="30">
        <f>Returns!F259</f>
        <v>657125</v>
      </c>
      <c r="E259" s="31">
        <f t="shared" si="1"/>
        <v>0.42479407547613784</v>
      </c>
      <c r="F259" s="165">
        <f t="shared" si="6"/>
        <v>761690.16772615269</v>
      </c>
      <c r="G259" s="35"/>
      <c r="H259" s="35"/>
      <c r="I259" s="30">
        <f t="shared" si="8"/>
        <v>1799200.6824842147</v>
      </c>
      <c r="J259" s="30"/>
      <c r="K259" s="30"/>
      <c r="L259" s="31">
        <f t="shared" si="7"/>
        <v>0.38965350408018173</v>
      </c>
      <c r="M259" s="30"/>
      <c r="N259" s="30"/>
      <c r="O259" s="167">
        <f t="shared" si="5"/>
        <v>701064.85047342873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Sales!F259</f>
        <v>1562354</v>
      </c>
      <c r="D260" s="30">
        <f>Returns!F260</f>
        <v>764712</v>
      </c>
      <c r="E260" s="31">
        <f t="shared" si="1"/>
        <v>0.48946141527464326</v>
      </c>
      <c r="F260" s="166">
        <f t="shared" si="6"/>
        <v>761391.45344260323</v>
      </c>
      <c r="G260" s="36"/>
      <c r="H260" s="36"/>
      <c r="I260" s="33">
        <f t="shared" si="8"/>
        <v>1863284.5324298905</v>
      </c>
      <c r="J260" s="33"/>
      <c r="K260" s="33"/>
      <c r="L260" s="34">
        <f t="shared" si="7"/>
        <v>0.30974255536748629</v>
      </c>
      <c r="M260" s="33"/>
      <c r="N260" s="33"/>
      <c r="O260" s="168">
        <f t="shared" si="5"/>
        <v>577138.51245154615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Sales!F260</f>
        <v>1848559</v>
      </c>
      <c r="D261" s="30">
        <f>Returns!F261</f>
        <v>1169324</v>
      </c>
      <c r="E261" s="31">
        <f t="shared" si="1"/>
        <v>0.63255973977568469</v>
      </c>
      <c r="F261" s="35"/>
      <c r="G261" s="35">
        <f>_xlfn.FORECAST.ETS($B261,$D$149:$D$260,$B$149:$B$260,12,1)</f>
        <v>819667.85748438328</v>
      </c>
      <c r="H261" s="35"/>
      <c r="I261" s="30"/>
      <c r="J261" s="30">
        <f>_xlfn.FORECAST.ETS($B261,$C$149:$C$260,$B$149:$B$260,12,1)</f>
        <v>1825936.7919754062</v>
      </c>
      <c r="K261" s="30"/>
      <c r="L261" s="30"/>
      <c r="M261" s="31">
        <f>_xlfn.FORECAST.ETS($B261,$E$149:$E$260,$B$149:$B$260,12,1)</f>
        <v>0.27469818159451947</v>
      </c>
      <c r="N261" s="30"/>
      <c r="O261" s="37"/>
      <c r="P261" s="37">
        <f>J261*M261</f>
        <v>501581.51646217448</v>
      </c>
      <c r="Q261" s="37"/>
      <c r="R261" t="s">
        <v>159</v>
      </c>
      <c r="S261" s="35">
        <f>SUM(G265:G272)-SUM($D265:$D272)</f>
        <v>557516.97114947252</v>
      </c>
      <c r="T261" s="37">
        <f>SUM(P265:P272)-SUM($D265:$D272)</f>
        <v>808152.16103677545</v>
      </c>
      <c r="U261" s="35">
        <f>ABS(S261)</f>
        <v>557516.97114947252</v>
      </c>
      <c r="V261" s="37">
        <f>ABS(T261)</f>
        <v>808152.16103677545</v>
      </c>
      <c r="W261" s="53">
        <f>U261/SUM(D265:D272)</f>
        <v>0.12670402548581788</v>
      </c>
      <c r="X261" s="54">
        <f>V261/SUM(D265:D272)</f>
        <v>0.18366460091305378</v>
      </c>
      <c r="Y261" s="35">
        <f>S261^2</f>
        <v>310825173119.68176</v>
      </c>
      <c r="Z261" s="37">
        <f>T261^2</f>
        <v>653109915388.41028</v>
      </c>
      <c r="AA261" s="67">
        <f>SUM(G304:G311)-SUM($D265:$D272)</f>
        <v>1311797.1235415228</v>
      </c>
      <c r="AB261" s="67">
        <f>ABS(AA261)</f>
        <v>1311797.1235415228</v>
      </c>
      <c r="AC261" s="68">
        <f>AB261/SUM(D265:D272)</f>
        <v>0.29812541101796547</v>
      </c>
      <c r="AD261" s="67">
        <f>AA261^2</f>
        <v>1720811693331.8132</v>
      </c>
    </row>
    <row r="262" spans="2:30" x14ac:dyDescent="0.25">
      <c r="B262" s="27">
        <v>45107</v>
      </c>
      <c r="C262" s="30">
        <f>Sales!F261</f>
        <v>1490169</v>
      </c>
      <c r="D262" s="30">
        <f>Returns!F262</f>
        <v>794664</v>
      </c>
      <c r="E262" s="31">
        <f t="shared" si="1"/>
        <v>0.53327105851752388</v>
      </c>
      <c r="F262" s="35"/>
      <c r="G262" s="35">
        <f t="shared" ref="G262:G264" si="9">_xlfn.FORECAST.ETS($B262,$D$149:$D$260,$B$149:$B$260,12,1)</f>
        <v>922857.17667242337</v>
      </c>
      <c r="H262" s="35"/>
      <c r="I262" s="30"/>
      <c r="J262" s="30">
        <f t="shared" ref="J262:J264" si="10">_xlfn.FORECAST.ETS($B262,$C$149:$C$260,$B$149:$B$260,12,1)</f>
        <v>2328922.8541958835</v>
      </c>
      <c r="K262" s="30"/>
      <c r="L262" s="30"/>
      <c r="M262" s="31">
        <f t="shared" ref="M262:M264" si="11">_xlfn.FORECAST.ETS($B262,$E$149:$E$260,$B$149:$B$260,12,1)</f>
        <v>0.20505191681183649</v>
      </c>
      <c r="N262" s="30"/>
      <c r="O262" s="37"/>
      <c r="P262" s="37">
        <f t="shared" si="5"/>
        <v>477550.09535975911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Sales!F262</f>
        <v>1347751</v>
      </c>
      <c r="D263" s="30">
        <f>Returns!F263</f>
        <v>768114</v>
      </c>
      <c r="E263" s="31">
        <f t="shared" si="1"/>
        <v>0.56992278247243</v>
      </c>
      <c r="F263" s="35"/>
      <c r="G263" s="35">
        <f t="shared" si="9"/>
        <v>883972.38607470447</v>
      </c>
      <c r="H263" s="35"/>
      <c r="I263" s="30"/>
      <c r="J263" s="30">
        <f t="shared" si="10"/>
        <v>1268429.1913180833</v>
      </c>
      <c r="K263" s="30"/>
      <c r="L263" s="30"/>
      <c r="M263" s="31">
        <f t="shared" si="11"/>
        <v>0.96264757497068854</v>
      </c>
      <c r="N263" s="30"/>
      <c r="O263" s="37"/>
      <c r="P263" s="37">
        <f t="shared" si="5"/>
        <v>1221050.2850443844</v>
      </c>
      <c r="Q263" s="37"/>
      <c r="R263" t="s">
        <v>160</v>
      </c>
      <c r="S263" s="35">
        <f>SUM(G270:G272)-SUM($D270:$D272)</f>
        <v>204111.87939757481</v>
      </c>
      <c r="T263" s="37">
        <f>SUM(P270:P272)-SUM($D270:$D272)</f>
        <v>50520.127794958651</v>
      </c>
      <c r="U263" s="35">
        <f>ABS(S263)</f>
        <v>204111.87939757481</v>
      </c>
      <c r="V263" s="37">
        <f>ABS(T263)</f>
        <v>50520.127794958651</v>
      </c>
      <c r="W263" s="53">
        <f>U263/SUM(D267:D274)</f>
        <v>4.7083784743336757E-2</v>
      </c>
      <c r="X263" s="54">
        <f>V263/SUM(D267:D274)</f>
        <v>1.1653799030826816E-2</v>
      </c>
      <c r="Y263" s="35">
        <f>S263^2</f>
        <v>41661659311.210129</v>
      </c>
      <c r="Z263" s="37">
        <f>T263^2</f>
        <v>2552283312.4189534</v>
      </c>
      <c r="AA263" s="67">
        <f>SUM(G309:G311)-SUM($D270:$D272)</f>
        <v>639232.61498360382</v>
      </c>
      <c r="AB263" s="67">
        <f>ABS(AA263)</f>
        <v>639232.61498360382</v>
      </c>
      <c r="AC263" s="68">
        <f>AB263/SUM(D267:D274)</f>
        <v>0.14745585084826704</v>
      </c>
      <c r="AD263" s="67">
        <f>AA263^2</f>
        <v>408618336058.77631</v>
      </c>
    </row>
    <row r="264" spans="2:30" x14ac:dyDescent="0.25">
      <c r="B264" s="27">
        <v>45169</v>
      </c>
      <c r="C264" s="30">
        <f>Sales!F263</f>
        <v>1178943</v>
      </c>
      <c r="D264" s="30">
        <f>Returns!F264</f>
        <v>596142</v>
      </c>
      <c r="E264" s="31">
        <f t="shared" si="1"/>
        <v>0.50565803435789514</v>
      </c>
      <c r="F264" s="35"/>
      <c r="G264" s="35">
        <f t="shared" si="9"/>
        <v>734356.57685488753</v>
      </c>
      <c r="H264" s="35"/>
      <c r="I264" s="30"/>
      <c r="J264" s="30">
        <f t="shared" si="10"/>
        <v>1629740.8895019277</v>
      </c>
      <c r="K264" s="30"/>
      <c r="L264" s="30"/>
      <c r="M264" s="31">
        <f t="shared" si="11"/>
        <v>0.42076458296640046</v>
      </c>
      <c r="N264" s="30"/>
      <c r="O264" s="37"/>
      <c r="P264" s="37">
        <f t="shared" si="5"/>
        <v>685737.24571456912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Sales!F264</f>
        <v>1458024</v>
      </c>
      <c r="D265" s="30">
        <f>Returns!F265</f>
        <v>598249</v>
      </c>
      <c r="E265" s="31">
        <f t="shared" si="1"/>
        <v>0.41031491937032588</v>
      </c>
      <c r="F265" s="35"/>
      <c r="G265" s="175">
        <f>_xlfn.FORECAST.ETS($B265,$D$149:$D$264,$B$149:$B$264,12,1)</f>
        <v>602188.18160060083</v>
      </c>
      <c r="H265" s="35"/>
      <c r="I265" s="30"/>
      <c r="J265" s="173">
        <f>_xlfn.FORECAST.ETS($B265,$C$149:$C$264,$B$149:$B$264,12,1)</f>
        <v>1530839.6847310958</v>
      </c>
      <c r="K265" s="30"/>
      <c r="L265" s="30"/>
      <c r="M265" s="177">
        <f>_xlfn.FORECAST.ETS($B265,$E$149:$E$264,$B$149:$B$264,12,1)</f>
        <v>0.47176795909700059</v>
      </c>
      <c r="N265" s="30"/>
      <c r="O265" s="37"/>
      <c r="P265" s="167">
        <f t="shared" si="5"/>
        <v>722201.11377028492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Sales!F265</f>
        <v>1175237</v>
      </c>
      <c r="D266" s="30">
        <f>Returns!F266</f>
        <v>552569</v>
      </c>
      <c r="E266" s="31">
        <f t="shared" si="1"/>
        <v>0.4701766537302689</v>
      </c>
      <c r="F266" s="35"/>
      <c r="G266" s="165">
        <f t="shared" ref="G266:G272" si="12">_xlfn.FORECAST.ETS($B266,$D$149:$D$264,$B$149:$B$264,12,1)</f>
        <v>742311.26504436822</v>
      </c>
      <c r="H266" s="35"/>
      <c r="I266" s="30"/>
      <c r="J266" s="30">
        <f t="shared" ref="J266:J272" si="13">_xlfn.FORECAST.ETS($B266,$C$149:$C$264,$B$149:$B$264,12,1)</f>
        <v>1671551.6128470041</v>
      </c>
      <c r="K266" s="30"/>
      <c r="L266" s="30"/>
      <c r="M266" s="31">
        <f t="shared" ref="M266:M272" si="14">_xlfn.FORECAST.ETS($B266,$E$149:$E$264,$B$149:$B$264,12,1)</f>
        <v>0.49440914367101169</v>
      </c>
      <c r="N266" s="30"/>
      <c r="O266" s="37"/>
      <c r="P266" s="167">
        <f t="shared" ref="P266:P272" si="15">J266*M266</f>
        <v>826430.40150958579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Sales!F266</f>
        <v>1396111</v>
      </c>
      <c r="D267" s="30">
        <f>Returns!F267</f>
        <v>723371</v>
      </c>
      <c r="E267" s="31">
        <f t="shared" si="1"/>
        <v>0.51813287052390533</v>
      </c>
      <c r="F267" s="35"/>
      <c r="G267" s="165">
        <f t="shared" si="12"/>
        <v>670550.97243105224</v>
      </c>
      <c r="H267" s="35"/>
      <c r="I267" s="30"/>
      <c r="J267" s="30">
        <f t="shared" si="13"/>
        <v>1364895.8595415256</v>
      </c>
      <c r="K267" s="30"/>
      <c r="L267" s="30"/>
      <c r="M267" s="31">
        <f t="shared" si="14"/>
        <v>0.62631539998403873</v>
      </c>
      <c r="N267" s="30"/>
      <c r="O267" s="37"/>
      <c r="P267" s="167">
        <f t="shared" si="15"/>
        <v>854855.29620530899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Sales!F267</f>
        <v>0</v>
      </c>
      <c r="D268" s="30">
        <f>Returns!F268</f>
        <v>474374</v>
      </c>
      <c r="E268" s="31"/>
      <c r="F268" s="35"/>
      <c r="G268" s="165">
        <f t="shared" si="12"/>
        <v>607008.56327947474</v>
      </c>
      <c r="H268" s="35"/>
      <c r="I268" s="30"/>
      <c r="J268" s="30">
        <f t="shared" si="13"/>
        <v>1128752.9554542312</v>
      </c>
      <c r="K268" s="30"/>
      <c r="L268" s="30"/>
      <c r="M268" s="31">
        <f t="shared" si="14"/>
        <v>0.51496967874561494</v>
      </c>
      <c r="N268" s="30"/>
      <c r="O268" s="37"/>
      <c r="P268" s="167">
        <f t="shared" si="15"/>
        <v>581273.54685342882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Sales!F268</f>
        <v>1105293</v>
      </c>
      <c r="D269" s="30">
        <f>Returns!F269</f>
        <v>446934</v>
      </c>
      <c r="E269" s="31">
        <f t="shared" si="1"/>
        <v>0.40435793947849125</v>
      </c>
      <c r="F269" s="35"/>
      <c r="G269" s="165">
        <f t="shared" si="12"/>
        <v>526843.10939640214</v>
      </c>
      <c r="H269" s="35"/>
      <c r="I269" s="30"/>
      <c r="J269" s="30">
        <f t="shared" si="13"/>
        <v>1404341.6793654442</v>
      </c>
      <c r="K269" s="30"/>
      <c r="L269" s="30"/>
      <c r="M269" s="31">
        <f t="shared" si="14"/>
        <v>0.4047224996982407</v>
      </c>
      <c r="N269" s="30"/>
      <c r="O269" s="37"/>
      <c r="P269" s="167">
        <f t="shared" si="15"/>
        <v>568368.67490320781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Sales!F269</f>
        <v>1030784</v>
      </c>
      <c r="D270" s="30">
        <f>Returns!F270</f>
        <v>524013</v>
      </c>
      <c r="E270" s="31">
        <f t="shared" si="1"/>
        <v>0.5083635368806656</v>
      </c>
      <c r="F270" s="35"/>
      <c r="G270" s="165">
        <f t="shared" si="12"/>
        <v>547928.70984357502</v>
      </c>
      <c r="H270" s="35"/>
      <c r="I270" s="30"/>
      <c r="J270" s="30">
        <f t="shared" si="13"/>
        <v>1114487.5883503808</v>
      </c>
      <c r="K270" s="30"/>
      <c r="L270" s="30"/>
      <c r="M270" s="31">
        <f t="shared" si="14"/>
        <v>0.52993677788615479</v>
      </c>
      <c r="N270" s="30"/>
      <c r="O270" s="37"/>
      <c r="P270" s="167">
        <f t="shared" si="15"/>
        <v>590607.96156451199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Sales!F270</f>
        <v>988335</v>
      </c>
      <c r="D271" s="30">
        <f>Returns!F271</f>
        <v>441046</v>
      </c>
      <c r="E271" s="31">
        <f t="shared" si="1"/>
        <v>0.44625152402778412</v>
      </c>
      <c r="F271" s="35"/>
      <c r="G271" s="165">
        <f t="shared" si="12"/>
        <v>630220.22245908331</v>
      </c>
      <c r="H271" s="35"/>
      <c r="I271" s="30"/>
      <c r="J271" s="30">
        <f t="shared" si="13"/>
        <v>1460447.2062761956</v>
      </c>
      <c r="K271" s="30"/>
      <c r="L271" s="30"/>
      <c r="M271" s="31">
        <f t="shared" si="14"/>
        <v>0.28870613004906936</v>
      </c>
      <c r="N271" s="30"/>
      <c r="O271" s="37"/>
      <c r="P271" s="167">
        <f t="shared" si="15"/>
        <v>421640.06106497534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Sales!F271</f>
        <v>1184178</v>
      </c>
      <c r="D272" s="30">
        <f>Returns!F272</f>
        <v>639596</v>
      </c>
      <c r="E272" s="31">
        <f t="shared" si="1"/>
        <v>0.54011812413336513</v>
      </c>
      <c r="F272" s="36"/>
      <c r="G272" s="166">
        <f t="shared" si="12"/>
        <v>630617.94709491648</v>
      </c>
      <c r="H272" s="36"/>
      <c r="I272" s="33"/>
      <c r="J272" s="33">
        <f t="shared" si="13"/>
        <v>1448104.5504050776</v>
      </c>
      <c r="K272" s="33"/>
      <c r="L272" s="33"/>
      <c r="M272" s="34">
        <f t="shared" si="14"/>
        <v>0.44397837503212439</v>
      </c>
      <c r="N272" s="33"/>
      <c r="O272" s="38"/>
      <c r="P272" s="168">
        <f t="shared" si="15"/>
        <v>642927.10516547144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Sales!F272</f>
        <v>1059846</v>
      </c>
      <c r="D273" s="30">
        <f>Returns!F273</f>
        <v>507090</v>
      </c>
      <c r="E273" s="31">
        <f t="shared" si="1"/>
        <v>0.47845630402907591</v>
      </c>
      <c r="F273" s="35"/>
      <c r="G273" s="35"/>
      <c r="H273" s="35">
        <f>_xlfn.FORECAST.ETS($B273,$D$149:$D$272,$B$149:$B$272,12,1)</f>
        <v>628844.11750466877</v>
      </c>
      <c r="I273" s="30"/>
      <c r="J273" s="30"/>
      <c r="K273" s="30">
        <f>_xlfn.FORECAST.ETS($B273,$C$149:$C$272,$B$149:$B$272,12,1)</f>
        <v>1214696.1708188984</v>
      </c>
      <c r="L273" s="30"/>
      <c r="M273" s="30"/>
      <c r="N273" s="31">
        <f>_xlfn.FORECAST.ETS($B273,$E$149:$E$272,$B$149:$B$272,12,1)</f>
        <v>0.57595934955247974</v>
      </c>
      <c r="O273" s="37"/>
      <c r="P273" s="37"/>
      <c r="Q273" s="37">
        <f>K273*N273</f>
        <v>699615.61644874047</v>
      </c>
      <c r="R273" t="s">
        <v>159</v>
      </c>
      <c r="S273" s="35">
        <f>SUM(H277:H284)-SUM($D277:$D284)</f>
        <v>-178932.59508790076</v>
      </c>
      <c r="T273" s="37">
        <f>SUM(Q277:Q284)-SUM($D277:$D284)</f>
        <v>-106978.00126990583</v>
      </c>
      <c r="U273" s="35">
        <f>ABS(S273)</f>
        <v>178932.59508790076</v>
      </c>
      <c r="V273" s="37">
        <f>ABS(T273)</f>
        <v>106978.00126990583</v>
      </c>
      <c r="W273" s="53">
        <f>U273/SUM(D277:D284)</f>
        <v>6.1258062436887535E-2</v>
      </c>
      <c r="X273" s="54">
        <f>V273/SUM(D277:D284)</f>
        <v>3.662421079818369E-2</v>
      </c>
      <c r="Y273" s="35">
        <f>S273^2</f>
        <v>32016873584.890648</v>
      </c>
      <c r="Z273" s="37">
        <f>T273^2</f>
        <v>11444292755.703974</v>
      </c>
      <c r="AA273" s="67">
        <f>SUM(H316:H323)-SUM($D277:$D284)</f>
        <v>821506.87558924779</v>
      </c>
      <c r="AB273" s="67">
        <f>ABS(AA273)</f>
        <v>821506.87558924779</v>
      </c>
      <c r="AC273" s="68">
        <f>AB273/SUM(D277:D284)</f>
        <v>0.28124512167532628</v>
      </c>
      <c r="AD273" s="67">
        <f>AA273^2</f>
        <v>674873546640.40784</v>
      </c>
    </row>
    <row r="274" spans="2:33" x14ac:dyDescent="0.25">
      <c r="B274" s="27">
        <v>45473</v>
      </c>
      <c r="C274" s="30">
        <f>Sales!F273</f>
        <v>856685</v>
      </c>
      <c r="D274" s="30">
        <f>Returns!F274</f>
        <v>578654</v>
      </c>
      <c r="E274" s="31">
        <f t="shared" si="1"/>
        <v>0.67545714002229529</v>
      </c>
      <c r="F274" s="35"/>
      <c r="G274" s="35"/>
      <c r="H274" s="35">
        <f t="shared" ref="H274:H276" si="16">_xlfn.FORECAST.ETS($B274,$D$149:$D$272,$B$149:$B$272,12,1)</f>
        <v>730726.13367468212</v>
      </c>
      <c r="I274" s="30"/>
      <c r="J274" s="30"/>
      <c r="K274" s="30">
        <f t="shared" ref="K274:K276" si="17">_xlfn.FORECAST.ETS($B274,$C$149:$C$272,$B$149:$B$272,12,1)</f>
        <v>1253013.0386974448</v>
      </c>
      <c r="L274" s="30"/>
      <c r="M274" s="30"/>
      <c r="N274" s="31">
        <f t="shared" ref="N274:N276" si="18">_xlfn.FORECAST.ETS($B274,$E$149:$E$272,$B$149:$B$272,12,1)</f>
        <v>0.48408371613094126</v>
      </c>
      <c r="O274" s="37"/>
      <c r="P274" s="37"/>
      <c r="Q274" s="37">
        <f t="shared" ref="Q274:Q284" si="19">K274*N274</f>
        <v>606563.20813318202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Sales!F274</f>
        <v>868308</v>
      </c>
      <c r="D275" s="30">
        <f>Returns!F275</f>
        <v>389495</v>
      </c>
      <c r="E275" s="31">
        <f t="shared" si="1"/>
        <v>0.44856778930978408</v>
      </c>
      <c r="F275" s="35"/>
      <c r="G275" s="35"/>
      <c r="H275" s="35">
        <f t="shared" si="16"/>
        <v>691297.84448231012</v>
      </c>
      <c r="I275" s="30"/>
      <c r="J275" s="30"/>
      <c r="K275" s="30">
        <f t="shared" si="17"/>
        <v>1115740.7323265928</v>
      </c>
      <c r="L275" s="30"/>
      <c r="M275" s="30"/>
      <c r="N275" s="31">
        <f t="shared" si="18"/>
        <v>0.79596071783946776</v>
      </c>
      <c r="O275" s="37"/>
      <c r="P275" s="37"/>
      <c r="Q275" s="37">
        <f t="shared" si="19"/>
        <v>888085.79422540823</v>
      </c>
      <c r="R275" t="s">
        <v>160</v>
      </c>
      <c r="S275" s="35">
        <f>SUM(H282:H284)-SUM($D282:$D284)</f>
        <v>-34781.646790846484</v>
      </c>
      <c r="T275" s="37">
        <f>SUM(Q282:Q284)-SUM($D282:$D284)</f>
        <v>-126033.13078297558</v>
      </c>
      <c r="U275" s="35">
        <f>ABS(S275)</f>
        <v>34781.646790846484</v>
      </c>
      <c r="V275" s="37">
        <f>ABS(T275)</f>
        <v>126033.13078297558</v>
      </c>
      <c r="W275" s="53">
        <f>U275/SUM(D279:D286)</f>
        <v>1.6975351663460057E-2</v>
      </c>
      <c r="X275" s="54">
        <f>V275/SUM(D279:D286)</f>
        <v>6.1511081667671531E-2</v>
      </c>
      <c r="Y275" s="35">
        <f>S275^2</f>
        <v>1209762953.4832015</v>
      </c>
      <c r="Z275" s="37">
        <f>T275^2</f>
        <v>15884350054.958628</v>
      </c>
      <c r="AA275" s="67">
        <f>SUM(H321:H323)-SUM($D282:$D284)</f>
        <v>466819.48898960114</v>
      </c>
      <c r="AB275" s="67">
        <f>ABS(AA275)</f>
        <v>466819.48898960114</v>
      </c>
      <c r="AC275" s="68">
        <f>AB275/SUM(D279:D286)</f>
        <v>0.22783351911447383</v>
      </c>
      <c r="AD275" s="67">
        <f>AA275^2</f>
        <v>217920435300.51233</v>
      </c>
    </row>
    <row r="276" spans="2:33" x14ac:dyDescent="0.25">
      <c r="B276" s="27">
        <v>45535</v>
      </c>
      <c r="C276" s="30">
        <f>Sales!F275</f>
        <v>1029631</v>
      </c>
      <c r="D276" s="30">
        <f>Returns!F276</f>
        <v>456721</v>
      </c>
      <c r="E276" s="31">
        <f t="shared" si="1"/>
        <v>0.44357735926754344</v>
      </c>
      <c r="F276" s="35"/>
      <c r="G276" s="35"/>
      <c r="H276" s="35">
        <f t="shared" si="16"/>
        <v>541057.89071297925</v>
      </c>
      <c r="I276" s="30"/>
      <c r="J276" s="30"/>
      <c r="K276" s="30">
        <f t="shared" si="17"/>
        <v>1044503.7254337068</v>
      </c>
      <c r="L276" s="30"/>
      <c r="M276" s="30"/>
      <c r="N276" s="31">
        <f t="shared" si="18"/>
        <v>0.57080880288788594</v>
      </c>
      <c r="O276" s="37"/>
      <c r="P276" s="37"/>
      <c r="Q276" s="37">
        <f t="shared" si="19"/>
        <v>596211.92112675123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Sales!F276</f>
        <v>881201</v>
      </c>
      <c r="D277" s="30">
        <f>Returns!F277</f>
        <v>414412</v>
      </c>
      <c r="E277" s="31">
        <f t="shared" ref="E277:E284" si="20">IFERROR(D277/C277,0)</f>
        <v>0.47028090072526019</v>
      </c>
      <c r="F277" s="35"/>
      <c r="G277" s="35"/>
      <c r="H277" s="175">
        <f>_xlfn.FORECAST.ETS($B277,$D$149:$D$276,$B$149:$B$276,12,1)</f>
        <v>398340.5408073084</v>
      </c>
      <c r="I277" s="30"/>
      <c r="J277" s="30"/>
      <c r="K277" s="173">
        <f>_xlfn.FORECAST.ETS($B277,$C$149:$C$276,$B$149:$B$276,12,1)</f>
        <v>894784.73506579932</v>
      </c>
      <c r="L277" s="30"/>
      <c r="M277" s="30"/>
      <c r="N277" s="177">
        <f>_xlfn.FORECAST.ETS($B277,$E$149:$E$276,$B$149:$B$276,12,1)</f>
        <v>0.40575448312318202</v>
      </c>
      <c r="O277" s="37"/>
      <c r="P277" s="37"/>
      <c r="Q277" s="167">
        <f t="shared" si="19"/>
        <v>363062.91768313677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Sales!F277</f>
        <v>1192270</v>
      </c>
      <c r="D278" s="30">
        <f>Returns!F278</f>
        <v>457602</v>
      </c>
      <c r="E278" s="31">
        <f t="shared" si="20"/>
        <v>0.38380735907135127</v>
      </c>
      <c r="F278" s="35"/>
      <c r="G278" s="35"/>
      <c r="H278" s="165">
        <f t="shared" ref="H278:H284" si="21">_xlfn.FORECAST.ETS($B278,$D$149:$D$276,$B$149:$B$276,12,1)</f>
        <v>422694.89410018042</v>
      </c>
      <c r="I278" s="30"/>
      <c r="J278" s="30"/>
      <c r="K278" s="30">
        <f t="shared" ref="K278:K284" si="22">_xlfn.FORECAST.ETS($B278,$C$149:$C$276,$B$149:$B$276,12,1)</f>
        <v>972279.12112751324</v>
      </c>
      <c r="L278" s="30"/>
      <c r="M278" s="30"/>
      <c r="N278" s="31">
        <f t="shared" ref="N278:N284" si="23">_xlfn.FORECAST.ETS($B278,$E$149:$E$276,$B$149:$B$276,12,1)</f>
        <v>0.43312422629367647</v>
      </c>
      <c r="O278" s="37"/>
      <c r="P278" s="37"/>
      <c r="Q278" s="167">
        <f t="shared" si="19"/>
        <v>421117.6420798499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Sales!F278</f>
        <v>689024</v>
      </c>
      <c r="D279" s="30">
        <f>Returns!F279</f>
        <v>368352</v>
      </c>
      <c r="E279" s="31">
        <f t="shared" si="20"/>
        <v>0.53459966561396988</v>
      </c>
      <c r="F279" s="35"/>
      <c r="G279" s="35"/>
      <c r="H279" s="165">
        <f t="shared" si="21"/>
        <v>375836.17184568738</v>
      </c>
      <c r="I279" s="30"/>
      <c r="J279" s="30"/>
      <c r="K279" s="30">
        <f t="shared" si="22"/>
        <v>768543.87690102821</v>
      </c>
      <c r="L279" s="30"/>
      <c r="M279" s="30"/>
      <c r="N279" s="31">
        <f t="shared" si="23"/>
        <v>0.55467263674755329</v>
      </c>
      <c r="O279" s="37"/>
      <c r="P279" s="37"/>
      <c r="Q279" s="167">
        <f t="shared" si="19"/>
        <v>426290.25865688035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Sales!F279</f>
        <v>716765</v>
      </c>
      <c r="D280" s="30">
        <f>Returns!F280</f>
        <v>354909</v>
      </c>
      <c r="E280" s="31">
        <f t="shared" si="20"/>
        <v>0.49515392074110759</v>
      </c>
      <c r="F280" s="35"/>
      <c r="G280" s="35"/>
      <c r="H280" s="165">
        <f t="shared" si="21"/>
        <v>256709.15688659489</v>
      </c>
      <c r="I280" s="30"/>
      <c r="J280" s="30"/>
      <c r="K280" s="30">
        <f t="shared" si="22"/>
        <v>769024.31461338082</v>
      </c>
      <c r="L280" s="30"/>
      <c r="M280" s="30"/>
      <c r="N280" s="31">
        <f t="shared" si="23"/>
        <v>0.45071263653710569</v>
      </c>
      <c r="O280" s="37"/>
      <c r="P280" s="37"/>
      <c r="Q280" s="167">
        <f t="shared" si="19"/>
        <v>346608.97640053753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Sales!F280</f>
        <v>888324</v>
      </c>
      <c r="D281" s="30">
        <f>Returns!F281</f>
        <v>292492</v>
      </c>
      <c r="E281" s="31">
        <f t="shared" si="20"/>
        <v>0.32926274647538512</v>
      </c>
      <c r="F281" s="35"/>
      <c r="G281" s="35"/>
      <c r="H281" s="165">
        <f t="shared" si="21"/>
        <v>290035.28806317487</v>
      </c>
      <c r="I281" s="30"/>
      <c r="J281" s="30"/>
      <c r="K281" s="30">
        <f t="shared" si="22"/>
        <v>1006456.2698685188</v>
      </c>
      <c r="L281" s="30"/>
      <c r="M281" s="30"/>
      <c r="N281" s="31">
        <f t="shared" si="23"/>
        <v>0.34749878873361773</v>
      </c>
      <c r="O281" s="37"/>
      <c r="P281" s="37"/>
      <c r="Q281" s="167">
        <f t="shared" si="19"/>
        <v>349742.33469266538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Sales!F281</f>
        <v>913131</v>
      </c>
      <c r="D282" s="30">
        <f>Returns!F282</f>
        <v>277164</v>
      </c>
      <c r="E282" s="31">
        <f t="shared" si="20"/>
        <v>0.30353147576853706</v>
      </c>
      <c r="F282" s="35"/>
      <c r="G282" s="35"/>
      <c r="H282" s="165">
        <f t="shared" si="21"/>
        <v>243281.85132467595</v>
      </c>
      <c r="I282" s="30"/>
      <c r="J282" s="30"/>
      <c r="K282" s="30">
        <f t="shared" si="22"/>
        <v>629690.38554137223</v>
      </c>
      <c r="L282" s="30"/>
      <c r="M282" s="30"/>
      <c r="N282" s="31">
        <f t="shared" si="23"/>
        <v>0.46533802958667414</v>
      </c>
      <c r="O282" s="37"/>
      <c r="P282" s="37"/>
      <c r="Q282" s="167">
        <f t="shared" si="19"/>
        <v>293018.8832574953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Sales!F282</f>
        <v>597514</v>
      </c>
      <c r="D283" s="30">
        <f>Returns!F283</f>
        <v>450406</v>
      </c>
      <c r="E283" s="31">
        <f t="shared" si="20"/>
        <v>0.75379991096442933</v>
      </c>
      <c r="F283" s="35"/>
      <c r="G283" s="35"/>
      <c r="H283" s="165">
        <f t="shared" si="21"/>
        <v>312588.22873313969</v>
      </c>
      <c r="I283" s="30"/>
      <c r="J283" s="30"/>
      <c r="K283" s="30">
        <f t="shared" si="22"/>
        <v>906152.73554210062</v>
      </c>
      <c r="L283" s="30"/>
      <c r="M283" s="30"/>
      <c r="N283" s="31">
        <f t="shared" si="23"/>
        <v>0.25192039215429063</v>
      </c>
      <c r="O283" s="37"/>
      <c r="P283" s="37"/>
      <c r="Q283" s="167">
        <f t="shared" si="19"/>
        <v>228278.3524894492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Sales!F283</f>
        <v>1032644</v>
      </c>
      <c r="D284" s="30">
        <f>Returns!F284</f>
        <v>305627</v>
      </c>
      <c r="E284" s="31">
        <f t="shared" si="20"/>
        <v>0.29596550214788447</v>
      </c>
      <c r="F284" s="35"/>
      <c r="G284" s="35"/>
      <c r="H284" s="165">
        <f t="shared" si="21"/>
        <v>442545.27315133787</v>
      </c>
      <c r="I284" s="30"/>
      <c r="J284" s="30"/>
      <c r="K284" s="30">
        <f t="shared" si="22"/>
        <v>966085.23963587242</v>
      </c>
      <c r="L284" s="30"/>
      <c r="M284" s="30"/>
      <c r="N284" s="31">
        <f t="shared" si="23"/>
        <v>0.39941261665017991</v>
      </c>
      <c r="O284" s="37"/>
      <c r="P284" s="37"/>
      <c r="Q284" s="169">
        <f t="shared" si="19"/>
        <v>385866.63347007992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903296.03240555571</v>
      </c>
      <c r="G288" s="65"/>
      <c r="H288" s="65"/>
      <c r="R288" t="s">
        <v>57</v>
      </c>
      <c r="S288" s="47">
        <f>AVERAGE(S249)</f>
        <v>354958.14064717572</v>
      </c>
      <c r="T288" s="47">
        <f>AVERAGE(T249)</f>
        <v>-1966.7612347714603</v>
      </c>
      <c r="U288" s="47">
        <f>AA249</f>
        <v>899585.73293121159</v>
      </c>
      <c r="V288" s="47">
        <f>AVERAGE(U249)</f>
        <v>354958.14064717572</v>
      </c>
      <c r="W288" s="47">
        <f>AVERAGE(V249)</f>
        <v>1966.7612347714603</v>
      </c>
      <c r="X288" s="47">
        <f>AB249</f>
        <v>899585.73293121159</v>
      </c>
      <c r="Y288" s="48">
        <f>AVERAGE(W249)</f>
        <v>6.2691787192831541E-2</v>
      </c>
      <c r="Z288" s="48">
        <f>AVERAGE(X249)</f>
        <v>3.4736427389606351E-4</v>
      </c>
      <c r="AA288" s="48">
        <f>AC249</f>
        <v>0.15888250154738248</v>
      </c>
      <c r="AB288" s="47">
        <f>SQRT(AVERAGE(Y249))</f>
        <v>354958.14064717572</v>
      </c>
      <c r="AC288" s="47">
        <f>SQRT(AVERAGE(Z249))</f>
        <v>1966.7612347714603</v>
      </c>
      <c r="AD288" s="30">
        <f>SQRT(AVERAGE(AD249))</f>
        <v>899585.73293121159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883940.80286026979</v>
      </c>
      <c r="G289" s="65"/>
      <c r="H289" s="65"/>
      <c r="R289" t="s">
        <v>58</v>
      </c>
      <c r="S289" s="47">
        <f>S261</f>
        <v>557516.97114947252</v>
      </c>
      <c r="T289" s="47">
        <f>AVERAGE(T261)</f>
        <v>808152.16103677545</v>
      </c>
      <c r="U289" s="47">
        <f>AA261</f>
        <v>1311797.1235415228</v>
      </c>
      <c r="V289" s="47">
        <f>AVERAGE(U261)</f>
        <v>557516.97114947252</v>
      </c>
      <c r="W289" s="47">
        <f>AVERAGE(V261)</f>
        <v>808152.16103677545</v>
      </c>
      <c r="X289" s="47">
        <f>AB261</f>
        <v>1311797.1235415228</v>
      </c>
      <c r="Y289" s="48">
        <f>AVERAGE(W261)</f>
        <v>0.12670402548581788</v>
      </c>
      <c r="Z289" s="48">
        <f>AVERAGE(X261)</f>
        <v>0.18366460091305378</v>
      </c>
      <c r="AA289" s="48">
        <f>AC261</f>
        <v>0.29812541101796547</v>
      </c>
      <c r="AB289" s="47">
        <f>SQRT(AVERAGE(Y261))</f>
        <v>557516.97114947252</v>
      </c>
      <c r="AC289" s="47">
        <f>SQRT(AVERAGE(Z261))</f>
        <v>808152.16103677545</v>
      </c>
      <c r="AD289" s="30">
        <f>SQRT(AVERAGE(AD261))</f>
        <v>1311797.1235415228</v>
      </c>
    </row>
    <row r="290" spans="2:37" x14ac:dyDescent="0.25">
      <c r="B290" s="27">
        <v>44773</v>
      </c>
      <c r="F290" s="64">
        <f t="shared" si="24"/>
        <v>893358.83401316253</v>
      </c>
      <c r="G290" s="65"/>
      <c r="H290" s="65"/>
      <c r="R290" t="s">
        <v>59</v>
      </c>
      <c r="S290" s="55">
        <f>AVERAGE(S273)</f>
        <v>-178932.59508790076</v>
      </c>
      <c r="T290" s="55">
        <f>AVERAGE(T273)</f>
        <v>-106978.00126990583</v>
      </c>
      <c r="U290" s="55">
        <f>AA273</f>
        <v>821506.87558924779</v>
      </c>
      <c r="V290" s="55">
        <f>AVERAGE(U273)</f>
        <v>178932.59508790076</v>
      </c>
      <c r="W290" s="55">
        <f>AVERAGE(V273)</f>
        <v>106978.00126990583</v>
      </c>
      <c r="X290" s="55">
        <f>AB273</f>
        <v>821506.87558924779</v>
      </c>
      <c r="Y290" s="56">
        <f>AVERAGE(W273)</f>
        <v>6.1258062436887535E-2</v>
      </c>
      <c r="Z290" s="56">
        <f>AVERAGE(X273)</f>
        <v>3.662421079818369E-2</v>
      </c>
      <c r="AA290" s="56">
        <f>AC273</f>
        <v>0.28124512167532628</v>
      </c>
      <c r="AB290" s="55">
        <f>SQRT(AVERAGE(Y273))</f>
        <v>178932.59508790076</v>
      </c>
      <c r="AC290" s="55">
        <f>SQRT(AVERAGE(Z273))</f>
        <v>106978.00126990583</v>
      </c>
      <c r="AD290" s="55">
        <f>SQRT(AVERAGE(AD273))</f>
        <v>821506.87558924779</v>
      </c>
      <c r="AE290" s="51"/>
      <c r="AF290" s="51"/>
    </row>
    <row r="291" spans="2:37" x14ac:dyDescent="0.25">
      <c r="B291" s="27">
        <v>44804</v>
      </c>
      <c r="F291" s="64">
        <f t="shared" si="24"/>
        <v>792825.97466189659</v>
      </c>
      <c r="G291" s="65"/>
      <c r="H291" s="65"/>
      <c r="R291" t="s">
        <v>69</v>
      </c>
      <c r="S291" s="47">
        <f t="shared" ref="S291:Z291" si="25">AVERAGE(S288:S290)</f>
        <v>244514.17223624917</v>
      </c>
      <c r="T291" s="47">
        <f t="shared" si="25"/>
        <v>233069.13284403272</v>
      </c>
      <c r="U291" s="47">
        <f t="shared" si="25"/>
        <v>1010963.2440206608</v>
      </c>
      <c r="V291" s="47">
        <f t="shared" si="25"/>
        <v>363802.56896151631</v>
      </c>
      <c r="W291" s="47">
        <f t="shared" si="25"/>
        <v>305698.97451381758</v>
      </c>
      <c r="X291" s="47">
        <f t="shared" si="25"/>
        <v>1010963.2440206608</v>
      </c>
      <c r="Y291" s="48">
        <f t="shared" si="25"/>
        <v>8.3551291705178984E-2</v>
      </c>
      <c r="Z291" s="48">
        <f t="shared" si="25"/>
        <v>7.3545391995044507E-2</v>
      </c>
      <c r="AA291" s="48">
        <f>AVERAGE(AA288:AA290)</f>
        <v>0.24608434474689142</v>
      </c>
      <c r="AB291" s="47">
        <f>AVERAGE(AB288:AB290)</f>
        <v>363802.56896151631</v>
      </c>
      <c r="AC291" s="47">
        <f>AVERAGE(AC288:AC290)</f>
        <v>305698.97451381758</v>
      </c>
      <c r="AD291" s="47">
        <f t="shared" ref="AD291" si="26">AVERAGE(AD288:AD290)</f>
        <v>1010963.2440206608</v>
      </c>
      <c r="AE291" s="30">
        <f>SQRT(AVERAGE(Y249,Y261,Y273))</f>
        <v>395321.52665742545</v>
      </c>
      <c r="AF291" s="30">
        <f>SQRT(AVERAGE(Z249,Z261,Z273))</f>
        <v>470658.431099054</v>
      </c>
      <c r="AG291" s="47">
        <f>SQRT(AVERAGE(AD273,AD261,AD249))</f>
        <v>1033592.3972349394</v>
      </c>
    </row>
    <row r="292" spans="2:37" x14ac:dyDescent="0.25">
      <c r="B292" s="27">
        <v>44834</v>
      </c>
      <c r="F292" s="179">
        <f>_xlfn.FORECAST.ETS($B292,$D$5:$D$252,$B$5:$B$252,12,1)</f>
        <v>741979.05241312692</v>
      </c>
      <c r="G292" s="65"/>
      <c r="H292" s="65"/>
      <c r="R292" t="s">
        <v>70</v>
      </c>
      <c r="S292" s="47">
        <f>ABS(S291)</f>
        <v>244514.17223624917</v>
      </c>
      <c r="T292" s="47">
        <f>ABS(T291)</f>
        <v>233069.13284403272</v>
      </c>
      <c r="U292" s="47">
        <f>ABS(U291)</f>
        <v>1010963.2440206608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838831.47142936639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825883.48739544814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863111.23034601507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727610.55246003449</v>
      </c>
      <c r="G296" s="65"/>
      <c r="H296" s="65"/>
      <c r="R296" t="s">
        <v>57</v>
      </c>
      <c r="V296" s="49">
        <f t="shared" ref="V296:X298" si="28">RANK(V288,$V288:$X288,1)</f>
        <v>2</v>
      </c>
      <c r="W296">
        <f t="shared" si="28"/>
        <v>1</v>
      </c>
      <c r="X296">
        <f t="shared" si="28"/>
        <v>3</v>
      </c>
      <c r="Y296" s="49">
        <f t="shared" ref="Y296:AA298" si="29">RANK(Y288,$Y288:$AA288,1)</f>
        <v>2</v>
      </c>
      <c r="Z296">
        <f t="shared" si="29"/>
        <v>1</v>
      </c>
      <c r="AA296">
        <f t="shared" si="29"/>
        <v>3</v>
      </c>
      <c r="AB296" s="49">
        <f t="shared" ref="AB296:AD298" si="30">RANK(AB288,$AB288:$AD288,1)</f>
        <v>2</v>
      </c>
      <c r="AC296">
        <f t="shared" si="30"/>
        <v>1</v>
      </c>
      <c r="AD296">
        <f t="shared" si="30"/>
        <v>3</v>
      </c>
    </row>
    <row r="297" spans="2:37" x14ac:dyDescent="0.25">
      <c r="B297" s="27">
        <v>44985</v>
      </c>
      <c r="F297" s="170">
        <f t="shared" si="27"/>
        <v>749491.97334159969</v>
      </c>
      <c r="G297" s="65"/>
      <c r="H297" s="65"/>
      <c r="R297" t="s">
        <v>58</v>
      </c>
      <c r="V297" s="49">
        <f t="shared" si="28"/>
        <v>1</v>
      </c>
      <c r="W297">
        <f t="shared" si="28"/>
        <v>2</v>
      </c>
      <c r="X297">
        <f t="shared" si="28"/>
        <v>3</v>
      </c>
      <c r="Y297" s="49">
        <f t="shared" si="29"/>
        <v>1</v>
      </c>
      <c r="Z297">
        <f t="shared" si="29"/>
        <v>2</v>
      </c>
      <c r="AA297">
        <f t="shared" si="29"/>
        <v>3</v>
      </c>
      <c r="AB297" s="49">
        <f t="shared" si="30"/>
        <v>1</v>
      </c>
      <c r="AC297">
        <f t="shared" si="30"/>
        <v>2</v>
      </c>
      <c r="AD297">
        <f t="shared" si="30"/>
        <v>3</v>
      </c>
    </row>
    <row r="298" spans="2:37" x14ac:dyDescent="0.25">
      <c r="B298" s="27">
        <v>45016</v>
      </c>
      <c r="F298" s="170">
        <f t="shared" si="27"/>
        <v>877479.38606865692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1</v>
      </c>
      <c r="X298" s="51">
        <f t="shared" si="28"/>
        <v>3</v>
      </c>
      <c r="Y298" s="57">
        <f t="shared" si="29"/>
        <v>2</v>
      </c>
      <c r="Z298" s="51">
        <f t="shared" si="29"/>
        <v>1</v>
      </c>
      <c r="AA298" s="51">
        <f t="shared" si="29"/>
        <v>3</v>
      </c>
      <c r="AB298" s="57">
        <f t="shared" si="30"/>
        <v>2</v>
      </c>
      <c r="AC298" s="51">
        <f t="shared" si="30"/>
        <v>1</v>
      </c>
      <c r="AD298" s="51">
        <f t="shared" si="30"/>
        <v>3</v>
      </c>
      <c r="AE298" s="51"/>
      <c r="AF298" s="51"/>
    </row>
    <row r="299" spans="2:37" x14ac:dyDescent="0.25">
      <c r="B299" s="32">
        <v>45046</v>
      </c>
      <c r="F299" s="171">
        <f t="shared" si="27"/>
        <v>937154.5794769635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1</v>
      </c>
      <c r="U299">
        <f>RANK(U292,$S292:$U292,1)</f>
        <v>3</v>
      </c>
      <c r="V299">
        <f>RANK(V291,$V291:$X291,1)</f>
        <v>2</v>
      </c>
      <c r="W299">
        <f>RANK(W291,$V291:$X291,1)</f>
        <v>1</v>
      </c>
      <c r="X299">
        <f>RANK(X291,$V291:$X291,1)</f>
        <v>3</v>
      </c>
      <c r="Y299">
        <f>RANK(Y291,$Y291:$Z291,1)</f>
        <v>2</v>
      </c>
      <c r="Z299">
        <f>RANK(Z291,$Y291:$AA291,1)</f>
        <v>1</v>
      </c>
      <c r="AA299">
        <f>RANK(AA291,$Y291:$AA291,1)</f>
        <v>3</v>
      </c>
      <c r="AB299">
        <f>RANK(AB291,$AB291:$AD291,1)</f>
        <v>2</v>
      </c>
      <c r="AC299">
        <f>RANK(AC291,$AB291:$AD291,1)</f>
        <v>1</v>
      </c>
      <c r="AD299">
        <f>RANK(AD291,$AB291:$AD291,1)</f>
        <v>3</v>
      </c>
      <c r="AE299">
        <f>RANK(AE291,$AE291:$AG291,1)</f>
        <v>1</v>
      </c>
      <c r="AF299">
        <f>RANK(AF291,$AE291:$AG291,1)</f>
        <v>2</v>
      </c>
      <c r="AG299">
        <f>RANK(AG291,$AE291:$AG291,1)</f>
        <v>3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801421.80917110073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783413.78803896566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708913.27221405704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576273.08353516588</v>
      </c>
      <c r="H303" s="65"/>
      <c r="S303" s="50">
        <f>AVERAGE(S299,V299,Y299,AB299)</f>
        <v>2</v>
      </c>
      <c r="T303" s="50">
        <f>AVERAGE(T299,W299,Z299,AC299)</f>
        <v>1</v>
      </c>
      <c r="U303" s="50">
        <f>AVERAGE(U299,X299,AA299,AD299)</f>
        <v>3</v>
      </c>
      <c r="W303" s="52" t="str">
        <f>_xlfn.XLOOKUP(MIN(S303:U303),S303:U303,S302:U302,,0)</f>
        <v>Returns as %</v>
      </c>
    </row>
    <row r="304" spans="2:37" x14ac:dyDescent="0.25">
      <c r="B304" s="27">
        <v>45199</v>
      </c>
      <c r="F304" s="65"/>
      <c r="G304" s="179">
        <f>_xlfn.FORECAST.ETS($B304,$D$5:$D$264,$B$5:$B$264,12,1)</f>
        <v>636732.89553914557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733261.20622205583</v>
      </c>
      <c r="H305" s="65"/>
    </row>
    <row r="306" spans="2:8" x14ac:dyDescent="0.25">
      <c r="B306" s="27">
        <v>45260</v>
      </c>
      <c r="F306" s="65"/>
      <c r="G306" s="170">
        <f t="shared" si="32"/>
        <v>719879.23894764611</v>
      </c>
      <c r="H306" s="65"/>
    </row>
    <row r="307" spans="2:8" x14ac:dyDescent="0.25">
      <c r="B307" s="27">
        <v>45291</v>
      </c>
      <c r="F307" s="65"/>
      <c r="G307" s="170">
        <f t="shared" si="32"/>
        <v>756784.56249571301</v>
      </c>
      <c r="H307" s="65"/>
    </row>
    <row r="308" spans="2:8" x14ac:dyDescent="0.25">
      <c r="B308" s="27">
        <v>45322</v>
      </c>
      <c r="F308" s="65"/>
      <c r="G308" s="170">
        <f t="shared" si="32"/>
        <v>621403.60535335797</v>
      </c>
      <c r="H308" s="65"/>
    </row>
    <row r="309" spans="2:8" x14ac:dyDescent="0.25">
      <c r="B309" s="27">
        <v>45351</v>
      </c>
      <c r="F309" s="65"/>
      <c r="G309" s="170">
        <f t="shared" si="32"/>
        <v>643594.35672023427</v>
      </c>
      <c r="H309" s="65"/>
    </row>
    <row r="310" spans="2:8" x14ac:dyDescent="0.25">
      <c r="B310" s="27">
        <v>45382</v>
      </c>
      <c r="F310" s="65"/>
      <c r="G310" s="170">
        <f t="shared" si="32"/>
        <v>770392.45271779667</v>
      </c>
      <c r="H310" s="65"/>
    </row>
    <row r="311" spans="2:8" x14ac:dyDescent="0.25">
      <c r="B311" s="32">
        <v>45412</v>
      </c>
      <c r="F311" s="66"/>
      <c r="G311" s="171">
        <f t="shared" si="32"/>
        <v>829900.80554557277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645571.85277597071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626624.51654564939</v>
      </c>
    </row>
    <row r="314" spans="2:8" x14ac:dyDescent="0.25">
      <c r="B314" s="27">
        <v>45504</v>
      </c>
      <c r="F314" s="65"/>
      <c r="G314" s="65"/>
      <c r="H314" s="64">
        <f t="shared" si="33"/>
        <v>551809.57052811992</v>
      </c>
    </row>
    <row r="315" spans="2:8" x14ac:dyDescent="0.25">
      <c r="B315" s="27">
        <v>45535</v>
      </c>
      <c r="F315" s="65"/>
      <c r="G315" s="65"/>
      <c r="H315" s="64">
        <f t="shared" si="33"/>
        <v>418727.11027406139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392977.28283352341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488697.107103888</v>
      </c>
    </row>
    <row r="318" spans="2:8" x14ac:dyDescent="0.25">
      <c r="B318" s="27">
        <v>45626</v>
      </c>
      <c r="F318" s="65"/>
      <c r="G318" s="65"/>
      <c r="H318" s="170">
        <f t="shared" si="34"/>
        <v>474934.56928212219</v>
      </c>
    </row>
    <row r="319" spans="2:8" x14ac:dyDescent="0.25">
      <c r="B319" s="27">
        <v>45657</v>
      </c>
      <c r="F319" s="65"/>
      <c r="G319" s="65"/>
      <c r="H319" s="170">
        <f t="shared" si="34"/>
        <v>510829.81618391315</v>
      </c>
    </row>
    <row r="320" spans="2:8" x14ac:dyDescent="0.25">
      <c r="B320" s="27">
        <v>45688</v>
      </c>
      <c r="F320" s="65"/>
      <c r="G320" s="65"/>
      <c r="H320" s="170">
        <f t="shared" si="34"/>
        <v>375015.6111961999</v>
      </c>
    </row>
    <row r="321" spans="2:12" x14ac:dyDescent="0.25">
      <c r="B321" s="27">
        <v>45716</v>
      </c>
      <c r="F321" s="65"/>
      <c r="G321" s="65"/>
      <c r="H321" s="170">
        <f t="shared" si="34"/>
        <v>395898.71183874947</v>
      </c>
    </row>
    <row r="322" spans="2:12" x14ac:dyDescent="0.25">
      <c r="B322" s="27">
        <v>45747</v>
      </c>
      <c r="F322" s="65"/>
      <c r="G322" s="65"/>
      <c r="H322" s="170">
        <f t="shared" si="34"/>
        <v>522512.48816680716</v>
      </c>
    </row>
    <row r="323" spans="2:12" x14ac:dyDescent="0.25">
      <c r="B323" s="27">
        <v>45777</v>
      </c>
      <c r="F323" s="65"/>
      <c r="G323" s="65"/>
      <c r="H323" s="170">
        <f t="shared" si="34"/>
        <v>581605.28898404445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9216170</v>
      </c>
      <c r="D327" s="109">
        <f>SUM(D249:D252,F253:F260)</f>
        <v>9571128.1406471767</v>
      </c>
      <c r="E327" s="47">
        <f>SUM(D249:D252,F292:F299)</f>
        <v>10115755.732931212</v>
      </c>
      <c r="F327" s="110">
        <f>SUM(D249:D252,O253:O260)</f>
        <v>9214203.2387652285</v>
      </c>
      <c r="G327" s="111">
        <f>D327-$C327</f>
        <v>354958.14064717665</v>
      </c>
      <c r="H327" s="111">
        <f t="shared" ref="H327:I329" si="35">E327-$C327</f>
        <v>899585.73293121159</v>
      </c>
      <c r="I327" s="112">
        <f t="shared" si="35"/>
        <v>-1966.7612347714603</v>
      </c>
      <c r="J327" s="118">
        <f>G327/$C327</f>
        <v>3.8514712797960177E-2</v>
      </c>
      <c r="K327" s="119">
        <f t="shared" ref="K327:L330" si="36">H327/$C327</f>
        <v>9.7609498623746266E-2</v>
      </c>
      <c r="L327" s="120">
        <f t="shared" si="36"/>
        <v>-2.134033155607438E-4</v>
      </c>
    </row>
    <row r="328" spans="2:12" x14ac:dyDescent="0.25">
      <c r="B328" t="s">
        <v>107</v>
      </c>
      <c r="C328" s="109">
        <f>SUM(D261:D272)</f>
        <v>7728396</v>
      </c>
      <c r="D328" s="109">
        <f>SUM(D261:D264,G265:G272)</f>
        <v>8285912.9711494735</v>
      </c>
      <c r="E328" s="47">
        <f>SUM(D261:D264,G304:G311)</f>
        <v>9040193.1235415228</v>
      </c>
      <c r="F328" s="110">
        <f>SUM(D261:D264,P265:P272)</f>
        <v>8536548.1610367745</v>
      </c>
      <c r="G328" s="111">
        <f t="shared" ref="G328:G329" si="37">D328-$C328</f>
        <v>557516.97114947345</v>
      </c>
      <c r="H328" s="111">
        <f t="shared" si="35"/>
        <v>1311797.1235415228</v>
      </c>
      <c r="I328" s="112">
        <f t="shared" si="35"/>
        <v>808152.16103677452</v>
      </c>
      <c r="J328" s="118">
        <f t="shared" ref="J328:J330" si="38">G328/$C328</f>
        <v>7.213876865904302E-2</v>
      </c>
      <c r="K328" s="119">
        <f t="shared" si="36"/>
        <v>0.16973730687991698</v>
      </c>
      <c r="L328" s="120">
        <f t="shared" si="36"/>
        <v>0.10456919664012747</v>
      </c>
    </row>
    <row r="329" spans="2:12" x14ac:dyDescent="0.25">
      <c r="B329" t="s">
        <v>108</v>
      </c>
      <c r="C329" s="109">
        <f>SUM(D273:D284)</f>
        <v>4852924</v>
      </c>
      <c r="D329" s="109">
        <f>SUM(D273:D276,H277:H284)</f>
        <v>4673991.4049121002</v>
      </c>
      <c r="E329" s="47">
        <f>SUM(D273:D276,H316:H323)</f>
        <v>5674430.8755892478</v>
      </c>
      <c r="F329" s="110">
        <f>SUM(D273:D276,Q277:Q284)</f>
        <v>4745945.9987300942</v>
      </c>
      <c r="G329" s="111">
        <f t="shared" si="37"/>
        <v>-178932.59508789983</v>
      </c>
      <c r="H329" s="111">
        <f t="shared" si="35"/>
        <v>821506.87558924779</v>
      </c>
      <c r="I329" s="112">
        <f t="shared" si="35"/>
        <v>-106978.00126990583</v>
      </c>
      <c r="J329" s="118">
        <f t="shared" si="38"/>
        <v>-3.6871089489120337E-2</v>
      </c>
      <c r="K329" s="119">
        <f t="shared" si="36"/>
        <v>0.16928080381832639</v>
      </c>
      <c r="L329" s="120">
        <f t="shared" si="36"/>
        <v>-2.204402979933455E-2</v>
      </c>
    </row>
    <row r="330" spans="2:12" x14ac:dyDescent="0.25">
      <c r="B330" s="69" t="s">
        <v>114</v>
      </c>
      <c r="C330" s="113">
        <f>SUM(C327:C329)</f>
        <v>21797490</v>
      </c>
      <c r="D330" s="113">
        <f t="shared" ref="D330:F330" si="39">SUM(D327:D329)</f>
        <v>22531032.51670875</v>
      </c>
      <c r="E330" s="114">
        <f t="shared" si="39"/>
        <v>24830379.732061982</v>
      </c>
      <c r="F330" s="115">
        <f t="shared" si="39"/>
        <v>22496697.398532096</v>
      </c>
      <c r="G330" s="114">
        <f>SUM(G327:G329)</f>
        <v>733542.51670875028</v>
      </c>
      <c r="H330" s="116">
        <f t="shared" ref="H330:I330" si="40">SUM(H327:H329)</f>
        <v>3032889.7320619822</v>
      </c>
      <c r="I330" s="117">
        <f t="shared" si="40"/>
        <v>699207.39853209723</v>
      </c>
      <c r="J330" s="121">
        <f t="shared" si="38"/>
        <v>3.3652613980267927E-2</v>
      </c>
      <c r="K330" s="122">
        <f t="shared" si="36"/>
        <v>0.13913940238357636</v>
      </c>
      <c r="L330" s="123">
        <f t="shared" si="36"/>
        <v>3.2077427196071533E-2</v>
      </c>
    </row>
    <row r="331" spans="2:12" x14ac:dyDescent="0.25">
      <c r="B331" s="69" t="s">
        <v>118</v>
      </c>
      <c r="G331" s="124">
        <f>ABS(G327)+ABS(G328)+ABS(G329)</f>
        <v>1091407.7068845499</v>
      </c>
      <c r="H331" s="125">
        <f t="shared" ref="H331:I331" si="41">ABS(H327)+ABS(H328)+ABS(H329)</f>
        <v>3032889.7320619822</v>
      </c>
      <c r="I331" s="125">
        <f t="shared" si="41"/>
        <v>917096.9235414518</v>
      </c>
      <c r="J331" s="126">
        <f>G331/$C330</f>
        <v>5.0070338689663346E-2</v>
      </c>
      <c r="K331" s="126">
        <f>H331/$C330</f>
        <v>0.13913940238357636</v>
      </c>
      <c r="L331" s="127">
        <f>I331/$C330</f>
        <v>4.2073510461133452E-2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9216170</v>
      </c>
      <c r="D336" s="109">
        <f>SUM($D249:$D257,F258:F260)</f>
        <v>9355544.6360025648</v>
      </c>
      <c r="E336" s="47">
        <f>SUM($D249:$D257,F297:F299)</f>
        <v>9717683.9388872199</v>
      </c>
      <c r="F336" s="110">
        <f>SUM($D249:D257,O258:O260)</f>
        <v>9203828.4249728583</v>
      </c>
      <c r="G336" s="111">
        <f>D336-$C336</f>
        <v>139374.6360025648</v>
      </c>
      <c r="H336" s="111">
        <f t="shared" ref="H336:H338" si="42">E336-$C336</f>
        <v>501513.93888721988</v>
      </c>
      <c r="I336" s="112">
        <f t="shared" ref="I336:I338" si="43">F336-$C336</f>
        <v>-12341.57502714172</v>
      </c>
      <c r="J336" s="118">
        <f>G336/$C336</f>
        <v>1.5122836927114495E-2</v>
      </c>
      <c r="K336" s="119">
        <f t="shared" ref="K336:K339" si="44">H336/$C336</f>
        <v>5.4416741323914365E-2</v>
      </c>
      <c r="L336" s="120">
        <f t="shared" ref="L336:L339" si="45">I336/$C336</f>
        <v>-1.3391218941427644E-3</v>
      </c>
    </row>
    <row r="337" spans="2:12" x14ac:dyDescent="0.25">
      <c r="B337" t="s">
        <v>107</v>
      </c>
      <c r="C337" s="109">
        <f t="shared" ref="C337:C338" si="46">C328</f>
        <v>7728396</v>
      </c>
      <c r="D337" s="109">
        <f>SUM($D261:$D269,G270:G272)</f>
        <v>7932507.8793975748</v>
      </c>
      <c r="E337" s="47">
        <f>SUM($D261:$D269,G309:G311)</f>
        <v>8367628.6149836043</v>
      </c>
      <c r="F337" s="110">
        <f>SUM($D261:$D269,P270:P272)</f>
        <v>7778916.1277949587</v>
      </c>
      <c r="G337" s="111">
        <f t="shared" ref="G337:G338" si="47">D337-$C337</f>
        <v>204111.87939757481</v>
      </c>
      <c r="H337" s="111">
        <f t="shared" si="42"/>
        <v>639232.61498360429</v>
      </c>
      <c r="I337" s="112">
        <f t="shared" si="43"/>
        <v>50520.127794958651</v>
      </c>
      <c r="J337" s="118">
        <f t="shared" ref="J337:J339" si="48">G337/$C337</f>
        <v>2.6410639335455226E-2</v>
      </c>
      <c r="K337" s="119">
        <f t="shared" si="44"/>
        <v>8.2712197328346559E-2</v>
      </c>
      <c r="L337" s="120">
        <f t="shared" si="45"/>
        <v>6.5369486494944945E-3</v>
      </c>
    </row>
    <row r="338" spans="2:12" x14ac:dyDescent="0.25">
      <c r="B338" t="s">
        <v>108</v>
      </c>
      <c r="C338" s="109">
        <f t="shared" si="46"/>
        <v>4852924</v>
      </c>
      <c r="D338" s="109">
        <f>SUM($D273:$D281,H282:H284)</f>
        <v>4818142.3532091537</v>
      </c>
      <c r="E338" s="47">
        <f>SUM($D273:$D281,H321:H323)</f>
        <v>5319743.4889896009</v>
      </c>
      <c r="F338" s="110">
        <f>SUM($D273:$D281,Q282:Q284)</f>
        <v>4726890.8692170242</v>
      </c>
      <c r="G338" s="111">
        <f t="shared" si="47"/>
        <v>-34781.646790846251</v>
      </c>
      <c r="H338" s="111">
        <f t="shared" si="42"/>
        <v>466819.48898960091</v>
      </c>
      <c r="I338" s="112">
        <f t="shared" si="43"/>
        <v>-126033.13078297582</v>
      </c>
      <c r="J338" s="118">
        <f t="shared" si="48"/>
        <v>-7.1671525848841337E-3</v>
      </c>
      <c r="K338" s="119">
        <f t="shared" si="44"/>
        <v>9.619344728860392E-2</v>
      </c>
      <c r="L338" s="120">
        <f t="shared" si="45"/>
        <v>-2.5970555232881415E-2</v>
      </c>
    </row>
    <row r="339" spans="2:12" x14ac:dyDescent="0.25">
      <c r="B339" s="69" t="s">
        <v>114</v>
      </c>
      <c r="C339" s="113">
        <f>SUM(C336:C338)</f>
        <v>21797490</v>
      </c>
      <c r="D339" s="113">
        <f t="shared" ref="D339:F339" si="49">SUM(D336:D338)</f>
        <v>22106194.868609294</v>
      </c>
      <c r="E339" s="114">
        <f t="shared" si="49"/>
        <v>23405056.042860426</v>
      </c>
      <c r="F339" s="115">
        <f t="shared" si="49"/>
        <v>21709635.42198484</v>
      </c>
      <c r="G339" s="114">
        <f>SUM(G336:G338)</f>
        <v>308704.86860929336</v>
      </c>
      <c r="H339" s="116">
        <f t="shared" ref="H339:I339" si="50">SUM(H336:H338)</f>
        <v>1607566.0428604251</v>
      </c>
      <c r="I339" s="117">
        <f t="shared" si="50"/>
        <v>-87854.578015158884</v>
      </c>
      <c r="J339" s="121">
        <f t="shared" si="48"/>
        <v>1.4162404414879573E-2</v>
      </c>
      <c r="K339" s="122">
        <f t="shared" si="44"/>
        <v>7.3750053004287427E-2</v>
      </c>
      <c r="L339" s="123">
        <f t="shared" si="45"/>
        <v>-4.0304905755276814E-3</v>
      </c>
    </row>
    <row r="340" spans="2:12" x14ac:dyDescent="0.25">
      <c r="B340" s="69" t="s">
        <v>118</v>
      </c>
      <c r="G340" s="124">
        <f>ABS(G336)+ABS(G337)+ABS(G338)</f>
        <v>378268.16219098587</v>
      </c>
      <c r="H340" s="125">
        <f t="shared" ref="H340:I340" si="51">ABS(H336)+ABS(H337)+ABS(H338)</f>
        <v>1607566.0428604251</v>
      </c>
      <c r="I340" s="125">
        <f t="shared" si="51"/>
        <v>188894.83360507619</v>
      </c>
      <c r="J340" s="126">
        <f>G340/$C339</f>
        <v>1.7353748628442352E-2</v>
      </c>
      <c r="K340" s="126">
        <f>H340/$C339</f>
        <v>7.3750053004287427E-2</v>
      </c>
      <c r="L340" s="127">
        <f>I340/$C339</f>
        <v>8.665898394956309E-3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5E79-49E1-4EBE-8941-97FAD54565EF}">
  <dimension ref="B2:AK340"/>
  <sheetViews>
    <sheetView topLeftCell="K1" workbookViewId="0">
      <pane ySplit="4" topLeftCell="A292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Returns!G5</f>
        <v>57460</v>
      </c>
    </row>
    <row r="6" spans="2:17" hidden="1" outlineLevel="1" x14ac:dyDescent="0.25">
      <c r="B6" s="63">
        <v>37315</v>
      </c>
      <c r="D6" s="30">
        <f>Returns!G6</f>
        <v>42274</v>
      </c>
    </row>
    <row r="7" spans="2:17" hidden="1" outlineLevel="1" x14ac:dyDescent="0.25">
      <c r="B7" s="63">
        <v>37346</v>
      </c>
      <c r="D7" s="30">
        <f>Returns!G7</f>
        <v>45336</v>
      </c>
    </row>
    <row r="8" spans="2:17" hidden="1" outlineLevel="1" x14ac:dyDescent="0.25">
      <c r="B8" s="63">
        <v>37376</v>
      </c>
      <c r="D8" s="30">
        <f>Returns!G8</f>
        <v>71361</v>
      </c>
    </row>
    <row r="9" spans="2:17" hidden="1" outlineLevel="1" x14ac:dyDescent="0.25">
      <c r="B9" s="63">
        <v>37407</v>
      </c>
      <c r="C9" s="30"/>
      <c r="D9" s="30">
        <f>Returns!G9</f>
        <v>74535</v>
      </c>
      <c r="E9" s="31"/>
    </row>
    <row r="10" spans="2:17" hidden="1" outlineLevel="1" x14ac:dyDescent="0.25">
      <c r="B10" s="63">
        <v>37437</v>
      </c>
      <c r="C10" s="30"/>
      <c r="D10" s="30">
        <f>Returns!G10</f>
        <v>64811</v>
      </c>
      <c r="E10" s="31"/>
    </row>
    <row r="11" spans="2:17" hidden="1" outlineLevel="1" x14ac:dyDescent="0.25">
      <c r="B11" s="63">
        <v>37468</v>
      </c>
      <c r="C11" s="30"/>
      <c r="D11" s="30">
        <f>Returns!G11</f>
        <v>74236</v>
      </c>
      <c r="E11" s="31"/>
    </row>
    <row r="12" spans="2:17" hidden="1" outlineLevel="1" x14ac:dyDescent="0.25">
      <c r="B12" s="63">
        <v>37499</v>
      </c>
      <c r="C12" s="30"/>
      <c r="D12" s="30">
        <f>Returns!G12</f>
        <v>49380</v>
      </c>
      <c r="E12" s="31"/>
    </row>
    <row r="13" spans="2:17" hidden="1" outlineLevel="1" x14ac:dyDescent="0.25">
      <c r="B13" s="63">
        <v>37529</v>
      </c>
      <c r="C13" s="30"/>
      <c r="D13" s="30">
        <f>Returns!G13</f>
        <v>55233</v>
      </c>
      <c r="E13" s="31"/>
    </row>
    <row r="14" spans="2:17" hidden="1" outlineLevel="1" x14ac:dyDescent="0.25">
      <c r="B14" s="63">
        <v>37560</v>
      </c>
      <c r="C14" s="30"/>
      <c r="D14" s="30">
        <f>Returns!G14</f>
        <v>59434</v>
      </c>
      <c r="E14" s="31"/>
    </row>
    <row r="15" spans="2:17" hidden="1" outlineLevel="1" x14ac:dyDescent="0.25">
      <c r="B15" s="63">
        <v>37590</v>
      </c>
      <c r="C15" s="30"/>
      <c r="D15" s="30">
        <f>Returns!G15</f>
        <v>49877</v>
      </c>
      <c r="E15" s="31"/>
    </row>
    <row r="16" spans="2:17" hidden="1" outlineLevel="1" x14ac:dyDescent="0.25">
      <c r="B16" s="63">
        <v>37621</v>
      </c>
      <c r="C16" s="30"/>
      <c r="D16" s="30">
        <f>Returns!G16</f>
        <v>44084</v>
      </c>
      <c r="E16" s="31"/>
    </row>
    <row r="17" spans="2:5" hidden="1" outlineLevel="1" x14ac:dyDescent="0.25">
      <c r="B17" s="63">
        <v>37652</v>
      </c>
      <c r="C17" s="30"/>
      <c r="D17" s="30">
        <f>Returns!G17</f>
        <v>54615</v>
      </c>
      <c r="E17" s="31"/>
    </row>
    <row r="18" spans="2:5" hidden="1" outlineLevel="1" x14ac:dyDescent="0.25">
      <c r="B18" s="63">
        <v>37680</v>
      </c>
      <c r="C18" s="30"/>
      <c r="D18" s="30">
        <f>Returns!G18</f>
        <v>44118</v>
      </c>
      <c r="E18" s="31"/>
    </row>
    <row r="19" spans="2:5" hidden="1" outlineLevel="1" x14ac:dyDescent="0.25">
      <c r="B19" s="63">
        <v>37711</v>
      </c>
      <c r="C19" s="30"/>
      <c r="D19" s="30">
        <f>Returns!G19</f>
        <v>47110</v>
      </c>
      <c r="E19" s="31"/>
    </row>
    <row r="20" spans="2:5" hidden="1" outlineLevel="1" x14ac:dyDescent="0.25">
      <c r="B20" s="63">
        <v>37741</v>
      </c>
      <c r="C20" s="30"/>
      <c r="D20" s="30">
        <f>Returns!G20</f>
        <v>66421</v>
      </c>
      <c r="E20" s="31"/>
    </row>
    <row r="21" spans="2:5" hidden="1" outlineLevel="1" x14ac:dyDescent="0.25">
      <c r="B21" s="63">
        <v>37772</v>
      </c>
      <c r="C21" s="30"/>
      <c r="D21" s="30">
        <f>Returns!G21</f>
        <v>60719</v>
      </c>
      <c r="E21" s="31"/>
    </row>
    <row r="22" spans="2:5" hidden="1" outlineLevel="1" x14ac:dyDescent="0.25">
      <c r="B22" s="63">
        <v>37802</v>
      </c>
      <c r="C22" s="30"/>
      <c r="D22" s="30">
        <f>Returns!G22</f>
        <v>51983</v>
      </c>
      <c r="E22" s="31"/>
    </row>
    <row r="23" spans="2:5" hidden="1" outlineLevel="1" x14ac:dyDescent="0.25">
      <c r="B23" s="63">
        <v>37833</v>
      </c>
      <c r="C23" s="30"/>
      <c r="D23" s="30">
        <f>Returns!G23</f>
        <v>68628</v>
      </c>
      <c r="E23" s="31"/>
    </row>
    <row r="24" spans="2:5" hidden="1" outlineLevel="1" x14ac:dyDescent="0.25">
      <c r="B24" s="63">
        <v>37864</v>
      </c>
      <c r="C24" s="30"/>
      <c r="D24" s="30">
        <f>Returns!G24</f>
        <v>58484</v>
      </c>
      <c r="E24" s="31"/>
    </row>
    <row r="25" spans="2:5" hidden="1" outlineLevel="1" x14ac:dyDescent="0.25">
      <c r="B25" s="63">
        <v>37894</v>
      </c>
      <c r="C25" s="30"/>
      <c r="D25" s="30">
        <f>Returns!G25</f>
        <v>50367</v>
      </c>
      <c r="E25" s="31"/>
    </row>
    <row r="26" spans="2:5" hidden="1" outlineLevel="1" x14ac:dyDescent="0.25">
      <c r="B26" s="63">
        <v>37925</v>
      </c>
      <c r="C26" s="30"/>
      <c r="D26" s="30">
        <f>Returns!G26</f>
        <v>61762</v>
      </c>
      <c r="E26" s="31"/>
    </row>
    <row r="27" spans="2:5" hidden="1" outlineLevel="1" x14ac:dyDescent="0.25">
      <c r="B27" s="63">
        <v>37955</v>
      </c>
      <c r="C27" s="30"/>
      <c r="D27" s="30">
        <f>Returns!G27</f>
        <v>43262</v>
      </c>
      <c r="E27" s="31"/>
    </row>
    <row r="28" spans="2:5" hidden="1" outlineLevel="1" x14ac:dyDescent="0.25">
      <c r="B28" s="63">
        <v>37986</v>
      </c>
      <c r="C28" s="30"/>
      <c r="D28" s="30">
        <f>Returns!G28</f>
        <v>54931</v>
      </c>
      <c r="E28" s="31"/>
    </row>
    <row r="29" spans="2:5" hidden="1" outlineLevel="1" x14ac:dyDescent="0.25">
      <c r="B29" s="63">
        <v>38017</v>
      </c>
      <c r="C29" s="30"/>
      <c r="D29" s="30">
        <f>Returns!G29</f>
        <v>47806</v>
      </c>
      <c r="E29" s="31"/>
    </row>
    <row r="30" spans="2:5" hidden="1" outlineLevel="1" x14ac:dyDescent="0.25">
      <c r="B30" s="63">
        <v>38046</v>
      </c>
      <c r="C30" s="30"/>
      <c r="D30" s="30">
        <f>Returns!G30</f>
        <v>43187</v>
      </c>
      <c r="E30" s="31"/>
    </row>
    <row r="31" spans="2:5" hidden="1" outlineLevel="1" x14ac:dyDescent="0.25">
      <c r="B31" s="63">
        <v>38077</v>
      </c>
      <c r="C31" s="30"/>
      <c r="D31" s="30">
        <f>Returns!G31</f>
        <v>62720</v>
      </c>
      <c r="E31" s="31"/>
    </row>
    <row r="32" spans="2:5" hidden="1" outlineLevel="1" x14ac:dyDescent="0.25">
      <c r="B32" s="63">
        <v>38107</v>
      </c>
      <c r="C32" s="30"/>
      <c r="D32" s="30">
        <f>Returns!G32</f>
        <v>65917</v>
      </c>
      <c r="E32" s="31"/>
    </row>
    <row r="33" spans="2:5" hidden="1" outlineLevel="1" x14ac:dyDescent="0.25">
      <c r="B33" s="63">
        <v>38138</v>
      </c>
      <c r="C33" s="30"/>
      <c r="D33" s="30">
        <f>Returns!G33</f>
        <v>56200</v>
      </c>
      <c r="E33" s="31"/>
    </row>
    <row r="34" spans="2:5" hidden="1" outlineLevel="1" x14ac:dyDescent="0.25">
      <c r="B34" s="63">
        <v>38168</v>
      </c>
      <c r="C34" s="30"/>
      <c r="D34" s="30">
        <f>Returns!G34</f>
        <v>66214</v>
      </c>
      <c r="E34" s="31"/>
    </row>
    <row r="35" spans="2:5" hidden="1" outlineLevel="1" x14ac:dyDescent="0.25">
      <c r="B35" s="63">
        <v>38199</v>
      </c>
      <c r="C35" s="30"/>
      <c r="D35" s="30">
        <f>Returns!G35</f>
        <v>65140</v>
      </c>
      <c r="E35" s="31"/>
    </row>
    <row r="36" spans="2:5" hidden="1" outlineLevel="1" x14ac:dyDescent="0.25">
      <c r="B36" s="63">
        <v>38230</v>
      </c>
      <c r="C36" s="30"/>
      <c r="D36" s="30">
        <f>Returns!G36</f>
        <v>55075</v>
      </c>
      <c r="E36" s="31"/>
    </row>
    <row r="37" spans="2:5" hidden="1" outlineLevel="1" x14ac:dyDescent="0.25">
      <c r="B37" s="63">
        <v>38260</v>
      </c>
      <c r="C37" s="30"/>
      <c r="D37" s="30">
        <f>Returns!G37</f>
        <v>51139</v>
      </c>
      <c r="E37" s="31"/>
    </row>
    <row r="38" spans="2:5" hidden="1" outlineLevel="1" x14ac:dyDescent="0.25">
      <c r="B38" s="63">
        <v>38291</v>
      </c>
      <c r="C38" s="30"/>
      <c r="D38" s="30">
        <f>Returns!G38</f>
        <v>54704</v>
      </c>
      <c r="E38" s="31"/>
    </row>
    <row r="39" spans="2:5" hidden="1" outlineLevel="1" x14ac:dyDescent="0.25">
      <c r="B39" s="63">
        <v>38321</v>
      </c>
      <c r="C39" s="30"/>
      <c r="D39" s="30">
        <f>Returns!G39</f>
        <v>52874</v>
      </c>
      <c r="E39" s="31"/>
    </row>
    <row r="40" spans="2:5" hidden="1" outlineLevel="1" x14ac:dyDescent="0.25">
      <c r="B40" s="63">
        <v>38352</v>
      </c>
      <c r="C40" s="30"/>
      <c r="D40" s="30">
        <f>Returns!G40</f>
        <v>61502</v>
      </c>
      <c r="E40" s="31"/>
    </row>
    <row r="41" spans="2:5" hidden="1" outlineLevel="1" x14ac:dyDescent="0.25">
      <c r="B41" s="63">
        <v>38383</v>
      </c>
      <c r="C41" s="30"/>
      <c r="D41" s="30">
        <f>Returns!G41</f>
        <v>37051</v>
      </c>
      <c r="E41" s="31"/>
    </row>
    <row r="42" spans="2:5" hidden="1" outlineLevel="1" x14ac:dyDescent="0.25">
      <c r="B42" s="63">
        <v>38411</v>
      </c>
      <c r="C42" s="30"/>
      <c r="D42" s="30">
        <f>Returns!G42</f>
        <v>52730</v>
      </c>
      <c r="E42" s="31"/>
    </row>
    <row r="43" spans="2:5" hidden="1" outlineLevel="1" x14ac:dyDescent="0.25">
      <c r="B43" s="63">
        <v>38442</v>
      </c>
      <c r="C43" s="30"/>
      <c r="D43" s="30">
        <f>Returns!G43</f>
        <v>60057</v>
      </c>
      <c r="E43" s="31"/>
    </row>
    <row r="44" spans="2:5" hidden="1" outlineLevel="1" x14ac:dyDescent="0.25">
      <c r="B44" s="63">
        <v>38472</v>
      </c>
      <c r="C44" s="30"/>
      <c r="D44" s="30">
        <f>Returns!G44</f>
        <v>66538</v>
      </c>
      <c r="E44" s="31"/>
    </row>
    <row r="45" spans="2:5" hidden="1" outlineLevel="1" x14ac:dyDescent="0.25">
      <c r="B45" s="63">
        <v>38503</v>
      </c>
      <c r="C45" s="30"/>
      <c r="D45" s="30">
        <f>Returns!G45</f>
        <v>60855</v>
      </c>
      <c r="E45" s="31"/>
    </row>
    <row r="46" spans="2:5" hidden="1" outlineLevel="1" x14ac:dyDescent="0.25">
      <c r="B46" s="63">
        <v>38533</v>
      </c>
      <c r="C46" s="30"/>
      <c r="D46" s="30">
        <f>Returns!G46</f>
        <v>69143</v>
      </c>
      <c r="E46" s="31"/>
    </row>
    <row r="47" spans="2:5" hidden="1" outlineLevel="1" x14ac:dyDescent="0.25">
      <c r="B47" s="63">
        <v>38564</v>
      </c>
      <c r="C47" s="30"/>
      <c r="D47" s="30">
        <f>Returns!G47</f>
        <v>62229</v>
      </c>
      <c r="E47" s="31"/>
    </row>
    <row r="48" spans="2:5" hidden="1" outlineLevel="1" x14ac:dyDescent="0.25">
      <c r="B48" s="63">
        <v>38595</v>
      </c>
      <c r="C48" s="30"/>
      <c r="D48" s="30">
        <f>Returns!G48</f>
        <v>52631</v>
      </c>
      <c r="E48" s="31"/>
    </row>
    <row r="49" spans="2:5" hidden="1" outlineLevel="1" x14ac:dyDescent="0.25">
      <c r="B49" s="63">
        <v>38625</v>
      </c>
      <c r="C49" s="30"/>
      <c r="D49" s="30">
        <f>Returns!G49</f>
        <v>53675</v>
      </c>
      <c r="E49" s="31"/>
    </row>
    <row r="50" spans="2:5" hidden="1" outlineLevel="1" x14ac:dyDescent="0.25">
      <c r="B50" s="63">
        <v>38656</v>
      </c>
      <c r="C50" s="30"/>
      <c r="D50" s="30">
        <f>Returns!G50</f>
        <v>49696</v>
      </c>
      <c r="E50" s="31"/>
    </row>
    <row r="51" spans="2:5" hidden="1" outlineLevel="1" x14ac:dyDescent="0.25">
      <c r="B51" s="63">
        <v>38686</v>
      </c>
      <c r="C51" s="30"/>
      <c r="D51" s="30">
        <f>Returns!G51</f>
        <v>57813</v>
      </c>
      <c r="E51" s="31"/>
    </row>
    <row r="52" spans="2:5" hidden="1" outlineLevel="1" x14ac:dyDescent="0.25">
      <c r="B52" s="63">
        <v>38717</v>
      </c>
      <c r="C52" s="30"/>
      <c r="D52" s="30">
        <f>Returns!G52</f>
        <v>48345</v>
      </c>
      <c r="E52" s="31"/>
    </row>
    <row r="53" spans="2:5" hidden="1" outlineLevel="1" x14ac:dyDescent="0.25">
      <c r="B53" s="63">
        <v>38748</v>
      </c>
      <c r="C53" s="30"/>
      <c r="D53" s="30">
        <f>Returns!G53</f>
        <v>55960</v>
      </c>
      <c r="E53" s="31"/>
    </row>
    <row r="54" spans="2:5" hidden="1" outlineLevel="1" x14ac:dyDescent="0.25">
      <c r="B54" s="63">
        <v>38776</v>
      </c>
      <c r="C54" s="30"/>
      <c r="D54" s="30">
        <f>Returns!G54</f>
        <v>43800</v>
      </c>
      <c r="E54" s="31"/>
    </row>
    <row r="55" spans="2:5" hidden="1" outlineLevel="1" x14ac:dyDescent="0.25">
      <c r="B55" s="63">
        <v>38807</v>
      </c>
      <c r="C55" s="30"/>
      <c r="D55" s="30">
        <f>Returns!G55</f>
        <v>51098</v>
      </c>
      <c r="E55" s="31"/>
    </row>
    <row r="56" spans="2:5" hidden="1" outlineLevel="1" x14ac:dyDescent="0.25">
      <c r="B56" s="63">
        <v>38837</v>
      </c>
      <c r="C56" s="30"/>
      <c r="D56" s="30">
        <f>Returns!G56</f>
        <v>59901</v>
      </c>
      <c r="E56" s="31"/>
    </row>
    <row r="57" spans="2:5" hidden="1" outlineLevel="1" x14ac:dyDescent="0.25">
      <c r="B57" s="63">
        <v>38868</v>
      </c>
      <c r="C57" s="30"/>
      <c r="D57" s="30">
        <f>Returns!G57</f>
        <v>60092</v>
      </c>
      <c r="E57" s="31"/>
    </row>
    <row r="58" spans="2:5" hidden="1" outlineLevel="1" x14ac:dyDescent="0.25">
      <c r="B58" s="63">
        <v>38898</v>
      </c>
      <c r="C58" s="30"/>
      <c r="D58" s="30">
        <f>Returns!G58</f>
        <v>59100</v>
      </c>
      <c r="E58" s="31"/>
    </row>
    <row r="59" spans="2:5" hidden="1" outlineLevel="1" x14ac:dyDescent="0.25">
      <c r="B59" s="63">
        <v>38929</v>
      </c>
      <c r="C59" s="30"/>
      <c r="D59" s="30">
        <f>Returns!G59</f>
        <v>55311</v>
      </c>
      <c r="E59" s="31"/>
    </row>
    <row r="60" spans="2:5" hidden="1" outlineLevel="1" x14ac:dyDescent="0.25">
      <c r="B60" s="63">
        <v>38960</v>
      </c>
      <c r="C60" s="30"/>
      <c r="D60" s="30">
        <f>Returns!G60</f>
        <v>49774</v>
      </c>
      <c r="E60" s="31"/>
    </row>
    <row r="61" spans="2:5" hidden="1" outlineLevel="1" x14ac:dyDescent="0.25">
      <c r="B61" s="63">
        <v>38990</v>
      </c>
      <c r="C61" s="30"/>
      <c r="D61" s="30">
        <f>Returns!G61</f>
        <v>49174</v>
      </c>
      <c r="E61" s="31"/>
    </row>
    <row r="62" spans="2:5" hidden="1" outlineLevel="1" x14ac:dyDescent="0.25">
      <c r="B62" s="63">
        <v>39021</v>
      </c>
      <c r="C62" s="30"/>
      <c r="D62" s="30">
        <f>Returns!G62</f>
        <v>48880</v>
      </c>
      <c r="E62" s="31"/>
    </row>
    <row r="63" spans="2:5" hidden="1" outlineLevel="1" x14ac:dyDescent="0.25">
      <c r="B63" s="63">
        <v>39051</v>
      </c>
      <c r="C63" s="30"/>
      <c r="D63" s="30">
        <f>Returns!G63</f>
        <v>51780</v>
      </c>
      <c r="E63" s="31"/>
    </row>
    <row r="64" spans="2:5" hidden="1" outlineLevel="1" x14ac:dyDescent="0.25">
      <c r="B64" s="63">
        <v>39082</v>
      </c>
      <c r="C64" s="30"/>
      <c r="D64" s="30">
        <f>Returns!G64</f>
        <v>42550</v>
      </c>
      <c r="E64" s="31"/>
    </row>
    <row r="65" spans="2:5" hidden="1" outlineLevel="1" x14ac:dyDescent="0.25">
      <c r="B65" s="63">
        <v>39113</v>
      </c>
      <c r="C65" s="30"/>
      <c r="D65" s="30">
        <f>Returns!G65</f>
        <v>63911</v>
      </c>
      <c r="E65" s="31"/>
    </row>
    <row r="66" spans="2:5" hidden="1" outlineLevel="1" x14ac:dyDescent="0.25">
      <c r="B66" s="63">
        <v>39141</v>
      </c>
      <c r="C66" s="30"/>
      <c r="D66" s="30">
        <f>Returns!G66</f>
        <v>41676</v>
      </c>
      <c r="E66" s="31"/>
    </row>
    <row r="67" spans="2:5" hidden="1" outlineLevel="1" x14ac:dyDescent="0.25">
      <c r="B67" s="63">
        <v>39172</v>
      </c>
      <c r="C67" s="30"/>
      <c r="D67" s="30">
        <f>Returns!G67</f>
        <v>53292</v>
      </c>
      <c r="E67" s="31"/>
    </row>
    <row r="68" spans="2:5" hidden="1" outlineLevel="1" x14ac:dyDescent="0.25">
      <c r="B68" s="63">
        <v>39202</v>
      </c>
      <c r="C68" s="30"/>
      <c r="D68" s="30">
        <f>Returns!G68</f>
        <v>48566</v>
      </c>
      <c r="E68" s="31"/>
    </row>
    <row r="69" spans="2:5" hidden="1" outlineLevel="1" x14ac:dyDescent="0.25">
      <c r="B69" s="63">
        <v>39233</v>
      </c>
      <c r="C69" s="30"/>
      <c r="D69" s="30">
        <f>Returns!G69</f>
        <v>68052</v>
      </c>
      <c r="E69" s="31"/>
    </row>
    <row r="70" spans="2:5" hidden="1" outlineLevel="1" x14ac:dyDescent="0.25">
      <c r="B70" s="63">
        <v>39263</v>
      </c>
      <c r="C70" s="30"/>
      <c r="D70" s="30">
        <f>Returns!G70</f>
        <v>46247</v>
      </c>
      <c r="E70" s="31"/>
    </row>
    <row r="71" spans="2:5" hidden="1" outlineLevel="1" x14ac:dyDescent="0.25">
      <c r="B71" s="63">
        <v>39294</v>
      </c>
      <c r="C71" s="30"/>
      <c r="D71" s="30">
        <f>Returns!G71</f>
        <v>50280</v>
      </c>
      <c r="E71" s="31"/>
    </row>
    <row r="72" spans="2:5" hidden="1" outlineLevel="1" x14ac:dyDescent="0.25">
      <c r="B72" s="63">
        <v>39325</v>
      </c>
      <c r="C72" s="30"/>
      <c r="D72" s="30">
        <f>Returns!G72</f>
        <v>46951</v>
      </c>
      <c r="E72" s="31"/>
    </row>
    <row r="73" spans="2:5" hidden="1" outlineLevel="1" x14ac:dyDescent="0.25">
      <c r="B73" s="63">
        <v>39355</v>
      </c>
      <c r="C73" s="30"/>
      <c r="D73" s="30">
        <f>Returns!G73</f>
        <v>38108</v>
      </c>
      <c r="E73" s="31"/>
    </row>
    <row r="74" spans="2:5" hidden="1" outlineLevel="1" x14ac:dyDescent="0.25">
      <c r="B74" s="63">
        <v>39386</v>
      </c>
      <c r="C74" s="30"/>
      <c r="D74" s="30">
        <f>Returns!G74</f>
        <v>45669</v>
      </c>
      <c r="E74" s="31"/>
    </row>
    <row r="75" spans="2:5" hidden="1" outlineLevel="1" x14ac:dyDescent="0.25">
      <c r="B75" s="63">
        <v>39416</v>
      </c>
      <c r="C75" s="30"/>
      <c r="D75" s="30">
        <f>Returns!G75</f>
        <v>42270</v>
      </c>
      <c r="E75" s="31"/>
    </row>
    <row r="76" spans="2:5" hidden="1" outlineLevel="1" x14ac:dyDescent="0.25">
      <c r="B76" s="63">
        <v>39447</v>
      </c>
      <c r="C76" s="30"/>
      <c r="D76" s="30">
        <f>Returns!G76</f>
        <v>29148</v>
      </c>
      <c r="E76" s="31"/>
    </row>
    <row r="77" spans="2:5" hidden="1" outlineLevel="1" x14ac:dyDescent="0.25">
      <c r="B77" s="63">
        <v>39478</v>
      </c>
      <c r="C77" s="30"/>
      <c r="D77" s="30">
        <f>Returns!G77</f>
        <v>41608</v>
      </c>
      <c r="E77" s="31"/>
    </row>
    <row r="78" spans="2:5" hidden="1" outlineLevel="1" x14ac:dyDescent="0.25">
      <c r="B78" s="63">
        <v>39507</v>
      </c>
      <c r="C78" s="30"/>
      <c r="D78" s="30">
        <f>Returns!G78</f>
        <v>37313</v>
      </c>
      <c r="E78" s="31"/>
    </row>
    <row r="79" spans="2:5" hidden="1" outlineLevel="1" x14ac:dyDescent="0.25">
      <c r="B79" s="63">
        <v>39538</v>
      </c>
      <c r="C79" s="30"/>
      <c r="D79" s="30">
        <f>Returns!G79</f>
        <v>54892</v>
      </c>
      <c r="E79" s="31"/>
    </row>
    <row r="80" spans="2:5" hidden="1" outlineLevel="1" x14ac:dyDescent="0.25">
      <c r="B80" s="63">
        <v>39568</v>
      </c>
      <c r="C80" s="30"/>
      <c r="D80" s="30">
        <f>Returns!G80</f>
        <v>45121</v>
      </c>
      <c r="E80" s="31"/>
    </row>
    <row r="81" spans="2:5" hidden="1" outlineLevel="1" x14ac:dyDescent="0.25">
      <c r="B81" s="63">
        <v>39599</v>
      </c>
      <c r="C81" s="30"/>
      <c r="D81" s="30">
        <f>Returns!G81</f>
        <v>56748</v>
      </c>
      <c r="E81" s="31"/>
    </row>
    <row r="82" spans="2:5" hidden="1" outlineLevel="1" x14ac:dyDescent="0.25">
      <c r="B82" s="63">
        <v>39629</v>
      </c>
      <c r="C82" s="30"/>
      <c r="D82" s="30">
        <f>Returns!G82</f>
        <v>55449</v>
      </c>
      <c r="E82" s="31"/>
    </row>
    <row r="83" spans="2:5" hidden="1" outlineLevel="1" x14ac:dyDescent="0.25">
      <c r="B83" s="63">
        <v>39660</v>
      </c>
      <c r="C83" s="30"/>
      <c r="D83" s="30">
        <f>Returns!G83</f>
        <v>47935</v>
      </c>
      <c r="E83" s="31"/>
    </row>
    <row r="84" spans="2:5" hidden="1" outlineLevel="1" x14ac:dyDescent="0.25">
      <c r="B84" s="63">
        <v>39691</v>
      </c>
      <c r="C84" s="30"/>
      <c r="D84" s="30">
        <f>Returns!G84</f>
        <v>46764</v>
      </c>
      <c r="E84" s="31"/>
    </row>
    <row r="85" spans="2:5" hidden="1" outlineLevel="1" x14ac:dyDescent="0.25">
      <c r="B85" s="63">
        <v>39721</v>
      </c>
      <c r="C85" s="30"/>
      <c r="D85" s="30">
        <f>Returns!G85</f>
        <v>44182</v>
      </c>
      <c r="E85" s="31"/>
    </row>
    <row r="86" spans="2:5" hidden="1" outlineLevel="1" x14ac:dyDescent="0.25">
      <c r="B86" s="63">
        <v>39752</v>
      </c>
      <c r="C86" s="30"/>
      <c r="D86" s="30">
        <f>Returns!G86</f>
        <v>36217</v>
      </c>
      <c r="E86" s="31"/>
    </row>
    <row r="87" spans="2:5" hidden="1" outlineLevel="1" x14ac:dyDescent="0.25">
      <c r="B87" s="63">
        <v>39782</v>
      </c>
      <c r="C87" s="30"/>
      <c r="D87" s="30">
        <f>Returns!G87</f>
        <v>65902</v>
      </c>
      <c r="E87" s="31"/>
    </row>
    <row r="88" spans="2:5" hidden="1" outlineLevel="1" x14ac:dyDescent="0.25">
      <c r="B88" s="63">
        <v>39813</v>
      </c>
      <c r="C88" s="30"/>
      <c r="D88" s="30">
        <f>Returns!G88</f>
        <v>42953</v>
      </c>
      <c r="E88" s="31"/>
    </row>
    <row r="89" spans="2:5" hidden="1" outlineLevel="1" x14ac:dyDescent="0.25">
      <c r="B89" s="63">
        <v>39844</v>
      </c>
      <c r="C89" s="30"/>
      <c r="D89" s="30">
        <f>Returns!G89</f>
        <v>44669</v>
      </c>
      <c r="E89" s="31"/>
    </row>
    <row r="90" spans="2:5" hidden="1" outlineLevel="1" x14ac:dyDescent="0.25">
      <c r="B90" s="63">
        <v>39872</v>
      </c>
      <c r="C90" s="30"/>
      <c r="D90" s="30">
        <f>Returns!G90</f>
        <v>59669</v>
      </c>
      <c r="E90" s="31"/>
    </row>
    <row r="91" spans="2:5" hidden="1" outlineLevel="1" x14ac:dyDescent="0.25">
      <c r="B91" s="63">
        <v>39903</v>
      </c>
      <c r="C91" s="30"/>
      <c r="D91" s="30">
        <f>Returns!G91</f>
        <v>58707</v>
      </c>
      <c r="E91" s="31"/>
    </row>
    <row r="92" spans="2:5" hidden="1" outlineLevel="1" x14ac:dyDescent="0.25">
      <c r="B92" s="63">
        <v>39933</v>
      </c>
      <c r="C92" s="30"/>
      <c r="D92" s="30">
        <f>Returns!G92</f>
        <v>80081</v>
      </c>
      <c r="E92" s="31"/>
    </row>
    <row r="93" spans="2:5" hidden="1" outlineLevel="1" x14ac:dyDescent="0.25">
      <c r="B93" s="63">
        <v>39964</v>
      </c>
      <c r="C93" s="30"/>
      <c r="D93" s="30">
        <f>Returns!G93</f>
        <v>66990</v>
      </c>
      <c r="E93" s="31"/>
    </row>
    <row r="94" spans="2:5" hidden="1" outlineLevel="1" x14ac:dyDescent="0.25">
      <c r="B94" s="63">
        <v>39994</v>
      </c>
      <c r="C94" s="30"/>
      <c r="D94" s="30">
        <f>Returns!G94</f>
        <v>392784</v>
      </c>
      <c r="E94" s="31"/>
    </row>
    <row r="95" spans="2:5" hidden="1" outlineLevel="1" x14ac:dyDescent="0.25">
      <c r="B95" s="63">
        <v>40025</v>
      </c>
      <c r="C95" s="30"/>
      <c r="D95" s="30">
        <f>Returns!G95</f>
        <v>1075230</v>
      </c>
      <c r="E95" s="31"/>
    </row>
    <row r="96" spans="2:5" hidden="1" outlineLevel="1" x14ac:dyDescent="0.25">
      <c r="B96" s="63">
        <v>40056</v>
      </c>
      <c r="C96" s="30"/>
      <c r="D96" s="30">
        <f>Returns!G96</f>
        <v>1370307</v>
      </c>
      <c r="E96" s="31"/>
    </row>
    <row r="97" spans="2:5" hidden="1" outlineLevel="1" x14ac:dyDescent="0.25">
      <c r="B97" s="63">
        <v>40086</v>
      </c>
      <c r="C97" s="30"/>
      <c r="D97" s="30">
        <f>Returns!G97</f>
        <v>1800836</v>
      </c>
      <c r="E97" s="31"/>
    </row>
    <row r="98" spans="2:5" hidden="1" outlineLevel="1" x14ac:dyDescent="0.25">
      <c r="B98" s="63">
        <v>40117</v>
      </c>
      <c r="C98" s="30"/>
      <c r="D98" s="30">
        <f>Returns!G98</f>
        <v>2079213</v>
      </c>
      <c r="E98" s="31"/>
    </row>
    <row r="99" spans="2:5" hidden="1" outlineLevel="1" x14ac:dyDescent="0.25">
      <c r="B99" s="63">
        <v>40147</v>
      </c>
      <c r="C99" s="30"/>
      <c r="D99" s="30">
        <f>Returns!G99</f>
        <v>2316803</v>
      </c>
      <c r="E99" s="31"/>
    </row>
    <row r="100" spans="2:5" hidden="1" outlineLevel="1" x14ac:dyDescent="0.25">
      <c r="B100" s="63">
        <v>40178</v>
      </c>
      <c r="C100" s="30"/>
      <c r="D100" s="30">
        <f>Returns!G100</f>
        <v>2003603</v>
      </c>
      <c r="E100" s="31"/>
    </row>
    <row r="101" spans="2:5" hidden="1" outlineLevel="1" x14ac:dyDescent="0.25">
      <c r="B101" s="63">
        <v>40209</v>
      </c>
      <c r="C101" s="30"/>
      <c r="D101" s="30">
        <f>Returns!G101</f>
        <v>2508977</v>
      </c>
      <c r="E101" s="31"/>
    </row>
    <row r="102" spans="2:5" hidden="1" outlineLevel="1" x14ac:dyDescent="0.25">
      <c r="B102" s="63">
        <v>40237</v>
      </c>
      <c r="C102" s="30"/>
      <c r="D102" s="30">
        <f>Returns!G102</f>
        <v>2337649</v>
      </c>
      <c r="E102" s="31"/>
    </row>
    <row r="103" spans="2:5" hidden="1" outlineLevel="1" x14ac:dyDescent="0.25">
      <c r="B103" s="63">
        <v>40268</v>
      </c>
      <c r="C103" s="30"/>
      <c r="D103" s="30">
        <f>Returns!G103</f>
        <v>3170138</v>
      </c>
      <c r="E103" s="31"/>
    </row>
    <row r="104" spans="2:5" hidden="1" outlineLevel="1" x14ac:dyDescent="0.25">
      <c r="B104" s="63">
        <v>40298</v>
      </c>
      <c r="C104" s="30"/>
      <c r="D104" s="30">
        <f>Returns!G104</f>
        <v>2864487</v>
      </c>
      <c r="E104" s="31"/>
    </row>
    <row r="105" spans="2:5" hidden="1" outlineLevel="1" x14ac:dyDescent="0.25">
      <c r="B105" s="63">
        <v>40329</v>
      </c>
      <c r="C105" s="30"/>
      <c r="D105" s="30">
        <f>Returns!G105</f>
        <v>2889299</v>
      </c>
      <c r="E105" s="31"/>
    </row>
    <row r="106" spans="2:5" hidden="1" outlineLevel="1" x14ac:dyDescent="0.25">
      <c r="B106" s="63">
        <v>40359</v>
      </c>
      <c r="C106" s="30"/>
      <c r="D106" s="30">
        <f>Returns!G106</f>
        <v>2973268</v>
      </c>
      <c r="E106" s="31"/>
    </row>
    <row r="107" spans="2:5" hidden="1" outlineLevel="1" x14ac:dyDescent="0.25">
      <c r="B107" s="63">
        <v>40390</v>
      </c>
      <c r="C107" s="30"/>
      <c r="D107" s="30">
        <f>Returns!G107</f>
        <v>2645321</v>
      </c>
      <c r="E107" s="31"/>
    </row>
    <row r="108" spans="2:5" hidden="1" outlineLevel="1" x14ac:dyDescent="0.25">
      <c r="B108" s="63">
        <v>40421</v>
      </c>
      <c r="C108" s="30"/>
      <c r="D108" s="30">
        <f>Returns!G108</f>
        <v>2450438</v>
      </c>
      <c r="E108" s="31"/>
    </row>
    <row r="109" spans="2:5" hidden="1" outlineLevel="1" x14ac:dyDescent="0.25">
      <c r="B109" s="63">
        <v>40451</v>
      </c>
      <c r="C109" s="30"/>
      <c r="D109" s="30">
        <f>Returns!G109</f>
        <v>2419047</v>
      </c>
      <c r="E109" s="31"/>
    </row>
    <row r="110" spans="2:5" hidden="1" outlineLevel="1" x14ac:dyDescent="0.25">
      <c r="B110" s="63">
        <v>40482</v>
      </c>
      <c r="C110" s="30"/>
      <c r="D110" s="30">
        <f>Returns!G110</f>
        <v>2807355</v>
      </c>
      <c r="E110" s="31"/>
    </row>
    <row r="111" spans="2:5" hidden="1" outlineLevel="1" x14ac:dyDescent="0.25">
      <c r="B111" s="63">
        <v>40512</v>
      </c>
      <c r="C111" s="30"/>
      <c r="D111" s="30">
        <f>Returns!G111</f>
        <v>2722573</v>
      </c>
      <c r="E111" s="31"/>
    </row>
    <row r="112" spans="2:5" hidden="1" outlineLevel="1" x14ac:dyDescent="0.25">
      <c r="B112" s="63">
        <v>40543</v>
      </c>
      <c r="C112" s="30"/>
      <c r="D112" s="30">
        <f>Returns!G112</f>
        <v>2740147</v>
      </c>
      <c r="E112" s="31"/>
    </row>
    <row r="113" spans="2:5" hidden="1" outlineLevel="1" x14ac:dyDescent="0.25">
      <c r="B113" s="63">
        <v>40574</v>
      </c>
      <c r="C113" s="30"/>
      <c r="D113" s="30">
        <f>Returns!G113</f>
        <v>2637229</v>
      </c>
      <c r="E113" s="31"/>
    </row>
    <row r="114" spans="2:5" hidden="1" outlineLevel="1" x14ac:dyDescent="0.25">
      <c r="B114" s="63">
        <v>40602</v>
      </c>
      <c r="C114" s="30"/>
      <c r="D114" s="30">
        <f>Returns!G114</f>
        <v>2622509</v>
      </c>
      <c r="E114" s="31"/>
    </row>
    <row r="115" spans="2:5" hidden="1" outlineLevel="1" x14ac:dyDescent="0.25">
      <c r="B115" s="63">
        <v>40633</v>
      </c>
      <c r="C115" s="30"/>
      <c r="D115" s="30">
        <f>Returns!G115</f>
        <v>3174576</v>
      </c>
      <c r="E115" s="31"/>
    </row>
    <row r="116" spans="2:5" hidden="1" outlineLevel="1" x14ac:dyDescent="0.25">
      <c r="B116" s="63">
        <v>40663</v>
      </c>
      <c r="C116" s="30"/>
      <c r="D116" s="30">
        <f>Returns!G116</f>
        <v>3217888</v>
      </c>
      <c r="E116" s="31"/>
    </row>
    <row r="117" spans="2:5" hidden="1" outlineLevel="1" x14ac:dyDescent="0.25">
      <c r="B117" s="63">
        <v>40694</v>
      </c>
      <c r="C117" s="30"/>
      <c r="D117" s="30">
        <f>Returns!G117</f>
        <v>3701769</v>
      </c>
      <c r="E117" s="31"/>
    </row>
    <row r="118" spans="2:5" hidden="1" outlineLevel="1" x14ac:dyDescent="0.25">
      <c r="B118" s="63">
        <v>40724</v>
      </c>
      <c r="C118" s="30"/>
      <c r="D118" s="30">
        <f>Returns!G118</f>
        <v>3223472</v>
      </c>
      <c r="E118" s="31"/>
    </row>
    <row r="119" spans="2:5" hidden="1" outlineLevel="1" x14ac:dyDescent="0.25">
      <c r="B119" s="63">
        <v>40755</v>
      </c>
      <c r="C119" s="30"/>
      <c r="D119" s="30">
        <f>Returns!G119</f>
        <v>2791211</v>
      </c>
      <c r="E119" s="31"/>
    </row>
    <row r="120" spans="2:5" hidden="1" outlineLevel="1" x14ac:dyDescent="0.25">
      <c r="B120" s="63">
        <v>40786</v>
      </c>
      <c r="C120" s="30"/>
      <c r="D120" s="30">
        <f>Returns!G120</f>
        <v>2835872</v>
      </c>
      <c r="E120" s="31"/>
    </row>
    <row r="121" spans="2:5" hidden="1" outlineLevel="1" x14ac:dyDescent="0.25">
      <c r="B121" s="63">
        <v>40816</v>
      </c>
      <c r="C121" s="30"/>
      <c r="D121" s="30">
        <f>Returns!G121</f>
        <v>2662934</v>
      </c>
      <c r="E121" s="31"/>
    </row>
    <row r="122" spans="2:5" hidden="1" outlineLevel="1" x14ac:dyDescent="0.25">
      <c r="B122" s="63">
        <v>40847</v>
      </c>
      <c r="C122" s="30"/>
      <c r="D122" s="30">
        <f>Returns!G122</f>
        <v>2958961</v>
      </c>
      <c r="E122" s="31"/>
    </row>
    <row r="123" spans="2:5" hidden="1" outlineLevel="1" x14ac:dyDescent="0.25">
      <c r="B123" s="63">
        <v>40877</v>
      </c>
      <c r="C123" s="30"/>
      <c r="D123" s="30">
        <f>Returns!G123</f>
        <v>2898058</v>
      </c>
      <c r="E123" s="31"/>
    </row>
    <row r="124" spans="2:5" hidden="1" outlineLevel="1" x14ac:dyDescent="0.25">
      <c r="B124" s="63">
        <v>40908</v>
      </c>
      <c r="C124" s="30"/>
      <c r="D124" s="30">
        <f>Returns!G124</f>
        <v>2814818</v>
      </c>
      <c r="E124" s="31"/>
    </row>
    <row r="125" spans="2:5" hidden="1" outlineLevel="1" x14ac:dyDescent="0.25">
      <c r="B125" s="63">
        <v>40939</v>
      </c>
      <c r="C125" s="30"/>
      <c r="D125" s="30">
        <f>Returns!G125</f>
        <v>3036867</v>
      </c>
      <c r="E125" s="31"/>
    </row>
    <row r="126" spans="2:5" hidden="1" outlineLevel="1" x14ac:dyDescent="0.25">
      <c r="B126" s="63">
        <v>40968</v>
      </c>
      <c r="C126" s="30"/>
      <c r="D126" s="30">
        <f>Returns!G126</f>
        <v>2885323</v>
      </c>
      <c r="E126" s="31"/>
    </row>
    <row r="127" spans="2:5" hidden="1" outlineLevel="1" x14ac:dyDescent="0.25">
      <c r="B127" s="63">
        <v>40999</v>
      </c>
      <c r="C127" s="30"/>
      <c r="D127" s="30">
        <f>Returns!G127</f>
        <v>3129938</v>
      </c>
      <c r="E127" s="31"/>
    </row>
    <row r="128" spans="2:5" hidden="1" outlineLevel="1" x14ac:dyDescent="0.25">
      <c r="B128" s="63">
        <v>41029</v>
      </c>
      <c r="C128" s="30"/>
      <c r="D128" s="30">
        <f>Returns!G128</f>
        <v>3247969</v>
      </c>
      <c r="E128" s="31"/>
    </row>
    <row r="129" spans="2:5" hidden="1" outlineLevel="1" x14ac:dyDescent="0.25">
      <c r="B129" s="63">
        <v>41060</v>
      </c>
      <c r="C129" s="30"/>
      <c r="D129" s="30">
        <f>Returns!G129</f>
        <v>3628120</v>
      </c>
      <c r="E129" s="31"/>
    </row>
    <row r="130" spans="2:5" hidden="1" outlineLevel="1" x14ac:dyDescent="0.25">
      <c r="B130" s="63">
        <v>41090</v>
      </c>
      <c r="C130" s="30"/>
      <c r="D130" s="30">
        <f>Returns!G130</f>
        <v>3154968</v>
      </c>
      <c r="E130" s="31"/>
    </row>
    <row r="131" spans="2:5" hidden="1" outlineLevel="1" x14ac:dyDescent="0.25">
      <c r="B131" s="63">
        <v>41121</v>
      </c>
      <c r="C131" s="30"/>
      <c r="D131" s="30">
        <f>Returns!G131</f>
        <v>3195673</v>
      </c>
      <c r="E131" s="31"/>
    </row>
    <row r="132" spans="2:5" hidden="1" outlineLevel="1" x14ac:dyDescent="0.25">
      <c r="B132" s="63">
        <v>41152</v>
      </c>
      <c r="C132" s="30"/>
      <c r="D132" s="30">
        <f>Returns!G132</f>
        <v>2895794</v>
      </c>
      <c r="E132" s="31"/>
    </row>
    <row r="133" spans="2:5" hidden="1" outlineLevel="1" x14ac:dyDescent="0.25">
      <c r="B133" s="63">
        <v>41182</v>
      </c>
      <c r="C133" s="30"/>
      <c r="D133" s="30">
        <f>Returns!G133</f>
        <v>2533299</v>
      </c>
      <c r="E133" s="31"/>
    </row>
    <row r="134" spans="2:5" hidden="1" outlineLevel="1" x14ac:dyDescent="0.25">
      <c r="B134" s="63">
        <v>41213</v>
      </c>
      <c r="C134" s="30"/>
      <c r="D134" s="30">
        <f>Returns!G134</f>
        <v>3065641</v>
      </c>
      <c r="E134" s="31"/>
    </row>
    <row r="135" spans="2:5" hidden="1" outlineLevel="1" x14ac:dyDescent="0.25">
      <c r="B135" s="63">
        <v>41243</v>
      </c>
      <c r="C135" s="30"/>
      <c r="D135" s="30">
        <f>Returns!G135</f>
        <v>2683899</v>
      </c>
      <c r="E135" s="31"/>
    </row>
    <row r="136" spans="2:5" hidden="1" outlineLevel="1" x14ac:dyDescent="0.25">
      <c r="B136" s="63">
        <v>41274</v>
      </c>
      <c r="C136" s="30"/>
      <c r="D136" s="30">
        <f>Returns!G136</f>
        <v>2612756</v>
      </c>
      <c r="E136" s="31"/>
    </row>
    <row r="137" spans="2:5" hidden="1" outlineLevel="1" x14ac:dyDescent="0.25">
      <c r="B137" s="63">
        <v>41305</v>
      </c>
      <c r="C137" s="30"/>
      <c r="D137" s="30">
        <f>Returns!G137</f>
        <v>3276589</v>
      </c>
      <c r="E137" s="31"/>
    </row>
    <row r="138" spans="2:5" hidden="1" outlineLevel="1" x14ac:dyDescent="0.25">
      <c r="B138" s="63">
        <v>41333</v>
      </c>
      <c r="C138" s="30"/>
      <c r="D138" s="30">
        <f>Returns!G138</f>
        <v>2865361</v>
      </c>
      <c r="E138" s="31"/>
    </row>
    <row r="139" spans="2:5" hidden="1" outlineLevel="1" x14ac:dyDescent="0.25">
      <c r="B139" s="63">
        <v>41364</v>
      </c>
      <c r="C139" s="30"/>
      <c r="D139" s="30">
        <f>Returns!G139</f>
        <v>2827320</v>
      </c>
      <c r="E139" s="31"/>
    </row>
    <row r="140" spans="2:5" hidden="1" outlineLevel="1" x14ac:dyDescent="0.25">
      <c r="B140" s="63">
        <v>41394</v>
      </c>
      <c r="C140" s="30"/>
      <c r="D140" s="30">
        <f>Returns!G140</f>
        <v>3585506</v>
      </c>
      <c r="E140" s="31"/>
    </row>
    <row r="141" spans="2:5" hidden="1" outlineLevel="1" x14ac:dyDescent="0.25">
      <c r="B141" s="63">
        <v>41425</v>
      </c>
      <c r="C141" s="30"/>
      <c r="D141" s="30">
        <f>Returns!G141</f>
        <v>4021798</v>
      </c>
      <c r="E141" s="31"/>
    </row>
    <row r="142" spans="2:5" hidden="1" outlineLevel="1" x14ac:dyDescent="0.25">
      <c r="B142" s="63">
        <v>41455</v>
      </c>
      <c r="C142" s="30"/>
      <c r="D142" s="30">
        <f>Returns!G142</f>
        <v>3052835</v>
      </c>
      <c r="E142" s="31"/>
    </row>
    <row r="143" spans="2:5" hidden="1" outlineLevel="1" x14ac:dyDescent="0.25">
      <c r="B143" s="63">
        <v>41486</v>
      </c>
      <c r="C143" s="30"/>
      <c r="D143" s="30">
        <f>Returns!G143</f>
        <v>3405890</v>
      </c>
      <c r="E143" s="31"/>
    </row>
    <row r="144" spans="2:5" hidden="1" outlineLevel="1" x14ac:dyDescent="0.25">
      <c r="B144" s="63">
        <v>41517</v>
      </c>
      <c r="C144" s="30"/>
      <c r="D144" s="30">
        <f>Returns!G144</f>
        <v>2765879</v>
      </c>
      <c r="E144" s="31"/>
    </row>
    <row r="145" spans="2:17" hidden="1" outlineLevel="1" x14ac:dyDescent="0.25">
      <c r="B145" s="63">
        <v>41547</v>
      </c>
      <c r="C145" s="30"/>
      <c r="D145" s="30">
        <f>Returns!G145</f>
        <v>2799788</v>
      </c>
      <c r="E145" s="31"/>
    </row>
    <row r="146" spans="2:17" hidden="1" outlineLevel="1" x14ac:dyDescent="0.25">
      <c r="B146" s="63">
        <v>41578</v>
      </c>
      <c r="C146" s="30"/>
      <c r="D146" s="30">
        <f>Returns!G146</f>
        <v>3368250</v>
      </c>
      <c r="E146" s="31"/>
    </row>
    <row r="147" spans="2:17" hidden="1" outlineLevel="1" x14ac:dyDescent="0.25">
      <c r="B147" s="63">
        <v>41608</v>
      </c>
      <c r="C147" s="30"/>
      <c r="D147" s="30">
        <f>Returns!G147</f>
        <v>2652058</v>
      </c>
      <c r="E147" s="31"/>
    </row>
    <row r="148" spans="2:17" hidden="1" outlineLevel="1" x14ac:dyDescent="0.25">
      <c r="B148" s="63">
        <v>41639</v>
      </c>
      <c r="C148" s="30"/>
      <c r="D148" s="30">
        <f>Returns!G148</f>
        <v>2615917</v>
      </c>
      <c r="E148" s="31"/>
    </row>
    <row r="149" spans="2:17" collapsed="1" x14ac:dyDescent="0.25">
      <c r="B149" s="27">
        <v>41670</v>
      </c>
      <c r="C149" s="30">
        <f>Sales!G148</f>
        <v>5141374</v>
      </c>
      <c r="D149" s="30">
        <f>Returns!G149</f>
        <v>3355954</v>
      </c>
      <c r="E149" s="31">
        <f t="shared" ref="E149:E212" si="0">IFERROR(D149/C149,0)</f>
        <v>0.65273485258998865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Sales!G149</f>
        <v>4981504</v>
      </c>
      <c r="D150" s="30">
        <f>Returns!G150</f>
        <v>2633219</v>
      </c>
      <c r="E150" s="31">
        <f t="shared" si="0"/>
        <v>0.52859919413895884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Sales!G150</f>
        <v>5220893</v>
      </c>
      <c r="D151" s="30">
        <f>Returns!G151</f>
        <v>3280725</v>
      </c>
      <c r="E151" s="31">
        <f t="shared" si="0"/>
        <v>0.6283838799224577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Sales!G151</f>
        <v>5768710</v>
      </c>
      <c r="D152" s="30">
        <f>Returns!G152</f>
        <v>3555131</v>
      </c>
      <c r="E152" s="31">
        <f t="shared" si="0"/>
        <v>0.61627833605780147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Sales!G152</f>
        <v>5522168</v>
      </c>
      <c r="D153" s="30">
        <f>Returns!G153</f>
        <v>3950331</v>
      </c>
      <c r="E153" s="31">
        <f t="shared" si="0"/>
        <v>0.71535871418616748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Sales!G153</f>
        <v>5386637</v>
      </c>
      <c r="D154" s="30">
        <f>Returns!G154</f>
        <v>3393114</v>
      </c>
      <c r="E154" s="31">
        <f t="shared" si="0"/>
        <v>0.62991324642815172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Sales!G154</f>
        <v>4959455</v>
      </c>
      <c r="D155" s="30">
        <f>Returns!G155</f>
        <v>3387264</v>
      </c>
      <c r="E155" s="31">
        <f t="shared" si="0"/>
        <v>0.68299117544165644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Sales!G155</f>
        <v>4700228</v>
      </c>
      <c r="D156" s="30">
        <f>Returns!G156</f>
        <v>2682310</v>
      </c>
      <c r="E156" s="31">
        <f t="shared" si="0"/>
        <v>0.57067657143440698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Sales!G156</f>
        <v>5259322</v>
      </c>
      <c r="D157" s="30">
        <f>Returns!G157</f>
        <v>2939446</v>
      </c>
      <c r="E157" s="31">
        <f t="shared" si="0"/>
        <v>0.55890207901322642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Sales!G157</f>
        <v>6388629</v>
      </c>
      <c r="D158" s="30">
        <f>Returns!G158</f>
        <v>3363034</v>
      </c>
      <c r="E158" s="31">
        <f t="shared" si="0"/>
        <v>0.52640934385139593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Sales!G158</f>
        <v>5634005</v>
      </c>
      <c r="D159" s="30">
        <f>Returns!G159</f>
        <v>2643414</v>
      </c>
      <c r="E159" s="31">
        <f t="shared" si="0"/>
        <v>0.46918914697448794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Sales!G159</f>
        <v>6710382</v>
      </c>
      <c r="D160" s="30">
        <f>Returns!G160</f>
        <v>2934822</v>
      </c>
      <c r="E160" s="31">
        <f t="shared" si="0"/>
        <v>0.43735542924381948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Sales!G160</f>
        <v>4915141</v>
      </c>
      <c r="D161" s="30">
        <f>Returns!G161</f>
        <v>3144127</v>
      </c>
      <c r="E161" s="31">
        <f t="shared" si="0"/>
        <v>0.63968195419012397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Sales!G161</f>
        <v>4868411</v>
      </c>
      <c r="D162" s="30">
        <f>Returns!G162</f>
        <v>2692416</v>
      </c>
      <c r="E162" s="31">
        <f t="shared" si="0"/>
        <v>0.55303794194861522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Sales!G162</f>
        <v>5386544</v>
      </c>
      <c r="D163" s="30">
        <f>Returns!G163</f>
        <v>3537475</v>
      </c>
      <c r="E163" s="31">
        <f t="shared" si="0"/>
        <v>0.65672442293240341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Sales!G163</f>
        <v>5967060</v>
      </c>
      <c r="D164" s="30">
        <f>Returns!G164</f>
        <v>3751042</v>
      </c>
      <c r="E164" s="31">
        <f t="shared" si="0"/>
        <v>0.62862481691151084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Sales!G164</f>
        <v>5389416</v>
      </c>
      <c r="D165" s="30">
        <f>Returns!G165</f>
        <v>3616176</v>
      </c>
      <c r="E165" s="31">
        <f t="shared" si="0"/>
        <v>0.67097733780431867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Sales!G165</f>
        <v>5468454</v>
      </c>
      <c r="D166" s="30">
        <f>Returns!G166</f>
        <v>3694245</v>
      </c>
      <c r="E166" s="31">
        <f t="shared" si="0"/>
        <v>0.67555565064641665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Sales!G166</f>
        <v>5522817</v>
      </c>
      <c r="D167" s="30">
        <f>Returns!G167</f>
        <v>3378436</v>
      </c>
      <c r="E167" s="31">
        <f t="shared" si="0"/>
        <v>0.61172332887365266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Sales!G167</f>
        <v>4981607</v>
      </c>
      <c r="D168" s="30">
        <f>Returns!G168</f>
        <v>3007115</v>
      </c>
      <c r="E168" s="31">
        <f t="shared" si="0"/>
        <v>0.60364356321163026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Sales!G168</f>
        <v>5290311</v>
      </c>
      <c r="D169" s="30">
        <f>Returns!G169</f>
        <v>3131891</v>
      </c>
      <c r="E169" s="31">
        <f t="shared" si="0"/>
        <v>0.59200508249893058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Sales!G169</f>
        <v>6474811</v>
      </c>
      <c r="D170" s="30">
        <f>Returns!G170</f>
        <v>3415377</v>
      </c>
      <c r="E170" s="31">
        <f t="shared" si="0"/>
        <v>0.52748674826184117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Sales!G170</f>
        <v>5588811</v>
      </c>
      <c r="D171" s="30">
        <f>Returns!G171</f>
        <v>3104879</v>
      </c>
      <c r="E171" s="31">
        <f t="shared" si="0"/>
        <v>0.555552692692596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Sales!G171</f>
        <v>6390410</v>
      </c>
      <c r="D172" s="30">
        <f>Returns!G172</f>
        <v>3046284</v>
      </c>
      <c r="E172" s="31">
        <f t="shared" si="0"/>
        <v>0.47669617442386325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Sales!G172</f>
        <v>5043351</v>
      </c>
      <c r="D173" s="30">
        <f>Returns!G173</f>
        <v>3298762</v>
      </c>
      <c r="E173" s="31">
        <f t="shared" si="0"/>
        <v>0.65408138358801515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Sales!G173</f>
        <v>5176541</v>
      </c>
      <c r="D174" s="30">
        <f>Returns!G174</f>
        <v>3347157</v>
      </c>
      <c r="E174" s="31">
        <f t="shared" si="0"/>
        <v>0.64660107975576742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Sales!G174</f>
        <v>5545923</v>
      </c>
      <c r="D175" s="30">
        <f>Returns!G175</f>
        <v>3689795</v>
      </c>
      <c r="E175" s="31">
        <f t="shared" si="0"/>
        <v>0.66531666595443173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Sales!G175</f>
        <v>5737622</v>
      </c>
      <c r="D176" s="30">
        <f>Returns!G176</f>
        <v>3842474</v>
      </c>
      <c r="E176" s="31">
        <f t="shared" si="0"/>
        <v>0.66969800380715216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Sales!G176</f>
        <v>5118832</v>
      </c>
      <c r="D177" s="30">
        <f>Returns!G177</f>
        <v>3645099</v>
      </c>
      <c r="E177" s="31">
        <f t="shared" si="0"/>
        <v>0.7120958453022096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Sales!G177</f>
        <v>5322939</v>
      </c>
      <c r="D178" s="30">
        <f>Returns!G178</f>
        <v>3639202</v>
      </c>
      <c r="E178" s="31">
        <f t="shared" si="0"/>
        <v>0.68368283010569908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Sales!G178</f>
        <v>5071655</v>
      </c>
      <c r="D179" s="30">
        <f>Returns!G179</f>
        <v>3170884</v>
      </c>
      <c r="E179" s="31">
        <f t="shared" si="0"/>
        <v>0.62521681778433269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Sales!G179</f>
        <v>4721259</v>
      </c>
      <c r="D180" s="30">
        <f>Returns!G180</f>
        <v>3325103</v>
      </c>
      <c r="E180" s="31">
        <f t="shared" si="0"/>
        <v>0.70428311600782756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Sales!G180</f>
        <v>5116904</v>
      </c>
      <c r="D181" s="30">
        <f>Returns!G181</f>
        <v>3141592</v>
      </c>
      <c r="E181" s="31">
        <f t="shared" si="0"/>
        <v>0.6139634435197534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Sales!G181</f>
        <v>6201184</v>
      </c>
      <c r="D182" s="30">
        <f>Returns!G182</f>
        <v>3239537</v>
      </c>
      <c r="E182" s="31">
        <f t="shared" si="0"/>
        <v>0.52240620500859192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Sales!G182</f>
        <v>5414932</v>
      </c>
      <c r="D183" s="30">
        <f>Returns!G183</f>
        <v>3411072</v>
      </c>
      <c r="E183" s="31">
        <f t="shared" si="0"/>
        <v>0.62993810448589194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Sales!G183</f>
        <v>6567114</v>
      </c>
      <c r="D184" s="30">
        <f>Returns!G184</f>
        <v>2999761</v>
      </c>
      <c r="E184" s="31">
        <f t="shared" si="0"/>
        <v>0.45678527889115372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Sales!G184</f>
        <v>4986007</v>
      </c>
      <c r="D185" s="30">
        <f>Returns!G185</f>
        <v>3552004</v>
      </c>
      <c r="E185" s="31">
        <f t="shared" si="0"/>
        <v>0.71239450726804032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Sales!G185</f>
        <v>4841324</v>
      </c>
      <c r="D186" s="30">
        <f>Returns!G186</f>
        <v>3040358</v>
      </c>
      <c r="E186" s="31">
        <f t="shared" si="0"/>
        <v>0.62800134839147304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Sales!G186</f>
        <v>5052024</v>
      </c>
      <c r="D187" s="30">
        <f>Returns!G187</f>
        <v>3636647</v>
      </c>
      <c r="E187" s="31">
        <f t="shared" si="0"/>
        <v>0.71983961279677211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Sales!G187</f>
        <v>5352253</v>
      </c>
      <c r="D188" s="30">
        <f>Returns!G188</f>
        <v>3495685</v>
      </c>
      <c r="E188" s="31">
        <f t="shared" si="0"/>
        <v>0.65312402085626375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Sales!G188</f>
        <v>5152948</v>
      </c>
      <c r="D189" s="30">
        <f>Returns!G189</f>
        <v>4181458</v>
      </c>
      <c r="E189" s="31">
        <f t="shared" si="0"/>
        <v>0.81146908526924777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Sales!G189</f>
        <v>4892124</v>
      </c>
      <c r="D190" s="30">
        <f>Returns!G190</f>
        <v>3679526</v>
      </c>
      <c r="E190" s="31">
        <f t="shared" si="0"/>
        <v>0.75213261152006772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Sales!G190</f>
        <v>4690825</v>
      </c>
      <c r="D191" s="30">
        <f>Returns!G191</f>
        <v>3328849</v>
      </c>
      <c r="E191" s="31">
        <f t="shared" si="0"/>
        <v>0.70965107417138773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Sales!G191</f>
        <v>4621268</v>
      </c>
      <c r="D192" s="30">
        <f>Returns!G192</f>
        <v>3314557</v>
      </c>
      <c r="E192" s="31">
        <f t="shared" si="0"/>
        <v>0.71723972727831409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Sales!G192</f>
        <v>5079911</v>
      </c>
      <c r="D193" s="30">
        <f>Returns!G193</f>
        <v>3035835</v>
      </c>
      <c r="E193" s="31">
        <f t="shared" si="0"/>
        <v>0.59761578500095769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Sales!G193</f>
        <v>6027366</v>
      </c>
      <c r="D194" s="30">
        <f>Returns!G194</f>
        <v>3388352</v>
      </c>
      <c r="E194" s="31">
        <f t="shared" si="0"/>
        <v>0.56216131557300486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Sales!G194</f>
        <v>5290905</v>
      </c>
      <c r="D195" s="30">
        <f>Returns!G195</f>
        <v>3047914</v>
      </c>
      <c r="E195" s="31">
        <f t="shared" si="0"/>
        <v>0.57606666534364159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Sales!G195</f>
        <v>6298645</v>
      </c>
      <c r="D196" s="30">
        <f>Returns!G196</f>
        <v>3181686</v>
      </c>
      <c r="E196" s="31">
        <f t="shared" si="0"/>
        <v>0.50513816860610494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Sales!G196</f>
        <v>5108437</v>
      </c>
      <c r="D197" s="30">
        <f>Returns!G197</f>
        <v>3408733</v>
      </c>
      <c r="E197" s="31">
        <f t="shared" si="0"/>
        <v>0.66727513718971188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Sales!G197</f>
        <v>4547685</v>
      </c>
      <c r="D198" s="30">
        <f>Returns!G198</f>
        <v>2542843</v>
      </c>
      <c r="E198" s="31">
        <f t="shared" si="0"/>
        <v>0.55915108456280505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Sales!G198</f>
        <v>5161900</v>
      </c>
      <c r="D199" s="30">
        <f>Returns!G199</f>
        <v>3693010</v>
      </c>
      <c r="E199" s="31">
        <f t="shared" si="0"/>
        <v>0.71543617660163894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Sales!G199</f>
        <v>5577798</v>
      </c>
      <c r="D200" s="30">
        <f>Returns!G200</f>
        <v>3668756</v>
      </c>
      <c r="E200" s="31">
        <f t="shared" si="0"/>
        <v>0.65774271495669079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Sales!G200</f>
        <v>5041177</v>
      </c>
      <c r="D201" s="30">
        <f>Returns!G201</f>
        <v>4963231</v>
      </c>
      <c r="E201" s="31">
        <f t="shared" si="0"/>
        <v>0.98453813464593687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Sales!G201</f>
        <v>4809375</v>
      </c>
      <c r="D202" s="30">
        <f>Returns!G202</f>
        <v>3605567</v>
      </c>
      <c r="E202" s="31">
        <f t="shared" si="0"/>
        <v>0.74969554256010396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Sales!G202</f>
        <v>4924487</v>
      </c>
      <c r="D203" s="30">
        <f>Returns!G203</f>
        <v>3536954</v>
      </c>
      <c r="E203" s="31">
        <f t="shared" si="0"/>
        <v>0.71823806215754049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Sales!G203</f>
        <v>4596249</v>
      </c>
      <c r="D204" s="30">
        <f>Returns!G204</f>
        <v>3356852</v>
      </c>
      <c r="E204" s="31">
        <f t="shared" si="0"/>
        <v>0.73034598430154674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Sales!G204</f>
        <v>4841755</v>
      </c>
      <c r="D205" s="30">
        <f>Returns!G205</f>
        <v>2889877</v>
      </c>
      <c r="E205" s="31">
        <f t="shared" si="0"/>
        <v>0.59686559935395322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Sales!G205</f>
        <v>5865849</v>
      </c>
      <c r="D206" s="30">
        <f>Returns!G206</f>
        <v>3664817</v>
      </c>
      <c r="E206" s="31">
        <f t="shared" si="0"/>
        <v>0.62477179347780687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Sales!G206</f>
        <v>5175053</v>
      </c>
      <c r="D207" s="30">
        <f>Returns!G207</f>
        <v>3044220</v>
      </c>
      <c r="E207" s="31">
        <f t="shared" si="0"/>
        <v>0.58824904788414722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Sales!G207</f>
        <v>5638978</v>
      </c>
      <c r="D208" s="30">
        <f>Returns!G208</f>
        <v>2979899</v>
      </c>
      <c r="E208" s="31">
        <f t="shared" si="0"/>
        <v>0.5284466440550043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Sales!G208</f>
        <v>5245851</v>
      </c>
      <c r="D209" s="30">
        <f>Returns!G209</f>
        <v>3453784</v>
      </c>
      <c r="E209" s="31">
        <f t="shared" si="0"/>
        <v>0.65838393046237875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Sales!G209</f>
        <v>4648173</v>
      </c>
      <c r="D210" s="30">
        <f>Returns!G210</f>
        <v>2385972</v>
      </c>
      <c r="E210" s="31">
        <f t="shared" si="0"/>
        <v>0.51331394076769521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Sales!G210</f>
        <v>4666293</v>
      </c>
      <c r="D211" s="30">
        <f>Returns!G211</f>
        <v>3851408</v>
      </c>
      <c r="E211" s="31">
        <f t="shared" si="0"/>
        <v>0.8253678026647705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Sales!G211</f>
        <v>5671905</v>
      </c>
      <c r="D212" s="30">
        <f>Returns!G212</f>
        <v>4069685</v>
      </c>
      <c r="E212" s="31">
        <f t="shared" si="0"/>
        <v>0.71751642525747528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Sales!G212</f>
        <v>4592650</v>
      </c>
      <c r="D213" s="30">
        <f>Returns!G213</f>
        <v>3912784</v>
      </c>
      <c r="E213" s="31">
        <f t="shared" ref="E213:E276" si="1">IFERROR(D213/C213,0)</f>
        <v>0.85196651170892623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Sales!G213</f>
        <v>4981843</v>
      </c>
      <c r="D214" s="30">
        <f>Returns!G214</f>
        <v>3422929</v>
      </c>
      <c r="E214" s="31">
        <f t="shared" si="1"/>
        <v>0.68708086545481262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Sales!G214</f>
        <v>4781046</v>
      </c>
      <c r="D215" s="30">
        <f>Returns!G215</f>
        <v>3602755</v>
      </c>
      <c r="E215" s="31">
        <f t="shared" si="1"/>
        <v>0.7535495370678299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Sales!G215</f>
        <v>4589806</v>
      </c>
      <c r="D216" s="30">
        <f>Returns!G216</f>
        <v>3277064</v>
      </c>
      <c r="E216" s="31">
        <f t="shared" si="1"/>
        <v>0.71398747572337484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Sales!G216</f>
        <v>4861558</v>
      </c>
      <c r="D217" s="30">
        <f>Returns!G217</f>
        <v>3133869</v>
      </c>
      <c r="E217" s="31">
        <f t="shared" si="1"/>
        <v>0.64462236180253329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Sales!G217</f>
        <v>5897836</v>
      </c>
      <c r="D218" s="30">
        <f>Returns!G218</f>
        <v>3435045</v>
      </c>
      <c r="E218" s="31">
        <f t="shared" si="1"/>
        <v>0.5824246384606151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Sales!G218</f>
        <v>4915393</v>
      </c>
      <c r="D219" s="30">
        <f>Returns!G219</f>
        <v>2954434</v>
      </c>
      <c r="E219" s="31">
        <f t="shared" si="1"/>
        <v>0.60105753497227998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Sales!G219</f>
        <v>5763995</v>
      </c>
      <c r="D220" s="30">
        <f>Returns!G220</f>
        <v>2864608</v>
      </c>
      <c r="E220" s="31">
        <f t="shared" si="1"/>
        <v>0.49698308204639319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Sales!G220</f>
        <v>4941276</v>
      </c>
      <c r="D221" s="30">
        <f>Returns!G221</f>
        <v>3369601</v>
      </c>
      <c r="E221" s="31">
        <f t="shared" si="1"/>
        <v>0.68192932351886437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Sales!G221</f>
        <v>4011157</v>
      </c>
      <c r="D222" s="30">
        <f>Returns!G222</f>
        <v>3090141</v>
      </c>
      <c r="E222" s="31">
        <f t="shared" si="1"/>
        <v>0.77038644959546587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Sales!G222</f>
        <v>4658701</v>
      </c>
      <c r="D223" s="30">
        <f>Returns!G223</f>
        <v>3397909.031914487</v>
      </c>
      <c r="E223" s="31">
        <f t="shared" si="1"/>
        <v>0.72936834364654157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Sales!G223</f>
        <v>4322989</v>
      </c>
      <c r="D224" s="30">
        <f>Returns!G224</f>
        <v>3315163.6165945767</v>
      </c>
      <c r="E224" s="31">
        <f t="shared" si="1"/>
        <v>0.76686839050355593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Sales!G224</f>
        <v>3887684</v>
      </c>
      <c r="D225" s="30">
        <f>Returns!G225</f>
        <v>3467184.9156351327</v>
      </c>
      <c r="E225" s="31">
        <f t="shared" si="1"/>
        <v>0.89183815238973452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Sales!G225</f>
        <v>4224162</v>
      </c>
      <c r="D226" s="30">
        <f>Returns!G226</f>
        <v>2929446.5994672426</v>
      </c>
      <c r="E226" s="31">
        <f t="shared" si="1"/>
        <v>0.69349769243396509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Sales!G226</f>
        <v>4206559</v>
      </c>
      <c r="D227" s="30">
        <f>Returns!G227</f>
        <v>3063242.2713366472</v>
      </c>
      <c r="E227" s="31">
        <f t="shared" si="1"/>
        <v>0.72820618261544579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Sales!G227</f>
        <v>3964024</v>
      </c>
      <c r="D228" s="30">
        <f>Returns!G228</f>
        <v>2750940.5650519119</v>
      </c>
      <c r="E228" s="31">
        <f t="shared" si="1"/>
        <v>0.6939767683172231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Sales!G228</f>
        <v>4235377</v>
      </c>
      <c r="D229" s="30">
        <f>Returns!G229</f>
        <v>3140887</v>
      </c>
      <c r="E229" s="31">
        <f t="shared" si="1"/>
        <v>0.74158380706133131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Sales!G229</f>
        <v>4944119</v>
      </c>
      <c r="D230" s="30">
        <f>Returns!G230</f>
        <v>2953460</v>
      </c>
      <c r="E230" s="31">
        <f t="shared" si="1"/>
        <v>0.59736830768029658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Sales!G230</f>
        <v>4421933</v>
      </c>
      <c r="D231" s="30">
        <f>Returns!G231</f>
        <v>2755083</v>
      </c>
      <c r="E231" s="31">
        <f t="shared" si="1"/>
        <v>0.62304946728048571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Sales!G231</f>
        <v>3931757</v>
      </c>
      <c r="D232" s="30">
        <f>Returns!G232</f>
        <v>2455199</v>
      </c>
      <c r="E232" s="31">
        <f t="shared" si="1"/>
        <v>0.62445339322852356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Sales!G232</f>
        <v>4324101</v>
      </c>
      <c r="D233" s="30">
        <f>Returns!G233</f>
        <v>3176213</v>
      </c>
      <c r="E233" s="31">
        <f t="shared" si="1"/>
        <v>0.73453719050503219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Sales!G233</f>
        <v>3975641</v>
      </c>
      <c r="D234" s="30">
        <f>Returns!G234</f>
        <v>2441931</v>
      </c>
      <c r="E234" s="31">
        <f t="shared" si="1"/>
        <v>0.61422321582859218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Sales!G234</f>
        <v>4395377</v>
      </c>
      <c r="D235" s="30">
        <f>Returns!G235</f>
        <v>3707147</v>
      </c>
      <c r="E235" s="31">
        <f t="shared" si="1"/>
        <v>0.84341957470314832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Sales!G235</f>
        <v>4718100</v>
      </c>
      <c r="D236" s="30">
        <f>Returns!G236</f>
        <v>3477879</v>
      </c>
      <c r="E236" s="31">
        <f t="shared" si="1"/>
        <v>0.73713549945952817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Sales!G236</f>
        <v>4441769</v>
      </c>
      <c r="D237" s="30">
        <f>Returns!G237</f>
        <v>3411001</v>
      </c>
      <c r="E237" s="31">
        <f t="shared" si="1"/>
        <v>0.76793750417907825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Sales!G237</f>
        <v>4453996</v>
      </c>
      <c r="D238" s="30">
        <f>Returns!G238</f>
        <v>3374809</v>
      </c>
      <c r="E238" s="31">
        <f t="shared" si="1"/>
        <v>0.75770364409846802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Sales!G238</f>
        <v>4232731</v>
      </c>
      <c r="D239" s="30">
        <f>Returns!G239</f>
        <v>3335575</v>
      </c>
      <c r="E239" s="31">
        <f t="shared" si="1"/>
        <v>0.78804322788289638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Sales!G239</f>
        <v>4346446</v>
      </c>
      <c r="D240" s="30">
        <f>Returns!G240</f>
        <v>3140755</v>
      </c>
      <c r="E240" s="31">
        <f t="shared" si="1"/>
        <v>0.72260301865017995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Sales!G240</f>
        <v>4374694</v>
      </c>
      <c r="D241" s="30">
        <f>Returns!G241</f>
        <v>2864857</v>
      </c>
      <c r="E241" s="31">
        <f t="shared" si="1"/>
        <v>0.65487026063994414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Sales!G241</f>
        <v>5177387</v>
      </c>
      <c r="D242" s="30">
        <f>Returns!G242</f>
        <v>3343570</v>
      </c>
      <c r="E242" s="31">
        <f t="shared" si="1"/>
        <v>0.6458026027414987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Sales!G242</f>
        <v>5038420</v>
      </c>
      <c r="D243" s="30">
        <f>Returns!G243</f>
        <v>2870332</v>
      </c>
      <c r="E243" s="31">
        <f t="shared" si="1"/>
        <v>0.56968891041239123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Sales!G243</f>
        <v>5339012</v>
      </c>
      <c r="D244" s="30">
        <f>Returns!G244</f>
        <v>2284091.9999999995</v>
      </c>
      <c r="E244" s="31">
        <f t="shared" si="1"/>
        <v>0.4278117374525473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Sales!G244</f>
        <v>4336943</v>
      </c>
      <c r="D245" s="30">
        <f>Returns!G245</f>
        <v>3032825</v>
      </c>
      <c r="E245" s="31">
        <f t="shared" si="1"/>
        <v>0.6993001752616993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Sales!G245</f>
        <v>4117165</v>
      </c>
      <c r="D246" s="30">
        <f>Returns!G246</f>
        <v>2624768</v>
      </c>
      <c r="E246" s="31">
        <f t="shared" si="1"/>
        <v>0.6375182923200795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Sales!G246</f>
        <v>4392430</v>
      </c>
      <c r="D247" s="30">
        <f>Returns!G247</f>
        <v>3427124</v>
      </c>
      <c r="E247" s="31">
        <f t="shared" si="1"/>
        <v>0.78023417561577535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Sales!G247</f>
        <v>4702091</v>
      </c>
      <c r="D248" s="30">
        <f>Returns!G248</f>
        <v>3417923</v>
      </c>
      <c r="E248" s="31">
        <f t="shared" si="1"/>
        <v>0.72689426895396114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Sales!G248</f>
        <v>4324137</v>
      </c>
      <c r="D249" s="30">
        <f>Returns!G249</f>
        <v>3851640</v>
      </c>
      <c r="E249" s="31">
        <f t="shared" si="1"/>
        <v>0.89073033532471335</v>
      </c>
      <c r="F249" s="35">
        <f>_xlfn.FORECAST.ETS($B249,$D$149:$D$248,$B$149:$B$248,12,1)</f>
        <v>3505221.9192087506</v>
      </c>
      <c r="G249" s="35"/>
      <c r="H249" s="35"/>
      <c r="I249" s="30">
        <f>_xlfn.FORECAST.ETS($B249,$C$149:$C$248,$B$149:$B$248,12,1)</f>
        <v>4258855.2272372069</v>
      </c>
      <c r="J249" s="30"/>
      <c r="K249" s="30"/>
      <c r="L249" s="31">
        <f>_xlfn.FORECAST.ETS($B249,$E$149:$E$248,$B$149:$B$248,12,1)</f>
        <v>0.85668730554497197</v>
      </c>
      <c r="M249" s="30"/>
      <c r="N249" s="30"/>
      <c r="O249" s="37">
        <f>I249*L249</f>
        <v>3648507.2093279622</v>
      </c>
      <c r="P249" s="37"/>
      <c r="Q249" s="37"/>
      <c r="R249" t="s">
        <v>159</v>
      </c>
      <c r="S249" s="35">
        <f>SUM(F253:F260)-SUM($D253:$D260)</f>
        <v>395254.9519460611</v>
      </c>
      <c r="T249" s="37">
        <f>SUM(O253:O260)-SUM($D253:$D260)</f>
        <v>1502293.0568979904</v>
      </c>
      <c r="U249" s="35">
        <f>ABS(S249)</f>
        <v>395254.9519460611</v>
      </c>
      <c r="V249" s="37">
        <f>ABS(T249)</f>
        <v>1502293.0568979904</v>
      </c>
      <c r="W249" s="53">
        <f>U249/SUM(D253:D260)</f>
        <v>1.6270680463072836E-2</v>
      </c>
      <c r="X249" s="54">
        <f>V249/SUM(D253:D260)</f>
        <v>6.1841933087319764E-2</v>
      </c>
      <c r="Y249" s="35">
        <f>S249^2</f>
        <v>156226477037.88309</v>
      </c>
      <c r="Z249" s="37">
        <f>T249^2</f>
        <v>2256884428803.9087</v>
      </c>
      <c r="AA249" s="67">
        <f>SUM(F292:F299)-SUM($D253:$D260)</f>
        <v>2325621.8339255899</v>
      </c>
      <c r="AB249" s="67">
        <f>ABS(AA249)</f>
        <v>2325621.8339255899</v>
      </c>
      <c r="AC249" s="68">
        <f>AB249/SUM(D253:D260)</f>
        <v>9.5734283786816449E-2</v>
      </c>
      <c r="AD249" s="67">
        <f>AA249^2</f>
        <v>5408516914431.4238</v>
      </c>
    </row>
    <row r="250" spans="2:30" x14ac:dyDescent="0.25">
      <c r="B250" s="27">
        <v>44742</v>
      </c>
      <c r="C250" s="30">
        <f>Sales!G249</f>
        <v>4628173</v>
      </c>
      <c r="D250" s="30">
        <f>Returns!G250</f>
        <v>3305868</v>
      </c>
      <c r="E250" s="31">
        <f t="shared" si="1"/>
        <v>0.7142922271920259</v>
      </c>
      <c r="F250" s="35">
        <f t="shared" ref="F250:F252" si="2">_xlfn.FORECAST.ETS($B250,$D$149:$D$248,$B$149:$B$248,12,1)</f>
        <v>3329011.3746105782</v>
      </c>
      <c r="G250" s="35"/>
      <c r="H250" s="35"/>
      <c r="I250" s="30">
        <f t="shared" ref="I250:I252" si="3">_xlfn.FORECAST.ETS($B250,$C$149:$C$248,$B$149:$B$248,12,1)</f>
        <v>4352766.4151225779</v>
      </c>
      <c r="J250" s="30"/>
      <c r="K250" s="30"/>
      <c r="L250" s="31">
        <f t="shared" ref="L250:L252" si="4">_xlfn.FORECAST.ETS($B250,$E$149:$E$248,$B$149:$B$248,12,1)</f>
        <v>0.77594597758047679</v>
      </c>
      <c r="M250" s="30"/>
      <c r="N250" s="30"/>
      <c r="O250" s="37">
        <f t="shared" ref="O250:P265" si="5">I250*L250</f>
        <v>3377511.5911617563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Sales!G250</f>
        <v>4114001</v>
      </c>
      <c r="D251" s="30">
        <f>Returns!G251</f>
        <v>3218895</v>
      </c>
      <c r="E251" s="31">
        <f t="shared" si="1"/>
        <v>0.78242445735914989</v>
      </c>
      <c r="F251" s="35">
        <f t="shared" si="2"/>
        <v>3048235.1458839299</v>
      </c>
      <c r="G251" s="35"/>
      <c r="H251" s="35"/>
      <c r="I251" s="30">
        <f t="shared" si="3"/>
        <v>4201431.3674786566</v>
      </c>
      <c r="J251" s="30"/>
      <c r="K251" s="30"/>
      <c r="L251" s="31">
        <f t="shared" si="4"/>
        <v>0.77082445558998836</v>
      </c>
      <c r="M251" s="30"/>
      <c r="N251" s="30"/>
      <c r="O251" s="37">
        <f t="shared" si="5"/>
        <v>3238566.0465354356</v>
      </c>
      <c r="P251" s="37"/>
      <c r="Q251" s="37"/>
      <c r="R251" t="s">
        <v>160</v>
      </c>
      <c r="S251" s="35">
        <f>SUM(F258:F260)-SUM($D258:$D260)</f>
        <v>23174.728974489495</v>
      </c>
      <c r="T251" s="37">
        <f>SUM(O258:O260)-SUM($D258:$D260)</f>
        <v>243814.08993552998</v>
      </c>
      <c r="U251" s="35">
        <f>ABS(S251)</f>
        <v>23174.728974489495</v>
      </c>
      <c r="V251" s="37">
        <f>ABS(T251)</f>
        <v>243814.08993552998</v>
      </c>
      <c r="W251" s="53">
        <f>U251/SUM(D255:D262)</f>
        <v>9.069112325836567E-4</v>
      </c>
      <c r="X251" s="54">
        <f>V251/SUM(D255:D262)</f>
        <v>9.5413300007995E-3</v>
      </c>
      <c r="Y251" s="35">
        <f>S251^2</f>
        <v>537068063.04104292</v>
      </c>
      <c r="Z251" s="37">
        <f>T251^2</f>
        <v>59445310451.090698</v>
      </c>
      <c r="AA251" s="67">
        <f>SUM(F297:F299)-SUM($D258:$D260)</f>
        <v>395314.21938930824</v>
      </c>
      <c r="AB251" s="67">
        <f>ABS(AA251)</f>
        <v>395314.21938930824</v>
      </c>
      <c r="AC251" s="68">
        <f>AB251/SUM(D255:D262)</f>
        <v>1.5470079773483142E-2</v>
      </c>
      <c r="AD251" s="67">
        <f>AA251^2</f>
        <v>156273332051.37814</v>
      </c>
    </row>
    <row r="252" spans="2:30" x14ac:dyDescent="0.25">
      <c r="B252" s="27">
        <v>44804</v>
      </c>
      <c r="C252" s="30">
        <f>Sales!G251</f>
        <v>4105563</v>
      </c>
      <c r="D252" s="30">
        <f>Returns!G252</f>
        <v>3242283</v>
      </c>
      <c r="E252" s="31">
        <f t="shared" si="1"/>
        <v>0.78972920400929181</v>
      </c>
      <c r="F252" s="35">
        <f t="shared" si="2"/>
        <v>2747169.8984897016</v>
      </c>
      <c r="G252" s="35"/>
      <c r="H252" s="35"/>
      <c r="I252" s="30">
        <f t="shared" si="3"/>
        <v>4028942.6028923518</v>
      </c>
      <c r="J252" s="30"/>
      <c r="K252" s="30"/>
      <c r="L252" s="31">
        <f t="shared" si="4"/>
        <v>0.74991653325692997</v>
      </c>
      <c r="M252" s="30"/>
      <c r="N252" s="30"/>
      <c r="O252" s="37">
        <f t="shared" si="5"/>
        <v>3021370.6694521843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Sales!G252</f>
        <v>4165037</v>
      </c>
      <c r="D253" s="30">
        <f>Returns!G253</f>
        <v>2896992</v>
      </c>
      <c r="E253" s="31">
        <f t="shared" si="1"/>
        <v>0.69555012356432844</v>
      </c>
      <c r="F253" s="175">
        <f>_xlfn.FORECAST.ETS($B253,$D$149:$D$252,$B$149:$B$252,12,1)</f>
        <v>2913049.5692740437</v>
      </c>
      <c r="G253" s="35"/>
      <c r="H253" s="35"/>
      <c r="I253" s="173">
        <f>_xlfn.FORECAST.ETS($B253,$C$149:$C$252,$B$149:$B$252,12,1)</f>
        <v>4318140.5699018808</v>
      </c>
      <c r="J253" s="30"/>
      <c r="K253" s="30"/>
      <c r="L253" s="177">
        <f>_xlfn.FORECAST.ETS($B253,$E$149:$E$252,$B$149:$B$252,12,1)</f>
        <v>0.70298111185880807</v>
      </c>
      <c r="M253" s="30"/>
      <c r="N253" s="30"/>
      <c r="O253" s="167">
        <f t="shared" si="5"/>
        <v>3035571.2589922515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Sales!G253</f>
        <v>5085205</v>
      </c>
      <c r="D254" s="30">
        <f>Returns!G254</f>
        <v>3307231</v>
      </c>
      <c r="E254" s="31">
        <f t="shared" si="1"/>
        <v>0.6503633580160485</v>
      </c>
      <c r="F254" s="165">
        <f t="shared" ref="F254:F260" si="6">_xlfn.FORECAST.ETS($B254,$D$149:$D$252,$B$149:$B$252,12,1)</f>
        <v>3183579.854348579</v>
      </c>
      <c r="G254" s="35"/>
      <c r="H254" s="35"/>
      <c r="I254" s="30">
        <f>_xlfn.FORECAST.ETS($B254,$C$149:$C$252,$B$149:$B$252,12,1)</f>
        <v>5287058.1663721781</v>
      </c>
      <c r="J254" s="30"/>
      <c r="K254" s="30"/>
      <c r="L254" s="31">
        <f t="shared" ref="L254:L260" si="7">_xlfn.FORECAST.ETS($B254,$E$149:$E$252,$B$149:$B$252,12,1)</f>
        <v>0.64545445008319702</v>
      </c>
      <c r="M254" s="30"/>
      <c r="N254" s="30"/>
      <c r="O254" s="167">
        <f t="shared" si="5"/>
        <v>3412555.2213336304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Sales!G254</f>
        <v>4757971</v>
      </c>
      <c r="D255" s="30">
        <f>Returns!G255</f>
        <v>2536811</v>
      </c>
      <c r="E255" s="31">
        <f t="shared" si="1"/>
        <v>0.53317075703067551</v>
      </c>
      <c r="F255" s="165">
        <f t="shared" si="6"/>
        <v>2883001.494817141</v>
      </c>
      <c r="G255" s="35"/>
      <c r="H255" s="35"/>
      <c r="I255" s="30">
        <f t="shared" ref="I255:I260" si="8">_xlfn.FORECAST.ETS($B255,$C$149:$C$252,$B$149:$B$252,12,1)</f>
        <v>4687783.71235599</v>
      </c>
      <c r="J255" s="30"/>
      <c r="K255" s="30"/>
      <c r="L255" s="31">
        <f t="shared" si="7"/>
        <v>0.65133686327928375</v>
      </c>
      <c r="M255" s="30"/>
      <c r="N255" s="30"/>
      <c r="O255" s="167">
        <f t="shared" si="5"/>
        <v>3053326.3389376667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Sales!G255</f>
        <v>5176936</v>
      </c>
      <c r="D256" s="30">
        <f>Returns!G256</f>
        <v>2363608</v>
      </c>
      <c r="E256" s="31">
        <f t="shared" si="1"/>
        <v>0.45656504156126326</v>
      </c>
      <c r="F256" s="165">
        <f t="shared" si="6"/>
        <v>2808233.9935426302</v>
      </c>
      <c r="G256" s="35"/>
      <c r="H256" s="35"/>
      <c r="I256" s="30">
        <f t="shared" si="8"/>
        <v>5255658.731456669</v>
      </c>
      <c r="J256" s="30"/>
      <c r="K256" s="30"/>
      <c r="L256" s="31">
        <f t="shared" si="7"/>
        <v>0.56364875052549035</v>
      </c>
      <c r="M256" s="30"/>
      <c r="N256" s="30"/>
      <c r="O256" s="167">
        <f t="shared" si="5"/>
        <v>2962345.4771739352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Sales!G256</f>
        <v>4348768</v>
      </c>
      <c r="D257" s="30">
        <f>Returns!G257</f>
        <v>3455145</v>
      </c>
      <c r="E257" s="31">
        <f t="shared" si="1"/>
        <v>0.79451122708776367</v>
      </c>
      <c r="F257" s="165">
        <f t="shared" si="6"/>
        <v>3144002.3109891773</v>
      </c>
      <c r="G257" s="35"/>
      <c r="H257" s="35"/>
      <c r="I257" s="30">
        <f t="shared" si="8"/>
        <v>4420250.4990707934</v>
      </c>
      <c r="J257" s="30"/>
      <c r="K257" s="30"/>
      <c r="L257" s="31">
        <f t="shared" si="7"/>
        <v>0.75888632810066703</v>
      </c>
      <c r="M257" s="30"/>
      <c r="N257" s="30"/>
      <c r="O257" s="167">
        <f t="shared" si="5"/>
        <v>3354467.6705249753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Sales!G257</f>
        <v>4266260</v>
      </c>
      <c r="D258" s="30">
        <f>Returns!G258</f>
        <v>2674135</v>
      </c>
      <c r="E258" s="31">
        <f t="shared" si="1"/>
        <v>0.62681013346584591</v>
      </c>
      <c r="F258" s="165">
        <f t="shared" si="6"/>
        <v>2852504.1419517747</v>
      </c>
      <c r="G258" s="35"/>
      <c r="H258" s="35"/>
      <c r="I258" s="30">
        <f t="shared" si="8"/>
        <v>4072209.2573388712</v>
      </c>
      <c r="J258" s="30"/>
      <c r="K258" s="30"/>
      <c r="L258" s="31">
        <f t="shared" si="7"/>
        <v>0.69876671548911529</v>
      </c>
      <c r="M258" s="30"/>
      <c r="N258" s="30"/>
      <c r="O258" s="167">
        <f t="shared" si="5"/>
        <v>2845524.2875350523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Sales!G258</f>
        <v>4632756</v>
      </c>
      <c r="D259" s="30">
        <f>Returns!G259</f>
        <v>3269841</v>
      </c>
      <c r="E259" s="31">
        <f t="shared" si="1"/>
        <v>0.70580902598798645</v>
      </c>
      <c r="F259" s="165">
        <f t="shared" si="6"/>
        <v>3418286.8460963946</v>
      </c>
      <c r="G259" s="35"/>
      <c r="H259" s="35"/>
      <c r="I259" s="30">
        <f t="shared" si="8"/>
        <v>4385039.8113017138</v>
      </c>
      <c r="J259" s="30"/>
      <c r="K259" s="30"/>
      <c r="L259" s="31">
        <f t="shared" si="7"/>
        <v>0.80688375189406869</v>
      </c>
      <c r="M259" s="30"/>
      <c r="N259" s="30"/>
      <c r="O259" s="167">
        <f t="shared" si="5"/>
        <v>3538217.3751479858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Sales!G259</f>
        <v>4460701</v>
      </c>
      <c r="D260" s="30">
        <f>Returns!G260</f>
        <v>3788703</v>
      </c>
      <c r="E260" s="31">
        <f t="shared" si="1"/>
        <v>0.84935148085469081</v>
      </c>
      <c r="F260" s="166">
        <f t="shared" si="6"/>
        <v>3485062.7409263202</v>
      </c>
      <c r="G260" s="36"/>
      <c r="H260" s="36"/>
      <c r="I260" s="33">
        <f t="shared" si="8"/>
        <v>4695893.9967532139</v>
      </c>
      <c r="J260" s="33"/>
      <c r="K260" s="33"/>
      <c r="L260" s="34">
        <f t="shared" si="7"/>
        <v>0.76508358786134345</v>
      </c>
      <c r="M260" s="33"/>
      <c r="N260" s="33"/>
      <c r="O260" s="168">
        <f t="shared" si="5"/>
        <v>3592751.4272524929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Sales!G260</f>
        <v>4612276</v>
      </c>
      <c r="D261" s="30">
        <f>Returns!G261</f>
        <v>4039674</v>
      </c>
      <c r="E261" s="31">
        <f t="shared" si="1"/>
        <v>0.87585261593191732</v>
      </c>
      <c r="F261" s="35"/>
      <c r="G261" s="35">
        <f>_xlfn.FORECAST.ETS($B261,$D$149:$D$260,$B$149:$B$260,12,1)</f>
        <v>3754990.0730883288</v>
      </c>
      <c r="H261" s="35"/>
      <c r="I261" s="30"/>
      <c r="J261" s="30">
        <f>_xlfn.FORECAST.ETS($B261,$C$149:$C$260,$B$149:$B$260,12,1)</f>
        <v>4207961.0943533517</v>
      </c>
      <c r="K261" s="30"/>
      <c r="L261" s="30"/>
      <c r="M261" s="31">
        <f>_xlfn.FORECAST.ETS($B261,$E$149:$E$260,$B$149:$B$260,12,1)</f>
        <v>0.87368254410560353</v>
      </c>
      <c r="N261" s="30"/>
      <c r="O261" s="37"/>
      <c r="P261" s="37">
        <f>J261*M261</f>
        <v>3676422.1544120358</v>
      </c>
      <c r="Q261" s="37"/>
      <c r="R261" t="s">
        <v>159</v>
      </c>
      <c r="S261" s="35">
        <f>SUM(G265:G272)-SUM($D265:$D272)</f>
        <v>-62512.024608839303</v>
      </c>
      <c r="T261" s="37">
        <f>SUM(P265:P272)-SUM($D265:$D272)</f>
        <v>1098252.6956165135</v>
      </c>
      <c r="U261" s="35">
        <f>ABS(S261)</f>
        <v>62512.024608839303</v>
      </c>
      <c r="V261" s="37">
        <f>ABS(T261)</f>
        <v>1098252.6956165135</v>
      </c>
      <c r="W261" s="53">
        <f>U261/SUM(D265:D272)</f>
        <v>2.4615433076951277E-3</v>
      </c>
      <c r="X261" s="54">
        <f>V261/SUM(D265:D272)</f>
        <v>4.3246024904314138E-2</v>
      </c>
      <c r="Y261" s="35">
        <f>S261^2</f>
        <v>3907753220.6961308</v>
      </c>
      <c r="Z261" s="37">
        <f>T261^2</f>
        <v>1206158983428.9382</v>
      </c>
      <c r="AA261" s="67">
        <f>SUM(G304:G311)-SUM($D265:$D272)</f>
        <v>753302.9655854702</v>
      </c>
      <c r="AB261" s="67">
        <f>ABS(AA261)</f>
        <v>753302.9655854702</v>
      </c>
      <c r="AC261" s="68">
        <f>AB261/SUM(D265:D272)</f>
        <v>2.9662899021536536E-2</v>
      </c>
      <c r="AD261" s="67">
        <f>AA261^2</f>
        <v>567465357959.86414</v>
      </c>
    </row>
    <row r="262" spans="2:30" x14ac:dyDescent="0.25">
      <c r="B262" s="27">
        <v>45107</v>
      </c>
      <c r="C262" s="30">
        <f>Sales!G261</f>
        <v>4624418</v>
      </c>
      <c r="D262" s="30">
        <f>Returns!G262</f>
        <v>3425553</v>
      </c>
      <c r="E262" s="31">
        <f t="shared" si="1"/>
        <v>0.74075332290463358</v>
      </c>
      <c r="F262" s="35"/>
      <c r="G262" s="35">
        <f t="shared" ref="G262:G264" si="9">_xlfn.FORECAST.ETS($B262,$D$149:$D$260,$B$149:$B$260,12,1)</f>
        <v>3334796.4042294924</v>
      </c>
      <c r="H262" s="35"/>
      <c r="I262" s="30"/>
      <c r="J262" s="30">
        <f t="shared" ref="J262:J264" si="10">_xlfn.FORECAST.ETS($B262,$C$149:$C$260,$B$149:$B$260,12,1)</f>
        <v>4368348.4847044209</v>
      </c>
      <c r="K262" s="30"/>
      <c r="L262" s="30"/>
      <c r="M262" s="31">
        <f t="shared" ref="M262:M264" si="11">_xlfn.FORECAST.ETS($B262,$E$149:$E$260,$B$149:$B$260,12,1)</f>
        <v>0.78148519644764769</v>
      </c>
      <c r="N262" s="30"/>
      <c r="O262" s="37"/>
      <c r="P262" s="37">
        <f t="shared" si="5"/>
        <v>3413799.6737210182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Sales!G262</f>
        <v>4372095</v>
      </c>
      <c r="D263" s="30">
        <f>Returns!G263</f>
        <v>3303280</v>
      </c>
      <c r="E263" s="31">
        <f t="shared" si="1"/>
        <v>0.75553710520928752</v>
      </c>
      <c r="F263" s="35"/>
      <c r="G263" s="35">
        <f t="shared" si="9"/>
        <v>3268170.0357312313</v>
      </c>
      <c r="H263" s="35"/>
      <c r="I263" s="30"/>
      <c r="J263" s="30">
        <f t="shared" si="10"/>
        <v>3978487.5929886131</v>
      </c>
      <c r="K263" s="30"/>
      <c r="L263" s="30"/>
      <c r="M263" s="31">
        <f t="shared" si="11"/>
        <v>0.78536116719033067</v>
      </c>
      <c r="N263" s="30"/>
      <c r="O263" s="37"/>
      <c r="P263" s="37">
        <f t="shared" si="5"/>
        <v>3124549.6596817863</v>
      </c>
      <c r="Q263" s="37"/>
      <c r="R263" t="s">
        <v>160</v>
      </c>
      <c r="S263" s="35">
        <f>SUM(G270:G272)-SUM($D270:$D272)</f>
        <v>17549.961551599205</v>
      </c>
      <c r="T263" s="37">
        <f>SUM(P270:P272)-SUM($D270:$D272)</f>
        <v>235033.83303580806</v>
      </c>
      <c r="U263" s="35">
        <f>ABS(S263)</f>
        <v>17549.961551599205</v>
      </c>
      <c r="V263" s="37">
        <f>ABS(T263)</f>
        <v>235033.83303580806</v>
      </c>
      <c r="W263" s="53">
        <f>U263/SUM(D267:D274)</f>
        <v>6.7177410884277158E-4</v>
      </c>
      <c r="X263" s="54">
        <f>V263/SUM(D267:D274)</f>
        <v>8.9965806062488694E-3</v>
      </c>
      <c r="Y263" s="35">
        <f>S263^2</f>
        <v>308001150.46261036</v>
      </c>
      <c r="Z263" s="37">
        <f>T263^2</f>
        <v>55240902671.504097</v>
      </c>
      <c r="AA263" s="67">
        <f>SUM(G309:G311)-SUM($D270:$D272)</f>
        <v>465049.67195902206</v>
      </c>
      <c r="AB263" s="67">
        <f>ABS(AA263)</f>
        <v>465049.67195902206</v>
      </c>
      <c r="AC263" s="68">
        <f>AB263/SUM(D267:D274)</f>
        <v>1.780108338296774E-2</v>
      </c>
      <c r="AD263" s="67">
        <f>AA263^2</f>
        <v>216271197389.19403</v>
      </c>
    </row>
    <row r="264" spans="2:30" x14ac:dyDescent="0.25">
      <c r="B264" s="27">
        <v>45169</v>
      </c>
      <c r="C264" s="30">
        <f>Sales!G263</f>
        <v>4373131</v>
      </c>
      <c r="D264" s="30">
        <f>Returns!G264</f>
        <v>3289553</v>
      </c>
      <c r="E264" s="31">
        <f t="shared" si="1"/>
        <v>0.75221917660367366</v>
      </c>
      <c r="F264" s="35"/>
      <c r="G264" s="35">
        <f t="shared" si="9"/>
        <v>3084940.2951167822</v>
      </c>
      <c r="H264" s="35"/>
      <c r="I264" s="30"/>
      <c r="J264" s="30">
        <f t="shared" si="10"/>
        <v>4017580.4474429465</v>
      </c>
      <c r="K264" s="30"/>
      <c r="L264" s="30"/>
      <c r="M264" s="31">
        <f t="shared" si="11"/>
        <v>0.76736759475351723</v>
      </c>
      <c r="N264" s="30"/>
      <c r="O264" s="37"/>
      <c r="P264" s="37">
        <f t="shared" si="5"/>
        <v>3082961.0446830536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Sales!G264</f>
        <v>4600065</v>
      </c>
      <c r="D265" s="30">
        <f>Returns!G265</f>
        <v>3121718</v>
      </c>
      <c r="E265" s="31">
        <f t="shared" si="1"/>
        <v>0.67862475856319426</v>
      </c>
      <c r="F265" s="35"/>
      <c r="G265" s="175">
        <f>_xlfn.FORECAST.ETS($B265,$D$149:$D$264,$B$149:$B$264,12,1)</f>
        <v>3018950.266386441</v>
      </c>
      <c r="H265" s="35"/>
      <c r="I265" s="30"/>
      <c r="J265" s="173">
        <f>_xlfn.FORECAST.ETS($B265,$C$149:$C$264,$B$149:$B$264,12,1)</f>
        <v>4386109.5997046651</v>
      </c>
      <c r="K265" s="30"/>
      <c r="L265" s="30"/>
      <c r="M265" s="177">
        <f>_xlfn.FORECAST.ETS($B265,$E$149:$E$264,$B$149:$B$264,12,1)</f>
        <v>0.71461803187892114</v>
      </c>
      <c r="N265" s="30"/>
      <c r="O265" s="37"/>
      <c r="P265" s="167">
        <f t="shared" si="5"/>
        <v>3134393.0097461906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Sales!G265</f>
        <v>5185126</v>
      </c>
      <c r="D266" s="30">
        <f>Returns!G266</f>
        <v>2940485</v>
      </c>
      <c r="E266" s="31">
        <f t="shared" si="1"/>
        <v>0.56710000875581423</v>
      </c>
      <c r="F266" s="35"/>
      <c r="G266" s="165">
        <f t="shared" ref="G266:G272" si="12">_xlfn.FORECAST.ETS($B266,$D$149:$D$264,$B$149:$B$264,12,1)</f>
        <v>3334785.5568679241</v>
      </c>
      <c r="H266" s="35"/>
      <c r="I266" s="30"/>
      <c r="J266" s="30">
        <f t="shared" ref="J266:J272" si="13">_xlfn.FORECAST.ETS($B266,$C$149:$C$264,$B$149:$B$264,12,1)</f>
        <v>5323070.2571525835</v>
      </c>
      <c r="K266" s="30"/>
      <c r="L266" s="30"/>
      <c r="M266" s="31">
        <f t="shared" ref="M266:M272" si="14">_xlfn.FORECAST.ETS($B266,$E$149:$E$264,$B$149:$B$264,12,1)</f>
        <v>0.65815645896516128</v>
      </c>
      <c r="N266" s="30"/>
      <c r="O266" s="37"/>
      <c r="P266" s="167">
        <f t="shared" ref="P266:P272" si="15">J266*M266</f>
        <v>3503413.071270315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Sales!G266</f>
        <v>4725779</v>
      </c>
      <c r="D267" s="30">
        <f>Returns!G267</f>
        <v>3562556</v>
      </c>
      <c r="E267" s="31">
        <f t="shared" si="1"/>
        <v>0.7538558193262952</v>
      </c>
      <c r="F267" s="35"/>
      <c r="G267" s="165">
        <f t="shared" si="12"/>
        <v>2869859.6209400091</v>
      </c>
      <c r="H267" s="35"/>
      <c r="I267" s="30"/>
      <c r="J267" s="30">
        <f t="shared" si="13"/>
        <v>4840992.6589810029</v>
      </c>
      <c r="K267" s="30"/>
      <c r="L267" s="30"/>
      <c r="M267" s="31">
        <f t="shared" si="14"/>
        <v>0.64884140531038159</v>
      </c>
      <c r="N267" s="30"/>
      <c r="O267" s="37"/>
      <c r="P267" s="167">
        <f t="shared" si="15"/>
        <v>3141036.4799504746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Sales!G267</f>
        <v>5447541</v>
      </c>
      <c r="D268" s="30">
        <f>Returns!G268</f>
        <v>2722346</v>
      </c>
      <c r="E268" s="31">
        <f t="shared" si="1"/>
        <v>0.49973850586897833</v>
      </c>
      <c r="F268" s="35"/>
      <c r="G268" s="165">
        <f t="shared" si="12"/>
        <v>2660917.7722594058</v>
      </c>
      <c r="H268" s="35"/>
      <c r="I268" s="30"/>
      <c r="J268" s="30">
        <f t="shared" si="13"/>
        <v>5256787.4024657169</v>
      </c>
      <c r="K268" s="30"/>
      <c r="L268" s="30"/>
      <c r="M268" s="31">
        <f t="shared" si="14"/>
        <v>0.56180580954521864</v>
      </c>
      <c r="N268" s="30"/>
      <c r="O268" s="37"/>
      <c r="P268" s="167">
        <f t="shared" si="15"/>
        <v>2953293.7022493593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Sales!G268</f>
        <v>4517425</v>
      </c>
      <c r="D269" s="30">
        <f>Returns!G269</f>
        <v>3009814</v>
      </c>
      <c r="E269" s="31">
        <f t="shared" si="1"/>
        <v>0.66626761927425471</v>
      </c>
      <c r="F269" s="35"/>
      <c r="G269" s="165">
        <f t="shared" si="12"/>
        <v>3392343.797385782</v>
      </c>
      <c r="H269" s="35"/>
      <c r="I269" s="30"/>
      <c r="J269" s="30">
        <f t="shared" si="13"/>
        <v>4502735.6405938817</v>
      </c>
      <c r="K269" s="30"/>
      <c r="L269" s="30"/>
      <c r="M269" s="31">
        <f t="shared" si="14"/>
        <v>0.77464054694188544</v>
      </c>
      <c r="N269" s="30"/>
      <c r="O269" s="37"/>
      <c r="P269" s="167">
        <f t="shared" si="15"/>
        <v>3488001.5993643655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Sales!G269</f>
        <v>4538493</v>
      </c>
      <c r="D270" s="30">
        <f>Returns!G270</f>
        <v>3046728</v>
      </c>
      <c r="E270" s="31">
        <f t="shared" si="1"/>
        <v>0.67130829550690063</v>
      </c>
      <c r="F270" s="35"/>
      <c r="G270" s="165">
        <f t="shared" si="12"/>
        <v>2804888.118961357</v>
      </c>
      <c r="H270" s="35"/>
      <c r="I270" s="30"/>
      <c r="J270" s="30">
        <f t="shared" si="13"/>
        <v>4202019.2581310943</v>
      </c>
      <c r="K270" s="30"/>
      <c r="L270" s="30"/>
      <c r="M270" s="31">
        <f t="shared" si="14"/>
        <v>0.70028770806870544</v>
      </c>
      <c r="N270" s="30"/>
      <c r="O270" s="37"/>
      <c r="P270" s="167">
        <f t="shared" si="15"/>
        <v>2942622.435537186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Sales!G270</f>
        <v>4761310</v>
      </c>
      <c r="D271" s="30">
        <f>Returns!G271</f>
        <v>3071638</v>
      </c>
      <c r="E271" s="31">
        <f t="shared" si="1"/>
        <v>0.64512455605705155</v>
      </c>
      <c r="F271" s="35"/>
      <c r="G271" s="165">
        <f t="shared" si="12"/>
        <v>3567184.414785522</v>
      </c>
      <c r="H271" s="35"/>
      <c r="I271" s="30"/>
      <c r="J271" s="30">
        <f t="shared" si="13"/>
        <v>4524322.4298976958</v>
      </c>
      <c r="K271" s="30"/>
      <c r="L271" s="30"/>
      <c r="M271" s="31">
        <f t="shared" si="14"/>
        <v>0.80502854853627859</v>
      </c>
      <c r="N271" s="30"/>
      <c r="O271" s="37"/>
      <c r="P271" s="167">
        <f t="shared" si="15"/>
        <v>3642208.7188506708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Sales!G271</f>
        <v>5048156</v>
      </c>
      <c r="D272" s="30">
        <f>Returns!G272</f>
        <v>3920175</v>
      </c>
      <c r="E272" s="31">
        <f t="shared" si="1"/>
        <v>0.7765558354377321</v>
      </c>
      <c r="F272" s="36"/>
      <c r="G272" s="166">
        <f t="shared" si="12"/>
        <v>3684018.4278047187</v>
      </c>
      <c r="H272" s="36"/>
      <c r="I272" s="33"/>
      <c r="J272" s="33">
        <f t="shared" si="13"/>
        <v>4695447.5879633762</v>
      </c>
      <c r="K272" s="33"/>
      <c r="L272" s="33"/>
      <c r="M272" s="34">
        <f t="shared" si="14"/>
        <v>0.78560001140336944</v>
      </c>
      <c r="N272" s="33"/>
      <c r="O272" s="38"/>
      <c r="P272" s="168">
        <f t="shared" si="15"/>
        <v>3688743.6786479517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Sales!G272</f>
        <v>4738803</v>
      </c>
      <c r="D273" s="30">
        <f>Returns!G273</f>
        <v>3539182</v>
      </c>
      <c r="E273" s="31">
        <f t="shared" si="1"/>
        <v>0.74685147282974207</v>
      </c>
      <c r="F273" s="35"/>
      <c r="G273" s="35"/>
      <c r="H273" s="35">
        <f>_xlfn.FORECAST.ETS($B273,$D$149:$D$272,$B$149:$B$272,12,1)</f>
        <v>3688652.4791080975</v>
      </c>
      <c r="I273" s="30"/>
      <c r="J273" s="30"/>
      <c r="K273" s="30">
        <f>_xlfn.FORECAST.ETS($B273,$C$149:$C$272,$B$149:$B$272,12,1)</f>
        <v>4621660.262134878</v>
      </c>
      <c r="L273" s="30"/>
      <c r="M273" s="30"/>
      <c r="N273" s="31">
        <f>_xlfn.FORECAST.ETS($B273,$E$149:$E$272,$B$149:$B$272,12,1)</f>
        <v>0.8014746036993462</v>
      </c>
      <c r="O273" s="37"/>
      <c r="P273" s="37"/>
      <c r="Q273" s="37">
        <f>K273*N273</f>
        <v>3704143.3270275677</v>
      </c>
      <c r="R273" t="s">
        <v>159</v>
      </c>
      <c r="S273" s="35">
        <f>SUM(H277:H284)-SUM($D277:$D284)</f>
        <v>1099532.9700838253</v>
      </c>
      <c r="T273" s="37">
        <f>SUM(Q277:Q284)-SUM($D277:$D284)</f>
        <v>2387921.66518078</v>
      </c>
      <c r="U273" s="35">
        <f>ABS(S273)</f>
        <v>1099532.9700838253</v>
      </c>
      <c r="V273" s="37">
        <f>ABS(T273)</f>
        <v>2387921.66518078</v>
      </c>
      <c r="W273" s="53">
        <f>U273/SUM(D277:D284)</f>
        <v>4.7167395222728545E-2</v>
      </c>
      <c r="X273" s="54">
        <f>V273/SUM(D277:D284)</f>
        <v>0.102436259763917</v>
      </c>
      <c r="Y273" s="35">
        <f>S273^2</f>
        <v>1208972752301.3582</v>
      </c>
      <c r="Z273" s="37">
        <f>T273^2</f>
        <v>5702169879039.749</v>
      </c>
      <c r="AA273" s="67">
        <f>SUM(H316:H323)-SUM($D277:$D284)</f>
        <v>3231090.7265517488</v>
      </c>
      <c r="AB273" s="67">
        <f>ABS(AA273)</f>
        <v>3231090.7265517488</v>
      </c>
      <c r="AC273" s="68">
        <f>AB273/SUM(D277:D284)</f>
        <v>0.13860624232863225</v>
      </c>
      <c r="AD273" s="67">
        <f>AA273^2</f>
        <v>10439947283208.709</v>
      </c>
    </row>
    <row r="274" spans="2:33" x14ac:dyDescent="0.25">
      <c r="B274" s="27">
        <v>45473</v>
      </c>
      <c r="C274" s="30">
        <f>Sales!G273</f>
        <v>4754774</v>
      </c>
      <c r="D274" s="30">
        <f>Returns!G274</f>
        <v>3252357</v>
      </c>
      <c r="E274" s="31">
        <f t="shared" si="1"/>
        <v>0.68401926148330083</v>
      </c>
      <c r="F274" s="35"/>
      <c r="G274" s="35"/>
      <c r="H274" s="35">
        <f t="shared" ref="H274:H276" si="16">_xlfn.FORECAST.ETS($B274,$D$149:$D$272,$B$149:$B$272,12,1)</f>
        <v>3513173.9379181508</v>
      </c>
      <c r="I274" s="30"/>
      <c r="J274" s="30"/>
      <c r="K274" s="30">
        <f t="shared" ref="K274:K276" si="17">_xlfn.FORECAST.ETS($B274,$C$149:$C$272,$B$149:$B$272,12,1)</f>
        <v>4710307.1921031959</v>
      </c>
      <c r="L274" s="30"/>
      <c r="M274" s="30"/>
      <c r="N274" s="31">
        <f t="shared" ref="N274:N276" si="18">_xlfn.FORECAST.ETS($B274,$E$149:$E$272,$B$149:$B$272,12,1)</f>
        <v>0.75863229197918813</v>
      </c>
      <c r="O274" s="37"/>
      <c r="P274" s="37"/>
      <c r="Q274" s="37">
        <f t="shared" ref="Q274:Q284" si="19">K274*N274</f>
        <v>3573391.1410713014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Sales!G274</f>
        <v>4376506</v>
      </c>
      <c r="D275" s="30">
        <f>Returns!G275</f>
        <v>3310555</v>
      </c>
      <c r="E275" s="31">
        <f t="shared" si="1"/>
        <v>0.75643789817722173</v>
      </c>
      <c r="F275" s="35"/>
      <c r="G275" s="35"/>
      <c r="H275" s="35">
        <f t="shared" si="16"/>
        <v>3234158.8476165999</v>
      </c>
      <c r="I275" s="30"/>
      <c r="J275" s="30"/>
      <c r="K275" s="30">
        <f t="shared" si="17"/>
        <v>4448022.2443190347</v>
      </c>
      <c r="L275" s="30"/>
      <c r="M275" s="30"/>
      <c r="N275" s="31">
        <f t="shared" si="18"/>
        <v>0.73498728466423779</v>
      </c>
      <c r="O275" s="37"/>
      <c r="P275" s="37"/>
      <c r="Q275" s="37">
        <f t="shared" si="19"/>
        <v>3269239.7914781761</v>
      </c>
      <c r="R275" t="s">
        <v>160</v>
      </c>
      <c r="S275" s="35">
        <f>SUM(H282:H284)-SUM($D282:$D284)</f>
        <v>574845.31335723773</v>
      </c>
      <c r="T275" s="37">
        <f>SUM(Q282:Q284)-SUM($D282:$D284)</f>
        <v>867304.84203335084</v>
      </c>
      <c r="U275" s="35">
        <f>ABS(S275)</f>
        <v>574845.31335723773</v>
      </c>
      <c r="V275" s="37">
        <f>ABS(T275)</f>
        <v>867304.84203335084</v>
      </c>
      <c r="W275" s="53">
        <f>U275/SUM(D279:D286)</f>
        <v>3.3532800045012412E-2</v>
      </c>
      <c r="X275" s="54">
        <f>V275/SUM(D279:D286)</f>
        <v>5.0593018974309172E-2</v>
      </c>
      <c r="Y275" s="35">
        <f>S275^2</f>
        <v>330447134288.78082</v>
      </c>
      <c r="Z275" s="37">
        <f>T275^2</f>
        <v>752217689014.49561</v>
      </c>
      <c r="AA275" s="67">
        <f>SUM(H321:H323)-SUM($D282:$D284)</f>
        <v>1993019.6794882752</v>
      </c>
      <c r="AB275" s="67">
        <f>ABS(AA275)</f>
        <v>1993019.6794882752</v>
      </c>
      <c r="AC275" s="68">
        <f>AB275/SUM(D279:D286)</f>
        <v>0.11626002481909875</v>
      </c>
      <c r="AD275" s="67">
        <f>AA275^2</f>
        <v>3972127442827.5474</v>
      </c>
    </row>
    <row r="276" spans="2:33" x14ac:dyDescent="0.25">
      <c r="B276" s="27">
        <v>45535</v>
      </c>
      <c r="C276" s="30">
        <f>Sales!G275</f>
        <v>4398791</v>
      </c>
      <c r="D276" s="30">
        <f>Returns!G276</f>
        <v>3105849</v>
      </c>
      <c r="E276" s="31">
        <f t="shared" si="1"/>
        <v>0.70606878117191751</v>
      </c>
      <c r="F276" s="35"/>
      <c r="G276" s="35"/>
      <c r="H276" s="35">
        <f t="shared" si="16"/>
        <v>2935206.5574521413</v>
      </c>
      <c r="I276" s="30"/>
      <c r="J276" s="30"/>
      <c r="K276" s="30">
        <f t="shared" si="17"/>
        <v>4356293.2227019519</v>
      </c>
      <c r="L276" s="30"/>
      <c r="M276" s="30"/>
      <c r="N276" s="31">
        <f t="shared" si="18"/>
        <v>0.71968919523747898</v>
      </c>
      <c r="O276" s="37"/>
      <c r="P276" s="37"/>
      <c r="Q276" s="37">
        <f t="shared" si="19"/>
        <v>3135177.1636648513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Sales!G276</f>
        <v>4462553</v>
      </c>
      <c r="D277" s="30">
        <f>Returns!G277</f>
        <v>2876945</v>
      </c>
      <c r="E277" s="31">
        <f t="shared" ref="E277:E284" si="20">IFERROR(D277/C277,0)</f>
        <v>0.64468590064924725</v>
      </c>
      <c r="F277" s="35"/>
      <c r="G277" s="35"/>
      <c r="H277" s="175">
        <f>_xlfn.FORECAST.ETS($B277,$D$149:$D$276,$B$149:$B$276,12,1)</f>
        <v>2933495.7509156195</v>
      </c>
      <c r="I277" s="30"/>
      <c r="J277" s="30"/>
      <c r="K277" s="173">
        <f>_xlfn.FORECAST.ETS($B277,$C$149:$C$276,$B$149:$B$276,12,1)</f>
        <v>4539214.6311785262</v>
      </c>
      <c r="L277" s="30"/>
      <c r="M277" s="30"/>
      <c r="N277" s="177">
        <f>_xlfn.FORECAST.ETS($B277,$E$149:$E$276,$B$149:$B$276,12,1)</f>
        <v>0.67075097566761543</v>
      </c>
      <c r="O277" s="37"/>
      <c r="P277" s="37"/>
      <c r="Q277" s="167">
        <f t="shared" si="19"/>
        <v>3044682.6426277114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Sales!G277</f>
        <v>5403628</v>
      </c>
      <c r="D278" s="30">
        <f>Returns!G278</f>
        <v>3291571</v>
      </c>
      <c r="E278" s="31">
        <f t="shared" si="20"/>
        <v>0.6091409327214975</v>
      </c>
      <c r="F278" s="35"/>
      <c r="G278" s="35"/>
      <c r="H278" s="165">
        <f t="shared" ref="H278:H284" si="21">_xlfn.FORECAST.ETS($B278,$D$149:$D$276,$B$149:$B$276,12,1)</f>
        <v>3117129.090174255</v>
      </c>
      <c r="I278" s="30"/>
      <c r="J278" s="30"/>
      <c r="K278" s="30">
        <f t="shared" ref="K278:K284" si="22">_xlfn.FORECAST.ETS($B278,$C$149:$C$276,$B$149:$B$276,12,1)</f>
        <v>5379395.3158262018</v>
      </c>
      <c r="L278" s="30"/>
      <c r="M278" s="30"/>
      <c r="N278" s="31">
        <f t="shared" ref="N278:N284" si="23">_xlfn.FORECAST.ETS($B278,$E$149:$E$276,$B$149:$B$276,12,1)</f>
        <v>0.60643724762560414</v>
      </c>
      <c r="O278" s="37"/>
      <c r="P278" s="37"/>
      <c r="Q278" s="167">
        <f t="shared" si="19"/>
        <v>3262265.6892197095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Sales!G278</f>
        <v>4053519</v>
      </c>
      <c r="D279" s="30">
        <f>Returns!G279</f>
        <v>2445907</v>
      </c>
      <c r="E279" s="31">
        <f t="shared" si="20"/>
        <v>0.60340336384262661</v>
      </c>
      <c r="F279" s="35"/>
      <c r="G279" s="35"/>
      <c r="H279" s="165">
        <f t="shared" si="21"/>
        <v>2944375.7762227152</v>
      </c>
      <c r="I279" s="30"/>
      <c r="J279" s="30"/>
      <c r="K279" s="30">
        <f t="shared" si="22"/>
        <v>4920248.3946216721</v>
      </c>
      <c r="L279" s="30"/>
      <c r="M279" s="30"/>
      <c r="N279" s="31">
        <f t="shared" si="23"/>
        <v>0.6267433472215872</v>
      </c>
      <c r="O279" s="37"/>
      <c r="P279" s="37"/>
      <c r="Q279" s="167">
        <f t="shared" si="19"/>
        <v>3083732.9480068278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Sales!G279</f>
        <v>5133515</v>
      </c>
      <c r="D280" s="30">
        <f>Returns!G280</f>
        <v>2450297</v>
      </c>
      <c r="E280" s="31">
        <f t="shared" si="20"/>
        <v>0.47731369246997429</v>
      </c>
      <c r="F280" s="35"/>
      <c r="G280" s="35"/>
      <c r="H280" s="165">
        <f t="shared" si="21"/>
        <v>2533727.6747375606</v>
      </c>
      <c r="I280" s="30"/>
      <c r="J280" s="30"/>
      <c r="K280" s="30">
        <f t="shared" si="22"/>
        <v>5417872.4220221695</v>
      </c>
      <c r="L280" s="30"/>
      <c r="M280" s="30"/>
      <c r="N280" s="31">
        <f t="shared" si="23"/>
        <v>0.53073287023461702</v>
      </c>
      <c r="O280" s="37"/>
      <c r="P280" s="37"/>
      <c r="Q280" s="167">
        <f t="shared" si="19"/>
        <v>2875442.9811048023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Sales!G280</f>
        <v>4385745</v>
      </c>
      <c r="D281" s="30">
        <f>Returns!G281</f>
        <v>3096753</v>
      </c>
      <c r="E281" s="31">
        <f t="shared" si="20"/>
        <v>0.70609508760769268</v>
      </c>
      <c r="F281" s="35"/>
      <c r="G281" s="35"/>
      <c r="H281" s="165">
        <f t="shared" si="21"/>
        <v>3157432.3646764345</v>
      </c>
      <c r="I281" s="30"/>
      <c r="J281" s="30"/>
      <c r="K281" s="30">
        <f t="shared" si="22"/>
        <v>4608514.4317924436</v>
      </c>
      <c r="L281" s="30"/>
      <c r="M281" s="30"/>
      <c r="N281" s="31">
        <f t="shared" si="23"/>
        <v>0.74122922098776334</v>
      </c>
      <c r="O281" s="37"/>
      <c r="P281" s="37"/>
      <c r="Q281" s="167">
        <f t="shared" si="19"/>
        <v>3415965.5621883776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Sales!G281</f>
        <v>4383905</v>
      </c>
      <c r="D282" s="30">
        <f>Returns!G282</f>
        <v>2312257</v>
      </c>
      <c r="E282" s="31">
        <f t="shared" si="20"/>
        <v>0.52744231455745505</v>
      </c>
      <c r="F282" s="35"/>
      <c r="G282" s="35"/>
      <c r="H282" s="165">
        <f t="shared" si="21"/>
        <v>2767791.1043374338</v>
      </c>
      <c r="I282" s="30"/>
      <c r="J282" s="30"/>
      <c r="K282" s="30">
        <f t="shared" si="22"/>
        <v>4398302.7295498112</v>
      </c>
      <c r="L282" s="30"/>
      <c r="M282" s="30"/>
      <c r="N282" s="31">
        <f t="shared" si="23"/>
        <v>0.68456661141044506</v>
      </c>
      <c r="O282" s="37"/>
      <c r="P282" s="37"/>
      <c r="Q282" s="167">
        <f t="shared" si="19"/>
        <v>3010931.1955252253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Sales!G282</f>
        <v>4388373</v>
      </c>
      <c r="D283" s="30">
        <f>Returns!G283</f>
        <v>3292353</v>
      </c>
      <c r="E283" s="31">
        <f t="shared" si="20"/>
        <v>0.7502445667221086</v>
      </c>
      <c r="F283" s="35"/>
      <c r="G283" s="35"/>
      <c r="H283" s="165">
        <f t="shared" si="21"/>
        <v>3315255.6627549846</v>
      </c>
      <c r="I283" s="30"/>
      <c r="J283" s="30"/>
      <c r="K283" s="30">
        <f t="shared" si="22"/>
        <v>4670006.1824790528</v>
      </c>
      <c r="L283" s="30"/>
      <c r="M283" s="30"/>
      <c r="N283" s="31">
        <f t="shared" si="23"/>
        <v>0.75038323374827864</v>
      </c>
      <c r="O283" s="37"/>
      <c r="P283" s="37"/>
      <c r="Q283" s="167">
        <f t="shared" si="19"/>
        <v>3504294.3408330856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Sales!G283</f>
        <v>4831466</v>
      </c>
      <c r="D284" s="30">
        <f>Returns!G284</f>
        <v>3545210</v>
      </c>
      <c r="E284" s="31">
        <f t="shared" si="20"/>
        <v>0.73377521439662408</v>
      </c>
      <c r="F284" s="35"/>
      <c r="G284" s="35"/>
      <c r="H284" s="165">
        <f t="shared" si="21"/>
        <v>3641618.5462648198</v>
      </c>
      <c r="I284" s="30"/>
      <c r="J284" s="30"/>
      <c r="K284" s="30">
        <f t="shared" si="22"/>
        <v>4861905.3221887005</v>
      </c>
      <c r="L284" s="30"/>
      <c r="M284" s="30"/>
      <c r="N284" s="31">
        <f t="shared" si="23"/>
        <v>0.72027303569510437</v>
      </c>
      <c r="O284" s="37"/>
      <c r="P284" s="37"/>
      <c r="Q284" s="169">
        <f t="shared" si="19"/>
        <v>3501899.30567504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3419882.7913156515</v>
      </c>
      <c r="G288" s="65"/>
      <c r="H288" s="65"/>
      <c r="R288" t="s">
        <v>57</v>
      </c>
      <c r="S288" s="47">
        <f>AVERAGE(S249)</f>
        <v>395254.9519460611</v>
      </c>
      <c r="T288" s="47">
        <f>AVERAGE(T249)</f>
        <v>1502293.0568979904</v>
      </c>
      <c r="U288" s="47">
        <f>AA249</f>
        <v>2325621.8339255899</v>
      </c>
      <c r="V288" s="47">
        <f>AVERAGE(U249)</f>
        <v>395254.9519460611</v>
      </c>
      <c r="W288" s="47">
        <f>AVERAGE(V249)</f>
        <v>1502293.0568979904</v>
      </c>
      <c r="X288" s="47">
        <f>AB249</f>
        <v>2325621.8339255899</v>
      </c>
      <c r="Y288" s="48">
        <f>AVERAGE(W249)</f>
        <v>1.6270680463072836E-2</v>
      </c>
      <c r="Z288" s="48">
        <f>AVERAGE(X249)</f>
        <v>6.1841933087319764E-2</v>
      </c>
      <c r="AA288" s="48">
        <f>AC249</f>
        <v>9.5734283786816449E-2</v>
      </c>
      <c r="AB288" s="47">
        <f>SQRT(AVERAGE(Y249))</f>
        <v>395254.9519460611</v>
      </c>
      <c r="AC288" s="47">
        <f>SQRT(AVERAGE(Z249))</f>
        <v>1502293.0568979904</v>
      </c>
      <c r="AD288" s="30">
        <f>SQRT(AVERAGE(AD249))</f>
        <v>2325621.8339255899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2876269.804986015</v>
      </c>
      <c r="G289" s="65"/>
      <c r="H289" s="65"/>
      <c r="R289" t="s">
        <v>58</v>
      </c>
      <c r="S289" s="47">
        <f>S261</f>
        <v>-62512.024608839303</v>
      </c>
      <c r="T289" s="47">
        <f>AVERAGE(T261)</f>
        <v>1098252.6956165135</v>
      </c>
      <c r="U289" s="47">
        <f>AA261</f>
        <v>753302.9655854702</v>
      </c>
      <c r="V289" s="47">
        <f>AVERAGE(U261)</f>
        <v>62512.024608839303</v>
      </c>
      <c r="W289" s="47">
        <f>AVERAGE(V261)</f>
        <v>1098252.6956165135</v>
      </c>
      <c r="X289" s="47">
        <f>AB261</f>
        <v>753302.9655854702</v>
      </c>
      <c r="Y289" s="48">
        <f>AVERAGE(W261)</f>
        <v>2.4615433076951277E-3</v>
      </c>
      <c r="Z289" s="48">
        <f>AVERAGE(X261)</f>
        <v>4.3246024904314138E-2</v>
      </c>
      <c r="AA289" s="48">
        <f>AC261</f>
        <v>2.9662899021536536E-2</v>
      </c>
      <c r="AB289" s="47">
        <f>SQRT(AVERAGE(Y261))</f>
        <v>62512.024608839303</v>
      </c>
      <c r="AC289" s="47">
        <f>SQRT(AVERAGE(Z261))</f>
        <v>1098252.6956165135</v>
      </c>
      <c r="AD289" s="30">
        <f>SQRT(AVERAGE(AD261))</f>
        <v>753302.9655854702</v>
      </c>
    </row>
    <row r="290" spans="2:37" x14ac:dyDescent="0.25">
      <c r="B290" s="27">
        <v>44773</v>
      </c>
      <c r="F290" s="64">
        <f t="shared" si="24"/>
        <v>2711414.112419283</v>
      </c>
      <c r="G290" s="65"/>
      <c r="H290" s="65"/>
      <c r="R290" t="s">
        <v>59</v>
      </c>
      <c r="S290" s="55">
        <f>AVERAGE(S273)</f>
        <v>1099532.9700838253</v>
      </c>
      <c r="T290" s="55">
        <f>AVERAGE(T273)</f>
        <v>2387921.66518078</v>
      </c>
      <c r="U290" s="55">
        <f>AA273</f>
        <v>3231090.7265517488</v>
      </c>
      <c r="V290" s="55">
        <f>AVERAGE(U273)</f>
        <v>1099532.9700838253</v>
      </c>
      <c r="W290" s="55">
        <f>AVERAGE(V273)</f>
        <v>2387921.66518078</v>
      </c>
      <c r="X290" s="55">
        <f>AB273</f>
        <v>3231090.7265517488</v>
      </c>
      <c r="Y290" s="56">
        <f>AVERAGE(W273)</f>
        <v>4.7167395222728545E-2</v>
      </c>
      <c r="Z290" s="56">
        <f>AVERAGE(X273)</f>
        <v>0.102436259763917</v>
      </c>
      <c r="AA290" s="56">
        <f>AC273</f>
        <v>0.13860624232863225</v>
      </c>
      <c r="AB290" s="55">
        <f>SQRT(AVERAGE(Y273))</f>
        <v>1099532.9700838253</v>
      </c>
      <c r="AC290" s="55">
        <f>SQRT(AVERAGE(Z273))</f>
        <v>2387921.66518078</v>
      </c>
      <c r="AD290" s="55">
        <f>SQRT(AVERAGE(AD273))</f>
        <v>3231090.7265517488</v>
      </c>
      <c r="AE290" s="51"/>
      <c r="AF290" s="51"/>
    </row>
    <row r="291" spans="2:37" x14ac:dyDescent="0.25">
      <c r="B291" s="27">
        <v>44804</v>
      </c>
      <c r="F291" s="64">
        <f t="shared" si="24"/>
        <v>2478084.9416432665</v>
      </c>
      <c r="G291" s="65"/>
      <c r="H291" s="65"/>
      <c r="R291" t="s">
        <v>69</v>
      </c>
      <c r="S291" s="47">
        <f t="shared" ref="S291:Z291" si="25">AVERAGE(S288:S290)</f>
        <v>477425.29914034903</v>
      </c>
      <c r="T291" s="47">
        <f t="shared" si="25"/>
        <v>1662822.4725650947</v>
      </c>
      <c r="U291" s="47">
        <f t="shared" si="25"/>
        <v>2103338.5086876028</v>
      </c>
      <c r="V291" s="47">
        <f t="shared" si="25"/>
        <v>519099.98221290857</v>
      </c>
      <c r="W291" s="47">
        <f t="shared" si="25"/>
        <v>1662822.4725650947</v>
      </c>
      <c r="X291" s="47">
        <f t="shared" si="25"/>
        <v>2103338.5086876028</v>
      </c>
      <c r="Y291" s="48">
        <f t="shared" si="25"/>
        <v>2.1966539664498835E-2</v>
      </c>
      <c r="Z291" s="48">
        <f t="shared" si="25"/>
        <v>6.9174739251850303E-2</v>
      </c>
      <c r="AA291" s="48">
        <f>AVERAGE(AA288:AA290)</f>
        <v>8.8001141712328423E-2</v>
      </c>
      <c r="AB291" s="47">
        <f>AVERAGE(AB288:AB290)</f>
        <v>519099.98221290857</v>
      </c>
      <c r="AC291" s="47">
        <f>AVERAGE(AC288:AC290)</f>
        <v>1662822.4725650947</v>
      </c>
      <c r="AD291" s="47">
        <f t="shared" ref="AD291" si="26">AVERAGE(AD288:AD290)</f>
        <v>2103338.5086876028</v>
      </c>
      <c r="AE291" s="30">
        <f>SQRT(AVERAGE(Y249,Y261,Y273))</f>
        <v>675550.88201159635</v>
      </c>
      <c r="AF291" s="30">
        <f>SQRT(AVERAGE(Z249,Z261,Z273))</f>
        <v>1747876.1675504546</v>
      </c>
      <c r="AG291" s="47">
        <f>SQRT(AVERAGE(AD273,AD261,AD249))</f>
        <v>2339225.6236911677</v>
      </c>
    </row>
    <row r="292" spans="2:37" x14ac:dyDescent="0.25">
      <c r="B292" s="27">
        <v>44834</v>
      </c>
      <c r="F292" s="179">
        <f>_xlfn.FORECAST.ETS($B292,$D$5:$D$252,$B$5:$B$252,12,1)</f>
        <v>3259682.9297186015</v>
      </c>
      <c r="G292" s="65"/>
      <c r="H292" s="65"/>
      <c r="R292" t="s">
        <v>70</v>
      </c>
      <c r="S292" s="47">
        <f>ABS(S291)</f>
        <v>477425.29914034903</v>
      </c>
      <c r="T292" s="47">
        <f>ABS(T291)</f>
        <v>1662822.4725650947</v>
      </c>
      <c r="U292" s="47">
        <f>ABS(U291)</f>
        <v>2103338.5086876028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3290220.5529076355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3290091.2951038457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3315400.8701180741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3334698.9666881226</v>
      </c>
      <c r="G296" s="65"/>
      <c r="H296" s="65"/>
      <c r="R296" t="s">
        <v>57</v>
      </c>
      <c r="V296" s="49">
        <f t="shared" ref="V296:X298" si="28">RANK(V288,$V288:$X288,1)</f>
        <v>1</v>
      </c>
      <c r="W296">
        <f t="shared" si="28"/>
        <v>2</v>
      </c>
      <c r="X296">
        <f t="shared" si="28"/>
        <v>3</v>
      </c>
      <c r="Y296" s="49">
        <f t="shared" ref="Y296:AA298" si="29">RANK(Y288,$Y288:$AA288,1)</f>
        <v>1</v>
      </c>
      <c r="Z296">
        <f t="shared" si="29"/>
        <v>2</v>
      </c>
      <c r="AA296">
        <f t="shared" si="29"/>
        <v>3</v>
      </c>
      <c r="AB296" s="49">
        <f t="shared" ref="AB296:AD298" si="30">RANK(AB288,$AB288:$AD288,1)</f>
        <v>1</v>
      </c>
      <c r="AC296">
        <f t="shared" si="30"/>
        <v>2</v>
      </c>
      <c r="AD296">
        <f t="shared" si="30"/>
        <v>3</v>
      </c>
    </row>
    <row r="297" spans="2:37" x14ac:dyDescent="0.25">
      <c r="B297" s="27">
        <v>44985</v>
      </c>
      <c r="F297" s="170">
        <f t="shared" si="27"/>
        <v>3340426.8967507826</v>
      </c>
      <c r="G297" s="65"/>
      <c r="H297" s="65"/>
      <c r="R297" t="s">
        <v>58</v>
      </c>
      <c r="V297" s="49">
        <f t="shared" si="28"/>
        <v>1</v>
      </c>
      <c r="W297">
        <f t="shared" si="28"/>
        <v>3</v>
      </c>
      <c r="X297">
        <f t="shared" si="28"/>
        <v>2</v>
      </c>
      <c r="Y297" s="49">
        <f t="shared" si="29"/>
        <v>1</v>
      </c>
      <c r="Z297">
        <f t="shared" si="29"/>
        <v>3</v>
      </c>
      <c r="AA297">
        <f t="shared" si="29"/>
        <v>2</v>
      </c>
      <c r="AB297" s="49">
        <f t="shared" si="30"/>
        <v>1</v>
      </c>
      <c r="AC297">
        <f t="shared" si="30"/>
        <v>3</v>
      </c>
      <c r="AD297">
        <f t="shared" si="30"/>
        <v>2</v>
      </c>
    </row>
    <row r="298" spans="2:37" x14ac:dyDescent="0.25">
      <c r="B298" s="27">
        <v>45016</v>
      </c>
      <c r="F298" s="170">
        <f t="shared" si="27"/>
        <v>3384373.639621268</v>
      </c>
      <c r="G298" s="65"/>
      <c r="H298" s="65"/>
      <c r="R298" t="s">
        <v>59</v>
      </c>
      <c r="S298" s="51"/>
      <c r="T298" s="58"/>
      <c r="U298" s="51"/>
      <c r="V298" s="57">
        <f t="shared" si="28"/>
        <v>1</v>
      </c>
      <c r="W298" s="51">
        <f t="shared" si="28"/>
        <v>2</v>
      </c>
      <c r="X298" s="51">
        <f t="shared" si="28"/>
        <v>3</v>
      </c>
      <c r="Y298" s="57">
        <f t="shared" si="29"/>
        <v>1</v>
      </c>
      <c r="Z298" s="51">
        <f t="shared" si="29"/>
        <v>2</v>
      </c>
      <c r="AA298" s="51">
        <f t="shared" si="29"/>
        <v>3</v>
      </c>
      <c r="AB298" s="57">
        <f t="shared" si="30"/>
        <v>1</v>
      </c>
      <c r="AC298" s="51">
        <f t="shared" si="30"/>
        <v>2</v>
      </c>
      <c r="AD298" s="51">
        <f t="shared" si="30"/>
        <v>3</v>
      </c>
      <c r="AE298" s="51"/>
      <c r="AF298" s="51"/>
    </row>
    <row r="299" spans="2:37" x14ac:dyDescent="0.25">
      <c r="B299" s="32">
        <v>45046</v>
      </c>
      <c r="F299" s="171">
        <f t="shared" si="27"/>
        <v>3403192.6830172581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2</v>
      </c>
      <c r="U299">
        <f>RANK(U292,$S292:$U292,1)</f>
        <v>3</v>
      </c>
      <c r="V299">
        <f>RANK(V291,$V291:$X291,1)</f>
        <v>1</v>
      </c>
      <c r="W299">
        <f>RANK(W291,$V291:$X291,1)</f>
        <v>2</v>
      </c>
      <c r="X299">
        <f>RANK(X291,$V291:$X291,1)</f>
        <v>3</v>
      </c>
      <c r="Y299">
        <f>RANK(Y291,$Y291:$Z291,1)</f>
        <v>1</v>
      </c>
      <c r="Z299">
        <f>RANK(Z291,$Y291:$AA291,1)</f>
        <v>2</v>
      </c>
      <c r="AA299">
        <f>RANK(AA291,$Y291:$AA291,1)</f>
        <v>3</v>
      </c>
      <c r="AB299">
        <f>RANK(AB291,$AB291:$AD291,1)</f>
        <v>1</v>
      </c>
      <c r="AC299">
        <f>RANK(AC291,$AB291:$AD291,1)</f>
        <v>2</v>
      </c>
      <c r="AD299">
        <f>RANK(AD291,$AB291:$AD291,1)</f>
        <v>3</v>
      </c>
      <c r="AE299">
        <f>RANK(AE291,$AE291:$AG291,1)</f>
        <v>1</v>
      </c>
      <c r="AF299">
        <f>RANK(AF291,$AE291:$AG291,1)</f>
        <v>2</v>
      </c>
      <c r="AG299">
        <f>RANK(AG291,$AE291:$AG291,1)</f>
        <v>3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3809107.3903072681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3341445.5503553762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3370102.4073427105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3316196.2323572305</v>
      </c>
      <c r="H303" s="65"/>
      <c r="S303" s="50">
        <f>AVERAGE(S299,V299,Y299,AB299)</f>
        <v>1</v>
      </c>
      <c r="T303" s="50">
        <f>AVERAGE(T299,W299,Z299,AC299)</f>
        <v>2</v>
      </c>
      <c r="U303" s="50">
        <f>AVERAGE(U299,X299,AA299,AD299)</f>
        <v>3</v>
      </c>
      <c r="W303" s="52" t="str">
        <f>_xlfn.XLOOKUP(MIN(S303:U303),S303:U303,S302:U302,,0)</f>
        <v>Returns Only</v>
      </c>
    </row>
    <row r="304" spans="2:37" x14ac:dyDescent="0.25">
      <c r="B304" s="27">
        <v>45199</v>
      </c>
      <c r="F304" s="65"/>
      <c r="G304" s="179">
        <f>_xlfn.FORECAST.ETS($B304,$D$5:$D$264,$B$5:$B$264,12,1)</f>
        <v>3056645.0147846234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3389442.45103908</v>
      </c>
      <c r="H305" s="65"/>
    </row>
    <row r="306" spans="2:8" x14ac:dyDescent="0.25">
      <c r="B306" s="27">
        <v>45260</v>
      </c>
      <c r="F306" s="65"/>
      <c r="G306" s="170">
        <f t="shared" si="32"/>
        <v>2940747.9097356778</v>
      </c>
      <c r="H306" s="65"/>
    </row>
    <row r="307" spans="2:8" x14ac:dyDescent="0.25">
      <c r="B307" s="27">
        <v>45291</v>
      </c>
      <c r="F307" s="65"/>
      <c r="G307" s="170">
        <f t="shared" si="32"/>
        <v>2751715.2811631951</v>
      </c>
      <c r="H307" s="65"/>
    </row>
    <row r="308" spans="2:8" x14ac:dyDescent="0.25">
      <c r="B308" s="27">
        <v>45322</v>
      </c>
      <c r="F308" s="65"/>
      <c r="G308" s="170">
        <f t="shared" si="32"/>
        <v>3506621.6369038681</v>
      </c>
      <c r="H308" s="65"/>
    </row>
    <row r="309" spans="2:8" x14ac:dyDescent="0.25">
      <c r="B309" s="27">
        <v>45351</v>
      </c>
      <c r="F309" s="65"/>
      <c r="G309" s="170">
        <f t="shared" si="32"/>
        <v>2945641.7719053249</v>
      </c>
      <c r="H309" s="65"/>
    </row>
    <row r="310" spans="2:8" x14ac:dyDescent="0.25">
      <c r="B310" s="27">
        <v>45382</v>
      </c>
      <c r="F310" s="65"/>
      <c r="G310" s="170">
        <f t="shared" si="32"/>
        <v>3714051.7366365218</v>
      </c>
      <c r="H310" s="65"/>
    </row>
    <row r="311" spans="2:8" x14ac:dyDescent="0.25">
      <c r="B311" s="32">
        <v>45412</v>
      </c>
      <c r="F311" s="66"/>
      <c r="G311" s="171">
        <f t="shared" si="32"/>
        <v>3843897.1634171754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3871846.7431634692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3372196.70993545</v>
      </c>
    </row>
    <row r="314" spans="2:8" x14ac:dyDescent="0.25">
      <c r="B314" s="27">
        <v>45504</v>
      </c>
      <c r="F314" s="65"/>
      <c r="G314" s="65"/>
      <c r="H314" s="64">
        <f t="shared" si="33"/>
        <v>3395133.1719137928</v>
      </c>
    </row>
    <row r="315" spans="2:8" x14ac:dyDescent="0.25">
      <c r="B315" s="27">
        <v>45535</v>
      </c>
      <c r="F315" s="65"/>
      <c r="G315" s="65"/>
      <c r="H315" s="64">
        <f t="shared" si="33"/>
        <v>3357834.1194190215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2874025.0881318515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3128023.4195039705</v>
      </c>
    </row>
    <row r="318" spans="2:8" x14ac:dyDescent="0.25">
      <c r="B318" s="27">
        <v>45626</v>
      </c>
      <c r="F318" s="65"/>
      <c r="G318" s="65"/>
      <c r="H318" s="170">
        <f t="shared" si="34"/>
        <v>3109254.6152316951</v>
      </c>
    </row>
    <row r="319" spans="2:8" x14ac:dyDescent="0.25">
      <c r="B319" s="27">
        <v>45657</v>
      </c>
      <c r="F319" s="65"/>
      <c r="G319" s="65"/>
      <c r="H319" s="170">
        <f t="shared" si="34"/>
        <v>2720744.9382021832</v>
      </c>
    </row>
    <row r="320" spans="2:8" x14ac:dyDescent="0.25">
      <c r="B320" s="27">
        <v>45688</v>
      </c>
      <c r="F320" s="65"/>
      <c r="G320" s="65"/>
      <c r="H320" s="170">
        <f t="shared" si="34"/>
        <v>3567495.9859937741</v>
      </c>
    </row>
    <row r="321" spans="2:12" x14ac:dyDescent="0.25">
      <c r="B321" s="27">
        <v>45716</v>
      </c>
      <c r="F321" s="65"/>
      <c r="G321" s="65"/>
      <c r="H321" s="170">
        <f t="shared" si="34"/>
        <v>3247571.4755398287</v>
      </c>
    </row>
    <row r="322" spans="2:12" x14ac:dyDescent="0.25">
      <c r="B322" s="27">
        <v>45747</v>
      </c>
      <c r="F322" s="65"/>
      <c r="G322" s="65"/>
      <c r="H322" s="170">
        <f t="shared" si="34"/>
        <v>3741279.9330748888</v>
      </c>
    </row>
    <row r="323" spans="2:12" x14ac:dyDescent="0.25">
      <c r="B323" s="27">
        <v>45777</v>
      </c>
      <c r="F323" s="65"/>
      <c r="G323" s="65"/>
      <c r="H323" s="170">
        <f t="shared" si="34"/>
        <v>4153988.2708735578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37911152</v>
      </c>
      <c r="D327" s="109">
        <f>SUM(D249:D252,F253:F260)</f>
        <v>38306406.951946057</v>
      </c>
      <c r="E327" s="47">
        <f>SUM(D249:D252,F292:F299)</f>
        <v>40236773.83392559</v>
      </c>
      <c r="F327" s="110">
        <f>SUM(D249:D252,O253:O260)</f>
        <v>39413445.05689799</v>
      </c>
      <c r="G327" s="111">
        <f>D327-$C327</f>
        <v>395254.95194605738</v>
      </c>
      <c r="H327" s="111">
        <f t="shared" ref="H327:I329" si="35">E327-$C327</f>
        <v>2325621.8339255899</v>
      </c>
      <c r="I327" s="112">
        <f t="shared" si="35"/>
        <v>1502293.0568979904</v>
      </c>
      <c r="J327" s="118">
        <f>G327/$C327</f>
        <v>1.0425822774946469E-2</v>
      </c>
      <c r="K327" s="119">
        <f t="shared" ref="K327:L330" si="36">H327/$C327</f>
        <v>6.1344003314000847E-2</v>
      </c>
      <c r="L327" s="120">
        <f t="shared" si="36"/>
        <v>3.9626679160210967E-2</v>
      </c>
    </row>
    <row r="328" spans="2:12" x14ac:dyDescent="0.25">
      <c r="B328" t="s">
        <v>107</v>
      </c>
      <c r="C328" s="109">
        <f>SUM(D261:D272)</f>
        <v>39453520</v>
      </c>
      <c r="D328" s="109">
        <f>SUM(D261:D264,G265:G272)</f>
        <v>39391007.975391157</v>
      </c>
      <c r="E328" s="47">
        <f>SUM(D261:D264,G304:G311)</f>
        <v>40206822.965585463</v>
      </c>
      <c r="F328" s="110">
        <f>SUM(D261:D264,P265:P272)</f>
        <v>40551772.695616506</v>
      </c>
      <c r="G328" s="111">
        <f t="shared" ref="G328:G329" si="37">D328-$C328</f>
        <v>-62512.024608843029</v>
      </c>
      <c r="H328" s="111">
        <f t="shared" si="35"/>
        <v>753302.96558546275</v>
      </c>
      <c r="I328" s="112">
        <f t="shared" si="35"/>
        <v>1098252.695616506</v>
      </c>
      <c r="J328" s="118">
        <f t="shared" ref="J328:J330" si="38">G328/$C328</f>
        <v>-1.5844473347078544E-3</v>
      </c>
      <c r="K328" s="119">
        <f t="shared" si="36"/>
        <v>1.9093428560631922E-2</v>
      </c>
      <c r="L328" s="120">
        <f t="shared" si="36"/>
        <v>2.7836621310760257E-2</v>
      </c>
    </row>
    <row r="329" spans="2:12" x14ac:dyDescent="0.25">
      <c r="B329" t="s">
        <v>108</v>
      </c>
      <c r="C329" s="109">
        <f>SUM(D273:D284)</f>
        <v>36519236</v>
      </c>
      <c r="D329" s="109">
        <f>SUM(D273:D276,H277:H284)</f>
        <v>37618768.970083825</v>
      </c>
      <c r="E329" s="47">
        <f>SUM(D273:D276,H316:H323)</f>
        <v>39750326.726551756</v>
      </c>
      <c r="F329" s="110">
        <f>SUM(D273:D276,Q277:Q284)</f>
        <v>38907157.66518078</v>
      </c>
      <c r="G329" s="111">
        <f t="shared" si="37"/>
        <v>1099532.9700838253</v>
      </c>
      <c r="H329" s="111">
        <f t="shared" si="35"/>
        <v>3231090.7265517563</v>
      </c>
      <c r="I329" s="112">
        <f t="shared" si="35"/>
        <v>2387921.66518078</v>
      </c>
      <c r="J329" s="118">
        <f t="shared" si="38"/>
        <v>3.0108323462293276E-2</v>
      </c>
      <c r="K329" s="119">
        <f t="shared" si="36"/>
        <v>8.8476405326545063E-2</v>
      </c>
      <c r="L329" s="120">
        <f t="shared" si="36"/>
        <v>6.5388050976224688E-2</v>
      </c>
    </row>
    <row r="330" spans="2:12" x14ac:dyDescent="0.25">
      <c r="B330" s="69" t="s">
        <v>114</v>
      </c>
      <c r="C330" s="113">
        <f>SUM(C327:C329)</f>
        <v>113883908</v>
      </c>
      <c r="D330" s="113">
        <f t="shared" ref="D330:F330" si="39">SUM(D327:D329)</f>
        <v>115316183.89742103</v>
      </c>
      <c r="E330" s="114">
        <f t="shared" si="39"/>
        <v>120193923.5260628</v>
      </c>
      <c r="F330" s="115">
        <f t="shared" si="39"/>
        <v>118872375.41769528</v>
      </c>
      <c r="G330" s="114">
        <f>SUM(G327:G329)</f>
        <v>1432275.8974210396</v>
      </c>
      <c r="H330" s="116">
        <f t="shared" ref="H330:I330" si="40">SUM(H327:H329)</f>
        <v>6310015.5260628089</v>
      </c>
      <c r="I330" s="117">
        <f t="shared" si="40"/>
        <v>4988467.4176952764</v>
      </c>
      <c r="J330" s="121">
        <f t="shared" si="38"/>
        <v>1.2576631084885492E-2</v>
      </c>
      <c r="K330" s="122">
        <f t="shared" si="36"/>
        <v>5.5407437599198028E-2</v>
      </c>
      <c r="L330" s="123">
        <f t="shared" si="36"/>
        <v>4.3803093038353377E-2</v>
      </c>
    </row>
    <row r="331" spans="2:12" x14ac:dyDescent="0.25">
      <c r="B331" s="69" t="s">
        <v>118</v>
      </c>
      <c r="G331" s="124">
        <f>ABS(G327)+ABS(G328)+ABS(G329)</f>
        <v>1557299.9466387257</v>
      </c>
      <c r="H331" s="125">
        <f t="shared" ref="H331:I331" si="41">ABS(H327)+ABS(H328)+ABS(H329)</f>
        <v>6310015.5260628089</v>
      </c>
      <c r="I331" s="125">
        <f t="shared" si="41"/>
        <v>4988467.4176952764</v>
      </c>
      <c r="J331" s="126">
        <f>G331/$C330</f>
        <v>1.3674451237120574E-2</v>
      </c>
      <c r="K331" s="126">
        <f>H331/$C330</f>
        <v>5.5407437599198028E-2</v>
      </c>
      <c r="L331" s="127">
        <f>I331/$C330</f>
        <v>4.3803093038353377E-2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37911152</v>
      </c>
      <c r="D336" s="109">
        <f>SUM($D249:$D257,F258:F260)</f>
        <v>37934326.728974484</v>
      </c>
      <c r="E336" s="47">
        <f>SUM($D249:$D257,F297:F299)</f>
        <v>38306466.219389312</v>
      </c>
      <c r="F336" s="110">
        <f>SUM($D249:D257,O258:O260)</f>
        <v>38154966.089935534</v>
      </c>
      <c r="G336" s="111">
        <f>D336-$C336</f>
        <v>23174.728974483907</v>
      </c>
      <c r="H336" s="111">
        <f t="shared" ref="H336:H338" si="42">E336-$C336</f>
        <v>395314.21938931197</v>
      </c>
      <c r="I336" s="112">
        <f t="shared" ref="I336:I338" si="43">F336-$C336</f>
        <v>243814.0899355337</v>
      </c>
      <c r="J336" s="118">
        <f>G336/$C336</f>
        <v>6.1129055045554693E-4</v>
      </c>
      <c r="K336" s="119">
        <f t="shared" ref="K336:K339" si="44">H336/$C336</f>
        <v>1.042738609972369E-2</v>
      </c>
      <c r="L336" s="120">
        <f t="shared" ref="L336:L339" si="45">I336/$C336</f>
        <v>6.4311970771960105E-3</v>
      </c>
    </row>
    <row r="337" spans="2:12" x14ac:dyDescent="0.25">
      <c r="B337" t="s">
        <v>107</v>
      </c>
      <c r="C337" s="109">
        <f t="shared" ref="C337:C338" si="46">C328</f>
        <v>39453520</v>
      </c>
      <c r="D337" s="109">
        <f>SUM($D261:$D269,G270:G272)</f>
        <v>39471069.961551592</v>
      </c>
      <c r="E337" s="47">
        <f>SUM($D261:$D269,G309:G311)</f>
        <v>39918569.67195902</v>
      </c>
      <c r="F337" s="110">
        <f>SUM($D261:$D269,P270:P272)</f>
        <v>39688553.833035804</v>
      </c>
      <c r="G337" s="111">
        <f t="shared" ref="G337:G338" si="47">D337-$C337</f>
        <v>17549.961551591754</v>
      </c>
      <c r="H337" s="111">
        <f t="shared" si="42"/>
        <v>465049.6719590202</v>
      </c>
      <c r="I337" s="112">
        <f t="shared" si="43"/>
        <v>235033.83303580433</v>
      </c>
      <c r="J337" s="118">
        <f t="shared" ref="J337:J339" si="48">G337/$C337</f>
        <v>4.4482625508678958E-4</v>
      </c>
      <c r="K337" s="119">
        <f t="shared" si="44"/>
        <v>1.1787279613048981E-2</v>
      </c>
      <c r="L337" s="120">
        <f t="shared" si="45"/>
        <v>5.9572335506642834E-3</v>
      </c>
    </row>
    <row r="338" spans="2:12" x14ac:dyDescent="0.25">
      <c r="B338" t="s">
        <v>108</v>
      </c>
      <c r="C338" s="109">
        <f t="shared" si="46"/>
        <v>36519236</v>
      </c>
      <c r="D338" s="109">
        <f>SUM($D273:$D281,H282:H284)</f>
        <v>37094081.313357241</v>
      </c>
      <c r="E338" s="47">
        <f>SUM($D273:$D281,H321:H323)</f>
        <v>38512255.679488271</v>
      </c>
      <c r="F338" s="110">
        <f>SUM($D273:$D281,Q282:Q284)</f>
        <v>37386540.842033349</v>
      </c>
      <c r="G338" s="111">
        <f t="shared" si="47"/>
        <v>574845.31335724145</v>
      </c>
      <c r="H338" s="111">
        <f t="shared" si="42"/>
        <v>1993019.6794882715</v>
      </c>
      <c r="I338" s="112">
        <f t="shared" si="43"/>
        <v>867304.84203334898</v>
      </c>
      <c r="J338" s="118">
        <f t="shared" si="48"/>
        <v>1.5740891002134914E-2</v>
      </c>
      <c r="K338" s="119">
        <f t="shared" si="44"/>
        <v>5.4574517371838542E-2</v>
      </c>
      <c r="L338" s="120">
        <f t="shared" si="45"/>
        <v>2.3749260308549416E-2</v>
      </c>
    </row>
    <row r="339" spans="2:12" x14ac:dyDescent="0.25">
      <c r="B339" s="69" t="s">
        <v>114</v>
      </c>
      <c r="C339" s="113">
        <f>SUM(C336:C338)</f>
        <v>113883908</v>
      </c>
      <c r="D339" s="113">
        <f t="shared" ref="D339:F339" si="49">SUM(D336:D338)</f>
        <v>114499478.0038833</v>
      </c>
      <c r="E339" s="114">
        <f t="shared" si="49"/>
        <v>116737291.5708366</v>
      </c>
      <c r="F339" s="115">
        <f t="shared" si="49"/>
        <v>115230060.76500469</v>
      </c>
      <c r="G339" s="114">
        <f>SUM(G336:G338)</f>
        <v>615570.00388331711</v>
      </c>
      <c r="H339" s="116">
        <f t="shared" ref="H339:I339" si="50">SUM(H336:H338)</f>
        <v>2853383.5708366036</v>
      </c>
      <c r="I339" s="117">
        <f t="shared" si="50"/>
        <v>1346152.765004687</v>
      </c>
      <c r="J339" s="121">
        <f t="shared" si="48"/>
        <v>5.4052413083972945E-3</v>
      </c>
      <c r="K339" s="122">
        <f t="shared" si="44"/>
        <v>2.5055195426175608E-2</v>
      </c>
      <c r="L339" s="123">
        <f t="shared" si="45"/>
        <v>1.1820394897272818E-2</v>
      </c>
    </row>
    <row r="340" spans="2:12" x14ac:dyDescent="0.25">
      <c r="B340" s="69" t="s">
        <v>118</v>
      </c>
      <c r="G340" s="124">
        <f>ABS(G336)+ABS(G337)+ABS(G338)</f>
        <v>615570.00388331711</v>
      </c>
      <c r="H340" s="125">
        <f t="shared" ref="H340:I340" si="51">ABS(H336)+ABS(H337)+ABS(H338)</f>
        <v>2853383.5708366036</v>
      </c>
      <c r="I340" s="125">
        <f t="shared" si="51"/>
        <v>1346152.765004687</v>
      </c>
      <c r="J340" s="126">
        <f>G340/$C339</f>
        <v>5.4052413083972945E-3</v>
      </c>
      <c r="K340" s="126">
        <f>H340/$C339</f>
        <v>2.5055195426175608E-2</v>
      </c>
      <c r="L340" s="127">
        <f>I340/$C339</f>
        <v>1.1820394897272818E-2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323C-24BA-4ABB-97B6-D83AF6482536}">
  <dimension ref="B2:AK340"/>
  <sheetViews>
    <sheetView topLeftCell="M1" workbookViewId="0">
      <pane ySplit="4" topLeftCell="A292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Returns!H5</f>
        <v>437550</v>
      </c>
    </row>
    <row r="6" spans="2:17" hidden="1" outlineLevel="1" x14ac:dyDescent="0.25">
      <c r="B6" s="63">
        <v>37315</v>
      </c>
      <c r="D6" s="30">
        <f>Returns!H6</f>
        <v>378689</v>
      </c>
    </row>
    <row r="7" spans="2:17" hidden="1" outlineLevel="1" x14ac:dyDescent="0.25">
      <c r="B7" s="63">
        <v>37346</v>
      </c>
      <c r="D7" s="30">
        <f>Returns!H7</f>
        <v>325179</v>
      </c>
    </row>
    <row r="8" spans="2:17" hidden="1" outlineLevel="1" x14ac:dyDescent="0.25">
      <c r="B8" s="63">
        <v>37376</v>
      </c>
      <c r="D8" s="30">
        <f>Returns!H8</f>
        <v>503182</v>
      </c>
    </row>
    <row r="9" spans="2:17" hidden="1" outlineLevel="1" x14ac:dyDescent="0.25">
      <c r="B9" s="63">
        <v>37407</v>
      </c>
      <c r="C9" s="30"/>
      <c r="D9" s="30">
        <f>Returns!H9</f>
        <v>611581</v>
      </c>
      <c r="E9" s="31"/>
    </row>
    <row r="10" spans="2:17" hidden="1" outlineLevel="1" x14ac:dyDescent="0.25">
      <c r="B10" s="63">
        <v>37437</v>
      </c>
      <c r="C10" s="30"/>
      <c r="D10" s="30">
        <f>Returns!H10</f>
        <v>498234</v>
      </c>
      <c r="E10" s="31"/>
    </row>
    <row r="11" spans="2:17" hidden="1" outlineLevel="1" x14ac:dyDescent="0.25">
      <c r="B11" s="63">
        <v>37468</v>
      </c>
      <c r="C11" s="30"/>
      <c r="D11" s="30">
        <f>Returns!H11</f>
        <v>589426</v>
      </c>
      <c r="E11" s="31"/>
    </row>
    <row r="12" spans="2:17" hidden="1" outlineLevel="1" x14ac:dyDescent="0.25">
      <c r="B12" s="63">
        <v>37499</v>
      </c>
      <c r="C12" s="30"/>
      <c r="D12" s="30">
        <f>Returns!H12</f>
        <v>471209</v>
      </c>
      <c r="E12" s="31"/>
    </row>
    <row r="13" spans="2:17" hidden="1" outlineLevel="1" x14ac:dyDescent="0.25">
      <c r="B13" s="63">
        <v>37529</v>
      </c>
      <c r="C13" s="30"/>
      <c r="D13" s="30">
        <f>Returns!H13</f>
        <v>422114</v>
      </c>
      <c r="E13" s="31"/>
    </row>
    <row r="14" spans="2:17" hidden="1" outlineLevel="1" x14ac:dyDescent="0.25">
      <c r="B14" s="63">
        <v>37560</v>
      </c>
      <c r="C14" s="30"/>
      <c r="D14" s="30">
        <f>Returns!H14</f>
        <v>460662</v>
      </c>
      <c r="E14" s="31"/>
    </row>
    <row r="15" spans="2:17" hidden="1" outlineLevel="1" x14ac:dyDescent="0.25">
      <c r="B15" s="63">
        <v>37590</v>
      </c>
      <c r="C15" s="30"/>
      <c r="D15" s="30">
        <f>Returns!H15</f>
        <v>429725</v>
      </c>
      <c r="E15" s="31"/>
    </row>
    <row r="16" spans="2:17" hidden="1" outlineLevel="1" x14ac:dyDescent="0.25">
      <c r="B16" s="63">
        <v>37621</v>
      </c>
      <c r="C16" s="30"/>
      <c r="D16" s="30">
        <f>Returns!H16</f>
        <v>427414</v>
      </c>
      <c r="E16" s="31"/>
    </row>
    <row r="17" spans="2:5" hidden="1" outlineLevel="1" x14ac:dyDescent="0.25">
      <c r="B17" s="63">
        <v>37652</v>
      </c>
      <c r="C17" s="30"/>
      <c r="D17" s="30">
        <f>Returns!H17</f>
        <v>473671</v>
      </c>
      <c r="E17" s="31"/>
    </row>
    <row r="18" spans="2:5" hidden="1" outlineLevel="1" x14ac:dyDescent="0.25">
      <c r="B18" s="63">
        <v>37680</v>
      </c>
      <c r="C18" s="30"/>
      <c r="D18" s="30">
        <f>Returns!H18</f>
        <v>401131</v>
      </c>
      <c r="E18" s="31"/>
    </row>
    <row r="19" spans="2:5" hidden="1" outlineLevel="1" x14ac:dyDescent="0.25">
      <c r="B19" s="63">
        <v>37711</v>
      </c>
      <c r="C19" s="30"/>
      <c r="D19" s="30">
        <f>Returns!H19</f>
        <v>468100</v>
      </c>
      <c r="E19" s="31"/>
    </row>
    <row r="20" spans="2:5" hidden="1" outlineLevel="1" x14ac:dyDescent="0.25">
      <c r="B20" s="63">
        <v>37741</v>
      </c>
      <c r="C20" s="30"/>
      <c r="D20" s="30">
        <f>Returns!H20</f>
        <v>664951</v>
      </c>
      <c r="E20" s="31"/>
    </row>
    <row r="21" spans="2:5" hidden="1" outlineLevel="1" x14ac:dyDescent="0.25">
      <c r="B21" s="63">
        <v>37772</v>
      </c>
      <c r="C21" s="30"/>
      <c r="D21" s="30">
        <f>Returns!H21</f>
        <v>630500</v>
      </c>
      <c r="E21" s="31"/>
    </row>
    <row r="22" spans="2:5" hidden="1" outlineLevel="1" x14ac:dyDescent="0.25">
      <c r="B22" s="63">
        <v>37802</v>
      </c>
      <c r="C22" s="30"/>
      <c r="D22" s="30">
        <f>Returns!H22</f>
        <v>553020</v>
      </c>
      <c r="E22" s="31"/>
    </row>
    <row r="23" spans="2:5" hidden="1" outlineLevel="1" x14ac:dyDescent="0.25">
      <c r="B23" s="63">
        <v>37833</v>
      </c>
      <c r="C23" s="30"/>
      <c r="D23" s="30">
        <f>Returns!H23</f>
        <v>652252</v>
      </c>
      <c r="E23" s="31"/>
    </row>
    <row r="24" spans="2:5" hidden="1" outlineLevel="1" x14ac:dyDescent="0.25">
      <c r="B24" s="63">
        <v>37864</v>
      </c>
      <c r="C24" s="30"/>
      <c r="D24" s="30">
        <f>Returns!H24</f>
        <v>578850</v>
      </c>
      <c r="E24" s="31"/>
    </row>
    <row r="25" spans="2:5" hidden="1" outlineLevel="1" x14ac:dyDescent="0.25">
      <c r="B25" s="63">
        <v>37894</v>
      </c>
      <c r="C25" s="30"/>
      <c r="D25" s="30">
        <f>Returns!H25</f>
        <v>474145</v>
      </c>
      <c r="E25" s="31"/>
    </row>
    <row r="26" spans="2:5" hidden="1" outlineLevel="1" x14ac:dyDescent="0.25">
      <c r="B26" s="63">
        <v>37925</v>
      </c>
      <c r="C26" s="30"/>
      <c r="D26" s="30">
        <f>Returns!H26</f>
        <v>607267</v>
      </c>
      <c r="E26" s="31"/>
    </row>
    <row r="27" spans="2:5" hidden="1" outlineLevel="1" x14ac:dyDescent="0.25">
      <c r="B27" s="63">
        <v>37955</v>
      </c>
      <c r="C27" s="30"/>
      <c r="D27" s="30">
        <f>Returns!H27</f>
        <v>399764</v>
      </c>
      <c r="E27" s="31"/>
    </row>
    <row r="28" spans="2:5" hidden="1" outlineLevel="1" x14ac:dyDescent="0.25">
      <c r="B28" s="63">
        <v>37986</v>
      </c>
      <c r="C28" s="30"/>
      <c r="D28" s="30">
        <f>Returns!H28</f>
        <v>504944</v>
      </c>
      <c r="E28" s="31"/>
    </row>
    <row r="29" spans="2:5" hidden="1" outlineLevel="1" x14ac:dyDescent="0.25">
      <c r="B29" s="63">
        <v>38017</v>
      </c>
      <c r="C29" s="30"/>
      <c r="D29" s="30">
        <f>Returns!H29</f>
        <v>534720</v>
      </c>
      <c r="E29" s="31"/>
    </row>
    <row r="30" spans="2:5" hidden="1" outlineLevel="1" x14ac:dyDescent="0.25">
      <c r="B30" s="63">
        <v>38046</v>
      </c>
      <c r="C30" s="30"/>
      <c r="D30" s="30">
        <f>Returns!H30</f>
        <v>529968</v>
      </c>
      <c r="E30" s="31"/>
    </row>
    <row r="31" spans="2:5" hidden="1" outlineLevel="1" x14ac:dyDescent="0.25">
      <c r="B31" s="63">
        <v>38077</v>
      </c>
      <c r="C31" s="30"/>
      <c r="D31" s="30">
        <f>Returns!H31</f>
        <v>669964</v>
      </c>
      <c r="E31" s="31"/>
    </row>
    <row r="32" spans="2:5" hidden="1" outlineLevel="1" x14ac:dyDescent="0.25">
      <c r="B32" s="63">
        <v>38107</v>
      </c>
      <c r="C32" s="30"/>
      <c r="D32" s="30">
        <f>Returns!H32</f>
        <v>712995</v>
      </c>
      <c r="E32" s="31"/>
    </row>
    <row r="33" spans="2:5" hidden="1" outlineLevel="1" x14ac:dyDescent="0.25">
      <c r="B33" s="63">
        <v>38138</v>
      </c>
      <c r="C33" s="30"/>
      <c r="D33" s="30">
        <f>Returns!H33</f>
        <v>600657</v>
      </c>
      <c r="E33" s="31"/>
    </row>
    <row r="34" spans="2:5" hidden="1" outlineLevel="1" x14ac:dyDescent="0.25">
      <c r="B34" s="63">
        <v>38168</v>
      </c>
      <c r="C34" s="30"/>
      <c r="D34" s="30">
        <f>Returns!H34</f>
        <v>718320</v>
      </c>
      <c r="E34" s="31"/>
    </row>
    <row r="35" spans="2:5" hidden="1" outlineLevel="1" x14ac:dyDescent="0.25">
      <c r="B35" s="63">
        <v>38199</v>
      </c>
      <c r="C35" s="30"/>
      <c r="D35" s="30">
        <f>Returns!H35</f>
        <v>708619</v>
      </c>
      <c r="E35" s="31"/>
    </row>
    <row r="36" spans="2:5" hidden="1" outlineLevel="1" x14ac:dyDescent="0.25">
      <c r="B36" s="63">
        <v>38230</v>
      </c>
      <c r="C36" s="30"/>
      <c r="D36" s="30">
        <f>Returns!H36</f>
        <v>586950</v>
      </c>
      <c r="E36" s="31"/>
    </row>
    <row r="37" spans="2:5" hidden="1" outlineLevel="1" x14ac:dyDescent="0.25">
      <c r="B37" s="63">
        <v>38260</v>
      </c>
      <c r="C37" s="30"/>
      <c r="D37" s="30">
        <f>Returns!H37</f>
        <v>618118</v>
      </c>
      <c r="E37" s="31"/>
    </row>
    <row r="38" spans="2:5" hidden="1" outlineLevel="1" x14ac:dyDescent="0.25">
      <c r="B38" s="63">
        <v>38291</v>
      </c>
      <c r="C38" s="30"/>
      <c r="D38" s="30">
        <f>Returns!H38</f>
        <v>553606</v>
      </c>
      <c r="E38" s="31"/>
    </row>
    <row r="39" spans="2:5" hidden="1" outlineLevel="1" x14ac:dyDescent="0.25">
      <c r="B39" s="63">
        <v>38321</v>
      </c>
      <c r="C39" s="30"/>
      <c r="D39" s="30">
        <f>Returns!H39</f>
        <v>524322</v>
      </c>
      <c r="E39" s="31"/>
    </row>
    <row r="40" spans="2:5" hidden="1" outlineLevel="1" x14ac:dyDescent="0.25">
      <c r="B40" s="63">
        <v>38352</v>
      </c>
      <c r="C40" s="30"/>
      <c r="D40" s="30">
        <f>Returns!H40</f>
        <v>560392</v>
      </c>
      <c r="E40" s="31"/>
    </row>
    <row r="41" spans="2:5" hidden="1" outlineLevel="1" x14ac:dyDescent="0.25">
      <c r="B41" s="63">
        <v>38383</v>
      </c>
      <c r="C41" s="30"/>
      <c r="D41" s="30">
        <f>Returns!H41</f>
        <v>468850</v>
      </c>
      <c r="E41" s="31"/>
    </row>
    <row r="42" spans="2:5" hidden="1" outlineLevel="1" x14ac:dyDescent="0.25">
      <c r="B42" s="63">
        <v>38411</v>
      </c>
      <c r="C42" s="30"/>
      <c r="D42" s="30">
        <f>Returns!H42</f>
        <v>551035</v>
      </c>
      <c r="E42" s="31"/>
    </row>
    <row r="43" spans="2:5" hidden="1" outlineLevel="1" x14ac:dyDescent="0.25">
      <c r="B43" s="63">
        <v>38442</v>
      </c>
      <c r="C43" s="30"/>
      <c r="D43" s="30">
        <f>Returns!H43</f>
        <v>668608</v>
      </c>
      <c r="E43" s="31"/>
    </row>
    <row r="44" spans="2:5" hidden="1" outlineLevel="1" x14ac:dyDescent="0.25">
      <c r="B44" s="63">
        <v>38472</v>
      </c>
      <c r="C44" s="30"/>
      <c r="D44" s="30">
        <f>Returns!H44</f>
        <v>808272</v>
      </c>
      <c r="E44" s="31"/>
    </row>
    <row r="45" spans="2:5" hidden="1" outlineLevel="1" x14ac:dyDescent="0.25">
      <c r="B45" s="63">
        <v>38503</v>
      </c>
      <c r="C45" s="30"/>
      <c r="D45" s="30">
        <f>Returns!H45</f>
        <v>618064</v>
      </c>
      <c r="E45" s="31"/>
    </row>
    <row r="46" spans="2:5" hidden="1" outlineLevel="1" x14ac:dyDescent="0.25">
      <c r="B46" s="63">
        <v>38533</v>
      </c>
      <c r="C46" s="30"/>
      <c r="D46" s="30">
        <f>Returns!H46</f>
        <v>738176</v>
      </c>
      <c r="E46" s="31"/>
    </row>
    <row r="47" spans="2:5" hidden="1" outlineLevel="1" x14ac:dyDescent="0.25">
      <c r="B47" s="63">
        <v>38564</v>
      </c>
      <c r="C47" s="30"/>
      <c r="D47" s="30">
        <f>Returns!H47</f>
        <v>669342</v>
      </c>
      <c r="E47" s="31"/>
    </row>
    <row r="48" spans="2:5" hidden="1" outlineLevel="1" x14ac:dyDescent="0.25">
      <c r="B48" s="63">
        <v>38595</v>
      </c>
      <c r="C48" s="30"/>
      <c r="D48" s="30">
        <f>Returns!H48</f>
        <v>659399</v>
      </c>
      <c r="E48" s="31"/>
    </row>
    <row r="49" spans="2:5" hidden="1" outlineLevel="1" x14ac:dyDescent="0.25">
      <c r="B49" s="63">
        <v>38625</v>
      </c>
      <c r="C49" s="30"/>
      <c r="D49" s="30">
        <f>Returns!H49</f>
        <v>583397</v>
      </c>
      <c r="E49" s="31"/>
    </row>
    <row r="50" spans="2:5" hidden="1" outlineLevel="1" x14ac:dyDescent="0.25">
      <c r="B50" s="63">
        <v>38656</v>
      </c>
      <c r="C50" s="30"/>
      <c r="D50" s="30">
        <f>Returns!H50</f>
        <v>531519</v>
      </c>
      <c r="E50" s="31"/>
    </row>
    <row r="51" spans="2:5" hidden="1" outlineLevel="1" x14ac:dyDescent="0.25">
      <c r="B51" s="63">
        <v>38686</v>
      </c>
      <c r="C51" s="30"/>
      <c r="D51" s="30">
        <f>Returns!H51</f>
        <v>598450</v>
      </c>
      <c r="E51" s="31"/>
    </row>
    <row r="52" spans="2:5" hidden="1" outlineLevel="1" x14ac:dyDescent="0.25">
      <c r="B52" s="63">
        <v>38717</v>
      </c>
      <c r="C52" s="30"/>
      <c r="D52" s="30">
        <f>Returns!H52</f>
        <v>463163</v>
      </c>
      <c r="E52" s="31"/>
    </row>
    <row r="53" spans="2:5" hidden="1" outlineLevel="1" x14ac:dyDescent="0.25">
      <c r="B53" s="63">
        <v>38748</v>
      </c>
      <c r="C53" s="30"/>
      <c r="D53" s="30">
        <f>Returns!H53</f>
        <v>566015</v>
      </c>
      <c r="E53" s="31"/>
    </row>
    <row r="54" spans="2:5" hidden="1" outlineLevel="1" x14ac:dyDescent="0.25">
      <c r="B54" s="63">
        <v>38776</v>
      </c>
      <c r="C54" s="30"/>
      <c r="D54" s="30">
        <f>Returns!H54</f>
        <v>468277</v>
      </c>
      <c r="E54" s="31"/>
    </row>
    <row r="55" spans="2:5" hidden="1" outlineLevel="1" x14ac:dyDescent="0.25">
      <c r="B55" s="63">
        <v>38807</v>
      </c>
      <c r="C55" s="30"/>
      <c r="D55" s="30">
        <f>Returns!H55</f>
        <v>637171</v>
      </c>
      <c r="E55" s="31"/>
    </row>
    <row r="56" spans="2:5" hidden="1" outlineLevel="1" x14ac:dyDescent="0.25">
      <c r="B56" s="63">
        <v>38837</v>
      </c>
      <c r="C56" s="30"/>
      <c r="D56" s="30">
        <f>Returns!H56</f>
        <v>753105</v>
      </c>
      <c r="E56" s="31"/>
    </row>
    <row r="57" spans="2:5" hidden="1" outlineLevel="1" x14ac:dyDescent="0.25">
      <c r="B57" s="63">
        <v>38868</v>
      </c>
      <c r="C57" s="30"/>
      <c r="D57" s="30">
        <f>Returns!H57</f>
        <v>739847</v>
      </c>
      <c r="E57" s="31"/>
    </row>
    <row r="58" spans="2:5" hidden="1" outlineLevel="1" x14ac:dyDescent="0.25">
      <c r="B58" s="63">
        <v>38898</v>
      </c>
      <c r="C58" s="30"/>
      <c r="D58" s="30">
        <f>Returns!H58</f>
        <v>671231</v>
      </c>
      <c r="E58" s="31"/>
    </row>
    <row r="59" spans="2:5" hidden="1" outlineLevel="1" x14ac:dyDescent="0.25">
      <c r="B59" s="63">
        <v>38929</v>
      </c>
      <c r="C59" s="30"/>
      <c r="D59" s="30">
        <f>Returns!H59</f>
        <v>739559</v>
      </c>
      <c r="E59" s="31"/>
    </row>
    <row r="60" spans="2:5" hidden="1" outlineLevel="1" x14ac:dyDescent="0.25">
      <c r="B60" s="63">
        <v>38960</v>
      </c>
      <c r="C60" s="30"/>
      <c r="D60" s="30">
        <f>Returns!H60</f>
        <v>653616</v>
      </c>
      <c r="E60" s="31"/>
    </row>
    <row r="61" spans="2:5" hidden="1" outlineLevel="1" x14ac:dyDescent="0.25">
      <c r="B61" s="63">
        <v>38990</v>
      </c>
      <c r="C61" s="30"/>
      <c r="D61" s="30">
        <f>Returns!H61</f>
        <v>638163</v>
      </c>
      <c r="E61" s="31"/>
    </row>
    <row r="62" spans="2:5" hidden="1" outlineLevel="1" x14ac:dyDescent="0.25">
      <c r="B62" s="63">
        <v>39021</v>
      </c>
      <c r="C62" s="30"/>
      <c r="D62" s="30">
        <f>Returns!H62</f>
        <v>572457</v>
      </c>
      <c r="E62" s="31"/>
    </row>
    <row r="63" spans="2:5" hidden="1" outlineLevel="1" x14ac:dyDescent="0.25">
      <c r="B63" s="63">
        <v>39051</v>
      </c>
      <c r="C63" s="30"/>
      <c r="D63" s="30">
        <f>Returns!H63</f>
        <v>554045</v>
      </c>
      <c r="E63" s="31"/>
    </row>
    <row r="64" spans="2:5" hidden="1" outlineLevel="1" x14ac:dyDescent="0.25">
      <c r="B64" s="63">
        <v>39082</v>
      </c>
      <c r="C64" s="30"/>
      <c r="D64" s="30">
        <f>Returns!H64</f>
        <v>542438</v>
      </c>
      <c r="E64" s="31"/>
    </row>
    <row r="65" spans="2:5" hidden="1" outlineLevel="1" x14ac:dyDescent="0.25">
      <c r="B65" s="63">
        <v>39113</v>
      </c>
      <c r="C65" s="30"/>
      <c r="D65" s="30">
        <f>Returns!H65</f>
        <v>706458</v>
      </c>
      <c r="E65" s="31"/>
    </row>
    <row r="66" spans="2:5" hidden="1" outlineLevel="1" x14ac:dyDescent="0.25">
      <c r="B66" s="63">
        <v>39141</v>
      </c>
      <c r="C66" s="30"/>
      <c r="D66" s="30">
        <f>Returns!H66</f>
        <v>534969</v>
      </c>
      <c r="E66" s="31"/>
    </row>
    <row r="67" spans="2:5" hidden="1" outlineLevel="1" x14ac:dyDescent="0.25">
      <c r="B67" s="63">
        <v>39172</v>
      </c>
      <c r="C67" s="30"/>
      <c r="D67" s="30">
        <f>Returns!H67</f>
        <v>767430</v>
      </c>
      <c r="E67" s="31"/>
    </row>
    <row r="68" spans="2:5" hidden="1" outlineLevel="1" x14ac:dyDescent="0.25">
      <c r="B68" s="63">
        <v>39202</v>
      </c>
      <c r="C68" s="30"/>
      <c r="D68" s="30">
        <f>Returns!H68</f>
        <v>761591</v>
      </c>
      <c r="E68" s="31"/>
    </row>
    <row r="69" spans="2:5" hidden="1" outlineLevel="1" x14ac:dyDescent="0.25">
      <c r="B69" s="63">
        <v>39233</v>
      </c>
      <c r="C69" s="30"/>
      <c r="D69" s="30">
        <f>Returns!H69</f>
        <v>891569</v>
      </c>
      <c r="E69" s="31"/>
    </row>
    <row r="70" spans="2:5" hidden="1" outlineLevel="1" x14ac:dyDescent="0.25">
      <c r="B70" s="63">
        <v>39263</v>
      </c>
      <c r="C70" s="30"/>
      <c r="D70" s="30">
        <f>Returns!H70</f>
        <v>720077</v>
      </c>
      <c r="E70" s="31"/>
    </row>
    <row r="71" spans="2:5" hidden="1" outlineLevel="1" x14ac:dyDescent="0.25">
      <c r="B71" s="63">
        <v>39294</v>
      </c>
      <c r="C71" s="30"/>
      <c r="D71" s="30">
        <f>Returns!H71</f>
        <v>825229</v>
      </c>
      <c r="E71" s="31"/>
    </row>
    <row r="72" spans="2:5" hidden="1" outlineLevel="1" x14ac:dyDescent="0.25">
      <c r="B72" s="63">
        <v>39325</v>
      </c>
      <c r="C72" s="30"/>
      <c r="D72" s="30">
        <f>Returns!H72</f>
        <v>699658</v>
      </c>
      <c r="E72" s="31"/>
    </row>
    <row r="73" spans="2:5" hidden="1" outlineLevel="1" x14ac:dyDescent="0.25">
      <c r="B73" s="63">
        <v>39355</v>
      </c>
      <c r="C73" s="30"/>
      <c r="D73" s="30">
        <f>Returns!H73</f>
        <v>626270</v>
      </c>
      <c r="E73" s="31"/>
    </row>
    <row r="74" spans="2:5" hidden="1" outlineLevel="1" x14ac:dyDescent="0.25">
      <c r="B74" s="63">
        <v>39386</v>
      </c>
      <c r="C74" s="30"/>
      <c r="D74" s="30">
        <f>Returns!H74</f>
        <v>690547</v>
      </c>
      <c r="E74" s="31"/>
    </row>
    <row r="75" spans="2:5" hidden="1" outlineLevel="1" x14ac:dyDescent="0.25">
      <c r="B75" s="63">
        <v>39416</v>
      </c>
      <c r="C75" s="30"/>
      <c r="D75" s="30">
        <f>Returns!H75</f>
        <v>570685</v>
      </c>
      <c r="E75" s="31"/>
    </row>
    <row r="76" spans="2:5" hidden="1" outlineLevel="1" x14ac:dyDescent="0.25">
      <c r="B76" s="63">
        <v>39447</v>
      </c>
      <c r="C76" s="30"/>
      <c r="D76" s="30">
        <f>Returns!H76</f>
        <v>460776</v>
      </c>
      <c r="E76" s="31"/>
    </row>
    <row r="77" spans="2:5" hidden="1" outlineLevel="1" x14ac:dyDescent="0.25">
      <c r="B77" s="63">
        <v>39478</v>
      </c>
      <c r="C77" s="30"/>
      <c r="D77" s="30">
        <f>Returns!H77</f>
        <v>652448</v>
      </c>
      <c r="E77" s="31"/>
    </row>
    <row r="78" spans="2:5" hidden="1" outlineLevel="1" x14ac:dyDescent="0.25">
      <c r="B78" s="63">
        <v>39507</v>
      </c>
      <c r="C78" s="30"/>
      <c r="D78" s="30">
        <f>Returns!H78</f>
        <v>590615</v>
      </c>
      <c r="E78" s="31"/>
    </row>
    <row r="79" spans="2:5" hidden="1" outlineLevel="1" x14ac:dyDescent="0.25">
      <c r="B79" s="63">
        <v>39538</v>
      </c>
      <c r="C79" s="30"/>
      <c r="D79" s="30">
        <f>Returns!H79</f>
        <v>775437</v>
      </c>
      <c r="E79" s="31"/>
    </row>
    <row r="80" spans="2:5" hidden="1" outlineLevel="1" x14ac:dyDescent="0.25">
      <c r="B80" s="63">
        <v>39568</v>
      </c>
      <c r="C80" s="30"/>
      <c r="D80" s="30">
        <f>Returns!H80</f>
        <v>806594</v>
      </c>
      <c r="E80" s="31"/>
    </row>
    <row r="81" spans="2:5" hidden="1" outlineLevel="1" x14ac:dyDescent="0.25">
      <c r="B81" s="63">
        <v>39599</v>
      </c>
      <c r="C81" s="30"/>
      <c r="D81" s="30">
        <f>Returns!H81</f>
        <v>891113</v>
      </c>
      <c r="E81" s="31"/>
    </row>
    <row r="82" spans="2:5" hidden="1" outlineLevel="1" x14ac:dyDescent="0.25">
      <c r="B82" s="63">
        <v>39629</v>
      </c>
      <c r="C82" s="30"/>
      <c r="D82" s="30">
        <f>Returns!H82</f>
        <v>800274</v>
      </c>
      <c r="E82" s="31"/>
    </row>
    <row r="83" spans="2:5" hidden="1" outlineLevel="1" x14ac:dyDescent="0.25">
      <c r="B83" s="63">
        <v>39660</v>
      </c>
      <c r="C83" s="30"/>
      <c r="D83" s="30">
        <f>Returns!H83</f>
        <v>900104</v>
      </c>
      <c r="E83" s="31"/>
    </row>
    <row r="84" spans="2:5" hidden="1" outlineLevel="1" x14ac:dyDescent="0.25">
      <c r="B84" s="63">
        <v>39691</v>
      </c>
      <c r="C84" s="30"/>
      <c r="D84" s="30">
        <f>Returns!H84</f>
        <v>709097</v>
      </c>
      <c r="E84" s="31"/>
    </row>
    <row r="85" spans="2:5" hidden="1" outlineLevel="1" x14ac:dyDescent="0.25">
      <c r="B85" s="63">
        <v>39721</v>
      </c>
      <c r="C85" s="30"/>
      <c r="D85" s="30">
        <f>Returns!H85</f>
        <v>779719</v>
      </c>
      <c r="E85" s="31"/>
    </row>
    <row r="86" spans="2:5" hidden="1" outlineLevel="1" x14ac:dyDescent="0.25">
      <c r="B86" s="63">
        <v>39752</v>
      </c>
      <c r="C86" s="30"/>
      <c r="D86" s="30">
        <f>Returns!H86</f>
        <v>663061</v>
      </c>
      <c r="E86" s="31"/>
    </row>
    <row r="87" spans="2:5" hidden="1" outlineLevel="1" x14ac:dyDescent="0.25">
      <c r="B87" s="63">
        <v>39782</v>
      </c>
      <c r="C87" s="30"/>
      <c r="D87" s="30">
        <f>Returns!H87</f>
        <v>691125</v>
      </c>
      <c r="E87" s="31"/>
    </row>
    <row r="88" spans="2:5" hidden="1" outlineLevel="1" x14ac:dyDescent="0.25">
      <c r="B88" s="63">
        <v>39813</v>
      </c>
      <c r="C88" s="30"/>
      <c r="D88" s="30">
        <f>Returns!H88</f>
        <v>538445</v>
      </c>
      <c r="E88" s="31"/>
    </row>
    <row r="89" spans="2:5" hidden="1" outlineLevel="1" x14ac:dyDescent="0.25">
      <c r="B89" s="63">
        <v>39844</v>
      </c>
      <c r="C89" s="30"/>
      <c r="D89" s="30">
        <f>Returns!H89</f>
        <v>737142</v>
      </c>
      <c r="E89" s="31"/>
    </row>
    <row r="90" spans="2:5" hidden="1" outlineLevel="1" x14ac:dyDescent="0.25">
      <c r="B90" s="63">
        <v>39872</v>
      </c>
      <c r="C90" s="30"/>
      <c r="D90" s="30">
        <f>Returns!H90</f>
        <v>755490</v>
      </c>
      <c r="E90" s="31"/>
    </row>
    <row r="91" spans="2:5" hidden="1" outlineLevel="1" x14ac:dyDescent="0.25">
      <c r="B91" s="63">
        <v>39903</v>
      </c>
      <c r="C91" s="30"/>
      <c r="D91" s="30">
        <f>Returns!H91</f>
        <v>825212</v>
      </c>
      <c r="E91" s="31"/>
    </row>
    <row r="92" spans="2:5" hidden="1" outlineLevel="1" x14ac:dyDescent="0.25">
      <c r="B92" s="63">
        <v>39933</v>
      </c>
      <c r="C92" s="30"/>
      <c r="D92" s="30">
        <f>Returns!H92</f>
        <v>1077019</v>
      </c>
      <c r="E92" s="31"/>
    </row>
    <row r="93" spans="2:5" hidden="1" outlineLevel="1" x14ac:dyDescent="0.25">
      <c r="B93" s="63">
        <v>39964</v>
      </c>
      <c r="C93" s="30"/>
      <c r="D93" s="30">
        <f>Returns!H93</f>
        <v>1017872</v>
      </c>
      <c r="E93" s="31"/>
    </row>
    <row r="94" spans="2:5" hidden="1" outlineLevel="1" x14ac:dyDescent="0.25">
      <c r="B94" s="63">
        <v>39994</v>
      </c>
      <c r="C94" s="30"/>
      <c r="D94" s="30">
        <f>Returns!H94</f>
        <v>1216433</v>
      </c>
      <c r="E94" s="31"/>
    </row>
    <row r="95" spans="2:5" hidden="1" outlineLevel="1" x14ac:dyDescent="0.25">
      <c r="B95" s="63">
        <v>40025</v>
      </c>
      <c r="C95" s="30"/>
      <c r="D95" s="30">
        <f>Returns!H95</f>
        <v>1824939</v>
      </c>
      <c r="E95" s="31"/>
    </row>
    <row r="96" spans="2:5" hidden="1" outlineLevel="1" x14ac:dyDescent="0.25">
      <c r="B96" s="63">
        <v>40056</v>
      </c>
      <c r="C96" s="30"/>
      <c r="D96" s="30">
        <f>Returns!H96</f>
        <v>1901559</v>
      </c>
      <c r="E96" s="31"/>
    </row>
    <row r="97" spans="2:5" hidden="1" outlineLevel="1" x14ac:dyDescent="0.25">
      <c r="B97" s="63">
        <v>40086</v>
      </c>
      <c r="C97" s="30"/>
      <c r="D97" s="30">
        <f>Returns!H97</f>
        <v>2208299</v>
      </c>
      <c r="E97" s="31"/>
    </row>
    <row r="98" spans="2:5" hidden="1" outlineLevel="1" x14ac:dyDescent="0.25">
      <c r="B98" s="63">
        <v>40117</v>
      </c>
      <c r="C98" s="30"/>
      <c r="D98" s="30">
        <f>Returns!H98</f>
        <v>2058793</v>
      </c>
      <c r="E98" s="31"/>
    </row>
    <row r="99" spans="2:5" hidden="1" outlineLevel="1" x14ac:dyDescent="0.25">
      <c r="B99" s="63">
        <v>40147</v>
      </c>
      <c r="C99" s="30"/>
      <c r="D99" s="30">
        <f>Returns!H99</f>
        <v>2263481</v>
      </c>
      <c r="E99" s="31"/>
    </row>
    <row r="100" spans="2:5" hidden="1" outlineLevel="1" x14ac:dyDescent="0.25">
      <c r="B100" s="63">
        <v>40178</v>
      </c>
      <c r="C100" s="30"/>
      <c r="D100" s="30">
        <f>Returns!H100</f>
        <v>1799112</v>
      </c>
      <c r="E100" s="31"/>
    </row>
    <row r="101" spans="2:5" hidden="1" outlineLevel="1" x14ac:dyDescent="0.25">
      <c r="B101" s="63">
        <v>40209</v>
      </c>
      <c r="C101" s="30"/>
      <c r="D101" s="30">
        <f>Returns!H101</f>
        <v>2570386</v>
      </c>
      <c r="E101" s="31"/>
    </row>
    <row r="102" spans="2:5" hidden="1" outlineLevel="1" x14ac:dyDescent="0.25">
      <c r="B102" s="63">
        <v>40237</v>
      </c>
      <c r="C102" s="30"/>
      <c r="D102" s="30">
        <f>Returns!H102</f>
        <v>2128186</v>
      </c>
      <c r="E102" s="31"/>
    </row>
    <row r="103" spans="2:5" hidden="1" outlineLevel="1" x14ac:dyDescent="0.25">
      <c r="B103" s="63">
        <v>40268</v>
      </c>
      <c r="C103" s="30"/>
      <c r="D103" s="30">
        <f>Returns!H103</f>
        <v>2910328</v>
      </c>
      <c r="E103" s="31"/>
    </row>
    <row r="104" spans="2:5" hidden="1" outlineLevel="1" x14ac:dyDescent="0.25">
      <c r="B104" s="63">
        <v>40298</v>
      </c>
      <c r="C104" s="30"/>
      <c r="D104" s="30">
        <f>Returns!H104</f>
        <v>2751645</v>
      </c>
      <c r="E104" s="31"/>
    </row>
    <row r="105" spans="2:5" hidden="1" outlineLevel="1" x14ac:dyDescent="0.25">
      <c r="B105" s="63">
        <v>40329</v>
      </c>
      <c r="C105" s="30"/>
      <c r="D105" s="30">
        <f>Returns!H105</f>
        <v>2619459</v>
      </c>
      <c r="E105" s="31"/>
    </row>
    <row r="106" spans="2:5" hidden="1" outlineLevel="1" x14ac:dyDescent="0.25">
      <c r="B106" s="63">
        <v>40359</v>
      </c>
      <c r="C106" s="30"/>
      <c r="D106" s="30">
        <f>Returns!H106</f>
        <v>2688527</v>
      </c>
      <c r="E106" s="31"/>
    </row>
    <row r="107" spans="2:5" hidden="1" outlineLevel="1" x14ac:dyDescent="0.25">
      <c r="B107" s="63">
        <v>40390</v>
      </c>
      <c r="C107" s="30"/>
      <c r="D107" s="30">
        <f>Returns!H107</f>
        <v>2624679</v>
      </c>
      <c r="E107" s="31"/>
    </row>
    <row r="108" spans="2:5" hidden="1" outlineLevel="1" x14ac:dyDescent="0.25">
      <c r="B108" s="63">
        <v>40421</v>
      </c>
      <c r="C108" s="30"/>
      <c r="D108" s="30">
        <f>Returns!H108</f>
        <v>2552331</v>
      </c>
      <c r="E108" s="31"/>
    </row>
    <row r="109" spans="2:5" hidden="1" outlineLevel="1" x14ac:dyDescent="0.25">
      <c r="B109" s="63">
        <v>40451</v>
      </c>
      <c r="C109" s="30"/>
      <c r="D109" s="30">
        <f>Returns!H109</f>
        <v>2323536</v>
      </c>
      <c r="E109" s="31"/>
    </row>
    <row r="110" spans="2:5" hidden="1" outlineLevel="1" x14ac:dyDescent="0.25">
      <c r="B110" s="63">
        <v>40482</v>
      </c>
      <c r="C110" s="30"/>
      <c r="D110" s="30">
        <f>Returns!H110</f>
        <v>2338155</v>
      </c>
      <c r="E110" s="31"/>
    </row>
    <row r="111" spans="2:5" hidden="1" outlineLevel="1" x14ac:dyDescent="0.25">
      <c r="B111" s="63">
        <v>40512</v>
      </c>
      <c r="C111" s="30"/>
      <c r="D111" s="30">
        <f>Returns!H111</f>
        <v>2135451</v>
      </c>
      <c r="E111" s="31"/>
    </row>
    <row r="112" spans="2:5" hidden="1" outlineLevel="1" x14ac:dyDescent="0.25">
      <c r="B112" s="63">
        <v>40543</v>
      </c>
      <c r="C112" s="30"/>
      <c r="D112" s="30">
        <f>Returns!H112</f>
        <v>2120300</v>
      </c>
      <c r="E112" s="31"/>
    </row>
    <row r="113" spans="2:5" hidden="1" outlineLevel="1" x14ac:dyDescent="0.25">
      <c r="B113" s="63">
        <v>40574</v>
      </c>
      <c r="C113" s="30"/>
      <c r="D113" s="30">
        <f>Returns!H113</f>
        <v>2276809</v>
      </c>
      <c r="E113" s="31"/>
    </row>
    <row r="114" spans="2:5" hidden="1" outlineLevel="1" x14ac:dyDescent="0.25">
      <c r="B114" s="63">
        <v>40602</v>
      </c>
      <c r="C114" s="30"/>
      <c r="D114" s="30">
        <f>Returns!H114</f>
        <v>2109797</v>
      </c>
      <c r="E114" s="31"/>
    </row>
    <row r="115" spans="2:5" hidden="1" outlineLevel="1" x14ac:dyDescent="0.25">
      <c r="B115" s="63">
        <v>40633</v>
      </c>
      <c r="C115" s="30"/>
      <c r="D115" s="30">
        <f>Returns!H115</f>
        <v>2508661</v>
      </c>
      <c r="E115" s="31"/>
    </row>
    <row r="116" spans="2:5" hidden="1" outlineLevel="1" x14ac:dyDescent="0.25">
      <c r="B116" s="63">
        <v>40663</v>
      </c>
      <c r="C116" s="30"/>
      <c r="D116" s="30">
        <f>Returns!H116</f>
        <v>2847631</v>
      </c>
      <c r="E116" s="31"/>
    </row>
    <row r="117" spans="2:5" hidden="1" outlineLevel="1" x14ac:dyDescent="0.25">
      <c r="B117" s="63">
        <v>40694</v>
      </c>
      <c r="C117" s="30"/>
      <c r="D117" s="30">
        <f>Returns!H117</f>
        <v>3183738</v>
      </c>
      <c r="E117" s="31"/>
    </row>
    <row r="118" spans="2:5" hidden="1" outlineLevel="1" x14ac:dyDescent="0.25">
      <c r="B118" s="63">
        <v>40724</v>
      </c>
      <c r="C118" s="30"/>
      <c r="D118" s="30">
        <f>Returns!H118</f>
        <v>2662794</v>
      </c>
      <c r="E118" s="31"/>
    </row>
    <row r="119" spans="2:5" hidden="1" outlineLevel="1" x14ac:dyDescent="0.25">
      <c r="B119" s="63">
        <v>40755</v>
      </c>
      <c r="C119" s="30"/>
      <c r="D119" s="30">
        <f>Returns!H119</f>
        <v>2537973</v>
      </c>
      <c r="E119" s="31"/>
    </row>
    <row r="120" spans="2:5" hidden="1" outlineLevel="1" x14ac:dyDescent="0.25">
      <c r="B120" s="63">
        <v>40786</v>
      </c>
      <c r="C120" s="30"/>
      <c r="D120" s="30">
        <f>Returns!H120</f>
        <v>2723221</v>
      </c>
      <c r="E120" s="31"/>
    </row>
    <row r="121" spans="2:5" hidden="1" outlineLevel="1" x14ac:dyDescent="0.25">
      <c r="B121" s="63">
        <v>40816</v>
      </c>
      <c r="C121" s="30"/>
      <c r="D121" s="30">
        <f>Returns!H121</f>
        <v>2384189</v>
      </c>
      <c r="E121" s="31"/>
    </row>
    <row r="122" spans="2:5" hidden="1" outlineLevel="1" x14ac:dyDescent="0.25">
      <c r="B122" s="63">
        <v>40847</v>
      </c>
      <c r="C122" s="30"/>
      <c r="D122" s="30">
        <f>Returns!H122</f>
        <v>2376458</v>
      </c>
      <c r="E122" s="31"/>
    </row>
    <row r="123" spans="2:5" hidden="1" outlineLevel="1" x14ac:dyDescent="0.25">
      <c r="B123" s="63">
        <v>40877</v>
      </c>
      <c r="C123" s="30"/>
      <c r="D123" s="30">
        <f>Returns!H123</f>
        <v>2103721</v>
      </c>
      <c r="E123" s="31"/>
    </row>
    <row r="124" spans="2:5" hidden="1" outlineLevel="1" x14ac:dyDescent="0.25">
      <c r="B124" s="63">
        <v>40908</v>
      </c>
      <c r="C124" s="30"/>
      <c r="D124" s="30">
        <f>Returns!H124</f>
        <v>2073178</v>
      </c>
      <c r="E124" s="31"/>
    </row>
    <row r="125" spans="2:5" hidden="1" outlineLevel="1" x14ac:dyDescent="0.25">
      <c r="B125" s="63">
        <v>40939</v>
      </c>
      <c r="C125" s="30"/>
      <c r="D125" s="30">
        <f>Returns!H125</f>
        <v>2568250</v>
      </c>
      <c r="E125" s="31"/>
    </row>
    <row r="126" spans="2:5" hidden="1" outlineLevel="1" x14ac:dyDescent="0.25">
      <c r="B126" s="63">
        <v>40968</v>
      </c>
      <c r="C126" s="30"/>
      <c r="D126" s="30">
        <f>Returns!H126</f>
        <v>2231686</v>
      </c>
      <c r="E126" s="31"/>
    </row>
    <row r="127" spans="2:5" hidden="1" outlineLevel="1" x14ac:dyDescent="0.25">
      <c r="B127" s="63">
        <v>40999</v>
      </c>
      <c r="C127" s="30"/>
      <c r="D127" s="30">
        <f>Returns!H127</f>
        <v>2472118</v>
      </c>
      <c r="E127" s="31"/>
    </row>
    <row r="128" spans="2:5" hidden="1" outlineLevel="1" x14ac:dyDescent="0.25">
      <c r="B128" s="63">
        <v>41029</v>
      </c>
      <c r="C128" s="30"/>
      <c r="D128" s="30">
        <f>Returns!H128</f>
        <v>2791380</v>
      </c>
      <c r="E128" s="31"/>
    </row>
    <row r="129" spans="2:5" hidden="1" outlineLevel="1" x14ac:dyDescent="0.25">
      <c r="B129" s="63">
        <v>41060</v>
      </c>
      <c r="C129" s="30"/>
      <c r="D129" s="30">
        <f>Returns!H129</f>
        <v>3095678</v>
      </c>
      <c r="E129" s="31"/>
    </row>
    <row r="130" spans="2:5" hidden="1" outlineLevel="1" x14ac:dyDescent="0.25">
      <c r="B130" s="63">
        <v>41090</v>
      </c>
      <c r="C130" s="30"/>
      <c r="D130" s="30">
        <f>Returns!H130</f>
        <v>2593750</v>
      </c>
      <c r="E130" s="31"/>
    </row>
    <row r="131" spans="2:5" hidden="1" outlineLevel="1" x14ac:dyDescent="0.25">
      <c r="B131" s="63">
        <v>41121</v>
      </c>
      <c r="C131" s="30"/>
      <c r="D131" s="30">
        <f>Returns!H131</f>
        <v>2907128</v>
      </c>
      <c r="E131" s="31"/>
    </row>
    <row r="132" spans="2:5" hidden="1" outlineLevel="1" x14ac:dyDescent="0.25">
      <c r="B132" s="63">
        <v>41152</v>
      </c>
      <c r="C132" s="30"/>
      <c r="D132" s="30">
        <f>Returns!H132</f>
        <v>2797971</v>
      </c>
      <c r="E132" s="31"/>
    </row>
    <row r="133" spans="2:5" hidden="1" outlineLevel="1" x14ac:dyDescent="0.25">
      <c r="B133" s="63">
        <v>41182</v>
      </c>
      <c r="C133" s="30"/>
      <c r="D133" s="30">
        <f>Returns!H133</f>
        <v>2379947</v>
      </c>
      <c r="E133" s="31"/>
    </row>
    <row r="134" spans="2:5" hidden="1" outlineLevel="1" x14ac:dyDescent="0.25">
      <c r="B134" s="63">
        <v>41213</v>
      </c>
      <c r="C134" s="30"/>
      <c r="D134" s="30">
        <f>Returns!H134</f>
        <v>2505680</v>
      </c>
      <c r="E134" s="31"/>
    </row>
    <row r="135" spans="2:5" hidden="1" outlineLevel="1" x14ac:dyDescent="0.25">
      <c r="B135" s="63">
        <v>41243</v>
      </c>
      <c r="C135" s="30"/>
      <c r="D135" s="30">
        <f>Returns!H135</f>
        <v>2036476</v>
      </c>
      <c r="E135" s="31"/>
    </row>
    <row r="136" spans="2:5" hidden="1" outlineLevel="1" x14ac:dyDescent="0.25">
      <c r="B136" s="63">
        <v>41274</v>
      </c>
      <c r="C136" s="30"/>
      <c r="D136" s="30">
        <f>Returns!H136</f>
        <v>1969985</v>
      </c>
      <c r="E136" s="31"/>
    </row>
    <row r="137" spans="2:5" hidden="1" outlineLevel="1" x14ac:dyDescent="0.25">
      <c r="B137" s="63">
        <v>41305</v>
      </c>
      <c r="C137" s="30"/>
      <c r="D137" s="30">
        <f>Returns!H137</f>
        <v>2795300</v>
      </c>
      <c r="E137" s="31"/>
    </row>
    <row r="138" spans="2:5" hidden="1" outlineLevel="1" x14ac:dyDescent="0.25">
      <c r="B138" s="63">
        <v>41333</v>
      </c>
      <c r="C138" s="30"/>
      <c r="D138" s="30">
        <f>Returns!H138</f>
        <v>2282764</v>
      </c>
      <c r="E138" s="31"/>
    </row>
    <row r="139" spans="2:5" hidden="1" outlineLevel="1" x14ac:dyDescent="0.25">
      <c r="B139" s="63">
        <v>41364</v>
      </c>
      <c r="C139" s="30"/>
      <c r="D139" s="30">
        <f>Returns!H139</f>
        <v>2202433</v>
      </c>
      <c r="E139" s="31"/>
    </row>
    <row r="140" spans="2:5" hidden="1" outlineLevel="1" x14ac:dyDescent="0.25">
      <c r="B140" s="63">
        <v>41394</v>
      </c>
      <c r="C140" s="30"/>
      <c r="D140" s="30">
        <f>Returns!H140</f>
        <v>3067953</v>
      </c>
      <c r="E140" s="31"/>
    </row>
    <row r="141" spans="2:5" hidden="1" outlineLevel="1" x14ac:dyDescent="0.25">
      <c r="B141" s="63">
        <v>41425</v>
      </c>
      <c r="C141" s="30"/>
      <c r="D141" s="30">
        <f>Returns!H141</f>
        <v>3447379</v>
      </c>
      <c r="E141" s="31"/>
    </row>
    <row r="142" spans="2:5" hidden="1" outlineLevel="1" x14ac:dyDescent="0.25">
      <c r="B142" s="63">
        <v>41455</v>
      </c>
      <c r="C142" s="30"/>
      <c r="D142" s="30">
        <f>Returns!H142</f>
        <v>2568885</v>
      </c>
      <c r="E142" s="31"/>
    </row>
    <row r="143" spans="2:5" hidden="1" outlineLevel="1" x14ac:dyDescent="0.25">
      <c r="B143" s="63">
        <v>41486</v>
      </c>
      <c r="C143" s="30"/>
      <c r="D143" s="30">
        <f>Returns!H143</f>
        <v>3142091</v>
      </c>
      <c r="E143" s="31"/>
    </row>
    <row r="144" spans="2:5" hidden="1" outlineLevel="1" x14ac:dyDescent="0.25">
      <c r="B144" s="63">
        <v>41517</v>
      </c>
      <c r="C144" s="30"/>
      <c r="D144" s="30">
        <f>Returns!H144</f>
        <v>2675138</v>
      </c>
      <c r="E144" s="31"/>
    </row>
    <row r="145" spans="2:17" hidden="1" outlineLevel="1" x14ac:dyDescent="0.25">
      <c r="B145" s="63">
        <v>41547</v>
      </c>
      <c r="C145" s="30"/>
      <c r="D145" s="30">
        <f>Returns!H145</f>
        <v>2598663</v>
      </c>
      <c r="E145" s="31"/>
    </row>
    <row r="146" spans="2:17" hidden="1" outlineLevel="1" x14ac:dyDescent="0.25">
      <c r="B146" s="63">
        <v>41578</v>
      </c>
      <c r="C146" s="30"/>
      <c r="D146" s="30">
        <f>Returns!H146</f>
        <v>2746464</v>
      </c>
      <c r="E146" s="31"/>
    </row>
    <row r="147" spans="2:17" hidden="1" outlineLevel="1" x14ac:dyDescent="0.25">
      <c r="B147" s="63">
        <v>41608</v>
      </c>
      <c r="C147" s="30"/>
      <c r="D147" s="30">
        <f>Returns!H147</f>
        <v>2016223</v>
      </c>
      <c r="E147" s="31"/>
    </row>
    <row r="148" spans="2:17" hidden="1" outlineLevel="1" x14ac:dyDescent="0.25">
      <c r="B148" s="63">
        <v>41639</v>
      </c>
      <c r="C148" s="30"/>
      <c r="D148" s="30">
        <f>Returns!H148</f>
        <v>1989378</v>
      </c>
      <c r="E148" s="31"/>
    </row>
    <row r="149" spans="2:17" collapsed="1" x14ac:dyDescent="0.25">
      <c r="B149" s="27">
        <v>41670</v>
      </c>
      <c r="C149" s="30">
        <f>Sales!H148</f>
        <v>3110497</v>
      </c>
      <c r="D149" s="30">
        <f>Returns!H149</f>
        <v>2901434</v>
      </c>
      <c r="E149" s="31">
        <f t="shared" ref="E149:E212" si="0">IFERROR(D149/C149,0)</f>
        <v>0.93278791138522232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Sales!H149</f>
        <v>3180883</v>
      </c>
      <c r="D150" s="30">
        <f>Returns!H150</f>
        <v>2077503</v>
      </c>
      <c r="E150" s="31">
        <f t="shared" si="0"/>
        <v>0.65312147601782278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Sales!H150</f>
        <v>3493484</v>
      </c>
      <c r="D151" s="30">
        <f>Returns!H151</f>
        <v>2693833</v>
      </c>
      <c r="E151" s="31">
        <f t="shared" si="0"/>
        <v>0.77110214330450633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Sales!H151</f>
        <v>3163221</v>
      </c>
      <c r="D152" s="30">
        <f>Returns!H152</f>
        <v>3139149</v>
      </c>
      <c r="E152" s="31">
        <f t="shared" si="0"/>
        <v>0.99239003534688219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Sales!H152</f>
        <v>3136304</v>
      </c>
      <c r="D153" s="30">
        <f>Returns!H153</f>
        <v>3357216</v>
      </c>
      <c r="E153" s="31">
        <f t="shared" si="0"/>
        <v>1.0704370494696942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Sales!H153</f>
        <v>3312532</v>
      </c>
      <c r="D154" s="30">
        <f>Returns!H154</f>
        <v>2830662</v>
      </c>
      <c r="E154" s="31">
        <f t="shared" si="0"/>
        <v>0.85453121660409626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Sales!H154</f>
        <v>3136404</v>
      </c>
      <c r="D155" s="30">
        <f>Returns!H155</f>
        <v>3089475</v>
      </c>
      <c r="E155" s="31">
        <f t="shared" si="0"/>
        <v>0.98503732299793012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Sales!H155</f>
        <v>2804409</v>
      </c>
      <c r="D156" s="30">
        <f>Returns!H156</f>
        <v>2534710</v>
      </c>
      <c r="E156" s="31">
        <f t="shared" si="0"/>
        <v>0.90383036140591477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Sales!H156</f>
        <v>3034010</v>
      </c>
      <c r="D157" s="30">
        <f>Returns!H157</f>
        <v>2644418</v>
      </c>
      <c r="E157" s="31">
        <f t="shared" si="0"/>
        <v>0.871591721846665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Sales!H157</f>
        <v>3298690</v>
      </c>
      <c r="D158" s="30">
        <f>Returns!H158</f>
        <v>2655904</v>
      </c>
      <c r="E158" s="31">
        <f t="shared" si="0"/>
        <v>0.80513900972810415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Sales!H158</f>
        <v>3428647</v>
      </c>
      <c r="D159" s="30">
        <f>Returns!H159</f>
        <v>1997818</v>
      </c>
      <c r="E159" s="31">
        <f t="shared" si="0"/>
        <v>0.58268407333855021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Sales!H159</f>
        <v>4035590</v>
      </c>
      <c r="D160" s="30">
        <f>Returns!H160</f>
        <v>2238857</v>
      </c>
      <c r="E160" s="31">
        <f t="shared" si="0"/>
        <v>0.55477811175069813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Sales!H160</f>
        <v>2993415</v>
      </c>
      <c r="D161" s="30">
        <f>Returns!H161</f>
        <v>2599844</v>
      </c>
      <c r="E161" s="31">
        <f t="shared" si="0"/>
        <v>0.86852107041623028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Sales!H161</f>
        <v>2838954</v>
      </c>
      <c r="D162" s="30">
        <f>Returns!H162</f>
        <v>2135333</v>
      </c>
      <c r="E162" s="31">
        <f t="shared" si="0"/>
        <v>0.75215484294567647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Sales!H162</f>
        <v>3257460</v>
      </c>
      <c r="D163" s="30">
        <f>Returns!H163</f>
        <v>2853340</v>
      </c>
      <c r="E163" s="31">
        <f t="shared" si="0"/>
        <v>0.87594014968717959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Sales!H163</f>
        <v>3290684</v>
      </c>
      <c r="D164" s="30">
        <f>Returns!H164</f>
        <v>3135078</v>
      </c>
      <c r="E164" s="31">
        <f t="shared" si="0"/>
        <v>0.95271317452541782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Sales!H164</f>
        <v>3082409</v>
      </c>
      <c r="D165" s="30">
        <f>Returns!H165</f>
        <v>2867053</v>
      </c>
      <c r="E165" s="31">
        <f t="shared" si="0"/>
        <v>0.93013386607682502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Sales!H165</f>
        <v>3149694</v>
      </c>
      <c r="D166" s="30">
        <f>Returns!H166</f>
        <v>2870179</v>
      </c>
      <c r="E166" s="31">
        <f t="shared" si="0"/>
        <v>0.91125645856391124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Sales!H166</f>
        <v>3380944</v>
      </c>
      <c r="D167" s="30">
        <f>Returns!H167</f>
        <v>2827467</v>
      </c>
      <c r="E167" s="31">
        <f t="shared" si="0"/>
        <v>0.83629512940764472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Sales!H167</f>
        <v>2820574</v>
      </c>
      <c r="D168" s="30">
        <f>Returns!H168</f>
        <v>2582957</v>
      </c>
      <c r="E168" s="31">
        <f t="shared" si="0"/>
        <v>0.91575580006055501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Sales!H168</f>
        <v>2824282</v>
      </c>
      <c r="D169" s="30">
        <f>Returns!H169</f>
        <v>2524614</v>
      </c>
      <c r="E169" s="31">
        <f t="shared" si="0"/>
        <v>0.89389586450644798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Sales!H169</f>
        <v>2975814</v>
      </c>
      <c r="D170" s="30">
        <f>Returns!H170</f>
        <v>2470495</v>
      </c>
      <c r="E170" s="31">
        <f t="shared" si="0"/>
        <v>0.83019133588322391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Sales!H170</f>
        <v>2806586</v>
      </c>
      <c r="D171" s="30">
        <f>Returns!H171</f>
        <v>2149138</v>
      </c>
      <c r="E171" s="31">
        <f t="shared" si="0"/>
        <v>0.76574813670416653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Sales!H171</f>
        <v>3688151</v>
      </c>
      <c r="D172" s="30">
        <f>Returns!H172</f>
        <v>2039114</v>
      </c>
      <c r="E172" s="31">
        <f t="shared" si="0"/>
        <v>0.55288246061508872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Sales!H172</f>
        <v>2906711</v>
      </c>
      <c r="D173" s="30">
        <f>Returns!H173</f>
        <v>2422834</v>
      </c>
      <c r="E173" s="31">
        <f t="shared" si="0"/>
        <v>0.83353109407849624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Sales!H173</f>
        <v>3037013</v>
      </c>
      <c r="D174" s="30">
        <f>Returns!H174</f>
        <v>2361125</v>
      </c>
      <c r="E174" s="31">
        <f t="shared" si="0"/>
        <v>0.77744975079132028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Sales!H174</f>
        <v>3378402</v>
      </c>
      <c r="D175" s="30">
        <f>Returns!H175</f>
        <v>2546301</v>
      </c>
      <c r="E175" s="31">
        <f t="shared" si="0"/>
        <v>0.75369982613081565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Sales!H175</f>
        <v>2662148</v>
      </c>
      <c r="D176" s="30">
        <f>Returns!H176</f>
        <v>2850392</v>
      </c>
      <c r="E176" s="31">
        <f t="shared" si="0"/>
        <v>1.0707113203323031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Sales!H176</f>
        <v>2584581</v>
      </c>
      <c r="D177" s="30">
        <f>Returns!H177</f>
        <v>2619271</v>
      </c>
      <c r="E177" s="31">
        <f t="shared" si="0"/>
        <v>1.0134219047497448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Sales!H177</f>
        <v>2964654</v>
      </c>
      <c r="D178" s="30">
        <f>Returns!H178</f>
        <v>2580186</v>
      </c>
      <c r="E178" s="31">
        <f t="shared" si="0"/>
        <v>0.87031606386445093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Sales!H178</f>
        <v>2934019</v>
      </c>
      <c r="D179" s="30">
        <f>Returns!H179</f>
        <v>2427192</v>
      </c>
      <c r="E179" s="31">
        <f t="shared" si="0"/>
        <v>0.82725844651994418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Sales!H179</f>
        <v>2599349</v>
      </c>
      <c r="D180" s="30">
        <f>Returns!H180</f>
        <v>2616390</v>
      </c>
      <c r="E180" s="31">
        <f t="shared" si="0"/>
        <v>1.0065558722587848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Sales!H180</f>
        <v>2619675</v>
      </c>
      <c r="D181" s="30">
        <f>Returns!H181</f>
        <v>2381561</v>
      </c>
      <c r="E181" s="31">
        <f t="shared" si="0"/>
        <v>0.90910551881435675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Sales!H181</f>
        <v>2863215</v>
      </c>
      <c r="D182" s="30">
        <f>Returns!H182</f>
        <v>2211286</v>
      </c>
      <c r="E182" s="31">
        <f t="shared" si="0"/>
        <v>0.77230875082730432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Sales!H182</f>
        <v>2993250</v>
      </c>
      <c r="D183" s="30">
        <f>Returns!H183</f>
        <v>2260527</v>
      </c>
      <c r="E183" s="31">
        <f t="shared" si="0"/>
        <v>0.75520821849160613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Sales!H183</f>
        <v>3505887</v>
      </c>
      <c r="D184" s="30">
        <f>Returns!H184</f>
        <v>1899096</v>
      </c>
      <c r="E184" s="31">
        <f t="shared" si="0"/>
        <v>0.54168773836692397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Sales!H184</f>
        <v>2826671</v>
      </c>
      <c r="D185" s="30">
        <f>Returns!H185</f>
        <v>2529339</v>
      </c>
      <c r="E185" s="31">
        <f t="shared" si="0"/>
        <v>0.89481195370808986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Sales!H185</f>
        <v>2602631</v>
      </c>
      <c r="D186" s="30">
        <f>Returns!H186</f>
        <v>2059984</v>
      </c>
      <c r="E186" s="31">
        <f t="shared" si="0"/>
        <v>0.7915006007382529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Sales!H186</f>
        <v>2808258</v>
      </c>
      <c r="D187" s="30">
        <f>Returns!H187</f>
        <v>2488328</v>
      </c>
      <c r="E187" s="31">
        <f t="shared" si="0"/>
        <v>0.88607528225682963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Sales!H187</f>
        <v>2744911</v>
      </c>
      <c r="D188" s="30">
        <f>Returns!H188</f>
        <v>2510788</v>
      </c>
      <c r="E188" s="31">
        <f t="shared" si="0"/>
        <v>0.91470652418238696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Sales!H188</f>
        <v>2698888</v>
      </c>
      <c r="D189" s="30">
        <f>Returns!H189</f>
        <v>2978196</v>
      </c>
      <c r="E189" s="31">
        <f t="shared" si="0"/>
        <v>1.1034900299678978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Sales!H189</f>
        <v>2667528</v>
      </c>
      <c r="D190" s="30">
        <f>Returns!H190</f>
        <v>2544976</v>
      </c>
      <c r="E190" s="31">
        <f t="shared" si="0"/>
        <v>0.95405783931790034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Sales!H190</f>
        <v>2793691</v>
      </c>
      <c r="D191" s="30">
        <f>Returns!H191</f>
        <v>2453045</v>
      </c>
      <c r="E191" s="31">
        <f t="shared" si="0"/>
        <v>0.8780659707891818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Sales!H191</f>
        <v>2320443</v>
      </c>
      <c r="D192" s="30">
        <f>Returns!H192</f>
        <v>2488376</v>
      </c>
      <c r="E192" s="31">
        <f t="shared" si="0"/>
        <v>1.0723710946573564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Sales!H192</f>
        <v>2781956</v>
      </c>
      <c r="D193" s="30">
        <f>Returns!H193</f>
        <v>2169327</v>
      </c>
      <c r="E193" s="31">
        <f t="shared" si="0"/>
        <v>0.77978479889689123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Sales!H193</f>
        <v>2940868</v>
      </c>
      <c r="D194" s="30">
        <f>Returns!H194</f>
        <v>2290771</v>
      </c>
      <c r="E194" s="31">
        <f t="shared" si="0"/>
        <v>0.77894383562948077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Sales!H194</f>
        <v>2724297</v>
      </c>
      <c r="D195" s="30">
        <f>Returns!H195</f>
        <v>1968708</v>
      </c>
      <c r="E195" s="31">
        <f t="shared" si="0"/>
        <v>0.72264808132152991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Sales!H195</f>
        <v>3206976</v>
      </c>
      <c r="D196" s="30">
        <f>Returns!H196</f>
        <v>2004120</v>
      </c>
      <c r="E196" s="31">
        <f t="shared" si="0"/>
        <v>0.62492516314434532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Sales!H196</f>
        <v>2531844</v>
      </c>
      <c r="D197" s="30">
        <f>Returns!H197</f>
        <v>2313252</v>
      </c>
      <c r="E197" s="31">
        <f t="shared" si="0"/>
        <v>0.91366292709977392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Sales!H197</f>
        <v>2429690</v>
      </c>
      <c r="D198" s="30">
        <f>Returns!H198</f>
        <v>1608354</v>
      </c>
      <c r="E198" s="31">
        <f t="shared" si="0"/>
        <v>0.66195852145746992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Sales!H198</f>
        <v>2362732</v>
      </c>
      <c r="D199" s="30">
        <f>Returns!H199</f>
        <v>2377164</v>
      </c>
      <c r="E199" s="31">
        <f t="shared" si="0"/>
        <v>1.0061081832387253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Sales!H199</f>
        <v>2493469</v>
      </c>
      <c r="D200" s="30">
        <f>Returns!H200</f>
        <v>2425540</v>
      </c>
      <c r="E200" s="31">
        <f t="shared" si="0"/>
        <v>0.97275723099023892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Sales!H200</f>
        <v>2467970</v>
      </c>
      <c r="D201" s="30">
        <f>Returns!H201</f>
        <v>3293545</v>
      </c>
      <c r="E201" s="31">
        <f t="shared" si="0"/>
        <v>1.3345158166428279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Sales!H201</f>
        <v>2285262</v>
      </c>
      <c r="D202" s="30">
        <f>Returns!H202</f>
        <v>2285881</v>
      </c>
      <c r="E202" s="31">
        <f t="shared" si="0"/>
        <v>1.0002708660976292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Sales!H202</f>
        <v>2630120</v>
      </c>
      <c r="D203" s="30">
        <f>Returns!H203</f>
        <v>2407521</v>
      </c>
      <c r="E203" s="31">
        <f t="shared" si="0"/>
        <v>0.91536545861025354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Sales!H203</f>
        <v>2152141</v>
      </c>
      <c r="D204" s="30">
        <f>Returns!H204</f>
        <v>2311189</v>
      </c>
      <c r="E204" s="31">
        <f t="shared" si="0"/>
        <v>1.0739022210905327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Sales!H204</f>
        <v>2592855</v>
      </c>
      <c r="D205" s="30">
        <f>Returns!H205</f>
        <v>1921246</v>
      </c>
      <c r="E205" s="31">
        <f t="shared" si="0"/>
        <v>0.74097703111049407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Sales!H205</f>
        <v>2967881</v>
      </c>
      <c r="D206" s="30">
        <f>Returns!H206</f>
        <v>2309746</v>
      </c>
      <c r="E206" s="31">
        <f t="shared" si="0"/>
        <v>0.77824751059762842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Sales!H206</f>
        <v>2551794</v>
      </c>
      <c r="D207" s="30">
        <f>Returns!H207</f>
        <v>1846654</v>
      </c>
      <c r="E207" s="31">
        <f t="shared" si="0"/>
        <v>0.72366891684830359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Sales!H207</f>
        <v>2670188</v>
      </c>
      <c r="D208" s="30">
        <f>Returns!H208</f>
        <v>1825237</v>
      </c>
      <c r="E208" s="31">
        <f t="shared" si="0"/>
        <v>0.68356123239262556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Sales!H208</f>
        <v>2683895</v>
      </c>
      <c r="D209" s="30">
        <f>Returns!H209</f>
        <v>2273574</v>
      </c>
      <c r="E209" s="31">
        <f t="shared" si="0"/>
        <v>0.84711734251898829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Sales!H209</f>
        <v>2231026</v>
      </c>
      <c r="D210" s="30">
        <f>Returns!H210</f>
        <v>1452413</v>
      </c>
      <c r="E210" s="31">
        <f t="shared" si="0"/>
        <v>0.65100675653264461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Sales!H210</f>
        <v>2633700</v>
      </c>
      <c r="D211" s="30">
        <f>Returns!H211</f>
        <v>2457006</v>
      </c>
      <c r="E211" s="31">
        <f t="shared" si="0"/>
        <v>0.93291035425447089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Sales!H211</f>
        <v>2645474</v>
      </c>
      <c r="D212" s="30">
        <f>Returns!H212</f>
        <v>2687510</v>
      </c>
      <c r="E212" s="31">
        <f t="shared" si="0"/>
        <v>1.0158897800545383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Sales!H212</f>
        <v>1785703</v>
      </c>
      <c r="D213" s="30">
        <f>Returns!H213</f>
        <v>2543437</v>
      </c>
      <c r="E213" s="31">
        <f t="shared" ref="E213:E276" si="1">IFERROR(D213/C213,0)</f>
        <v>1.4243337217891217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Sales!H213</f>
        <v>2905331</v>
      </c>
      <c r="D214" s="30">
        <f>Returns!H214</f>
        <v>2226132</v>
      </c>
      <c r="E214" s="31">
        <f t="shared" si="1"/>
        <v>0.76622319453446097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Sales!H214</f>
        <v>2732576</v>
      </c>
      <c r="D215" s="30">
        <f>Returns!H215</f>
        <v>2435915</v>
      </c>
      <c r="E215" s="31">
        <f t="shared" si="1"/>
        <v>0.8914354074689963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Sales!H215</f>
        <v>2345774</v>
      </c>
      <c r="D216" s="30">
        <f>Returns!H216</f>
        <v>2256004</v>
      </c>
      <c r="E216" s="31">
        <f t="shared" si="1"/>
        <v>0.96173118126469126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Sales!H216</f>
        <v>2550178</v>
      </c>
      <c r="D217" s="30">
        <f>Returns!H217</f>
        <v>2110509</v>
      </c>
      <c r="E217" s="31">
        <f t="shared" si="1"/>
        <v>0.82759281901106507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Sales!H217</f>
        <v>2803542</v>
      </c>
      <c r="D218" s="30">
        <f>Returns!H218</f>
        <v>2164563</v>
      </c>
      <c r="E218" s="31">
        <f t="shared" si="1"/>
        <v>0.77208153114881106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Sales!H218</f>
        <v>2323328</v>
      </c>
      <c r="D219" s="30">
        <f>Returns!H219</f>
        <v>1824150</v>
      </c>
      <c r="E219" s="31">
        <f t="shared" si="1"/>
        <v>0.78514527436504877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Sales!H219</f>
        <v>3121855</v>
      </c>
      <c r="D220" s="30">
        <f>Returns!H220</f>
        <v>1796311</v>
      </c>
      <c r="E220" s="31">
        <f t="shared" si="1"/>
        <v>0.57539860115219954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Sales!H220</f>
        <v>2472880</v>
      </c>
      <c r="D221" s="30">
        <f>Returns!H221</f>
        <v>2222178</v>
      </c>
      <c r="E221" s="31">
        <f t="shared" si="1"/>
        <v>0.89861942350619517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Sales!H221</f>
        <v>2182851</v>
      </c>
      <c r="D222" s="30">
        <f>Returns!H222</f>
        <v>1929016</v>
      </c>
      <c r="E222" s="31">
        <f t="shared" si="1"/>
        <v>0.88371400521611421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Sales!H222</f>
        <v>3532847</v>
      </c>
      <c r="D223" s="30">
        <f>Returns!H223</f>
        <v>2276693.9669986591</v>
      </c>
      <c r="E223" s="31">
        <f t="shared" si="1"/>
        <v>0.64443605030126105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Sales!H223</f>
        <v>2675888</v>
      </c>
      <c r="D224" s="30">
        <f>Returns!H224</f>
        <v>2383154.7379856934</v>
      </c>
      <c r="E224" s="31">
        <f t="shared" si="1"/>
        <v>0.89060332046247581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Sales!H224</f>
        <v>2324601</v>
      </c>
      <c r="D225" s="30">
        <f>Returns!H225</f>
        <v>2350501.6895639314</v>
      </c>
      <c r="E225" s="31">
        <f t="shared" si="1"/>
        <v>1.0111419936427506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Sales!H225</f>
        <v>2400159</v>
      </c>
      <c r="D226" s="30">
        <f>Returns!H226</f>
        <v>2248115.0406392538</v>
      </c>
      <c r="E226" s="31">
        <f t="shared" si="1"/>
        <v>0.93665254703511469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Sales!H226</f>
        <v>2270518</v>
      </c>
      <c r="D227" s="30">
        <f>Returns!H227</f>
        <v>2250388.3632161585</v>
      </c>
      <c r="E227" s="31">
        <f t="shared" si="1"/>
        <v>0.99113434168597581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Sales!H227</f>
        <v>2132763</v>
      </c>
      <c r="D228" s="30">
        <f>Returns!H228</f>
        <v>2012287.2015963036</v>
      </c>
      <c r="E228" s="31">
        <f t="shared" si="1"/>
        <v>0.94351186774916085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Sales!H228</f>
        <v>2158483</v>
      </c>
      <c r="D229" s="30">
        <f>Returns!H229</f>
        <v>2151359</v>
      </c>
      <c r="E229" s="31">
        <f t="shared" si="1"/>
        <v>0.99669953388560395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Sales!H229</f>
        <v>2382745</v>
      </c>
      <c r="D230" s="30">
        <f>Returns!H230</f>
        <v>1978283</v>
      </c>
      <c r="E230" s="31">
        <f t="shared" si="1"/>
        <v>0.83025376194263334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Sales!H230</f>
        <v>2544481</v>
      </c>
      <c r="D231" s="30">
        <f>Returns!H231</f>
        <v>1824554</v>
      </c>
      <c r="E231" s="31">
        <f t="shared" si="1"/>
        <v>0.71706332254003857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Sales!H231</f>
        <v>2877810</v>
      </c>
      <c r="D232" s="30">
        <f>Returns!H232</f>
        <v>1704935</v>
      </c>
      <c r="E232" s="31">
        <f t="shared" si="1"/>
        <v>0.59244182207998441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Sales!H232</f>
        <v>2553241</v>
      </c>
      <c r="D233" s="30">
        <f>Returns!H233</f>
        <v>2278107</v>
      </c>
      <c r="E233" s="31">
        <f t="shared" si="1"/>
        <v>0.89224127295464861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Sales!H233</f>
        <v>2134292</v>
      </c>
      <c r="D234" s="30">
        <f>Returns!H234</f>
        <v>1704658</v>
      </c>
      <c r="E234" s="31">
        <f t="shared" si="1"/>
        <v>0.79869952190234517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Sales!H234</f>
        <v>2646822</v>
      </c>
      <c r="D235" s="30">
        <f>Returns!H235</f>
        <v>2636214</v>
      </c>
      <c r="E235" s="31">
        <f t="shared" si="1"/>
        <v>0.99599217476656909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Sales!H235</f>
        <v>2645326</v>
      </c>
      <c r="D236" s="30">
        <f>Returns!H236</f>
        <v>2554169</v>
      </c>
      <c r="E236" s="31">
        <f t="shared" si="1"/>
        <v>0.9655403530604546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Sales!H236</f>
        <v>2535862</v>
      </c>
      <c r="D237" s="30">
        <f>Returns!H237</f>
        <v>2548681</v>
      </c>
      <c r="E237" s="31">
        <f t="shared" si="1"/>
        <v>1.0050550858051424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Sales!H237</f>
        <v>2898541</v>
      </c>
      <c r="D238" s="30">
        <f>Returns!H238</f>
        <v>2491085</v>
      </c>
      <c r="E238" s="31">
        <f t="shared" si="1"/>
        <v>0.85942720837828412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Sales!H238</f>
        <v>2371886</v>
      </c>
      <c r="D239" s="30">
        <f>Returns!H239</f>
        <v>2531211</v>
      </c>
      <c r="E239" s="31">
        <f t="shared" si="1"/>
        <v>1.0671722839967857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Sales!H239</f>
        <v>2261856</v>
      </c>
      <c r="D240" s="30">
        <f>Returns!H240</f>
        <v>2359456</v>
      </c>
      <c r="E240" s="31">
        <f t="shared" si="1"/>
        <v>1.0431504039160759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Sales!H240</f>
        <v>2678875</v>
      </c>
      <c r="D241" s="30">
        <f>Returns!H241</f>
        <v>2123121</v>
      </c>
      <c r="E241" s="31">
        <f t="shared" si="1"/>
        <v>0.79254201857122863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Sales!H241</f>
        <v>3109690</v>
      </c>
      <c r="D242" s="30">
        <f>Returns!H242</f>
        <v>2438013</v>
      </c>
      <c r="E242" s="31">
        <f t="shared" si="1"/>
        <v>0.7840051580704186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Sales!H242</f>
        <v>3126827</v>
      </c>
      <c r="D243" s="30">
        <f>Returns!H243</f>
        <v>2078579</v>
      </c>
      <c r="E243" s="31">
        <f t="shared" si="1"/>
        <v>0.66475663667993146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Sales!H243</f>
        <v>3555754</v>
      </c>
      <c r="D244" s="30">
        <f>Returns!H244</f>
        <v>1637356.9999999995</v>
      </c>
      <c r="E244" s="31">
        <f t="shared" si="1"/>
        <v>0.46048095565666231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Sales!H244</f>
        <v>2757980</v>
      </c>
      <c r="D245" s="30">
        <f>Returns!H245</f>
        <v>2324753</v>
      </c>
      <c r="E245" s="31">
        <f t="shared" si="1"/>
        <v>0.84291873037512965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Sales!H245</f>
        <v>2381743</v>
      </c>
      <c r="D246" s="30">
        <f>Returns!H246</f>
        <v>2004210</v>
      </c>
      <c r="E246" s="31">
        <f t="shared" si="1"/>
        <v>0.84148877523729471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Sales!H246</f>
        <v>2861741</v>
      </c>
      <c r="D247" s="30">
        <f>Returns!H247</f>
        <v>2587019</v>
      </c>
      <c r="E247" s="31">
        <f t="shared" si="1"/>
        <v>0.90400179471168074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Sales!H247</f>
        <v>3009048</v>
      </c>
      <c r="D248" s="30">
        <f>Returns!H248</f>
        <v>2590553</v>
      </c>
      <c r="E248" s="31">
        <f t="shared" si="1"/>
        <v>0.86092112854298108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Sales!H248</f>
        <v>2709272</v>
      </c>
      <c r="D249" s="30">
        <f>Returns!H249</f>
        <v>2878821</v>
      </c>
      <c r="E249" s="31">
        <f t="shared" si="1"/>
        <v>1.0625810180742281</v>
      </c>
      <c r="F249" s="35">
        <f>_xlfn.FORECAST.ETS($B249,$D$149:$D$248,$B$149:$B$248,12,1)</f>
        <v>2586969.5321401455</v>
      </c>
      <c r="G249" s="35"/>
      <c r="H249" s="35"/>
      <c r="I249" s="30">
        <f>_xlfn.FORECAST.ETS($B249,$C$149:$C$248,$B$149:$B$248,12,1)</f>
        <v>2644171.6647746516</v>
      </c>
      <c r="J249" s="30"/>
      <c r="K249" s="30"/>
      <c r="L249" s="31">
        <f>_xlfn.FORECAST.ETS($B249,$E$149:$E$248,$B$149:$B$248,12,1)</f>
        <v>0.89316699788141785</v>
      </c>
      <c r="M249" s="30"/>
      <c r="N249" s="30"/>
      <c r="O249" s="37">
        <f>I249*L249</f>
        <v>2361686.8677098863</v>
      </c>
      <c r="P249" s="37"/>
      <c r="Q249" s="37"/>
      <c r="R249" t="s">
        <v>159</v>
      </c>
      <c r="S249" s="35">
        <f>SUM(F253:F260)-SUM($D253:$D260)</f>
        <v>43834.362342748791</v>
      </c>
      <c r="T249" s="37">
        <f>SUM(O253:O260)-SUM($D253:$D260)</f>
        <v>-491532.97781399637</v>
      </c>
      <c r="U249" s="35">
        <f>ABS(S249)</f>
        <v>43834.362342748791</v>
      </c>
      <c r="V249" s="37">
        <f>ABS(T249)</f>
        <v>491532.97781399637</v>
      </c>
      <c r="W249" s="53">
        <f>U249/SUM(D253:D260)</f>
        <v>2.5372191085244506E-3</v>
      </c>
      <c r="X249" s="54">
        <f>V249/SUM(D253:D260)</f>
        <v>2.845089553323683E-2</v>
      </c>
      <c r="Y249" s="35">
        <f>S249^2</f>
        <v>1921451321.9953933</v>
      </c>
      <c r="Z249" s="37">
        <f>T249^2</f>
        <v>241604668278.69464</v>
      </c>
      <c r="AA249" s="67">
        <f>SUM(F292:F299)-SUM($D253:$D260)</f>
        <v>1215977.499916248</v>
      </c>
      <c r="AB249" s="67">
        <f>ABS(AA249)</f>
        <v>1215977.499916248</v>
      </c>
      <c r="AC249" s="68">
        <f>AB249/SUM(D253:D260)</f>
        <v>7.0383169354661684E-2</v>
      </c>
      <c r="AD249" s="67">
        <f>AA249^2</f>
        <v>1478601280302.5688</v>
      </c>
    </row>
    <row r="250" spans="2:30" x14ac:dyDescent="0.25">
      <c r="B250" s="27">
        <v>44742</v>
      </c>
      <c r="C250" s="30">
        <f>Sales!H249</f>
        <v>2712322</v>
      </c>
      <c r="D250" s="30">
        <f>Returns!H250</f>
        <v>2399683</v>
      </c>
      <c r="E250" s="31">
        <f t="shared" si="1"/>
        <v>0.8847338184773047</v>
      </c>
      <c r="F250" s="35">
        <f t="shared" ref="F250:F252" si="2">_xlfn.FORECAST.ETS($B250,$D$149:$D$248,$B$149:$B$248,12,1)</f>
        <v>2422883.9304034263</v>
      </c>
      <c r="G250" s="35"/>
      <c r="H250" s="35"/>
      <c r="I250" s="30">
        <f t="shared" ref="I250:I252" si="3">_xlfn.FORECAST.ETS($B250,$C$149:$C$248,$B$149:$B$248,12,1)</f>
        <v>2831575.0059373691</v>
      </c>
      <c r="J250" s="30"/>
      <c r="K250" s="30"/>
      <c r="L250" s="31">
        <f t="shared" ref="L250:L252" si="4">_xlfn.FORECAST.ETS($B250,$E$149:$E$248,$B$149:$B$248,12,1)</f>
        <v>0.77278097624594178</v>
      </c>
      <c r="M250" s="30"/>
      <c r="N250" s="30"/>
      <c r="O250" s="37">
        <f t="shared" ref="O250:P265" si="5">I250*L250</f>
        <v>2188187.2974018883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Sales!H250</f>
        <v>2669638</v>
      </c>
      <c r="D251" s="30">
        <f>Returns!H251</f>
        <v>2401928</v>
      </c>
      <c r="E251" s="31">
        <f t="shared" si="1"/>
        <v>0.89972048644797531</v>
      </c>
      <c r="F251" s="35">
        <f t="shared" si="2"/>
        <v>2441800.3819733397</v>
      </c>
      <c r="G251" s="35"/>
      <c r="H251" s="35"/>
      <c r="I251" s="30">
        <f t="shared" si="3"/>
        <v>2830935.731732137</v>
      </c>
      <c r="J251" s="30"/>
      <c r="K251" s="30"/>
      <c r="L251" s="31">
        <f t="shared" si="4"/>
        <v>0.77929127718783497</v>
      </c>
      <c r="M251" s="30"/>
      <c r="N251" s="30"/>
      <c r="O251" s="37">
        <f t="shared" si="5"/>
        <v>2206123.5220182152</v>
      </c>
      <c r="P251" s="37"/>
      <c r="Q251" s="37"/>
      <c r="R251" t="s">
        <v>160</v>
      </c>
      <c r="S251" s="35">
        <f>SUM(F258:F260)-SUM($D258:$D260)</f>
        <v>123218.99864859041</v>
      </c>
      <c r="T251" s="37">
        <f>SUM(O258:O260)-SUM($D258:$D260)</f>
        <v>-118604.23041000776</v>
      </c>
      <c r="U251" s="35">
        <f>ABS(S251)</f>
        <v>123218.99864859041</v>
      </c>
      <c r="V251" s="37">
        <f>ABS(T251)</f>
        <v>118604.23041000776</v>
      </c>
      <c r="W251" s="53">
        <f>U251/SUM(D255:D262)</f>
        <v>6.8771934710329446E-3</v>
      </c>
      <c r="X251" s="54">
        <f>V251/SUM(D255:D262)</f>
        <v>6.619630478728317E-3</v>
      </c>
      <c r="Y251" s="35">
        <f>S251^2</f>
        <v>15182921627.961325</v>
      </c>
      <c r="Z251" s="37">
        <f>T251^2</f>
        <v>14066963471.150209</v>
      </c>
      <c r="AA251" s="67">
        <f>SUM(F297:F299)-SUM($D258:$D260)</f>
        <v>511871.84319693036</v>
      </c>
      <c r="AB251" s="67">
        <f>ABS(AA251)</f>
        <v>511871.84319693036</v>
      </c>
      <c r="AC251" s="68">
        <f>AB251/SUM(D255:D262)</f>
        <v>2.8568984788449256E-2</v>
      </c>
      <c r="AD251" s="67">
        <f>AA251^2</f>
        <v>262012783857.82288</v>
      </c>
    </row>
    <row r="252" spans="2:30" x14ac:dyDescent="0.25">
      <c r="B252" s="27">
        <v>44804</v>
      </c>
      <c r="C252" s="30">
        <f>Sales!H251</f>
        <v>2715869</v>
      </c>
      <c r="D252" s="30">
        <f>Returns!H252</f>
        <v>2483787</v>
      </c>
      <c r="E252" s="31">
        <f t="shared" si="1"/>
        <v>0.91454595195865485</v>
      </c>
      <c r="F252" s="35">
        <f t="shared" si="2"/>
        <v>2245991.9628841211</v>
      </c>
      <c r="G252" s="35"/>
      <c r="H252" s="35"/>
      <c r="I252" s="30">
        <f t="shared" si="3"/>
        <v>2446557.2537390133</v>
      </c>
      <c r="J252" s="30"/>
      <c r="K252" s="30"/>
      <c r="L252" s="31">
        <f t="shared" si="4"/>
        <v>0.83452788265402444</v>
      </c>
      <c r="M252" s="30"/>
      <c r="N252" s="30"/>
      <c r="O252" s="37">
        <f t="shared" si="5"/>
        <v>2041720.2447546637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Sales!H252</f>
        <v>2393647</v>
      </c>
      <c r="D253" s="30">
        <f>Returns!H253</f>
        <v>2184240</v>
      </c>
      <c r="E253" s="31">
        <f t="shared" si="1"/>
        <v>0.91251550458359143</v>
      </c>
      <c r="F253" s="175">
        <f>_xlfn.FORECAST.ETS($B253,$D$149:$D$252,$B$149:$B$252,12,1)</f>
        <v>2241756.0614963742</v>
      </c>
      <c r="G253" s="35"/>
      <c r="H253" s="35"/>
      <c r="I253" s="173">
        <f>_xlfn.FORECAST.ETS($B253,$C$149:$C$252,$B$149:$B$252,12,1)</f>
        <v>2499863.4174810634</v>
      </c>
      <c r="J253" s="30"/>
      <c r="K253" s="30"/>
      <c r="L253" s="177">
        <f>_xlfn.FORECAST.ETS($B253,$E$149:$E$252,$B$149:$B$252,12,1)</f>
        <v>0.86199079873124229</v>
      </c>
      <c r="M253" s="30"/>
      <c r="N253" s="30"/>
      <c r="O253" s="167">
        <f t="shared" si="5"/>
        <v>2154859.2639535149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Sales!H253</f>
        <v>2806875</v>
      </c>
      <c r="D254" s="30">
        <f>Returns!H254</f>
        <v>2395074</v>
      </c>
      <c r="E254" s="31">
        <f t="shared" si="1"/>
        <v>0.8532884435537742</v>
      </c>
      <c r="F254" s="165">
        <f t="shared" ref="F254:F260" si="6">_xlfn.FORECAST.ETS($B254,$D$149:$D$252,$B$149:$B$252,12,1)</f>
        <v>2184166.8441163097</v>
      </c>
      <c r="G254" s="35"/>
      <c r="H254" s="35"/>
      <c r="I254" s="30">
        <f>_xlfn.FORECAST.ETS($B254,$C$149:$C$252,$B$149:$B$252,12,1)</f>
        <v>2735846.2586574657</v>
      </c>
      <c r="J254" s="30"/>
      <c r="K254" s="30"/>
      <c r="L254" s="31">
        <f t="shared" ref="L254:L260" si="7">_xlfn.FORECAST.ETS($B254,$E$149:$E$252,$B$149:$B$252,12,1)</f>
        <v>0.7726347847196251</v>
      </c>
      <c r="M254" s="30"/>
      <c r="N254" s="30"/>
      <c r="O254" s="167">
        <f t="shared" si="5"/>
        <v>2113809.9850838026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Sales!H254</f>
        <v>3119831</v>
      </c>
      <c r="D255" s="30">
        <f>Returns!H255</f>
        <v>1762028</v>
      </c>
      <c r="E255" s="31">
        <f t="shared" si="1"/>
        <v>0.5647831565235425</v>
      </c>
      <c r="F255" s="165">
        <f t="shared" si="6"/>
        <v>1879123.0871549619</v>
      </c>
      <c r="G255" s="35"/>
      <c r="H255" s="35"/>
      <c r="I255" s="30">
        <f t="shared" ref="I255:I260" si="8">_xlfn.FORECAST.ETS($B255,$C$149:$C$252,$B$149:$B$252,12,1)</f>
        <v>2773883.9654337247</v>
      </c>
      <c r="J255" s="30"/>
      <c r="K255" s="30"/>
      <c r="L255" s="31">
        <f t="shared" si="7"/>
        <v>0.66919574564014894</v>
      </c>
      <c r="M255" s="30"/>
      <c r="N255" s="30"/>
      <c r="O255" s="167">
        <f t="shared" si="5"/>
        <v>1856271.3485676746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Sales!H255</f>
        <v>2942014</v>
      </c>
      <c r="D256" s="30">
        <f>Returns!H256</f>
        <v>1603630</v>
      </c>
      <c r="E256" s="31">
        <f t="shared" si="1"/>
        <v>0.54507898330871296</v>
      </c>
      <c r="F256" s="165">
        <f t="shared" si="6"/>
        <v>1799552.8257569682</v>
      </c>
      <c r="G256" s="35"/>
      <c r="H256" s="35"/>
      <c r="I256" s="30">
        <f t="shared" si="8"/>
        <v>3457630.1444224389</v>
      </c>
      <c r="J256" s="30"/>
      <c r="K256" s="30"/>
      <c r="L256" s="31">
        <f t="shared" si="7"/>
        <v>0.51206387725259472</v>
      </c>
      <c r="M256" s="30"/>
      <c r="N256" s="30"/>
      <c r="O256" s="167">
        <f t="shared" si="5"/>
        <v>1770527.497858403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Sales!H256</f>
        <v>2586356</v>
      </c>
      <c r="D257" s="30">
        <f>Returns!H257</f>
        <v>2507234</v>
      </c>
      <c r="E257" s="31">
        <f t="shared" si="1"/>
        <v>0.96940792373517026</v>
      </c>
      <c r="F257" s="165">
        <f t="shared" si="6"/>
        <v>2268222.5451695439</v>
      </c>
      <c r="G257" s="35"/>
      <c r="H257" s="35"/>
      <c r="I257" s="30">
        <f t="shared" si="8"/>
        <v>2636120.449182034</v>
      </c>
      <c r="J257" s="30"/>
      <c r="K257" s="30"/>
      <c r="L257" s="31">
        <f t="shared" si="7"/>
        <v>0.82841782051735646</v>
      </c>
      <c r="M257" s="30"/>
      <c r="N257" s="30"/>
      <c r="O257" s="167">
        <f t="shared" si="5"/>
        <v>2183809.1571326153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Sales!H257</f>
        <v>2471401</v>
      </c>
      <c r="D258" s="30">
        <f>Returns!H258</f>
        <v>1858059</v>
      </c>
      <c r="E258" s="31">
        <f t="shared" si="1"/>
        <v>0.75182416774938587</v>
      </c>
      <c r="F258" s="165">
        <f t="shared" si="6"/>
        <v>1967106.5904221323</v>
      </c>
      <c r="G258" s="35"/>
      <c r="H258" s="35"/>
      <c r="I258" s="30">
        <f t="shared" si="8"/>
        <v>2570904.2299982794</v>
      </c>
      <c r="J258" s="30"/>
      <c r="K258" s="30"/>
      <c r="L258" s="31">
        <f t="shared" si="7"/>
        <v>0.74131866726960716</v>
      </c>
      <c r="M258" s="30"/>
      <c r="N258" s="30"/>
      <c r="O258" s="167">
        <f t="shared" si="5"/>
        <v>1905859.2974601199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Sales!H258</f>
        <v>2844859</v>
      </c>
      <c r="D259" s="30">
        <f>Returns!H259</f>
        <v>2240572</v>
      </c>
      <c r="E259" s="31">
        <f t="shared" si="1"/>
        <v>0.78758630919845241</v>
      </c>
      <c r="F259" s="165">
        <f t="shared" si="6"/>
        <v>2390950.6559573431</v>
      </c>
      <c r="G259" s="35"/>
      <c r="H259" s="35"/>
      <c r="I259" s="30">
        <f t="shared" si="8"/>
        <v>2889365.032638317</v>
      </c>
      <c r="J259" s="30"/>
      <c r="K259" s="30"/>
      <c r="L259" s="31">
        <f t="shared" si="7"/>
        <v>0.80089739630990286</v>
      </c>
      <c r="M259" s="30"/>
      <c r="N259" s="30"/>
      <c r="O259" s="167">
        <f t="shared" si="5"/>
        <v>2314084.9316289057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Sales!H259</f>
        <v>2661055</v>
      </c>
      <c r="D260" s="30">
        <f>Returns!H260</f>
        <v>2725701</v>
      </c>
      <c r="E260" s="31">
        <f t="shared" si="1"/>
        <v>1.0242933723654717</v>
      </c>
      <c r="F260" s="166">
        <f t="shared" si="6"/>
        <v>2589493.7522691153</v>
      </c>
      <c r="G260" s="36"/>
      <c r="H260" s="36"/>
      <c r="I260" s="33">
        <f t="shared" si="8"/>
        <v>2649930.0167422066</v>
      </c>
      <c r="J260" s="33"/>
      <c r="K260" s="33"/>
      <c r="L260" s="34">
        <f t="shared" si="7"/>
        <v>0.9380562976364788</v>
      </c>
      <c r="M260" s="33"/>
      <c r="N260" s="33"/>
      <c r="O260" s="168">
        <f t="shared" si="5"/>
        <v>2485783.5405009668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Sales!H260</f>
        <v>2626399</v>
      </c>
      <c r="D261" s="30">
        <f>Returns!H261</f>
        <v>2850806</v>
      </c>
      <c r="E261" s="31">
        <f t="shared" si="1"/>
        <v>1.0854428439852437</v>
      </c>
      <c r="F261" s="35"/>
      <c r="G261" s="35">
        <f>_xlfn.FORECAST.ETS($B261,$D$149:$D$260,$B$149:$B$260,12,1)</f>
        <v>2677896.9620151203</v>
      </c>
      <c r="H261" s="35"/>
      <c r="I261" s="30"/>
      <c r="J261" s="30">
        <f>_xlfn.FORECAST.ETS($B261,$C$149:$C$260,$B$149:$B$260,12,1)</f>
        <v>2470128.5671284012</v>
      </c>
      <c r="K261" s="30"/>
      <c r="L261" s="30"/>
      <c r="M261" s="31">
        <f>_xlfn.FORECAST.ETS($B261,$E$149:$E$260,$B$149:$B$260,12,1)</f>
        <v>1.0563776360855963</v>
      </c>
      <c r="N261" s="30"/>
      <c r="O261" s="37"/>
      <c r="P261" s="37">
        <f>J261*M261</f>
        <v>2609388.5765706017</v>
      </c>
      <c r="Q261" s="37"/>
      <c r="R261" t="s">
        <v>159</v>
      </c>
      <c r="S261" s="35">
        <f>SUM(G265:G272)-SUM($D265:$D272)</f>
        <v>254090.31669020653</v>
      </c>
      <c r="T261" s="37">
        <f>SUM(P265:P272)-SUM($D265:$D272)</f>
        <v>-39036.199213575572</v>
      </c>
      <c r="U261" s="35">
        <f>ABS(S261)</f>
        <v>254090.31669020653</v>
      </c>
      <c r="V261" s="37">
        <f>ABS(T261)</f>
        <v>39036.199213575572</v>
      </c>
      <c r="W261" s="53">
        <f>U261/SUM(D265:D272)</f>
        <v>1.4944632566248624E-2</v>
      </c>
      <c r="X261" s="54">
        <f>V261/SUM(D265:D272)</f>
        <v>2.295961773077108E-3</v>
      </c>
      <c r="Y261" s="35">
        <f>S261^2</f>
        <v>64561889035.729446</v>
      </c>
      <c r="Z261" s="37">
        <f>T261^2</f>
        <v>1523824849.0419581</v>
      </c>
      <c r="AA261" s="67">
        <f>SUM(G304:G311)-SUM($D265:$D272)</f>
        <v>801905.45789838582</v>
      </c>
      <c r="AB261" s="67">
        <f>ABS(AA261)</f>
        <v>801905.45789838582</v>
      </c>
      <c r="AC261" s="68">
        <f>AB261/SUM(D265:D272)</f>
        <v>4.7165049724315768E-2</v>
      </c>
      <c r="AD261" s="67">
        <f>AA261^2</f>
        <v>643052363407.21985</v>
      </c>
    </row>
    <row r="262" spans="2:30" x14ac:dyDescent="0.25">
      <c r="B262" s="27">
        <v>45107</v>
      </c>
      <c r="C262" s="30">
        <f>Sales!H261</f>
        <v>2591733</v>
      </c>
      <c r="D262" s="30">
        <f>Returns!H262</f>
        <v>2369017</v>
      </c>
      <c r="E262" s="31">
        <f t="shared" si="1"/>
        <v>0.91406676536510512</v>
      </c>
      <c r="F262" s="35"/>
      <c r="G262" s="35">
        <f t="shared" ref="G262:G264" si="9">_xlfn.FORECAST.ETS($B262,$D$149:$D$260,$B$149:$B$260,12,1)</f>
        <v>2373927.3521025116</v>
      </c>
      <c r="H262" s="35"/>
      <c r="I262" s="30"/>
      <c r="J262" s="30">
        <f t="shared" ref="J262:J264" si="10">_xlfn.FORECAST.ETS($B262,$C$149:$C$260,$B$149:$B$260,12,1)</f>
        <v>2676843.37233085</v>
      </c>
      <c r="K262" s="30"/>
      <c r="L262" s="30"/>
      <c r="M262" s="31">
        <f t="shared" ref="M262:M264" si="11">_xlfn.FORECAST.ETS($B262,$E$149:$E$260,$B$149:$B$260,12,1)</f>
        <v>0.93578706257238342</v>
      </c>
      <c r="N262" s="30"/>
      <c r="O262" s="37"/>
      <c r="P262" s="37">
        <f t="shared" si="5"/>
        <v>2504955.396359839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Sales!H262</f>
        <v>2237410</v>
      </c>
      <c r="D263" s="30">
        <f>Returns!H263</f>
        <v>2371483</v>
      </c>
      <c r="E263" s="31">
        <f t="shared" si="1"/>
        <v>1.0599233041775982</v>
      </c>
      <c r="F263" s="35"/>
      <c r="G263" s="35">
        <f t="shared" si="9"/>
        <v>2409297.4007896222</v>
      </c>
      <c r="H263" s="35"/>
      <c r="I263" s="30"/>
      <c r="J263" s="30">
        <f t="shared" si="10"/>
        <v>2638786.4310436188</v>
      </c>
      <c r="K263" s="30"/>
      <c r="L263" s="30"/>
      <c r="M263" s="31">
        <f t="shared" si="11"/>
        <v>0.94215096389856612</v>
      </c>
      <c r="N263" s="30"/>
      <c r="O263" s="37"/>
      <c r="P263" s="37">
        <f t="shared" si="5"/>
        <v>2486135.1795302029</v>
      </c>
      <c r="Q263" s="37"/>
      <c r="R263" t="s">
        <v>160</v>
      </c>
      <c r="S263" s="35">
        <f>SUM(G270:G272)-SUM($D270:$D272)</f>
        <v>344721.35014431737</v>
      </c>
      <c r="T263" s="37">
        <f>SUM(P270:P272)-SUM($D270:$D272)</f>
        <v>135694.54855534434</v>
      </c>
      <c r="U263" s="35">
        <f>ABS(S263)</f>
        <v>344721.35014431737</v>
      </c>
      <c r="V263" s="37">
        <f>ABS(T263)</f>
        <v>135694.54855534434</v>
      </c>
      <c r="W263" s="53">
        <f>U263/SUM(D267:D274)</f>
        <v>2.0248215300812302E-2</v>
      </c>
      <c r="X263" s="54">
        <f>V263/SUM(D267:D274)</f>
        <v>7.970415621616914E-3</v>
      </c>
      <c r="Y263" s="35">
        <f>S263^2</f>
        <v>118832809245.32106</v>
      </c>
      <c r="Z263" s="37">
        <f>T263^2</f>
        <v>18413010507.638702</v>
      </c>
      <c r="AA263" s="67">
        <f>SUM(G309:G311)-SUM($D270:$D272)</f>
        <v>565193.44030014612</v>
      </c>
      <c r="AB263" s="67">
        <f>ABS(AA263)</f>
        <v>565193.44030014612</v>
      </c>
      <c r="AC263" s="68">
        <f>AB263/SUM(D267:D274)</f>
        <v>3.3198287431321194E-2</v>
      </c>
      <c r="AD263" s="67">
        <f>AA263^2</f>
        <v>319443624958.31482</v>
      </c>
    </row>
    <row r="264" spans="2:30" x14ac:dyDescent="0.25">
      <c r="B264" s="27">
        <v>45169</v>
      </c>
      <c r="C264" s="30">
        <f>Sales!H263</f>
        <v>2493124</v>
      </c>
      <c r="D264" s="30">
        <f>Returns!H264</f>
        <v>2378840</v>
      </c>
      <c r="E264" s="31">
        <f t="shared" si="1"/>
        <v>0.95416032255114469</v>
      </c>
      <c r="F264" s="35"/>
      <c r="G264" s="35">
        <f t="shared" si="9"/>
        <v>2312548.6503846128</v>
      </c>
      <c r="H264" s="35"/>
      <c r="I264" s="30"/>
      <c r="J264" s="30">
        <f t="shared" si="10"/>
        <v>2334194.8712456455</v>
      </c>
      <c r="K264" s="30"/>
      <c r="L264" s="30"/>
      <c r="M264" s="31">
        <f t="shared" si="11"/>
        <v>0.99719481749621919</v>
      </c>
      <c r="N264" s="30"/>
      <c r="O264" s="37"/>
      <c r="P264" s="37">
        <f t="shared" si="5"/>
        <v>2327647.0286324122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Sales!H264</f>
        <v>2744429</v>
      </c>
      <c r="D265" s="30">
        <f>Returns!H265</f>
        <v>2174968</v>
      </c>
      <c r="E265" s="31">
        <f t="shared" si="1"/>
        <v>0.79250292137271539</v>
      </c>
      <c r="F265" s="35"/>
      <c r="G265" s="175">
        <f>_xlfn.FORECAST.ETS($B265,$D$149:$D$264,$B$149:$B$264,12,1)</f>
        <v>2233934.9801134407</v>
      </c>
      <c r="H265" s="35"/>
      <c r="I265" s="30"/>
      <c r="J265" s="173">
        <f>_xlfn.FORECAST.ETS($B265,$C$149:$C$264,$B$149:$B$264,12,1)</f>
        <v>2426676.3454275145</v>
      </c>
      <c r="K265" s="30"/>
      <c r="L265" s="30"/>
      <c r="M265" s="177">
        <f>_xlfn.FORECAST.ETS($B265,$E$149:$E$264,$B$149:$B$264,12,1)</f>
        <v>0.90163197739489642</v>
      </c>
      <c r="N265" s="30"/>
      <c r="O265" s="37"/>
      <c r="P265" s="167">
        <f t="shared" si="5"/>
        <v>2187968.9918252304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Sales!H265</f>
        <v>2880827</v>
      </c>
      <c r="D266" s="30">
        <f>Returns!H266</f>
        <v>1991501</v>
      </c>
      <c r="E266" s="31">
        <f t="shared" si="1"/>
        <v>0.69129489552826329</v>
      </c>
      <c r="F266" s="35"/>
      <c r="G266" s="165">
        <f t="shared" ref="G266:G272" si="12">_xlfn.FORECAST.ETS($B266,$D$149:$D$264,$B$149:$B$264,12,1)</f>
        <v>2177005.2064287951</v>
      </c>
      <c r="H266" s="35"/>
      <c r="I266" s="30"/>
      <c r="J266" s="30">
        <f t="shared" ref="J266:J272" si="13">_xlfn.FORECAST.ETS($B266,$C$149:$C$264,$B$149:$B$264,12,1)</f>
        <v>2755981.9020706681</v>
      </c>
      <c r="K266" s="30"/>
      <c r="L266" s="30"/>
      <c r="M266" s="31">
        <f t="shared" ref="M266:M272" si="14">_xlfn.FORECAST.ETS($B266,$E$149:$E$264,$B$149:$B$264,12,1)</f>
        <v>0.81228578284573838</v>
      </c>
      <c r="N266" s="30"/>
      <c r="O266" s="37"/>
      <c r="P266" s="167">
        <f t="shared" ref="P266:P272" si="15">J266*M266</f>
        <v>2238644.9168321597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Sales!H266</f>
        <v>3034100</v>
      </c>
      <c r="D267" s="30">
        <f>Returns!H267</f>
        <v>2352669</v>
      </c>
      <c r="E267" s="31">
        <f t="shared" si="1"/>
        <v>0.77540918229458489</v>
      </c>
      <c r="F267" s="35"/>
      <c r="G267" s="165">
        <f t="shared" si="12"/>
        <v>1871822.4873124934</v>
      </c>
      <c r="H267" s="35"/>
      <c r="I267" s="30"/>
      <c r="J267" s="30">
        <f t="shared" si="13"/>
        <v>2754305.7920638933</v>
      </c>
      <c r="K267" s="30"/>
      <c r="L267" s="30"/>
      <c r="M267" s="31">
        <f t="shared" si="14"/>
        <v>0.70864886447365727</v>
      </c>
      <c r="N267" s="30"/>
      <c r="O267" s="37"/>
      <c r="P267" s="167">
        <f t="shared" si="15"/>
        <v>1951835.6719592952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Sales!H267</f>
        <v>2643613</v>
      </c>
      <c r="D268" s="30">
        <f>Returns!H268</f>
        <v>1808181</v>
      </c>
      <c r="E268" s="31">
        <f t="shared" si="1"/>
        <v>0.6839809760354485</v>
      </c>
      <c r="F268" s="35"/>
      <c r="G268" s="165">
        <f t="shared" si="12"/>
        <v>1792457.5213733178</v>
      </c>
      <c r="H268" s="35"/>
      <c r="I268" s="30"/>
      <c r="J268" s="30">
        <f t="shared" si="13"/>
        <v>3038070.4655766841</v>
      </c>
      <c r="K268" s="30"/>
      <c r="L268" s="30"/>
      <c r="M268" s="31">
        <f t="shared" si="14"/>
        <v>0.55164519238099052</v>
      </c>
      <c r="N268" s="30"/>
      <c r="O268" s="37"/>
      <c r="P268" s="167">
        <f t="shared" si="15"/>
        <v>1675936.9664500554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Sales!H268</f>
        <v>2703899</v>
      </c>
      <c r="D269" s="30">
        <f>Returns!H269</f>
        <v>2100454</v>
      </c>
      <c r="E269" s="31">
        <f t="shared" si="1"/>
        <v>0.77682413433342001</v>
      </c>
      <c r="F269" s="35"/>
      <c r="G269" s="165">
        <f t="shared" si="12"/>
        <v>2261921.7713178438</v>
      </c>
      <c r="H269" s="35"/>
      <c r="I269" s="30"/>
      <c r="J269" s="30">
        <f t="shared" si="13"/>
        <v>2532754.6876727305</v>
      </c>
      <c r="K269" s="30"/>
      <c r="L269" s="30"/>
      <c r="M269" s="31">
        <f t="shared" si="14"/>
        <v>0.86808869246812748</v>
      </c>
      <c r="N269" s="30"/>
      <c r="O269" s="37"/>
      <c r="P269" s="167">
        <f t="shared" si="15"/>
        <v>2198655.7051643413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Sales!H269</f>
        <v>2297673</v>
      </c>
      <c r="D270" s="30">
        <f>Returns!H270</f>
        <v>2062646</v>
      </c>
      <c r="E270" s="31">
        <f t="shared" si="1"/>
        <v>0.89771085789840421</v>
      </c>
      <c r="F270" s="35"/>
      <c r="G270" s="165">
        <f t="shared" si="12"/>
        <v>1949968.3739484174</v>
      </c>
      <c r="H270" s="35"/>
      <c r="I270" s="30"/>
      <c r="J270" s="30">
        <f t="shared" si="13"/>
        <v>2304551.6703262799</v>
      </c>
      <c r="K270" s="30"/>
      <c r="L270" s="30"/>
      <c r="M270" s="31">
        <f t="shared" si="14"/>
        <v>0.77773554700364744</v>
      </c>
      <c r="N270" s="30"/>
      <c r="O270" s="37"/>
      <c r="P270" s="167">
        <f t="shared" si="15"/>
        <v>1792331.7539193786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Sales!H270</f>
        <v>2216142</v>
      </c>
      <c r="D271" s="30">
        <f>Returns!H271</f>
        <v>1969601</v>
      </c>
      <c r="E271" s="31">
        <f t="shared" si="1"/>
        <v>0.88875216479810404</v>
      </c>
      <c r="F271" s="35"/>
      <c r="G271" s="165">
        <f t="shared" si="12"/>
        <v>2385005.7404234414</v>
      </c>
      <c r="H271" s="35"/>
      <c r="I271" s="30"/>
      <c r="J271" s="30">
        <f t="shared" si="13"/>
        <v>2781632.9286591173</v>
      </c>
      <c r="K271" s="30"/>
      <c r="L271" s="30"/>
      <c r="M271" s="31">
        <f t="shared" si="14"/>
        <v>0.84036697257408155</v>
      </c>
      <c r="N271" s="30"/>
      <c r="O271" s="37"/>
      <c r="P271" s="167">
        <f t="shared" si="15"/>
        <v>2337592.4430696387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Sales!H271</f>
        <v>2243173</v>
      </c>
      <c r="D272" s="30">
        <f>Returns!H272</f>
        <v>2542092</v>
      </c>
      <c r="E272" s="31">
        <f t="shared" si="1"/>
        <v>1.133257220909845</v>
      </c>
      <c r="F272" s="36"/>
      <c r="G272" s="166">
        <f t="shared" si="12"/>
        <v>2584086.2357724588</v>
      </c>
      <c r="H272" s="36"/>
      <c r="I272" s="33"/>
      <c r="J272" s="33">
        <f t="shared" si="13"/>
        <v>2639208.9975191029</v>
      </c>
      <c r="K272" s="33"/>
      <c r="L272" s="33"/>
      <c r="M272" s="34">
        <f t="shared" si="14"/>
        <v>0.97760706105187944</v>
      </c>
      <c r="N272" s="33"/>
      <c r="O272" s="38"/>
      <c r="P272" s="168">
        <f t="shared" si="15"/>
        <v>2580109.3515663273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Sales!H272</f>
        <v>2120959</v>
      </c>
      <c r="D273" s="30">
        <f>Returns!H273</f>
        <v>2194475</v>
      </c>
      <c r="E273" s="31">
        <f t="shared" si="1"/>
        <v>1.0346616789857797</v>
      </c>
      <c r="F273" s="35"/>
      <c r="G273" s="35"/>
      <c r="H273" s="35">
        <f>_xlfn.FORECAST.ETS($B273,$D$149:$D$272,$B$149:$B$272,12,1)</f>
        <v>2508815.4185574199</v>
      </c>
      <c r="I273" s="30"/>
      <c r="J273" s="30"/>
      <c r="K273" s="30">
        <f>_xlfn.FORECAST.ETS($B273,$C$149:$C$272,$B$149:$B$272,12,1)</f>
        <v>2234428.4232445359</v>
      </c>
      <c r="L273" s="30"/>
      <c r="M273" s="30"/>
      <c r="N273" s="31">
        <f>_xlfn.FORECAST.ETS($B273,$E$149:$E$272,$B$149:$B$272,12,1)</f>
        <v>1.1653714123837329</v>
      </c>
      <c r="O273" s="37"/>
      <c r="P273" s="37"/>
      <c r="Q273" s="37">
        <f>K273*N273</f>
        <v>2603939.007466842</v>
      </c>
      <c r="R273" t="s">
        <v>159</v>
      </c>
      <c r="S273" s="35">
        <f>SUM(H277:H284)-SUM($D277:$D284)</f>
        <v>110237.25877978094</v>
      </c>
      <c r="T273" s="37">
        <f>SUM(Q277:Q284)-SUM($D277:$D284)</f>
        <v>-828971.70558463037</v>
      </c>
      <c r="U273" s="35">
        <f>ABS(S273)</f>
        <v>110237.25877978094</v>
      </c>
      <c r="V273" s="37">
        <f>ABS(T273)</f>
        <v>828971.70558463037</v>
      </c>
      <c r="W273" s="53">
        <f>U273/SUM(D277:D284)</f>
        <v>7.0363725665399234E-3</v>
      </c>
      <c r="X273" s="54">
        <f>V273/SUM(D277:D284)</f>
        <v>5.2912725082051373E-2</v>
      </c>
      <c r="Y273" s="35">
        <f>S273^2</f>
        <v>12152253223.28039</v>
      </c>
      <c r="Z273" s="37">
        <f>T273^2</f>
        <v>687194088659.89111</v>
      </c>
      <c r="AA273" s="67">
        <f>SUM(H316:H323)-SUM($D277:$D284)</f>
        <v>56148.325524702668</v>
      </c>
      <c r="AB273" s="67">
        <f>ABS(AA273)</f>
        <v>56148.325524702668</v>
      </c>
      <c r="AC273" s="68">
        <f>AB273/SUM(D277:D284)</f>
        <v>3.5839111181857012E-3</v>
      </c>
      <c r="AD273" s="67">
        <f>AA273^2</f>
        <v>3152634459.2279773</v>
      </c>
    </row>
    <row r="274" spans="2:33" x14ac:dyDescent="0.25">
      <c r="B274" s="27">
        <v>45473</v>
      </c>
      <c r="C274" s="30">
        <f>Sales!H273</f>
        <v>2377451</v>
      </c>
      <c r="D274" s="30">
        <f>Returns!H274</f>
        <v>1994659</v>
      </c>
      <c r="E274" s="31">
        <f t="shared" si="1"/>
        <v>0.83899058277121163</v>
      </c>
      <c r="F274" s="35"/>
      <c r="G274" s="35"/>
      <c r="H274" s="35">
        <f t="shared" ref="H274:H276" si="16">_xlfn.FORECAST.ETS($B274,$D$149:$D$272,$B$149:$B$272,12,1)</f>
        <v>2344698.896958211</v>
      </c>
      <c r="I274" s="30"/>
      <c r="J274" s="30"/>
      <c r="K274" s="30">
        <f t="shared" ref="K274:K276" si="17">_xlfn.FORECAST.ETS($B274,$C$149:$C$272,$B$149:$B$272,12,1)</f>
        <v>2366904.1923503904</v>
      </c>
      <c r="L274" s="30"/>
      <c r="M274" s="30"/>
      <c r="N274" s="31">
        <f t="shared" ref="N274:N276" si="18">_xlfn.FORECAST.ETS($B274,$E$149:$E$272,$B$149:$B$272,12,1)</f>
        <v>1.0448108497076971</v>
      </c>
      <c r="O274" s="37"/>
      <c r="P274" s="37"/>
      <c r="Q274" s="37">
        <f t="shared" ref="Q274:Q284" si="19">K274*N274</f>
        <v>2472967.1803863221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Sales!H274</f>
        <v>2304027</v>
      </c>
      <c r="D275" s="30">
        <f>Returns!H275</f>
        <v>2237194</v>
      </c>
      <c r="E275" s="31">
        <f t="shared" si="1"/>
        <v>0.97099296145401071</v>
      </c>
      <c r="F275" s="35"/>
      <c r="G275" s="35"/>
      <c r="H275" s="35">
        <f t="shared" si="16"/>
        <v>2364575.4926671931</v>
      </c>
      <c r="I275" s="30"/>
      <c r="J275" s="30"/>
      <c r="K275" s="30">
        <f t="shared" si="17"/>
        <v>2201640.6724760439</v>
      </c>
      <c r="L275" s="30"/>
      <c r="M275" s="30"/>
      <c r="N275" s="31">
        <f t="shared" si="18"/>
        <v>1.0513977547721554</v>
      </c>
      <c r="O275" s="37"/>
      <c r="P275" s="37"/>
      <c r="Q275" s="37">
        <f t="shared" si="19"/>
        <v>2314800.059856371</v>
      </c>
      <c r="R275" t="s">
        <v>160</v>
      </c>
      <c r="S275" s="35">
        <f>SUM(H282:H284)-SUM($D282:$D284)</f>
        <v>77960.000996795483</v>
      </c>
      <c r="T275" s="37">
        <f>SUM(Q282:Q284)-SUM($D282:$D284)</f>
        <v>-545654.33085088991</v>
      </c>
      <c r="U275" s="35">
        <f>ABS(S275)</f>
        <v>77960.000996795483</v>
      </c>
      <c r="V275" s="37">
        <f>ABS(T275)</f>
        <v>545654.33085088991</v>
      </c>
      <c r="W275" s="53">
        <f>U275/SUM(D279:D286)</f>
        <v>6.7177704065668944E-3</v>
      </c>
      <c r="X275" s="54">
        <f>V275/SUM(D279:D286)</f>
        <v>4.7018733570255364E-2</v>
      </c>
      <c r="Y275" s="35">
        <f>S275^2</f>
        <v>6077761755.4203529</v>
      </c>
      <c r="Z275" s="37">
        <f>T275^2</f>
        <v>297738648776.3324</v>
      </c>
      <c r="AA275" s="67">
        <f>SUM(H321:H323)-SUM($D282:$D284)</f>
        <v>302251.83825026173</v>
      </c>
      <c r="AB275" s="67">
        <f>ABS(AA275)</f>
        <v>302251.83825026173</v>
      </c>
      <c r="AC275" s="68">
        <f>AB275/SUM(D279:D286)</f>
        <v>2.6044874658371454E-2</v>
      </c>
      <c r="AD275" s="67">
        <f>AA275^2</f>
        <v>91356173725.662384</v>
      </c>
    </row>
    <row r="276" spans="2:33" x14ac:dyDescent="0.25">
      <c r="B276" s="27">
        <v>45535</v>
      </c>
      <c r="C276" s="30">
        <f>Sales!H275</f>
        <v>2294604</v>
      </c>
      <c r="D276" s="30">
        <f>Returns!H276</f>
        <v>2106617</v>
      </c>
      <c r="E276" s="31">
        <f t="shared" si="1"/>
        <v>0.91807431696275266</v>
      </c>
      <c r="F276" s="35"/>
      <c r="G276" s="35"/>
      <c r="H276" s="35">
        <f t="shared" si="16"/>
        <v>2170139.9152371809</v>
      </c>
      <c r="I276" s="30"/>
      <c r="J276" s="30"/>
      <c r="K276" s="30">
        <f t="shared" si="17"/>
        <v>2154458.7820159891</v>
      </c>
      <c r="L276" s="30"/>
      <c r="M276" s="30"/>
      <c r="N276" s="31">
        <f t="shared" si="18"/>
        <v>1.1063467654394492</v>
      </c>
      <c r="O276" s="37"/>
      <c r="P276" s="37"/>
      <c r="Q276" s="37">
        <f t="shared" si="19"/>
        <v>2383578.504756005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Sales!H276</f>
        <v>2895899</v>
      </c>
      <c r="D277" s="30">
        <f>Returns!H277</f>
        <v>1917487</v>
      </c>
      <c r="E277" s="31">
        <f t="shared" ref="E277:E284" si="20">IFERROR(D277/C277,0)</f>
        <v>0.66213876934243909</v>
      </c>
      <c r="F277" s="35"/>
      <c r="G277" s="35"/>
      <c r="H277" s="175">
        <f>_xlfn.FORECAST.ETS($B277,$D$149:$D$276,$B$149:$B$276,12,1)</f>
        <v>2050041.4094005069</v>
      </c>
      <c r="I277" s="30"/>
      <c r="J277" s="30"/>
      <c r="K277" s="173">
        <f>_xlfn.FORECAST.ETS($B277,$C$149:$C$276,$B$149:$B$276,12,1)</f>
        <v>2302665.1242110771</v>
      </c>
      <c r="L277" s="30"/>
      <c r="M277" s="30"/>
      <c r="N277" s="177">
        <f>_xlfn.FORECAST.ETS($B277,$E$149:$E$276,$B$149:$B$276,12,1)</f>
        <v>0.86545622903683006</v>
      </c>
      <c r="O277" s="37"/>
      <c r="P277" s="37"/>
      <c r="Q277" s="167">
        <f t="shared" si="19"/>
        <v>1992855.8751343426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Sales!H277</f>
        <v>2956694</v>
      </c>
      <c r="D278" s="30">
        <f>Returns!H278</f>
        <v>2144246</v>
      </c>
      <c r="E278" s="31">
        <f t="shared" si="20"/>
        <v>0.72521742189080096</v>
      </c>
      <c r="F278" s="35"/>
      <c r="G278" s="35"/>
      <c r="H278" s="165">
        <f t="shared" ref="H278:H284" si="21">_xlfn.FORECAST.ETS($B278,$D$149:$D$276,$B$149:$B$276,12,1)</f>
        <v>1992222.1079883811</v>
      </c>
      <c r="I278" s="30"/>
      <c r="J278" s="30"/>
      <c r="K278" s="30">
        <f t="shared" ref="K278:K284" si="22">_xlfn.FORECAST.ETS($B278,$C$149:$C$276,$B$149:$B$276,12,1)</f>
        <v>2565046.8365218132</v>
      </c>
      <c r="L278" s="30"/>
      <c r="M278" s="30"/>
      <c r="N278" s="31">
        <f t="shared" ref="N278:N284" si="23">_xlfn.FORECAST.ETS($B278,$E$149:$E$276,$B$149:$B$276,12,1)</f>
        <v>0.77608103317200028</v>
      </c>
      <c r="O278" s="37"/>
      <c r="P278" s="37"/>
      <c r="Q278" s="167">
        <f t="shared" si="19"/>
        <v>1990684.1990224198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Sales!H278</f>
        <v>2399784</v>
      </c>
      <c r="D279" s="30">
        <f>Returns!H279</f>
        <v>1568570</v>
      </c>
      <c r="E279" s="31">
        <f t="shared" si="20"/>
        <v>0.65362966000273359</v>
      </c>
      <c r="F279" s="35"/>
      <c r="G279" s="35"/>
      <c r="H279" s="165">
        <f t="shared" si="21"/>
        <v>1687168.6694742991</v>
      </c>
      <c r="I279" s="30"/>
      <c r="J279" s="30"/>
      <c r="K279" s="30">
        <f t="shared" si="22"/>
        <v>2597602.8172427127</v>
      </c>
      <c r="L279" s="30"/>
      <c r="M279" s="30"/>
      <c r="N279" s="31">
        <f t="shared" si="23"/>
        <v>0.67261686937071197</v>
      </c>
      <c r="O279" s="37"/>
      <c r="P279" s="37"/>
      <c r="Q279" s="167">
        <f t="shared" si="19"/>
        <v>1747191.474802335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Sales!H279</f>
        <v>2312280</v>
      </c>
      <c r="D280" s="30">
        <f>Returns!H280</f>
        <v>1600020</v>
      </c>
      <c r="E280" s="31">
        <f t="shared" si="20"/>
        <v>0.69196637085474078</v>
      </c>
      <c r="F280" s="35"/>
      <c r="G280" s="35"/>
      <c r="H280" s="165">
        <f t="shared" si="21"/>
        <v>1606620.5002382798</v>
      </c>
      <c r="I280" s="30"/>
      <c r="J280" s="30"/>
      <c r="K280" s="30">
        <f t="shared" si="22"/>
        <v>2701512.4477551156</v>
      </c>
      <c r="L280" s="30"/>
      <c r="M280" s="30"/>
      <c r="N280" s="31">
        <f t="shared" si="23"/>
        <v>0.51564211058469112</v>
      </c>
      <c r="O280" s="37"/>
      <c r="P280" s="37"/>
      <c r="Q280" s="167">
        <f t="shared" si="19"/>
        <v>1393013.5803312629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Sales!H280</f>
        <v>2423036</v>
      </c>
      <c r="D281" s="30">
        <f>Returns!H281</f>
        <v>2148665</v>
      </c>
      <c r="E281" s="31">
        <f t="shared" si="20"/>
        <v>0.88676561140651644</v>
      </c>
      <c r="F281" s="35"/>
      <c r="G281" s="35"/>
      <c r="H281" s="165">
        <f t="shared" si="21"/>
        <v>2075212.5706815189</v>
      </c>
      <c r="I281" s="30"/>
      <c r="J281" s="30"/>
      <c r="K281" s="30">
        <f t="shared" si="22"/>
        <v>2370626.1964191478</v>
      </c>
      <c r="L281" s="30"/>
      <c r="M281" s="30"/>
      <c r="N281" s="31">
        <f t="shared" si="23"/>
        <v>0.83181629349853126</v>
      </c>
      <c r="O281" s="37"/>
      <c r="P281" s="37"/>
      <c r="Q281" s="167">
        <f t="shared" si="19"/>
        <v>1971925.4959758967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Sales!H281</f>
        <v>2383441</v>
      </c>
      <c r="D282" s="30">
        <f>Returns!H282</f>
        <v>1550639</v>
      </c>
      <c r="E282" s="31">
        <f t="shared" si="20"/>
        <v>0.65058837202179542</v>
      </c>
      <c r="F282" s="35"/>
      <c r="G282" s="35"/>
      <c r="H282" s="165">
        <f t="shared" si="21"/>
        <v>1773742.2065603638</v>
      </c>
      <c r="I282" s="30"/>
      <c r="J282" s="30"/>
      <c r="K282" s="30">
        <f t="shared" si="22"/>
        <v>2103791.883251824</v>
      </c>
      <c r="L282" s="30"/>
      <c r="M282" s="30"/>
      <c r="N282" s="31">
        <f t="shared" si="23"/>
        <v>0.74476133738252082</v>
      </c>
      <c r="O282" s="37"/>
      <c r="P282" s="37"/>
      <c r="Q282" s="167">
        <f t="shared" si="19"/>
        <v>1566822.8565451205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Sales!H282</f>
        <v>2454790</v>
      </c>
      <c r="D283" s="30">
        <f>Returns!H283</f>
        <v>2256717</v>
      </c>
      <c r="E283" s="31">
        <f t="shared" si="20"/>
        <v>0.91931163154485718</v>
      </c>
      <c r="F283" s="35"/>
      <c r="G283" s="35"/>
      <c r="H283" s="165">
        <f t="shared" si="21"/>
        <v>2196556.9728241651</v>
      </c>
      <c r="I283" s="30"/>
      <c r="J283" s="30"/>
      <c r="K283" s="30">
        <f t="shared" si="22"/>
        <v>2426338.0497082546</v>
      </c>
      <c r="L283" s="30"/>
      <c r="M283" s="30"/>
      <c r="N283" s="31">
        <f t="shared" si="23"/>
        <v>0.804174236809307</v>
      </c>
      <c r="O283" s="37"/>
      <c r="P283" s="37"/>
      <c r="Q283" s="167">
        <f t="shared" si="19"/>
        <v>1951198.5493655181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Sales!H283</f>
        <v>2551249</v>
      </c>
      <c r="D284" s="30">
        <f>Returns!H284</f>
        <v>2480430</v>
      </c>
      <c r="E284" s="31">
        <f t="shared" si="20"/>
        <v>0.97224143938909924</v>
      </c>
      <c r="F284" s="35"/>
      <c r="G284" s="35"/>
      <c r="H284" s="165">
        <f t="shared" si="21"/>
        <v>2395446.8216122668</v>
      </c>
      <c r="I284" s="30"/>
      <c r="J284" s="30"/>
      <c r="K284" s="30">
        <f t="shared" si="22"/>
        <v>2362350.716931961</v>
      </c>
      <c r="L284" s="30"/>
      <c r="M284" s="30"/>
      <c r="N284" s="31">
        <f t="shared" si="23"/>
        <v>0.94148182456454854</v>
      </c>
      <c r="O284" s="37"/>
      <c r="P284" s="37"/>
      <c r="Q284" s="169">
        <f t="shared" si="19"/>
        <v>2224110.2632384719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2724024.7809744989</v>
      </c>
      <c r="G288" s="65"/>
      <c r="H288" s="65"/>
      <c r="R288" t="s">
        <v>57</v>
      </c>
      <c r="S288" s="47">
        <f>AVERAGE(S249)</f>
        <v>43834.362342748791</v>
      </c>
      <c r="T288" s="47">
        <f>AVERAGE(T249)</f>
        <v>-491532.97781399637</v>
      </c>
      <c r="U288" s="47">
        <f>AA249</f>
        <v>1215977.499916248</v>
      </c>
      <c r="V288" s="47">
        <f>AVERAGE(U249)</f>
        <v>43834.362342748791</v>
      </c>
      <c r="W288" s="47">
        <f>AVERAGE(V249)</f>
        <v>491532.97781399637</v>
      </c>
      <c r="X288" s="47">
        <f>AB249</f>
        <v>1215977.499916248</v>
      </c>
      <c r="Y288" s="48">
        <f>AVERAGE(W249)</f>
        <v>2.5372191085244506E-3</v>
      </c>
      <c r="Z288" s="48">
        <f>AVERAGE(X249)</f>
        <v>2.845089553323683E-2</v>
      </c>
      <c r="AA288" s="48">
        <f>AC249</f>
        <v>7.0383169354661684E-2</v>
      </c>
      <c r="AB288" s="47">
        <f>SQRT(AVERAGE(Y249))</f>
        <v>43834.362342748791</v>
      </c>
      <c r="AC288" s="47">
        <f>SQRT(AVERAGE(Z249))</f>
        <v>491532.97781399637</v>
      </c>
      <c r="AD288" s="30">
        <f>SQRT(AVERAGE(AD249))</f>
        <v>1215977.499916248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2463289.6542487666</v>
      </c>
      <c r="G289" s="65"/>
      <c r="H289" s="65"/>
      <c r="R289" t="s">
        <v>58</v>
      </c>
      <c r="S289" s="47">
        <f>S261</f>
        <v>254090.31669020653</v>
      </c>
      <c r="T289" s="47">
        <f>AVERAGE(T261)</f>
        <v>-39036.199213575572</v>
      </c>
      <c r="U289" s="47">
        <f>AA261</f>
        <v>801905.45789838582</v>
      </c>
      <c r="V289" s="47">
        <f>AVERAGE(U261)</f>
        <v>254090.31669020653</v>
      </c>
      <c r="W289" s="47">
        <f>AVERAGE(V261)</f>
        <v>39036.199213575572</v>
      </c>
      <c r="X289" s="47">
        <f>AB261</f>
        <v>801905.45789838582</v>
      </c>
      <c r="Y289" s="48">
        <f>AVERAGE(W261)</f>
        <v>1.4944632566248624E-2</v>
      </c>
      <c r="Z289" s="48">
        <f>AVERAGE(X261)</f>
        <v>2.295961773077108E-3</v>
      </c>
      <c r="AA289" s="48">
        <f>AC261</f>
        <v>4.7165049724315768E-2</v>
      </c>
      <c r="AB289" s="47">
        <f>SQRT(AVERAGE(Y261))</f>
        <v>254090.31669020653</v>
      </c>
      <c r="AC289" s="47">
        <f>SQRT(AVERAGE(Z261))</f>
        <v>39036.199213575572</v>
      </c>
      <c r="AD289" s="30">
        <f>SQRT(AVERAGE(AD261))</f>
        <v>801905.45789838582</v>
      </c>
    </row>
    <row r="290" spans="2:37" x14ac:dyDescent="0.25">
      <c r="B290" s="27">
        <v>44773</v>
      </c>
      <c r="F290" s="64">
        <f t="shared" si="24"/>
        <v>2403510.6652694982</v>
      </c>
      <c r="G290" s="65"/>
      <c r="H290" s="65"/>
      <c r="R290" t="s">
        <v>59</v>
      </c>
      <c r="S290" s="55">
        <f>AVERAGE(S273)</f>
        <v>110237.25877978094</v>
      </c>
      <c r="T290" s="55">
        <f>AVERAGE(T273)</f>
        <v>-828971.70558463037</v>
      </c>
      <c r="U290" s="55">
        <f>AA273</f>
        <v>56148.325524702668</v>
      </c>
      <c r="V290" s="55">
        <f>AVERAGE(U273)</f>
        <v>110237.25877978094</v>
      </c>
      <c r="W290" s="55">
        <f>AVERAGE(V273)</f>
        <v>828971.70558463037</v>
      </c>
      <c r="X290" s="55">
        <f>AB273</f>
        <v>56148.325524702668</v>
      </c>
      <c r="Y290" s="56">
        <f>AVERAGE(W273)</f>
        <v>7.0363725665399234E-3</v>
      </c>
      <c r="Z290" s="56">
        <f>AVERAGE(X273)</f>
        <v>5.2912725082051373E-2</v>
      </c>
      <c r="AA290" s="56">
        <f>AC273</f>
        <v>3.5839111181857012E-3</v>
      </c>
      <c r="AB290" s="55">
        <f>SQRT(AVERAGE(Y273))</f>
        <v>110237.25877978094</v>
      </c>
      <c r="AC290" s="55">
        <f>SQRT(AVERAGE(Z273))</f>
        <v>828971.70558463037</v>
      </c>
      <c r="AD290" s="55">
        <f>SQRT(AVERAGE(AD273))</f>
        <v>56148.325524702668</v>
      </c>
      <c r="AE290" s="51"/>
      <c r="AF290" s="51"/>
    </row>
    <row r="291" spans="2:37" x14ac:dyDescent="0.25">
      <c r="B291" s="27">
        <v>44804</v>
      </c>
      <c r="F291" s="64">
        <f t="shared" si="24"/>
        <v>2225021.5063453359</v>
      </c>
      <c r="G291" s="65"/>
      <c r="H291" s="65"/>
      <c r="R291" t="s">
        <v>69</v>
      </c>
      <c r="S291" s="47">
        <f t="shared" ref="S291:Z291" si="25">AVERAGE(S288:S290)</f>
        <v>136053.9792709121</v>
      </c>
      <c r="T291" s="47">
        <f t="shared" si="25"/>
        <v>-453180.29420406744</v>
      </c>
      <c r="U291" s="47">
        <f t="shared" si="25"/>
        <v>691343.76111311221</v>
      </c>
      <c r="V291" s="47">
        <f t="shared" si="25"/>
        <v>136053.9792709121</v>
      </c>
      <c r="W291" s="47">
        <f t="shared" si="25"/>
        <v>453180.29420406744</v>
      </c>
      <c r="X291" s="47">
        <f t="shared" si="25"/>
        <v>691343.76111311221</v>
      </c>
      <c r="Y291" s="48">
        <f t="shared" si="25"/>
        <v>8.1727414137709991E-3</v>
      </c>
      <c r="Z291" s="48">
        <f t="shared" si="25"/>
        <v>2.7886527462788437E-2</v>
      </c>
      <c r="AA291" s="48">
        <f>AVERAGE(AA288:AA290)</f>
        <v>4.0377376732387719E-2</v>
      </c>
      <c r="AB291" s="47">
        <f>AVERAGE(AB288:AB290)</f>
        <v>136053.9792709121</v>
      </c>
      <c r="AC291" s="47">
        <f>AVERAGE(AC288:AC290)</f>
        <v>453180.29420406744</v>
      </c>
      <c r="AD291" s="47">
        <f t="shared" ref="AD291" si="26">AVERAGE(AD288:AD290)</f>
        <v>691343.76111311221</v>
      </c>
      <c r="AE291" s="30">
        <f>SQRT(AVERAGE(Y249,Y261,Y273))</f>
        <v>161900.78606048133</v>
      </c>
      <c r="AF291" s="30">
        <f>SQRT(AVERAGE(Z249,Z261,Z273))</f>
        <v>556872.99024332513</v>
      </c>
      <c r="AG291" s="47">
        <f>SQRT(AVERAGE(AD273,AD261,AD249))</f>
        <v>841587.04801682418</v>
      </c>
    </row>
    <row r="292" spans="2:37" x14ac:dyDescent="0.25">
      <c r="B292" s="27">
        <v>44834</v>
      </c>
      <c r="F292" s="179">
        <f>_xlfn.FORECAST.ETS($B292,$D$5:$D$252,$B$5:$B$252,12,1)</f>
        <v>2290966.5439835391</v>
      </c>
      <c r="G292" s="65"/>
      <c r="H292" s="65"/>
      <c r="R292" t="s">
        <v>70</v>
      </c>
      <c r="S292" s="47">
        <f>ABS(S291)</f>
        <v>136053.9792709121</v>
      </c>
      <c r="T292" s="47">
        <f>ABS(T291)</f>
        <v>453180.29420406744</v>
      </c>
      <c r="U292" s="47">
        <f>ABS(U291)</f>
        <v>691343.76111311221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2453790.6701902403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2105777.0265649501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1816883.588615448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2488893.8273651437</v>
      </c>
      <c r="G296" s="65"/>
      <c r="H296" s="65"/>
      <c r="R296" t="s">
        <v>57</v>
      </c>
      <c r="V296" s="49">
        <f t="shared" ref="V296:X298" si="28">RANK(V288,$V288:$X288,1)</f>
        <v>1</v>
      </c>
      <c r="W296">
        <f t="shared" si="28"/>
        <v>2</v>
      </c>
      <c r="X296">
        <f t="shared" si="28"/>
        <v>3</v>
      </c>
      <c r="Y296" s="49">
        <f t="shared" ref="Y296:AA298" si="29">RANK(Y288,$Y288:$AA288,1)</f>
        <v>1</v>
      </c>
      <c r="Z296">
        <f t="shared" si="29"/>
        <v>2</v>
      </c>
      <c r="AA296">
        <f t="shared" si="29"/>
        <v>3</v>
      </c>
      <c r="AB296" s="49">
        <f t="shared" ref="AB296:AD298" si="30">RANK(AB288,$AB288:$AD288,1)</f>
        <v>1</v>
      </c>
      <c r="AC296">
        <f t="shared" si="30"/>
        <v>2</v>
      </c>
      <c r="AD296">
        <f t="shared" si="30"/>
        <v>3</v>
      </c>
    </row>
    <row r="297" spans="2:37" x14ac:dyDescent="0.25">
      <c r="B297" s="27">
        <v>44985</v>
      </c>
      <c r="F297" s="170">
        <f t="shared" si="27"/>
        <v>2079337.6733159523</v>
      </c>
      <c r="G297" s="65"/>
      <c r="H297" s="65"/>
      <c r="R297" t="s">
        <v>58</v>
      </c>
      <c r="V297" s="49">
        <f t="shared" si="28"/>
        <v>2</v>
      </c>
      <c r="W297">
        <f t="shared" si="28"/>
        <v>1</v>
      </c>
      <c r="X297">
        <f t="shared" si="28"/>
        <v>3</v>
      </c>
      <c r="Y297" s="49">
        <f t="shared" si="29"/>
        <v>2</v>
      </c>
      <c r="Z297">
        <f t="shared" si="29"/>
        <v>1</v>
      </c>
      <c r="AA297">
        <f t="shared" si="29"/>
        <v>3</v>
      </c>
      <c r="AB297" s="49">
        <f t="shared" si="30"/>
        <v>2</v>
      </c>
      <c r="AC297">
        <f t="shared" si="30"/>
        <v>1</v>
      </c>
      <c r="AD297">
        <f t="shared" si="30"/>
        <v>3</v>
      </c>
    </row>
    <row r="298" spans="2:37" x14ac:dyDescent="0.25">
      <c r="B298" s="27">
        <v>45016</v>
      </c>
      <c r="F298" s="170">
        <f t="shared" si="27"/>
        <v>2630842.3284991276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3</v>
      </c>
      <c r="X298" s="51">
        <f t="shared" si="28"/>
        <v>1</v>
      </c>
      <c r="Y298" s="57">
        <f t="shared" si="29"/>
        <v>2</v>
      </c>
      <c r="Z298" s="51">
        <f t="shared" si="29"/>
        <v>3</v>
      </c>
      <c r="AA298" s="51">
        <f t="shared" si="29"/>
        <v>1</v>
      </c>
      <c r="AB298" s="57">
        <f t="shared" si="30"/>
        <v>2</v>
      </c>
      <c r="AC298" s="51">
        <f t="shared" si="30"/>
        <v>3</v>
      </c>
      <c r="AD298" s="51">
        <f t="shared" si="30"/>
        <v>1</v>
      </c>
      <c r="AE298" s="51"/>
      <c r="AF298" s="51"/>
    </row>
    <row r="299" spans="2:37" x14ac:dyDescent="0.25">
      <c r="B299" s="32">
        <v>45046</v>
      </c>
      <c r="F299" s="171">
        <f t="shared" si="27"/>
        <v>2626023.8413818507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2</v>
      </c>
      <c r="U299">
        <f>RANK(U292,$S292:$U292,1)</f>
        <v>3</v>
      </c>
      <c r="V299">
        <f>RANK(V291,$V291:$X291,1)</f>
        <v>1</v>
      </c>
      <c r="W299">
        <f>RANK(W291,$V291:$X291,1)</f>
        <v>2</v>
      </c>
      <c r="X299">
        <f>RANK(X291,$V291:$X291,1)</f>
        <v>3</v>
      </c>
      <c r="Y299">
        <f>RANK(Y291,$Y291:$Z291,1)</f>
        <v>1</v>
      </c>
      <c r="Z299">
        <f>RANK(Z291,$Y291:$AA291,1)</f>
        <v>2</v>
      </c>
      <c r="AA299">
        <f>RANK(AA291,$Y291:$AA291,1)</f>
        <v>3</v>
      </c>
      <c r="AB299">
        <f>RANK(AB291,$AB291:$AD291,1)</f>
        <v>1</v>
      </c>
      <c r="AC299">
        <f>RANK(AC291,$AB291:$AD291,1)</f>
        <v>2</v>
      </c>
      <c r="AD299">
        <f>RANK(AD291,$AB291:$AD291,1)</f>
        <v>3</v>
      </c>
      <c r="AE299">
        <f>RANK(AE291,$AE291:$AG291,1)</f>
        <v>1</v>
      </c>
      <c r="AF299">
        <f>RANK(AF291,$AE291:$AG291,1)</f>
        <v>2</v>
      </c>
      <c r="AG299">
        <f>RANK(AG291,$AE291:$AG291,1)</f>
        <v>3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2726932.6821541111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2351435.4639194114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2453738.2100710752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2399993.1885345252</v>
      </c>
      <c r="H303" s="65"/>
      <c r="S303" s="50">
        <f>AVERAGE(S299,V299,Y299,AB299)</f>
        <v>1</v>
      </c>
      <c r="T303" s="50">
        <f>AVERAGE(T299,W299,Z299,AC299)</f>
        <v>2</v>
      </c>
      <c r="U303" s="50">
        <f>AVERAGE(U299,X299,AA299,AD299)</f>
        <v>3</v>
      </c>
      <c r="W303" s="52" t="str">
        <f>_xlfn.XLOOKUP(MIN(S303:U303),S303:U303,S302:U302,,0)</f>
        <v>Returns Only</v>
      </c>
    </row>
    <row r="304" spans="2:37" x14ac:dyDescent="0.25">
      <c r="B304" s="27">
        <v>45199</v>
      </c>
      <c r="F304" s="65"/>
      <c r="G304" s="179">
        <f>_xlfn.FORECAST.ETS($B304,$D$5:$D$264,$B$5:$B$264,12,1)</f>
        <v>2191849.809897386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2320594.1687048846</v>
      </c>
      <c r="H305" s="65"/>
    </row>
    <row r="306" spans="2:8" x14ac:dyDescent="0.25">
      <c r="B306" s="27">
        <v>45260</v>
      </c>
      <c r="F306" s="65"/>
      <c r="G306" s="170">
        <f t="shared" si="32"/>
        <v>1936174.6480212105</v>
      </c>
      <c r="H306" s="65"/>
    </row>
    <row r="307" spans="2:8" x14ac:dyDescent="0.25">
      <c r="B307" s="27">
        <v>45291</v>
      </c>
      <c r="F307" s="65"/>
      <c r="G307" s="170">
        <f t="shared" si="32"/>
        <v>1778350.1515807458</v>
      </c>
      <c r="H307" s="65"/>
    </row>
    <row r="308" spans="2:8" x14ac:dyDescent="0.25">
      <c r="B308" s="27">
        <v>45322</v>
      </c>
      <c r="F308" s="65"/>
      <c r="G308" s="170">
        <f t="shared" si="32"/>
        <v>2437516.2393940133</v>
      </c>
      <c r="H308" s="65"/>
    </row>
    <row r="309" spans="2:8" x14ac:dyDescent="0.25">
      <c r="B309" s="27">
        <v>45351</v>
      </c>
      <c r="F309" s="65"/>
      <c r="G309" s="170">
        <f t="shared" si="32"/>
        <v>1956324.369105251</v>
      </c>
      <c r="H309" s="65"/>
    </row>
    <row r="310" spans="2:8" x14ac:dyDescent="0.25">
      <c r="B310" s="27">
        <v>45382</v>
      </c>
      <c r="F310" s="65"/>
      <c r="G310" s="170">
        <f t="shared" si="32"/>
        <v>2497686.2890243591</v>
      </c>
      <c r="H310" s="65"/>
    </row>
    <row r="311" spans="2:8" x14ac:dyDescent="0.25">
      <c r="B311" s="32">
        <v>45412</v>
      </c>
      <c r="F311" s="66"/>
      <c r="G311" s="171">
        <f t="shared" si="32"/>
        <v>2685521.782170536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2568693.6659413869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2148900.4920846857</v>
      </c>
    </row>
    <row r="314" spans="2:8" x14ac:dyDescent="0.25">
      <c r="B314" s="27">
        <v>45504</v>
      </c>
      <c r="F314" s="65"/>
      <c r="G314" s="65"/>
      <c r="H314" s="64">
        <f t="shared" si="33"/>
        <v>2222999.8621939388</v>
      </c>
    </row>
    <row r="315" spans="2:8" x14ac:dyDescent="0.25">
      <c r="B315" s="27">
        <v>45535</v>
      </c>
      <c r="F315" s="65"/>
      <c r="G315" s="65"/>
      <c r="H315" s="64">
        <f t="shared" si="33"/>
        <v>2253549.6894703205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1871695.4872895558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1928227.9649354191</v>
      </c>
    </row>
    <row r="318" spans="2:8" x14ac:dyDescent="0.25">
      <c r="B318" s="27">
        <v>45626</v>
      </c>
      <c r="F318" s="65"/>
      <c r="G318" s="65"/>
      <c r="H318" s="170">
        <f t="shared" si="34"/>
        <v>1776965.0249537141</v>
      </c>
    </row>
    <row r="319" spans="2:8" x14ac:dyDescent="0.25">
      <c r="B319" s="27">
        <v>45657</v>
      </c>
      <c r="F319" s="65"/>
      <c r="G319" s="65"/>
      <c r="H319" s="170">
        <f t="shared" si="34"/>
        <v>1440303.5004463298</v>
      </c>
    </row>
    <row r="320" spans="2:8" x14ac:dyDescent="0.25">
      <c r="B320" s="27">
        <v>45688</v>
      </c>
      <c r="F320" s="65"/>
      <c r="G320" s="65"/>
      <c r="H320" s="170">
        <f t="shared" si="34"/>
        <v>2115692.5096494211</v>
      </c>
    </row>
    <row r="321" spans="2:12" x14ac:dyDescent="0.25">
      <c r="B321" s="27">
        <v>45716</v>
      </c>
      <c r="F321" s="65"/>
      <c r="G321" s="65"/>
      <c r="H321" s="170">
        <f t="shared" si="34"/>
        <v>1832191.3270186307</v>
      </c>
    </row>
    <row r="322" spans="2:12" x14ac:dyDescent="0.25">
      <c r="B322" s="27">
        <v>45747</v>
      </c>
      <c r="F322" s="65"/>
      <c r="G322" s="65"/>
      <c r="H322" s="170">
        <f t="shared" si="34"/>
        <v>2174024.9755100305</v>
      </c>
    </row>
    <row r="323" spans="2:12" x14ac:dyDescent="0.25">
      <c r="B323" s="27">
        <v>45777</v>
      </c>
      <c r="F323" s="65"/>
      <c r="G323" s="65"/>
      <c r="H323" s="170">
        <f t="shared" si="34"/>
        <v>2583821.5357216005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27440757</v>
      </c>
      <c r="D327" s="109">
        <f>SUM(D249:D252,F253:F260)</f>
        <v>27484591.362342749</v>
      </c>
      <c r="E327" s="47">
        <f>SUM(D249:D252,F292:F299)</f>
        <v>28656734.499916252</v>
      </c>
      <c r="F327" s="110">
        <f>SUM(D249:D252,O253:O260)</f>
        <v>26949224.022186004</v>
      </c>
      <c r="G327" s="111">
        <f>D327-$C327</f>
        <v>43834.362342748791</v>
      </c>
      <c r="H327" s="111">
        <f t="shared" ref="H327:I329" si="35">E327-$C327</f>
        <v>1215977.4999162517</v>
      </c>
      <c r="I327" s="112">
        <f t="shared" si="35"/>
        <v>-491532.97781399637</v>
      </c>
      <c r="J327" s="118">
        <f>G327/$C327</f>
        <v>1.5974181157884526E-3</v>
      </c>
      <c r="K327" s="119">
        <f t="shared" ref="K327:L330" si="36">H327/$C327</f>
        <v>4.4312826352285097E-2</v>
      </c>
      <c r="L327" s="120">
        <f t="shared" si="36"/>
        <v>-1.7912515234692554E-2</v>
      </c>
    </row>
    <row r="328" spans="2:12" x14ac:dyDescent="0.25">
      <c r="B328" t="s">
        <v>107</v>
      </c>
      <c r="C328" s="109">
        <f>SUM(D261:D272)</f>
        <v>26972258</v>
      </c>
      <c r="D328" s="109">
        <f>SUM(D261:D264,G265:G272)</f>
        <v>27226348.316690207</v>
      </c>
      <c r="E328" s="47">
        <f>SUM(D261:D264,G304:G311)</f>
        <v>27774163.457898386</v>
      </c>
      <c r="F328" s="110">
        <f>SUM(D261:D264,P265:P272)</f>
        <v>26933221.800786424</v>
      </c>
      <c r="G328" s="111">
        <f t="shared" ref="G328:G329" si="37">D328-$C328</f>
        <v>254090.31669020653</v>
      </c>
      <c r="H328" s="111">
        <f t="shared" si="35"/>
        <v>801905.45789838582</v>
      </c>
      <c r="I328" s="112">
        <f t="shared" si="35"/>
        <v>-39036.199213575572</v>
      </c>
      <c r="J328" s="118">
        <f t="shared" ref="J328:J330" si="38">G328/$C328</f>
        <v>9.4204317892186314E-3</v>
      </c>
      <c r="K328" s="119">
        <f t="shared" si="36"/>
        <v>2.9730749939377927E-2</v>
      </c>
      <c r="L328" s="120">
        <f t="shared" si="36"/>
        <v>-1.4472722014440011E-3</v>
      </c>
    </row>
    <row r="329" spans="2:12" x14ac:dyDescent="0.25">
      <c r="B329" t="s">
        <v>108</v>
      </c>
      <c r="C329" s="109">
        <f>SUM(D273:D284)</f>
        <v>24199719</v>
      </c>
      <c r="D329" s="109">
        <f>SUM(D273:D276,H277:H284)</f>
        <v>24309956.258779779</v>
      </c>
      <c r="E329" s="47">
        <f>SUM(D273:D276,H316:H323)</f>
        <v>24255867.325524699</v>
      </c>
      <c r="F329" s="110">
        <f>SUM(D273:D276,Q277:Q284)</f>
        <v>23370747.294415366</v>
      </c>
      <c r="G329" s="111">
        <f t="shared" si="37"/>
        <v>110237.25877977908</v>
      </c>
      <c r="H329" s="111">
        <f t="shared" si="35"/>
        <v>56148.325524698943</v>
      </c>
      <c r="I329" s="112">
        <f t="shared" si="35"/>
        <v>-828971.7055846341</v>
      </c>
      <c r="J329" s="118">
        <f t="shared" si="38"/>
        <v>4.5553115215833323E-3</v>
      </c>
      <c r="K329" s="119">
        <f t="shared" si="36"/>
        <v>2.3202056819213042E-3</v>
      </c>
      <c r="L329" s="120">
        <f t="shared" si="36"/>
        <v>-3.4255426915685845E-2</v>
      </c>
    </row>
    <row r="330" spans="2:12" x14ac:dyDescent="0.25">
      <c r="B330" s="69" t="s">
        <v>114</v>
      </c>
      <c r="C330" s="113">
        <f>SUM(C327:C329)</f>
        <v>78612734</v>
      </c>
      <c r="D330" s="113">
        <f t="shared" ref="D330:F330" si="39">SUM(D327:D329)</f>
        <v>79020895.937812731</v>
      </c>
      <c r="E330" s="114">
        <f t="shared" si="39"/>
        <v>80686765.283339337</v>
      </c>
      <c r="F330" s="115">
        <f t="shared" si="39"/>
        <v>77253193.117387801</v>
      </c>
      <c r="G330" s="114">
        <f>SUM(G327:G329)</f>
        <v>408161.9378127344</v>
      </c>
      <c r="H330" s="116">
        <f t="shared" ref="H330:I330" si="40">SUM(H327:H329)</f>
        <v>2074031.2833393365</v>
      </c>
      <c r="I330" s="117">
        <f t="shared" si="40"/>
        <v>-1359540.882612206</v>
      </c>
      <c r="J330" s="121">
        <f t="shared" si="38"/>
        <v>5.1920588058002714E-3</v>
      </c>
      <c r="K330" s="122">
        <f t="shared" si="36"/>
        <v>2.6382892157641235E-2</v>
      </c>
      <c r="L330" s="123">
        <f t="shared" si="36"/>
        <v>-1.7294155964760187E-2</v>
      </c>
    </row>
    <row r="331" spans="2:12" x14ac:dyDescent="0.25">
      <c r="B331" s="69" t="s">
        <v>118</v>
      </c>
      <c r="G331" s="124">
        <f>ABS(G327)+ABS(G328)+ABS(G329)</f>
        <v>408161.9378127344</v>
      </c>
      <c r="H331" s="125">
        <f t="shared" ref="H331:I331" si="41">ABS(H327)+ABS(H328)+ABS(H329)</f>
        <v>2074031.2833393365</v>
      </c>
      <c r="I331" s="125">
        <f t="shared" si="41"/>
        <v>1359540.882612206</v>
      </c>
      <c r="J331" s="126">
        <f>G331/$C330</f>
        <v>5.1920588058002714E-3</v>
      </c>
      <c r="K331" s="126">
        <f>H331/$C330</f>
        <v>2.6382892157641235E-2</v>
      </c>
      <c r="L331" s="127">
        <f>I331/$C330</f>
        <v>1.7294155964760187E-2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27440757</v>
      </c>
      <c r="D336" s="109">
        <f>SUM($D249:$D257,F258:F260)</f>
        <v>27563975.998648588</v>
      </c>
      <c r="E336" s="47">
        <f>SUM($D249:$D257,F297:F299)</f>
        <v>27952628.843196932</v>
      </c>
      <c r="F336" s="110">
        <f>SUM($D249:D257,O258:O260)</f>
        <v>27322152.76958999</v>
      </c>
      <c r="G336" s="111">
        <f>D336-$C336</f>
        <v>123218.99864858761</v>
      </c>
      <c r="H336" s="111">
        <f t="shared" ref="H336:H338" si="42">E336-$C336</f>
        <v>511871.84319693223</v>
      </c>
      <c r="I336" s="112">
        <f t="shared" ref="I336:I338" si="43">F336-$C336</f>
        <v>-118604.23041000962</v>
      </c>
      <c r="J336" s="118">
        <f>G336/$C336</f>
        <v>4.4903644111781472E-3</v>
      </c>
      <c r="K336" s="119">
        <f t="shared" ref="K336:K339" si="44">H336/$C336</f>
        <v>1.8653707082385965E-2</v>
      </c>
      <c r="L336" s="120">
        <f t="shared" ref="L336:L339" si="45">I336/$C336</f>
        <v>-4.322192365538954E-3</v>
      </c>
    </row>
    <row r="337" spans="2:12" x14ac:dyDescent="0.25">
      <c r="B337" t="s">
        <v>107</v>
      </c>
      <c r="C337" s="109">
        <f t="shared" ref="C337:C338" si="46">C328</f>
        <v>26972258</v>
      </c>
      <c r="D337" s="109">
        <f>SUM($D261:$D269,G270:G272)</f>
        <v>27316979.350144319</v>
      </c>
      <c r="E337" s="47">
        <f>SUM($D261:$D269,G309:G311)</f>
        <v>27537451.440300144</v>
      </c>
      <c r="F337" s="110">
        <f>SUM($D261:$D269,P270:P272)</f>
        <v>27107952.548555341</v>
      </c>
      <c r="G337" s="111">
        <f t="shared" ref="G337:G338" si="47">D337-$C337</f>
        <v>344721.35014431924</v>
      </c>
      <c r="H337" s="111">
        <f t="shared" si="42"/>
        <v>565193.44030014426</v>
      </c>
      <c r="I337" s="112">
        <f t="shared" si="43"/>
        <v>135694.54855534062</v>
      </c>
      <c r="J337" s="118">
        <f t="shared" ref="J337:J339" si="48">G337/$C337</f>
        <v>1.2780589231510363E-2</v>
      </c>
      <c r="K337" s="119">
        <f t="shared" si="44"/>
        <v>2.0954620866378493E-2</v>
      </c>
      <c r="L337" s="120">
        <f t="shared" si="45"/>
        <v>5.0308931701357976E-3</v>
      </c>
    </row>
    <row r="338" spans="2:12" x14ac:dyDescent="0.25">
      <c r="B338" t="s">
        <v>108</v>
      </c>
      <c r="C338" s="109">
        <f t="shared" si="46"/>
        <v>24199719</v>
      </c>
      <c r="D338" s="109">
        <f>SUM($D273:$D281,H282:H284)</f>
        <v>24277679.000996791</v>
      </c>
      <c r="E338" s="47">
        <f>SUM($D273:$D281,H321:H323)</f>
        <v>24501970.838250261</v>
      </c>
      <c r="F338" s="110">
        <f>SUM($D273:$D281,Q282:Q284)</f>
        <v>23654064.669149108</v>
      </c>
      <c r="G338" s="111">
        <f t="shared" si="47"/>
        <v>77960.000996790826</v>
      </c>
      <c r="H338" s="111">
        <f t="shared" si="42"/>
        <v>302251.8382502608</v>
      </c>
      <c r="I338" s="112">
        <f t="shared" si="43"/>
        <v>-545654.33085089177</v>
      </c>
      <c r="J338" s="118">
        <f t="shared" si="48"/>
        <v>3.221525051459929E-3</v>
      </c>
      <c r="K338" s="119">
        <f t="shared" si="44"/>
        <v>1.2489890409482061E-2</v>
      </c>
      <c r="L338" s="120">
        <f t="shared" si="45"/>
        <v>-2.2547961439175875E-2</v>
      </c>
    </row>
    <row r="339" spans="2:12" x14ac:dyDescent="0.25">
      <c r="B339" s="69" t="s">
        <v>114</v>
      </c>
      <c r="C339" s="113">
        <f>SUM(C336:C338)</f>
        <v>78612734</v>
      </c>
      <c r="D339" s="113">
        <f t="shared" ref="D339:F339" si="49">SUM(D336:D338)</f>
        <v>79158634.349789709</v>
      </c>
      <c r="E339" s="114">
        <f t="shared" si="49"/>
        <v>79992051.121747345</v>
      </c>
      <c r="F339" s="115">
        <f t="shared" si="49"/>
        <v>78084169.987294436</v>
      </c>
      <c r="G339" s="114">
        <f>SUM(G336:G338)</f>
        <v>545900.34978969768</v>
      </c>
      <c r="H339" s="116">
        <f t="shared" ref="H339:I339" si="50">SUM(H336:H338)</f>
        <v>1379317.1217473373</v>
      </c>
      <c r="I339" s="117">
        <f t="shared" si="50"/>
        <v>-528564.01270556077</v>
      </c>
      <c r="J339" s="121">
        <f t="shared" si="48"/>
        <v>6.944172044565931E-3</v>
      </c>
      <c r="K339" s="122">
        <f t="shared" si="44"/>
        <v>1.7545721304481503E-2</v>
      </c>
      <c r="L339" s="123">
        <f t="shared" si="45"/>
        <v>-6.7236436873644514E-3</v>
      </c>
    </row>
    <row r="340" spans="2:12" x14ac:dyDescent="0.25">
      <c r="B340" s="69" t="s">
        <v>118</v>
      </c>
      <c r="G340" s="124">
        <f>ABS(G336)+ABS(G337)+ABS(G338)</f>
        <v>545900.34978969768</v>
      </c>
      <c r="H340" s="125">
        <f t="shared" ref="H340:I340" si="51">ABS(H336)+ABS(H337)+ABS(H338)</f>
        <v>1379317.1217473373</v>
      </c>
      <c r="I340" s="125">
        <f t="shared" si="51"/>
        <v>799953.10981624201</v>
      </c>
      <c r="J340" s="126">
        <f>G340/$C339</f>
        <v>6.944172044565931E-3</v>
      </c>
      <c r="K340" s="126">
        <f>H340/$C339</f>
        <v>1.7545721304481503E-2</v>
      </c>
      <c r="L340" s="127">
        <f>I340/$C339</f>
        <v>1.0175871886305875E-2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9B22F-D54F-4FF7-B9C3-73C6566BF8C7}">
  <dimension ref="B2:AK340"/>
  <sheetViews>
    <sheetView topLeftCell="L1" workbookViewId="0">
      <pane ySplit="4" topLeftCell="A295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Returns!I5</f>
        <v>6781934</v>
      </c>
    </row>
    <row r="6" spans="2:17" hidden="1" outlineLevel="1" x14ac:dyDescent="0.25">
      <c r="B6" s="63">
        <v>37315</v>
      </c>
      <c r="D6" s="30">
        <f>Returns!I6</f>
        <v>5673567</v>
      </c>
    </row>
    <row r="7" spans="2:17" hidden="1" outlineLevel="1" x14ac:dyDescent="0.25">
      <c r="B7" s="63">
        <v>37346</v>
      </c>
      <c r="D7" s="30">
        <f>Returns!I7</f>
        <v>5010962</v>
      </c>
    </row>
    <row r="8" spans="2:17" hidden="1" outlineLevel="1" x14ac:dyDescent="0.25">
      <c r="B8" s="63">
        <v>37376</v>
      </c>
      <c r="D8" s="30">
        <f>Returns!I8</f>
        <v>6860211</v>
      </c>
    </row>
    <row r="9" spans="2:17" hidden="1" outlineLevel="1" x14ac:dyDescent="0.25">
      <c r="B9" s="63">
        <v>37407</v>
      </c>
      <c r="C9" s="30"/>
      <c r="D9" s="30">
        <f>Returns!I9</f>
        <v>9019728</v>
      </c>
      <c r="E9" s="31"/>
    </row>
    <row r="10" spans="2:17" hidden="1" outlineLevel="1" x14ac:dyDescent="0.25">
      <c r="B10" s="63">
        <v>37437</v>
      </c>
      <c r="C10" s="30"/>
      <c r="D10" s="30">
        <f>Returns!I10</f>
        <v>7606587</v>
      </c>
      <c r="E10" s="31"/>
    </row>
    <row r="11" spans="2:17" hidden="1" outlineLevel="1" x14ac:dyDescent="0.25">
      <c r="B11" s="63">
        <v>37468</v>
      </c>
      <c r="C11" s="30"/>
      <c r="D11" s="30">
        <f>Returns!I11</f>
        <v>10071015</v>
      </c>
      <c r="E11" s="31"/>
    </row>
    <row r="12" spans="2:17" hidden="1" outlineLevel="1" x14ac:dyDescent="0.25">
      <c r="B12" s="63">
        <v>37499</v>
      </c>
      <c r="C12" s="30"/>
      <c r="D12" s="30">
        <f>Returns!I12</f>
        <v>8577564</v>
      </c>
      <c r="E12" s="31"/>
    </row>
    <row r="13" spans="2:17" hidden="1" outlineLevel="1" x14ac:dyDescent="0.25">
      <c r="B13" s="63">
        <v>37529</v>
      </c>
      <c r="C13" s="30"/>
      <c r="D13" s="30">
        <f>Returns!I13</f>
        <v>7380951</v>
      </c>
      <c r="E13" s="31"/>
    </row>
    <row r="14" spans="2:17" hidden="1" outlineLevel="1" x14ac:dyDescent="0.25">
      <c r="B14" s="63">
        <v>37560</v>
      </c>
      <c r="C14" s="30"/>
      <c r="D14" s="30">
        <f>Returns!I14</f>
        <v>7643616</v>
      </c>
      <c r="E14" s="31"/>
    </row>
    <row r="15" spans="2:17" hidden="1" outlineLevel="1" x14ac:dyDescent="0.25">
      <c r="B15" s="63">
        <v>37590</v>
      </c>
      <c r="C15" s="30"/>
      <c r="D15" s="30">
        <f>Returns!I15</f>
        <v>6323687</v>
      </c>
      <c r="E15" s="31"/>
    </row>
    <row r="16" spans="2:17" hidden="1" outlineLevel="1" x14ac:dyDescent="0.25">
      <c r="B16" s="63">
        <v>37621</v>
      </c>
      <c r="C16" s="30"/>
      <c r="D16" s="30">
        <f>Returns!I16</f>
        <v>6006459</v>
      </c>
      <c r="E16" s="31"/>
    </row>
    <row r="17" spans="2:5" hidden="1" outlineLevel="1" x14ac:dyDescent="0.25">
      <c r="B17" s="63">
        <v>37652</v>
      </c>
      <c r="C17" s="30"/>
      <c r="D17" s="30">
        <f>Returns!I17</f>
        <v>6635882</v>
      </c>
      <c r="E17" s="31"/>
    </row>
    <row r="18" spans="2:5" hidden="1" outlineLevel="1" x14ac:dyDescent="0.25">
      <c r="B18" s="63">
        <v>37680</v>
      </c>
      <c r="C18" s="30"/>
      <c r="D18" s="30">
        <f>Returns!I18</f>
        <v>5146460</v>
      </c>
      <c r="E18" s="31"/>
    </row>
    <row r="19" spans="2:5" hidden="1" outlineLevel="1" x14ac:dyDescent="0.25">
      <c r="B19" s="63">
        <v>37711</v>
      </c>
      <c r="C19" s="30"/>
      <c r="D19" s="30">
        <f>Returns!I19</f>
        <v>5606757</v>
      </c>
      <c r="E19" s="31"/>
    </row>
    <row r="20" spans="2:5" hidden="1" outlineLevel="1" x14ac:dyDescent="0.25">
      <c r="B20" s="63">
        <v>37741</v>
      </c>
      <c r="C20" s="30"/>
      <c r="D20" s="30">
        <f>Returns!I20</f>
        <v>8025435</v>
      </c>
      <c r="E20" s="31"/>
    </row>
    <row r="21" spans="2:5" hidden="1" outlineLevel="1" x14ac:dyDescent="0.25">
      <c r="B21" s="63">
        <v>37772</v>
      </c>
      <c r="C21" s="30"/>
      <c r="D21" s="30">
        <f>Returns!I21</f>
        <v>7889912</v>
      </c>
      <c r="E21" s="31"/>
    </row>
    <row r="22" spans="2:5" hidden="1" outlineLevel="1" x14ac:dyDescent="0.25">
      <c r="B22" s="63">
        <v>37802</v>
      </c>
      <c r="C22" s="30"/>
      <c r="D22" s="30">
        <f>Returns!I22</f>
        <v>7306236</v>
      </c>
      <c r="E22" s="31"/>
    </row>
    <row r="23" spans="2:5" hidden="1" outlineLevel="1" x14ac:dyDescent="0.25">
      <c r="B23" s="63">
        <v>37833</v>
      </c>
      <c r="C23" s="30"/>
      <c r="D23" s="30">
        <f>Returns!I23</f>
        <v>9554898</v>
      </c>
      <c r="E23" s="31"/>
    </row>
    <row r="24" spans="2:5" hidden="1" outlineLevel="1" x14ac:dyDescent="0.25">
      <c r="B24" s="63">
        <v>37864</v>
      </c>
      <c r="C24" s="30"/>
      <c r="D24" s="30">
        <f>Returns!I24</f>
        <v>9169539</v>
      </c>
      <c r="E24" s="31"/>
    </row>
    <row r="25" spans="2:5" hidden="1" outlineLevel="1" x14ac:dyDescent="0.25">
      <c r="B25" s="63">
        <v>37894</v>
      </c>
      <c r="C25" s="30"/>
      <c r="D25" s="30">
        <f>Returns!I25</f>
        <v>7460553</v>
      </c>
      <c r="E25" s="31"/>
    </row>
    <row r="26" spans="2:5" hidden="1" outlineLevel="1" x14ac:dyDescent="0.25">
      <c r="B26" s="63">
        <v>37925</v>
      </c>
      <c r="C26" s="30"/>
      <c r="D26" s="30">
        <f>Returns!I26</f>
        <v>8749199</v>
      </c>
      <c r="E26" s="31"/>
    </row>
    <row r="27" spans="2:5" hidden="1" outlineLevel="1" x14ac:dyDescent="0.25">
      <c r="B27" s="63">
        <v>37955</v>
      </c>
      <c r="C27" s="30"/>
      <c r="D27" s="30">
        <f>Returns!I27</f>
        <v>5308634</v>
      </c>
      <c r="E27" s="31"/>
    </row>
    <row r="28" spans="2:5" hidden="1" outlineLevel="1" x14ac:dyDescent="0.25">
      <c r="B28" s="63">
        <v>37986</v>
      </c>
      <c r="C28" s="30"/>
      <c r="D28" s="30">
        <f>Returns!I28</f>
        <v>6504649</v>
      </c>
      <c r="E28" s="31"/>
    </row>
    <row r="29" spans="2:5" hidden="1" outlineLevel="1" x14ac:dyDescent="0.25">
      <c r="B29" s="63">
        <v>38017</v>
      </c>
      <c r="C29" s="30"/>
      <c r="D29" s="30">
        <f>Returns!I29</f>
        <v>6565701</v>
      </c>
      <c r="E29" s="31"/>
    </row>
    <row r="30" spans="2:5" hidden="1" outlineLevel="1" x14ac:dyDescent="0.25">
      <c r="B30" s="63">
        <v>38046</v>
      </c>
      <c r="C30" s="30"/>
      <c r="D30" s="30">
        <f>Returns!I30</f>
        <v>5899089</v>
      </c>
      <c r="E30" s="31"/>
    </row>
    <row r="31" spans="2:5" hidden="1" outlineLevel="1" x14ac:dyDescent="0.25">
      <c r="B31" s="63">
        <v>38077</v>
      </c>
      <c r="C31" s="30"/>
      <c r="D31" s="30">
        <f>Returns!I31</f>
        <v>7565626</v>
      </c>
      <c r="E31" s="31"/>
    </row>
    <row r="32" spans="2:5" hidden="1" outlineLevel="1" x14ac:dyDescent="0.25">
      <c r="B32" s="63">
        <v>38107</v>
      </c>
      <c r="C32" s="30"/>
      <c r="D32" s="30">
        <f>Returns!I32</f>
        <v>8170340</v>
      </c>
      <c r="E32" s="31"/>
    </row>
    <row r="33" spans="2:5" hidden="1" outlineLevel="1" x14ac:dyDescent="0.25">
      <c r="B33" s="63">
        <v>38138</v>
      </c>
      <c r="C33" s="30"/>
      <c r="D33" s="30">
        <f>Returns!I33</f>
        <v>7243887</v>
      </c>
      <c r="E33" s="31"/>
    </row>
    <row r="34" spans="2:5" hidden="1" outlineLevel="1" x14ac:dyDescent="0.25">
      <c r="B34" s="63">
        <v>38168</v>
      </c>
      <c r="C34" s="30"/>
      <c r="D34" s="30">
        <f>Returns!I34</f>
        <v>8824980</v>
      </c>
      <c r="E34" s="31"/>
    </row>
    <row r="35" spans="2:5" hidden="1" outlineLevel="1" x14ac:dyDescent="0.25">
      <c r="B35" s="63">
        <v>38199</v>
      </c>
      <c r="C35" s="30"/>
      <c r="D35" s="30">
        <f>Returns!I35</f>
        <v>9434763</v>
      </c>
      <c r="E35" s="31"/>
    </row>
    <row r="36" spans="2:5" hidden="1" outlineLevel="1" x14ac:dyDescent="0.25">
      <c r="B36" s="63">
        <v>38230</v>
      </c>
      <c r="C36" s="30"/>
      <c r="D36" s="30">
        <f>Returns!I36</f>
        <v>8479816</v>
      </c>
      <c r="E36" s="31"/>
    </row>
    <row r="37" spans="2:5" hidden="1" outlineLevel="1" x14ac:dyDescent="0.25">
      <c r="B37" s="63">
        <v>38260</v>
      </c>
      <c r="C37" s="30"/>
      <c r="D37" s="30">
        <f>Returns!I37</f>
        <v>8741786</v>
      </c>
      <c r="E37" s="31"/>
    </row>
    <row r="38" spans="2:5" hidden="1" outlineLevel="1" x14ac:dyDescent="0.25">
      <c r="B38" s="63">
        <v>38291</v>
      </c>
      <c r="C38" s="30"/>
      <c r="D38" s="30">
        <f>Returns!I38</f>
        <v>7389461</v>
      </c>
      <c r="E38" s="31"/>
    </row>
    <row r="39" spans="2:5" hidden="1" outlineLevel="1" x14ac:dyDescent="0.25">
      <c r="B39" s="63">
        <v>38321</v>
      </c>
      <c r="C39" s="30"/>
      <c r="D39" s="30">
        <f>Returns!I39</f>
        <v>6503058</v>
      </c>
      <c r="E39" s="31"/>
    </row>
    <row r="40" spans="2:5" hidden="1" outlineLevel="1" x14ac:dyDescent="0.25">
      <c r="B40" s="63">
        <v>38352</v>
      </c>
      <c r="C40" s="30"/>
      <c r="D40" s="30">
        <f>Returns!I40</f>
        <v>6973814</v>
      </c>
      <c r="E40" s="31"/>
    </row>
    <row r="41" spans="2:5" hidden="1" outlineLevel="1" x14ac:dyDescent="0.25">
      <c r="B41" s="63">
        <v>38383</v>
      </c>
      <c r="C41" s="30"/>
      <c r="D41" s="30">
        <f>Returns!I41</f>
        <v>5814817</v>
      </c>
      <c r="E41" s="31"/>
    </row>
    <row r="42" spans="2:5" hidden="1" outlineLevel="1" x14ac:dyDescent="0.25">
      <c r="B42" s="63">
        <v>38411</v>
      </c>
      <c r="C42" s="30"/>
      <c r="D42" s="30">
        <f>Returns!I42</f>
        <v>6176853</v>
      </c>
      <c r="E42" s="31"/>
    </row>
    <row r="43" spans="2:5" hidden="1" outlineLevel="1" x14ac:dyDescent="0.25">
      <c r="B43" s="63">
        <v>38442</v>
      </c>
      <c r="C43" s="30"/>
      <c r="D43" s="30">
        <f>Returns!I43</f>
        <v>7479799</v>
      </c>
      <c r="E43" s="31"/>
    </row>
    <row r="44" spans="2:5" hidden="1" outlineLevel="1" x14ac:dyDescent="0.25">
      <c r="B44" s="63">
        <v>38472</v>
      </c>
      <c r="C44" s="30"/>
      <c r="D44" s="30">
        <f>Returns!I44</f>
        <v>9065050</v>
      </c>
      <c r="E44" s="31"/>
    </row>
    <row r="45" spans="2:5" hidden="1" outlineLevel="1" x14ac:dyDescent="0.25">
      <c r="B45" s="63">
        <v>38503</v>
      </c>
      <c r="C45" s="30"/>
      <c r="D45" s="30">
        <f>Returns!I45</f>
        <v>7374913</v>
      </c>
      <c r="E45" s="31"/>
    </row>
    <row r="46" spans="2:5" hidden="1" outlineLevel="1" x14ac:dyDescent="0.25">
      <c r="B46" s="63">
        <v>38533</v>
      </c>
      <c r="C46" s="30"/>
      <c r="D46" s="30">
        <f>Returns!I46</f>
        <v>9397296</v>
      </c>
      <c r="E46" s="31"/>
    </row>
    <row r="47" spans="2:5" hidden="1" outlineLevel="1" x14ac:dyDescent="0.25">
      <c r="B47" s="63">
        <v>38564</v>
      </c>
      <c r="C47" s="30"/>
      <c r="D47" s="30">
        <f>Returns!I47</f>
        <v>9109652</v>
      </c>
      <c r="E47" s="31"/>
    </row>
    <row r="48" spans="2:5" hidden="1" outlineLevel="1" x14ac:dyDescent="0.25">
      <c r="B48" s="63">
        <v>38595</v>
      </c>
      <c r="C48" s="30"/>
      <c r="D48" s="30">
        <f>Returns!I48</f>
        <v>9779208</v>
      </c>
      <c r="E48" s="31"/>
    </row>
    <row r="49" spans="2:5" hidden="1" outlineLevel="1" x14ac:dyDescent="0.25">
      <c r="B49" s="63">
        <v>38625</v>
      </c>
      <c r="C49" s="30"/>
      <c r="D49" s="30">
        <f>Returns!I49</f>
        <v>8768994</v>
      </c>
      <c r="E49" s="31"/>
    </row>
    <row r="50" spans="2:5" hidden="1" outlineLevel="1" x14ac:dyDescent="0.25">
      <c r="B50" s="63">
        <v>38656</v>
      </c>
      <c r="C50" s="30"/>
      <c r="D50" s="30">
        <f>Returns!I50</f>
        <v>7499038</v>
      </c>
      <c r="E50" s="31"/>
    </row>
    <row r="51" spans="2:5" hidden="1" outlineLevel="1" x14ac:dyDescent="0.25">
      <c r="B51" s="63">
        <v>38686</v>
      </c>
      <c r="C51" s="30"/>
      <c r="D51" s="30">
        <f>Returns!I51</f>
        <v>7969716</v>
      </c>
      <c r="E51" s="31"/>
    </row>
    <row r="52" spans="2:5" hidden="1" outlineLevel="1" x14ac:dyDescent="0.25">
      <c r="B52" s="63">
        <v>38717</v>
      </c>
      <c r="C52" s="30"/>
      <c r="D52" s="30">
        <f>Returns!I52</f>
        <v>6118996</v>
      </c>
      <c r="E52" s="31"/>
    </row>
    <row r="53" spans="2:5" hidden="1" outlineLevel="1" x14ac:dyDescent="0.25">
      <c r="B53" s="63">
        <v>38748</v>
      </c>
      <c r="C53" s="30"/>
      <c r="D53" s="30">
        <f>Returns!I53</f>
        <v>7625163</v>
      </c>
      <c r="E53" s="31"/>
    </row>
    <row r="54" spans="2:5" hidden="1" outlineLevel="1" x14ac:dyDescent="0.25">
      <c r="B54" s="63">
        <v>38776</v>
      </c>
      <c r="C54" s="30"/>
      <c r="D54" s="30">
        <f>Returns!I54</f>
        <v>5972767</v>
      </c>
      <c r="E54" s="31"/>
    </row>
    <row r="55" spans="2:5" hidden="1" outlineLevel="1" x14ac:dyDescent="0.25">
      <c r="B55" s="63">
        <v>38807</v>
      </c>
      <c r="C55" s="30"/>
      <c r="D55" s="30">
        <f>Returns!I55</f>
        <v>7658986</v>
      </c>
      <c r="E55" s="31"/>
    </row>
    <row r="56" spans="2:5" hidden="1" outlineLevel="1" x14ac:dyDescent="0.25">
      <c r="B56" s="63">
        <v>38837</v>
      </c>
      <c r="C56" s="30"/>
      <c r="D56" s="30">
        <f>Returns!I56</f>
        <v>8861930</v>
      </c>
      <c r="E56" s="31"/>
    </row>
    <row r="57" spans="2:5" hidden="1" outlineLevel="1" x14ac:dyDescent="0.25">
      <c r="B57" s="63">
        <v>38868</v>
      </c>
      <c r="C57" s="30"/>
      <c r="D57" s="30">
        <f>Returns!I57</f>
        <v>9180948</v>
      </c>
      <c r="E57" s="31"/>
    </row>
    <row r="58" spans="2:5" hidden="1" outlineLevel="1" x14ac:dyDescent="0.25">
      <c r="B58" s="63">
        <v>38898</v>
      </c>
      <c r="C58" s="30"/>
      <c r="D58" s="30">
        <f>Returns!I58</f>
        <v>9010811</v>
      </c>
      <c r="E58" s="31"/>
    </row>
    <row r="59" spans="2:5" hidden="1" outlineLevel="1" x14ac:dyDescent="0.25">
      <c r="B59" s="63">
        <v>38929</v>
      </c>
      <c r="C59" s="30"/>
      <c r="D59" s="30">
        <f>Returns!I59</f>
        <v>10442541</v>
      </c>
      <c r="E59" s="31"/>
    </row>
    <row r="60" spans="2:5" hidden="1" outlineLevel="1" x14ac:dyDescent="0.25">
      <c r="B60" s="63">
        <v>38960</v>
      </c>
      <c r="C60" s="30"/>
      <c r="D60" s="30">
        <f>Returns!I60</f>
        <v>9709785</v>
      </c>
      <c r="E60" s="31"/>
    </row>
    <row r="61" spans="2:5" hidden="1" outlineLevel="1" x14ac:dyDescent="0.25">
      <c r="B61" s="63">
        <v>38990</v>
      </c>
      <c r="C61" s="30"/>
      <c r="D61" s="30">
        <f>Returns!I61</f>
        <v>9262084</v>
      </c>
      <c r="E61" s="31"/>
    </row>
    <row r="62" spans="2:5" hidden="1" outlineLevel="1" x14ac:dyDescent="0.25">
      <c r="B62" s="63">
        <v>39021</v>
      </c>
      <c r="C62" s="30"/>
      <c r="D62" s="30">
        <f>Returns!I62</f>
        <v>7847596</v>
      </c>
      <c r="E62" s="31"/>
    </row>
    <row r="63" spans="2:5" hidden="1" outlineLevel="1" x14ac:dyDescent="0.25">
      <c r="B63" s="63">
        <v>39051</v>
      </c>
      <c r="C63" s="30"/>
      <c r="D63" s="30">
        <f>Returns!I63</f>
        <v>7186782</v>
      </c>
      <c r="E63" s="31"/>
    </row>
    <row r="64" spans="2:5" hidden="1" outlineLevel="1" x14ac:dyDescent="0.25">
      <c r="B64" s="63">
        <v>39082</v>
      </c>
      <c r="C64" s="30"/>
      <c r="D64" s="30">
        <f>Returns!I64</f>
        <v>6807935</v>
      </c>
      <c r="E64" s="31"/>
    </row>
    <row r="65" spans="2:5" hidden="1" outlineLevel="1" x14ac:dyDescent="0.25">
      <c r="B65" s="63">
        <v>39113</v>
      </c>
      <c r="C65" s="30"/>
      <c r="D65" s="30">
        <f>Returns!I65</f>
        <v>8731809</v>
      </c>
      <c r="E65" s="31"/>
    </row>
    <row r="66" spans="2:5" hidden="1" outlineLevel="1" x14ac:dyDescent="0.25">
      <c r="B66" s="63">
        <v>39141</v>
      </c>
      <c r="C66" s="30"/>
      <c r="D66" s="30">
        <f>Returns!I66</f>
        <v>6174525</v>
      </c>
      <c r="E66" s="31"/>
    </row>
    <row r="67" spans="2:5" hidden="1" outlineLevel="1" x14ac:dyDescent="0.25">
      <c r="B67" s="63">
        <v>39172</v>
      </c>
      <c r="C67" s="30"/>
      <c r="D67" s="30">
        <f>Returns!I67</f>
        <v>8654654</v>
      </c>
      <c r="E67" s="31"/>
    </row>
    <row r="68" spans="2:5" hidden="1" outlineLevel="1" x14ac:dyDescent="0.25">
      <c r="B68" s="63">
        <v>39202</v>
      </c>
      <c r="C68" s="30"/>
      <c r="D68" s="30">
        <f>Returns!I68</f>
        <v>8783958</v>
      </c>
      <c r="E68" s="31"/>
    </row>
    <row r="69" spans="2:5" hidden="1" outlineLevel="1" x14ac:dyDescent="0.25">
      <c r="B69" s="63">
        <v>39233</v>
      </c>
      <c r="C69" s="30"/>
      <c r="D69" s="30">
        <f>Returns!I69</f>
        <v>10473551</v>
      </c>
      <c r="E69" s="31"/>
    </row>
    <row r="70" spans="2:5" hidden="1" outlineLevel="1" x14ac:dyDescent="0.25">
      <c r="B70" s="63">
        <v>39263</v>
      </c>
      <c r="C70" s="30"/>
      <c r="D70" s="30">
        <f>Returns!I70</f>
        <v>9043467</v>
      </c>
      <c r="E70" s="31"/>
    </row>
    <row r="71" spans="2:5" hidden="1" outlineLevel="1" x14ac:dyDescent="0.25">
      <c r="B71" s="63">
        <v>39294</v>
      </c>
      <c r="C71" s="30"/>
      <c r="D71" s="30">
        <f>Returns!I71</f>
        <v>11293177</v>
      </c>
      <c r="E71" s="31"/>
    </row>
    <row r="72" spans="2:5" hidden="1" outlineLevel="1" x14ac:dyDescent="0.25">
      <c r="B72" s="63">
        <v>39325</v>
      </c>
      <c r="C72" s="30"/>
      <c r="D72" s="30">
        <f>Returns!I72</f>
        <v>10343370</v>
      </c>
      <c r="E72" s="31"/>
    </row>
    <row r="73" spans="2:5" hidden="1" outlineLevel="1" x14ac:dyDescent="0.25">
      <c r="B73" s="63">
        <v>39355</v>
      </c>
      <c r="C73" s="30"/>
      <c r="D73" s="30">
        <f>Returns!I73</f>
        <v>9327245</v>
      </c>
      <c r="E73" s="31"/>
    </row>
    <row r="74" spans="2:5" hidden="1" outlineLevel="1" x14ac:dyDescent="0.25">
      <c r="B74" s="63">
        <v>39386</v>
      </c>
      <c r="C74" s="30"/>
      <c r="D74" s="30">
        <f>Returns!I74</f>
        <v>9821484</v>
      </c>
      <c r="E74" s="31"/>
    </row>
    <row r="75" spans="2:5" hidden="1" outlineLevel="1" x14ac:dyDescent="0.25">
      <c r="B75" s="63">
        <v>39416</v>
      </c>
      <c r="C75" s="30"/>
      <c r="D75" s="30">
        <f>Returns!I75</f>
        <v>7632944</v>
      </c>
      <c r="E75" s="31"/>
    </row>
    <row r="76" spans="2:5" hidden="1" outlineLevel="1" x14ac:dyDescent="0.25">
      <c r="B76" s="63">
        <v>39447</v>
      </c>
      <c r="C76" s="30"/>
      <c r="D76" s="30">
        <f>Returns!I76</f>
        <v>6164513</v>
      </c>
      <c r="E76" s="31"/>
    </row>
    <row r="77" spans="2:5" hidden="1" outlineLevel="1" x14ac:dyDescent="0.25">
      <c r="B77" s="63">
        <v>39478</v>
      </c>
      <c r="C77" s="30"/>
      <c r="D77" s="30">
        <f>Returns!I77</f>
        <v>8390705</v>
      </c>
      <c r="E77" s="31"/>
    </row>
    <row r="78" spans="2:5" hidden="1" outlineLevel="1" x14ac:dyDescent="0.25">
      <c r="B78" s="63">
        <v>39507</v>
      </c>
      <c r="C78" s="30"/>
      <c r="D78" s="30">
        <f>Returns!I78</f>
        <v>6521727</v>
      </c>
      <c r="E78" s="31"/>
    </row>
    <row r="79" spans="2:5" hidden="1" outlineLevel="1" x14ac:dyDescent="0.25">
      <c r="B79" s="63">
        <v>39538</v>
      </c>
      <c r="C79" s="30"/>
      <c r="D79" s="30">
        <f>Returns!I79</f>
        <v>8210090</v>
      </c>
      <c r="E79" s="31"/>
    </row>
    <row r="80" spans="2:5" hidden="1" outlineLevel="1" x14ac:dyDescent="0.25">
      <c r="B80" s="63">
        <v>39568</v>
      </c>
      <c r="C80" s="30"/>
      <c r="D80" s="30">
        <f>Returns!I80</f>
        <v>8490740</v>
      </c>
      <c r="E80" s="31"/>
    </row>
    <row r="81" spans="2:5" hidden="1" outlineLevel="1" x14ac:dyDescent="0.25">
      <c r="B81" s="63">
        <v>39599</v>
      </c>
      <c r="C81" s="30"/>
      <c r="D81" s="30">
        <f>Returns!I81</f>
        <v>9053251</v>
      </c>
      <c r="E81" s="31"/>
    </row>
    <row r="82" spans="2:5" hidden="1" outlineLevel="1" x14ac:dyDescent="0.25">
      <c r="B82" s="63">
        <v>39629</v>
      </c>
      <c r="C82" s="30"/>
      <c r="D82" s="30">
        <f>Returns!I82</f>
        <v>8493251</v>
      </c>
      <c r="E82" s="31"/>
    </row>
    <row r="83" spans="2:5" hidden="1" outlineLevel="1" x14ac:dyDescent="0.25">
      <c r="B83" s="63">
        <v>39660</v>
      </c>
      <c r="C83" s="30"/>
      <c r="D83" s="30">
        <f>Returns!I83</f>
        <v>10657564</v>
      </c>
      <c r="E83" s="31"/>
    </row>
    <row r="84" spans="2:5" hidden="1" outlineLevel="1" x14ac:dyDescent="0.25">
      <c r="B84" s="63">
        <v>39691</v>
      </c>
      <c r="C84" s="30"/>
      <c r="D84" s="30">
        <f>Returns!I84</f>
        <v>8882897</v>
      </c>
      <c r="E84" s="31"/>
    </row>
    <row r="85" spans="2:5" hidden="1" outlineLevel="1" x14ac:dyDescent="0.25">
      <c r="B85" s="63">
        <v>39721</v>
      </c>
      <c r="C85" s="30"/>
      <c r="D85" s="30">
        <f>Returns!I85</f>
        <v>9665639</v>
      </c>
      <c r="E85" s="31"/>
    </row>
    <row r="86" spans="2:5" hidden="1" outlineLevel="1" x14ac:dyDescent="0.25">
      <c r="B86" s="63">
        <v>39752</v>
      </c>
      <c r="C86" s="30"/>
      <c r="D86" s="30">
        <f>Returns!I86</f>
        <v>7811287</v>
      </c>
      <c r="E86" s="31"/>
    </row>
    <row r="87" spans="2:5" hidden="1" outlineLevel="1" x14ac:dyDescent="0.25">
      <c r="B87" s="63">
        <v>39782</v>
      </c>
      <c r="C87" s="30"/>
      <c r="D87" s="30">
        <f>Returns!I87</f>
        <v>7900496</v>
      </c>
      <c r="E87" s="31"/>
    </row>
    <row r="88" spans="2:5" hidden="1" outlineLevel="1" x14ac:dyDescent="0.25">
      <c r="B88" s="63">
        <v>39813</v>
      </c>
      <c r="C88" s="30"/>
      <c r="D88" s="30">
        <f>Returns!I88</f>
        <v>5790134</v>
      </c>
      <c r="E88" s="31"/>
    </row>
    <row r="89" spans="2:5" hidden="1" outlineLevel="1" x14ac:dyDescent="0.25">
      <c r="B89" s="63">
        <v>39844</v>
      </c>
      <c r="C89" s="30"/>
      <c r="D89" s="30">
        <f>Returns!I89</f>
        <v>7625997</v>
      </c>
      <c r="E89" s="31"/>
    </row>
    <row r="90" spans="2:5" hidden="1" outlineLevel="1" x14ac:dyDescent="0.25">
      <c r="B90" s="63">
        <v>39872</v>
      </c>
      <c r="C90" s="30"/>
      <c r="D90" s="30">
        <f>Returns!I90</f>
        <v>7091983</v>
      </c>
      <c r="E90" s="31"/>
    </row>
    <row r="91" spans="2:5" hidden="1" outlineLevel="1" x14ac:dyDescent="0.25">
      <c r="B91" s="63">
        <v>39903</v>
      </c>
      <c r="C91" s="30"/>
      <c r="D91" s="30">
        <f>Returns!I91</f>
        <v>7229508</v>
      </c>
      <c r="E91" s="31"/>
    </row>
    <row r="92" spans="2:5" hidden="1" outlineLevel="1" x14ac:dyDescent="0.25">
      <c r="B92" s="63">
        <v>39933</v>
      </c>
      <c r="C92" s="30"/>
      <c r="D92" s="30">
        <f>Returns!I92</f>
        <v>9534965</v>
      </c>
      <c r="E92" s="31"/>
    </row>
    <row r="93" spans="2:5" hidden="1" outlineLevel="1" x14ac:dyDescent="0.25">
      <c r="B93" s="63">
        <v>39964</v>
      </c>
      <c r="C93" s="30"/>
      <c r="D93" s="30">
        <f>Returns!I93</f>
        <v>8964991</v>
      </c>
      <c r="E93" s="31"/>
    </row>
    <row r="94" spans="2:5" hidden="1" outlineLevel="1" x14ac:dyDescent="0.25">
      <c r="B94" s="63">
        <v>39994</v>
      </c>
      <c r="C94" s="30"/>
      <c r="D94" s="30">
        <f>Returns!I94</f>
        <v>16149167</v>
      </c>
      <c r="E94" s="31"/>
    </row>
    <row r="95" spans="2:5" hidden="1" outlineLevel="1" x14ac:dyDescent="0.25">
      <c r="B95" s="63">
        <v>40025</v>
      </c>
      <c r="C95" s="30"/>
      <c r="D95" s="30">
        <f>Returns!I95</f>
        <v>17766037</v>
      </c>
      <c r="E95" s="31"/>
    </row>
    <row r="96" spans="2:5" hidden="1" outlineLevel="1" x14ac:dyDescent="0.25">
      <c r="B96" s="63">
        <v>40056</v>
      </c>
      <c r="C96" s="30"/>
      <c r="D96" s="30">
        <f>Returns!I96</f>
        <v>15832150</v>
      </c>
      <c r="E96" s="31"/>
    </row>
    <row r="97" spans="2:5" hidden="1" outlineLevel="1" x14ac:dyDescent="0.25">
      <c r="B97" s="63">
        <v>40086</v>
      </c>
      <c r="C97" s="30"/>
      <c r="D97" s="30">
        <f>Returns!I97</f>
        <v>16232498</v>
      </c>
      <c r="E97" s="31"/>
    </row>
    <row r="98" spans="2:5" hidden="1" outlineLevel="1" x14ac:dyDescent="0.25">
      <c r="B98" s="63">
        <v>40117</v>
      </c>
      <c r="C98" s="30"/>
      <c r="D98" s="30">
        <f>Returns!I98</f>
        <v>12934184</v>
      </c>
      <c r="E98" s="31"/>
    </row>
    <row r="99" spans="2:5" hidden="1" outlineLevel="1" x14ac:dyDescent="0.25">
      <c r="B99" s="63">
        <v>40147</v>
      </c>
      <c r="C99" s="30"/>
      <c r="D99" s="30">
        <f>Returns!I99</f>
        <v>12135837</v>
      </c>
      <c r="E99" s="31"/>
    </row>
    <row r="100" spans="2:5" hidden="1" outlineLevel="1" x14ac:dyDescent="0.25">
      <c r="B100" s="63">
        <v>40178</v>
      </c>
      <c r="C100" s="30"/>
      <c r="D100" s="30">
        <f>Returns!I100</f>
        <v>9190863</v>
      </c>
      <c r="E100" s="31"/>
    </row>
    <row r="101" spans="2:5" hidden="1" outlineLevel="1" x14ac:dyDescent="0.25">
      <c r="B101" s="63">
        <v>40209</v>
      </c>
      <c r="C101" s="30"/>
      <c r="D101" s="30">
        <f>Returns!I101</f>
        <v>12618222</v>
      </c>
      <c r="E101" s="31"/>
    </row>
    <row r="102" spans="2:5" hidden="1" outlineLevel="1" x14ac:dyDescent="0.25">
      <c r="B102" s="63">
        <v>40237</v>
      </c>
      <c r="C102" s="30"/>
      <c r="D102" s="30">
        <f>Returns!I102</f>
        <v>9999458</v>
      </c>
      <c r="E102" s="31"/>
    </row>
    <row r="103" spans="2:5" hidden="1" outlineLevel="1" x14ac:dyDescent="0.25">
      <c r="B103" s="63">
        <v>40268</v>
      </c>
      <c r="C103" s="30"/>
      <c r="D103" s="30">
        <f>Returns!I103</f>
        <v>14026095</v>
      </c>
      <c r="E103" s="31"/>
    </row>
    <row r="104" spans="2:5" hidden="1" outlineLevel="1" x14ac:dyDescent="0.25">
      <c r="B104" s="63">
        <v>40298</v>
      </c>
      <c r="C104" s="30"/>
      <c r="D104" s="30">
        <f>Returns!I104</f>
        <v>13973927</v>
      </c>
      <c r="E104" s="31"/>
    </row>
    <row r="105" spans="2:5" hidden="1" outlineLevel="1" x14ac:dyDescent="0.25">
      <c r="B105" s="63">
        <v>40329</v>
      </c>
      <c r="C105" s="30"/>
      <c r="D105" s="30">
        <f>Returns!I105</f>
        <v>13729523</v>
      </c>
      <c r="E105" s="31"/>
    </row>
    <row r="106" spans="2:5" hidden="1" outlineLevel="1" x14ac:dyDescent="0.25">
      <c r="B106" s="63">
        <v>40359</v>
      </c>
      <c r="C106" s="30"/>
      <c r="D106" s="30">
        <f>Returns!I106</f>
        <v>14999118</v>
      </c>
      <c r="E106" s="31"/>
    </row>
    <row r="107" spans="2:5" hidden="1" outlineLevel="1" x14ac:dyDescent="0.25">
      <c r="B107" s="63">
        <v>40390</v>
      </c>
      <c r="C107" s="30"/>
      <c r="D107" s="30">
        <f>Returns!I107</f>
        <v>16628473</v>
      </c>
      <c r="E107" s="31"/>
    </row>
    <row r="108" spans="2:5" hidden="1" outlineLevel="1" x14ac:dyDescent="0.25">
      <c r="B108" s="63">
        <v>40421</v>
      </c>
      <c r="C108" s="30"/>
      <c r="D108" s="30">
        <f>Returns!I108</f>
        <v>16991442</v>
      </c>
      <c r="E108" s="31"/>
    </row>
    <row r="109" spans="2:5" hidden="1" outlineLevel="1" x14ac:dyDescent="0.25">
      <c r="B109" s="63">
        <v>40451</v>
      </c>
      <c r="C109" s="30"/>
      <c r="D109" s="30">
        <f>Returns!I109</f>
        <v>14461843</v>
      </c>
      <c r="E109" s="31"/>
    </row>
    <row r="110" spans="2:5" hidden="1" outlineLevel="1" x14ac:dyDescent="0.25">
      <c r="B110" s="63">
        <v>40482</v>
      </c>
      <c r="C110" s="30"/>
      <c r="D110" s="30">
        <f>Returns!I110</f>
        <v>13649222</v>
      </c>
      <c r="E110" s="31"/>
    </row>
    <row r="111" spans="2:5" hidden="1" outlineLevel="1" x14ac:dyDescent="0.25">
      <c r="B111" s="63">
        <v>40512</v>
      </c>
      <c r="C111" s="30"/>
      <c r="D111" s="30">
        <f>Returns!I111</f>
        <v>11567001</v>
      </c>
      <c r="E111" s="31"/>
    </row>
    <row r="112" spans="2:5" hidden="1" outlineLevel="1" x14ac:dyDescent="0.25">
      <c r="B112" s="63">
        <v>40543</v>
      </c>
      <c r="C112" s="30"/>
      <c r="D112" s="30">
        <f>Returns!I112</f>
        <v>10835140</v>
      </c>
      <c r="E112" s="31"/>
    </row>
    <row r="113" spans="2:5" hidden="1" outlineLevel="1" x14ac:dyDescent="0.25">
      <c r="B113" s="63">
        <v>40574</v>
      </c>
      <c r="C113" s="30"/>
      <c r="D113" s="30">
        <f>Returns!I113</f>
        <v>11207022</v>
      </c>
      <c r="E113" s="31"/>
    </row>
    <row r="114" spans="2:5" hidden="1" outlineLevel="1" x14ac:dyDescent="0.25">
      <c r="B114" s="63">
        <v>40602</v>
      </c>
      <c r="C114" s="30"/>
      <c r="D114" s="30">
        <f>Returns!I114</f>
        <v>9886773</v>
      </c>
      <c r="E114" s="31"/>
    </row>
    <row r="115" spans="2:5" hidden="1" outlineLevel="1" x14ac:dyDescent="0.25">
      <c r="B115" s="63">
        <v>40633</v>
      </c>
      <c r="C115" s="30"/>
      <c r="D115" s="30">
        <f>Returns!I115</f>
        <v>11706448</v>
      </c>
      <c r="E115" s="31"/>
    </row>
    <row r="116" spans="2:5" hidden="1" outlineLevel="1" x14ac:dyDescent="0.25">
      <c r="B116" s="63">
        <v>40663</v>
      </c>
      <c r="C116" s="30"/>
      <c r="D116" s="30">
        <f>Returns!I116</f>
        <v>13627289</v>
      </c>
      <c r="E116" s="31"/>
    </row>
    <row r="117" spans="2:5" hidden="1" outlineLevel="1" x14ac:dyDescent="0.25">
      <c r="B117" s="63">
        <v>40694</v>
      </c>
      <c r="C117" s="30"/>
      <c r="D117" s="30">
        <f>Returns!I117</f>
        <v>15936186</v>
      </c>
      <c r="E117" s="31"/>
    </row>
    <row r="118" spans="2:5" hidden="1" outlineLevel="1" x14ac:dyDescent="0.25">
      <c r="B118" s="63">
        <v>40724</v>
      </c>
      <c r="C118" s="30"/>
      <c r="D118" s="30">
        <f>Returns!I118</f>
        <v>14557799</v>
      </c>
      <c r="E118" s="31"/>
    </row>
    <row r="119" spans="2:5" hidden="1" outlineLevel="1" x14ac:dyDescent="0.25">
      <c r="B119" s="63">
        <v>40755</v>
      </c>
      <c r="C119" s="30"/>
      <c r="D119" s="30">
        <f>Returns!I119</f>
        <v>15398013</v>
      </c>
      <c r="E119" s="31"/>
    </row>
    <row r="120" spans="2:5" hidden="1" outlineLevel="1" x14ac:dyDescent="0.25">
      <c r="B120" s="63">
        <v>40786</v>
      </c>
      <c r="C120" s="30"/>
      <c r="D120" s="30">
        <f>Returns!I120</f>
        <v>16998563</v>
      </c>
      <c r="E120" s="31"/>
    </row>
    <row r="121" spans="2:5" hidden="1" outlineLevel="1" x14ac:dyDescent="0.25">
      <c r="B121" s="63">
        <v>40816</v>
      </c>
      <c r="C121" s="30"/>
      <c r="D121" s="30">
        <f>Returns!I121</f>
        <v>14995340</v>
      </c>
      <c r="E121" s="31"/>
    </row>
    <row r="122" spans="2:5" hidden="1" outlineLevel="1" x14ac:dyDescent="0.25">
      <c r="B122" s="63">
        <v>40847</v>
      </c>
      <c r="C122" s="30"/>
      <c r="D122" s="30">
        <f>Returns!I122</f>
        <v>13886608</v>
      </c>
      <c r="E122" s="31"/>
    </row>
    <row r="123" spans="2:5" hidden="1" outlineLevel="1" x14ac:dyDescent="0.25">
      <c r="B123" s="63">
        <v>40877</v>
      </c>
      <c r="C123" s="30"/>
      <c r="D123" s="30">
        <f>Returns!I123</f>
        <v>11523187</v>
      </c>
      <c r="E123" s="31"/>
    </row>
    <row r="124" spans="2:5" hidden="1" outlineLevel="1" x14ac:dyDescent="0.25">
      <c r="B124" s="63">
        <v>40908</v>
      </c>
      <c r="C124" s="30"/>
      <c r="D124" s="30">
        <f>Returns!I124</f>
        <v>10578621</v>
      </c>
      <c r="E124" s="31"/>
    </row>
    <row r="125" spans="2:5" hidden="1" outlineLevel="1" x14ac:dyDescent="0.25">
      <c r="B125" s="63">
        <v>40939</v>
      </c>
      <c r="C125" s="30"/>
      <c r="D125" s="30">
        <f>Returns!I125</f>
        <v>13077757</v>
      </c>
      <c r="E125" s="31"/>
    </row>
    <row r="126" spans="2:5" hidden="1" outlineLevel="1" x14ac:dyDescent="0.25">
      <c r="B126" s="63">
        <v>40968</v>
      </c>
      <c r="C126" s="30"/>
      <c r="D126" s="30">
        <f>Returns!I126</f>
        <v>10695726</v>
      </c>
      <c r="E126" s="31"/>
    </row>
    <row r="127" spans="2:5" hidden="1" outlineLevel="1" x14ac:dyDescent="0.25">
      <c r="B127" s="63">
        <v>40999</v>
      </c>
      <c r="C127" s="30"/>
      <c r="D127" s="30">
        <f>Returns!I127</f>
        <v>11740436</v>
      </c>
      <c r="E127" s="31"/>
    </row>
    <row r="128" spans="2:5" hidden="1" outlineLevel="1" x14ac:dyDescent="0.25">
      <c r="B128" s="63">
        <v>41029</v>
      </c>
      <c r="C128" s="30"/>
      <c r="D128" s="30">
        <f>Returns!I128</f>
        <v>13520834</v>
      </c>
      <c r="E128" s="31"/>
    </row>
    <row r="129" spans="2:5" hidden="1" outlineLevel="1" x14ac:dyDescent="0.25">
      <c r="B129" s="63">
        <v>41060</v>
      </c>
      <c r="C129" s="30"/>
      <c r="D129" s="30">
        <f>Returns!I129</f>
        <v>15276554</v>
      </c>
      <c r="E129" s="31"/>
    </row>
    <row r="130" spans="2:5" hidden="1" outlineLevel="1" x14ac:dyDescent="0.25">
      <c r="B130" s="63">
        <v>41090</v>
      </c>
      <c r="C130" s="30"/>
      <c r="D130" s="30">
        <f>Returns!I130</f>
        <v>13807895</v>
      </c>
      <c r="E130" s="31"/>
    </row>
    <row r="131" spans="2:5" hidden="1" outlineLevel="1" x14ac:dyDescent="0.25">
      <c r="B131" s="63">
        <v>41121</v>
      </c>
      <c r="C131" s="30"/>
      <c r="D131" s="30">
        <f>Returns!I131</f>
        <v>17050461</v>
      </c>
      <c r="E131" s="31"/>
    </row>
    <row r="132" spans="2:5" hidden="1" outlineLevel="1" x14ac:dyDescent="0.25">
      <c r="B132" s="63">
        <v>41152</v>
      </c>
      <c r="C132" s="30"/>
      <c r="D132" s="30">
        <f>Returns!I132</f>
        <v>16887659</v>
      </c>
      <c r="E132" s="31"/>
    </row>
    <row r="133" spans="2:5" hidden="1" outlineLevel="1" x14ac:dyDescent="0.25">
      <c r="B133" s="63">
        <v>41182</v>
      </c>
      <c r="C133" s="30"/>
      <c r="D133" s="30">
        <f>Returns!I133</f>
        <v>14173218</v>
      </c>
      <c r="E133" s="31"/>
    </row>
    <row r="134" spans="2:5" hidden="1" outlineLevel="1" x14ac:dyDescent="0.25">
      <c r="B134" s="63">
        <v>41213</v>
      </c>
      <c r="C134" s="30"/>
      <c r="D134" s="30">
        <f>Returns!I134</f>
        <v>14273708</v>
      </c>
      <c r="E134" s="31"/>
    </row>
    <row r="135" spans="2:5" hidden="1" outlineLevel="1" x14ac:dyDescent="0.25">
      <c r="B135" s="63">
        <v>41243</v>
      </c>
      <c r="C135" s="30"/>
      <c r="D135" s="30">
        <f>Returns!I135</f>
        <v>10583570</v>
      </c>
      <c r="E135" s="31"/>
    </row>
    <row r="136" spans="2:5" hidden="1" outlineLevel="1" x14ac:dyDescent="0.25">
      <c r="B136" s="63">
        <v>41274</v>
      </c>
      <c r="C136" s="30"/>
      <c r="D136" s="30">
        <f>Returns!I136</f>
        <v>10141021</v>
      </c>
      <c r="E136" s="31"/>
    </row>
    <row r="137" spans="2:5" hidden="1" outlineLevel="1" x14ac:dyDescent="0.25">
      <c r="B137" s="63">
        <v>41305</v>
      </c>
      <c r="C137" s="30"/>
      <c r="D137" s="30">
        <f>Returns!I137</f>
        <v>14363429</v>
      </c>
      <c r="E137" s="31"/>
    </row>
    <row r="138" spans="2:5" hidden="1" outlineLevel="1" x14ac:dyDescent="0.25">
      <c r="B138" s="63">
        <v>41333</v>
      </c>
      <c r="C138" s="30"/>
      <c r="D138" s="30">
        <f>Returns!I138</f>
        <v>11086360</v>
      </c>
      <c r="E138" s="31"/>
    </row>
    <row r="139" spans="2:5" hidden="1" outlineLevel="1" x14ac:dyDescent="0.25">
      <c r="B139" s="63">
        <v>41364</v>
      </c>
      <c r="C139" s="30"/>
      <c r="D139" s="30">
        <f>Returns!I139</f>
        <v>10653716</v>
      </c>
      <c r="E139" s="31"/>
    </row>
    <row r="140" spans="2:5" hidden="1" outlineLevel="1" x14ac:dyDescent="0.25">
      <c r="B140" s="63">
        <v>41394</v>
      </c>
      <c r="C140" s="30"/>
      <c r="D140" s="30">
        <f>Returns!I140</f>
        <v>14757688</v>
      </c>
      <c r="E140" s="31"/>
    </row>
    <row r="141" spans="2:5" hidden="1" outlineLevel="1" x14ac:dyDescent="0.25">
      <c r="B141" s="63">
        <v>41425</v>
      </c>
      <c r="C141" s="30"/>
      <c r="D141" s="30">
        <f>Returns!I141</f>
        <v>17225775</v>
      </c>
      <c r="E141" s="31"/>
    </row>
    <row r="142" spans="2:5" hidden="1" outlineLevel="1" x14ac:dyDescent="0.25">
      <c r="B142" s="63">
        <v>41455</v>
      </c>
      <c r="C142" s="30"/>
      <c r="D142" s="30">
        <f>Returns!I142</f>
        <v>13893984</v>
      </c>
      <c r="E142" s="31"/>
    </row>
    <row r="143" spans="2:5" hidden="1" outlineLevel="1" x14ac:dyDescent="0.25">
      <c r="B143" s="63">
        <v>41486</v>
      </c>
      <c r="C143" s="30"/>
      <c r="D143" s="30">
        <f>Returns!I143</f>
        <v>18550756</v>
      </c>
      <c r="E143" s="31"/>
    </row>
    <row r="144" spans="2:5" hidden="1" outlineLevel="1" x14ac:dyDescent="0.25">
      <c r="B144" s="63">
        <v>41517</v>
      </c>
      <c r="C144" s="30"/>
      <c r="D144" s="30">
        <f>Returns!I144</f>
        <v>16255285</v>
      </c>
      <c r="E144" s="31"/>
    </row>
    <row r="145" spans="2:17" hidden="1" outlineLevel="1" x14ac:dyDescent="0.25">
      <c r="B145" s="63">
        <v>41547</v>
      </c>
      <c r="C145" s="30"/>
      <c r="D145" s="30">
        <f>Returns!I145</f>
        <v>15878034</v>
      </c>
      <c r="E145" s="31"/>
    </row>
    <row r="146" spans="2:17" hidden="1" outlineLevel="1" x14ac:dyDescent="0.25">
      <c r="B146" s="63">
        <v>41578</v>
      </c>
      <c r="C146" s="30"/>
      <c r="D146" s="30">
        <f>Returns!I146</f>
        <v>15734348</v>
      </c>
      <c r="E146" s="31"/>
    </row>
    <row r="147" spans="2:17" hidden="1" outlineLevel="1" x14ac:dyDescent="0.25">
      <c r="B147" s="63">
        <v>41608</v>
      </c>
      <c r="C147" s="30"/>
      <c r="D147" s="30">
        <f>Returns!I147</f>
        <v>10716386</v>
      </c>
      <c r="E147" s="31"/>
    </row>
    <row r="148" spans="2:17" hidden="1" outlineLevel="1" x14ac:dyDescent="0.25">
      <c r="B148" s="63">
        <v>41639</v>
      </c>
      <c r="C148" s="30"/>
      <c r="D148" s="30">
        <f>Returns!I148</f>
        <v>10323774</v>
      </c>
      <c r="E148" s="31"/>
    </row>
    <row r="149" spans="2:17" collapsed="1" x14ac:dyDescent="0.25">
      <c r="B149" s="27">
        <v>41670</v>
      </c>
      <c r="C149" s="30">
        <f>Sales!I148</f>
        <v>6630140</v>
      </c>
      <c r="D149" s="30">
        <f>Returns!I149</f>
        <v>14623986</v>
      </c>
      <c r="E149" s="31">
        <f t="shared" ref="E149:E212" si="0">IFERROR(D149/C149,0)</f>
        <v>2.2056828362598679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Sales!I149</f>
        <v>6848238</v>
      </c>
      <c r="D150" s="30">
        <f>Returns!I150</f>
        <v>10222327</v>
      </c>
      <c r="E150" s="31">
        <f t="shared" si="0"/>
        <v>1.4926944711909838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Sales!I150</f>
        <v>12628158</v>
      </c>
      <c r="D151" s="30">
        <f>Returns!I151</f>
        <v>12829827</v>
      </c>
      <c r="E151" s="31">
        <f t="shared" si="0"/>
        <v>1.0159697875177045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Sales!I151</f>
        <v>15606826</v>
      </c>
      <c r="D152" s="30">
        <f>Returns!I152</f>
        <v>15013509</v>
      </c>
      <c r="E152" s="31">
        <f t="shared" si="0"/>
        <v>0.96198349363285018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Sales!I152</f>
        <v>17267230</v>
      </c>
      <c r="D153" s="30">
        <f>Returns!I153</f>
        <v>16924391</v>
      </c>
      <c r="E153" s="31">
        <f t="shared" si="0"/>
        <v>0.98014510723491843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Sales!I153</f>
        <v>19608336</v>
      </c>
      <c r="D154" s="30">
        <f>Returns!I154</f>
        <v>15479218</v>
      </c>
      <c r="E154" s="31">
        <f t="shared" si="0"/>
        <v>0.78942027513196433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Sales!I154</f>
        <v>20746536</v>
      </c>
      <c r="D155" s="30">
        <f>Returns!I155</f>
        <v>18764176</v>
      </c>
      <c r="E155" s="31">
        <f t="shared" si="0"/>
        <v>0.90444862699006712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Sales!I155</f>
        <v>16937075</v>
      </c>
      <c r="D156" s="30">
        <f>Returns!I156</f>
        <v>16229491</v>
      </c>
      <c r="E156" s="31">
        <f t="shared" si="0"/>
        <v>0.95822277459360605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Sales!I156</f>
        <v>15576520</v>
      </c>
      <c r="D157" s="30">
        <f>Returns!I157</f>
        <v>16835525</v>
      </c>
      <c r="E157" s="31">
        <f t="shared" si="0"/>
        <v>1.080827103871725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Sales!I157</f>
        <v>16538541</v>
      </c>
      <c r="D158" s="30">
        <f>Returns!I158</f>
        <v>16054849</v>
      </c>
      <c r="E158" s="31">
        <f t="shared" si="0"/>
        <v>0.97075364749526571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Sales!I158</f>
        <v>15697432</v>
      </c>
      <c r="D159" s="30">
        <f>Returns!I159</f>
        <v>11428401</v>
      </c>
      <c r="E159" s="31">
        <f t="shared" si="0"/>
        <v>0.72804271424778266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Sales!I159</f>
        <v>18628682</v>
      </c>
      <c r="D160" s="30">
        <f>Returns!I160</f>
        <v>12282230</v>
      </c>
      <c r="E160" s="31">
        <f t="shared" si="0"/>
        <v>0.65931824913861325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Sales!I160</f>
        <v>10977240</v>
      </c>
      <c r="D161" s="30">
        <f>Returns!I161</f>
        <v>14207539</v>
      </c>
      <c r="E161" s="31">
        <f t="shared" si="0"/>
        <v>1.294272421847386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Sales!I161</f>
        <v>12489832</v>
      </c>
      <c r="D162" s="30">
        <f>Returns!I162</f>
        <v>11141967</v>
      </c>
      <c r="E162" s="31">
        <f t="shared" si="0"/>
        <v>0.89208301600854201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Sales!I162</f>
        <v>15980732</v>
      </c>
      <c r="D163" s="30">
        <f>Returns!I163</f>
        <v>14598872</v>
      </c>
      <c r="E163" s="31">
        <f t="shared" si="0"/>
        <v>0.91352961804252775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Sales!I163</f>
        <v>15048538</v>
      </c>
      <c r="D164" s="30">
        <f>Returns!I164</f>
        <v>16335455</v>
      </c>
      <c r="E164" s="31">
        <f t="shared" si="0"/>
        <v>1.0855177426538047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Sales!I164</f>
        <v>18351046</v>
      </c>
      <c r="D165" s="30">
        <f>Returns!I165</f>
        <v>15366376</v>
      </c>
      <c r="E165" s="31">
        <f t="shared" si="0"/>
        <v>0.83735695502043861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Sales!I165</f>
        <v>20175589</v>
      </c>
      <c r="D166" s="30">
        <f>Returns!I166</f>
        <v>16754055</v>
      </c>
      <c r="E166" s="31">
        <f t="shared" si="0"/>
        <v>0.83041218771853453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Sales!I166</f>
        <v>20753581</v>
      </c>
      <c r="D167" s="30">
        <f>Returns!I167</f>
        <v>18237006</v>
      </c>
      <c r="E167" s="31">
        <f t="shared" si="0"/>
        <v>0.87874020391950669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Sales!I167</f>
        <v>16270829</v>
      </c>
      <c r="D168" s="30">
        <f>Returns!I168</f>
        <v>17036302</v>
      </c>
      <c r="E168" s="31">
        <f t="shared" si="0"/>
        <v>1.0470457282785037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Sales!I168</f>
        <v>14895485</v>
      </c>
      <c r="D169" s="30">
        <f>Returns!I169</f>
        <v>16357250</v>
      </c>
      <c r="E169" s="31">
        <f t="shared" si="0"/>
        <v>1.0981347703683364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Sales!I169</f>
        <v>15909937</v>
      </c>
      <c r="D170" s="30">
        <f>Returns!I170</f>
        <v>15347109</v>
      </c>
      <c r="E170" s="31">
        <f t="shared" si="0"/>
        <v>0.96462412139029841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Sales!I170</f>
        <v>16153143</v>
      </c>
      <c r="D171" s="30">
        <f>Returns!I171</f>
        <v>12585590</v>
      </c>
      <c r="E171" s="31">
        <f t="shared" si="0"/>
        <v>0.77914186731337676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Sales!I171</f>
        <v>18253728</v>
      </c>
      <c r="D172" s="30">
        <f>Returns!I172</f>
        <v>11868502</v>
      </c>
      <c r="E172" s="31">
        <f t="shared" si="0"/>
        <v>0.65019605858047191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Sales!I172</f>
        <v>10529015</v>
      </c>
      <c r="D173" s="30">
        <f>Returns!I173</f>
        <v>14048609</v>
      </c>
      <c r="E173" s="31">
        <f t="shared" si="0"/>
        <v>1.3342757133502041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Sales!I173</f>
        <v>11737291</v>
      </c>
      <c r="D174" s="30">
        <f>Returns!I174</f>
        <v>13139510</v>
      </c>
      <c r="E174" s="31">
        <f t="shared" si="0"/>
        <v>1.1194670047798934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Sales!I174</f>
        <v>15364657</v>
      </c>
      <c r="D175" s="30">
        <f>Returns!I175</f>
        <v>13861608</v>
      </c>
      <c r="E175" s="31">
        <f t="shared" si="0"/>
        <v>0.90217490699597136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Sales!I175</f>
        <v>14169624</v>
      </c>
      <c r="D176" s="30">
        <f>Returns!I176</f>
        <v>15394472</v>
      </c>
      <c r="E176" s="31">
        <f t="shared" si="0"/>
        <v>1.0864418138406495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Sales!I176</f>
        <v>17238820</v>
      </c>
      <c r="D177" s="30">
        <f>Returns!I177</f>
        <v>14905286</v>
      </c>
      <c r="E177" s="31">
        <f t="shared" si="0"/>
        <v>0.86463493440966377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Sales!I177</f>
        <v>18256980</v>
      </c>
      <c r="D178" s="30">
        <f>Returns!I178</f>
        <v>15045253</v>
      </c>
      <c r="E178" s="31">
        <f t="shared" si="0"/>
        <v>0.82408224142218478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Sales!I178</f>
        <v>16236035</v>
      </c>
      <c r="D179" s="30">
        <f>Returns!I179</f>
        <v>15041954</v>
      </c>
      <c r="E179" s="31">
        <f t="shared" si="0"/>
        <v>0.92645488877056503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Sales!I179</f>
        <v>16314075</v>
      </c>
      <c r="D180" s="30">
        <f>Returns!I180</f>
        <v>16455322</v>
      </c>
      <c r="E180" s="31">
        <f t="shared" si="0"/>
        <v>1.0086579839800909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Sales!I180</f>
        <v>13403828</v>
      </c>
      <c r="D181" s="30">
        <f>Returns!I181</f>
        <v>14695199</v>
      </c>
      <c r="E181" s="31">
        <f t="shared" si="0"/>
        <v>1.096343447558414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Sales!I181</f>
        <v>14366765</v>
      </c>
      <c r="D182" s="30">
        <f>Returns!I182</f>
        <v>13082686</v>
      </c>
      <c r="E182" s="31">
        <f t="shared" si="0"/>
        <v>0.91062156303106512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Sales!I182</f>
        <v>14957091</v>
      </c>
      <c r="D183" s="30">
        <f>Returns!I183</f>
        <v>12429296</v>
      </c>
      <c r="E183" s="31">
        <f t="shared" si="0"/>
        <v>0.83099688301689145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Sales!I183</f>
        <v>16496009</v>
      </c>
      <c r="D184" s="30">
        <f>Returns!I184</f>
        <v>10131915</v>
      </c>
      <c r="E184" s="31">
        <f t="shared" si="0"/>
        <v>0.61420401746871012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Sales!I184</f>
        <v>9747893</v>
      </c>
      <c r="D185" s="30">
        <f>Returns!I185</f>
        <v>13521446</v>
      </c>
      <c r="E185" s="31">
        <f t="shared" si="0"/>
        <v>1.3871147334095686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Sales!I185</f>
        <v>11024293</v>
      </c>
      <c r="D186" s="30">
        <f>Returns!I186</f>
        <v>10538746</v>
      </c>
      <c r="E186" s="31">
        <f t="shared" si="0"/>
        <v>0.95595663141391474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Sales!I186</f>
        <v>13628494</v>
      </c>
      <c r="D187" s="30">
        <f>Returns!I187</f>
        <v>12533897</v>
      </c>
      <c r="E187" s="31">
        <f t="shared" si="0"/>
        <v>0.91968320197374709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Sales!I187</f>
        <v>13088586</v>
      </c>
      <c r="D188" s="30">
        <f>Returns!I188</f>
        <v>12931989</v>
      </c>
      <c r="E188" s="31">
        <f t="shared" si="0"/>
        <v>0.98803560598524542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Sales!I188</f>
        <v>16851780</v>
      </c>
      <c r="D189" s="30">
        <f>Returns!I189</f>
        <v>16036303</v>
      </c>
      <c r="E189" s="31">
        <f t="shared" si="0"/>
        <v>0.95160885081575952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Sales!I189</f>
        <v>17908365</v>
      </c>
      <c r="D190" s="30">
        <f>Returns!I190</f>
        <v>14812815</v>
      </c>
      <c r="E190" s="31">
        <f t="shared" si="0"/>
        <v>0.8271450241269932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Sales!I190</f>
        <v>16566006</v>
      </c>
      <c r="D191" s="30">
        <f>Returns!I191</f>
        <v>15741313</v>
      </c>
      <c r="E191" s="31">
        <f t="shared" si="0"/>
        <v>0.95021775315063872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Sales!I191</f>
        <v>15949703</v>
      </c>
      <c r="D192" s="30">
        <f>Returns!I192</f>
        <v>16357455</v>
      </c>
      <c r="E192" s="31">
        <f t="shared" si="0"/>
        <v>1.0255648647501461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Sales!I192</f>
        <v>13743783</v>
      </c>
      <c r="D193" s="30">
        <f>Returns!I193</f>
        <v>14271673</v>
      </c>
      <c r="E193" s="31">
        <f t="shared" si="0"/>
        <v>1.0384093666205294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Sales!I193</f>
        <v>13644499</v>
      </c>
      <c r="D194" s="30">
        <f>Returns!I194</f>
        <v>13948050</v>
      </c>
      <c r="E194" s="31">
        <f t="shared" si="0"/>
        <v>1.0222471341747323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Sales!I194</f>
        <v>13380218</v>
      </c>
      <c r="D195" s="30">
        <f>Returns!I195</f>
        <v>10828108</v>
      </c>
      <c r="E195" s="31">
        <f t="shared" si="0"/>
        <v>0.80926244998399877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Sales!I195</f>
        <v>15687706</v>
      </c>
      <c r="D196" s="30">
        <f>Returns!I196</f>
        <v>10772913</v>
      </c>
      <c r="E196" s="31">
        <f t="shared" si="0"/>
        <v>0.68671053626323697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Sales!I196</f>
        <v>9382123</v>
      </c>
      <c r="D197" s="30">
        <f>Returns!I197</f>
        <v>12939815</v>
      </c>
      <c r="E197" s="31">
        <f t="shared" si="0"/>
        <v>1.3791990362948769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Sales!I197</f>
        <v>10056959</v>
      </c>
      <c r="D198" s="30">
        <f>Returns!I198</f>
        <v>8410227</v>
      </c>
      <c r="E198" s="31">
        <f t="shared" si="0"/>
        <v>0.83625944979988487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Sales!I198</f>
        <v>12794499</v>
      </c>
      <c r="D199" s="30">
        <f>Returns!I199</f>
        <v>12360780</v>
      </c>
      <c r="E199" s="31">
        <f t="shared" si="0"/>
        <v>0.96610113455790647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Sales!I199</f>
        <v>11858897</v>
      </c>
      <c r="D200" s="30">
        <f>Returns!I200</f>
        <v>13059549</v>
      </c>
      <c r="E200" s="31">
        <f t="shared" si="0"/>
        <v>1.1012448290932959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Sales!I200</f>
        <v>16763352</v>
      </c>
      <c r="D201" s="30">
        <f>Returns!I201</f>
        <v>17999570</v>
      </c>
      <c r="E201" s="31">
        <f t="shared" si="0"/>
        <v>1.0737452748113863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Sales!I201</f>
        <v>15271999</v>
      </c>
      <c r="D202" s="30">
        <f>Returns!I202</f>
        <v>13513244</v>
      </c>
      <c r="E202" s="31">
        <f t="shared" si="0"/>
        <v>0.88483793117063458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Sales!I202</f>
        <v>15416594</v>
      </c>
      <c r="D203" s="30">
        <f>Returns!I203</f>
        <v>15330454</v>
      </c>
      <c r="E203" s="31">
        <f t="shared" si="0"/>
        <v>0.99441251420385068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Sales!I203</f>
        <v>14408373</v>
      </c>
      <c r="D204" s="30">
        <f>Returns!I204</f>
        <v>14947002</v>
      </c>
      <c r="E204" s="31">
        <f t="shared" si="0"/>
        <v>1.0373830549778245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Sales!I204</f>
        <v>11002263</v>
      </c>
      <c r="D205" s="30">
        <f>Returns!I205</f>
        <v>12227925</v>
      </c>
      <c r="E205" s="31">
        <f t="shared" si="0"/>
        <v>1.1114008999784863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Sales!I205</f>
        <v>13531421</v>
      </c>
      <c r="D206" s="30">
        <f>Returns!I206</f>
        <v>13452849</v>
      </c>
      <c r="E206" s="31">
        <f t="shared" si="0"/>
        <v>0.99419336668336611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Sales!I206</f>
        <v>13286314</v>
      </c>
      <c r="D207" s="30">
        <f>Returns!I207</f>
        <v>10155806</v>
      </c>
      <c r="E207" s="31">
        <f t="shared" si="0"/>
        <v>0.76438100138232468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Sales!I207</f>
        <v>14338646</v>
      </c>
      <c r="D208" s="30">
        <f>Returns!I208</f>
        <v>10074926</v>
      </c>
      <c r="E208" s="31">
        <f t="shared" si="0"/>
        <v>0.70264137910929669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Sales!I208</f>
        <v>10061828</v>
      </c>
      <c r="D209" s="30">
        <f>Returns!I209</f>
        <v>12608439</v>
      </c>
      <c r="E209" s="31">
        <f t="shared" si="0"/>
        <v>1.253096256465525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Sales!I209</f>
        <v>9180657</v>
      </c>
      <c r="D210" s="30">
        <f>Returns!I210</f>
        <v>7585869</v>
      </c>
      <c r="E210" s="31">
        <f t="shared" si="0"/>
        <v>0.82628824930503342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Sales!I210</f>
        <v>11659794</v>
      </c>
      <c r="D211" s="30">
        <f>Returns!I211</f>
        <v>12339485</v>
      </c>
      <c r="E211" s="31">
        <f t="shared" si="0"/>
        <v>1.0582935684798549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Sales!I211</f>
        <v>13375193</v>
      </c>
      <c r="D212" s="30">
        <f>Returns!I212</f>
        <v>13474403</v>
      </c>
      <c r="E212" s="31">
        <f t="shared" si="0"/>
        <v>1.0074174630601591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Sales!I212</f>
        <v>13541643</v>
      </c>
      <c r="D213" s="30">
        <f>Returns!I213</f>
        <v>12938016</v>
      </c>
      <c r="E213" s="31">
        <f t="shared" ref="E213:E276" si="1">IFERROR(D213/C213,0)</f>
        <v>0.9554243897878566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Sales!I213</f>
        <v>14808082</v>
      </c>
      <c r="D214" s="30">
        <f>Returns!I214</f>
        <v>12081922</v>
      </c>
      <c r="E214" s="31">
        <f t="shared" si="1"/>
        <v>0.815900533235837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Sales!I214</f>
        <v>14679501</v>
      </c>
      <c r="D215" s="30">
        <f>Returns!I215</f>
        <v>13886252</v>
      </c>
      <c r="E215" s="31">
        <f t="shared" si="1"/>
        <v>0.94596212773172605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Sales!I215</f>
        <v>13375516</v>
      </c>
      <c r="D216" s="30">
        <f>Returns!I216</f>
        <v>13199709</v>
      </c>
      <c r="E216" s="31">
        <f t="shared" si="1"/>
        <v>0.98685605848776226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Sales!I216</f>
        <v>11839912</v>
      </c>
      <c r="D217" s="30">
        <f>Returns!I217</f>
        <v>12004846</v>
      </c>
      <c r="E217" s="31">
        <f t="shared" si="1"/>
        <v>1.0139303400227975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Sales!I217</f>
        <v>12499723</v>
      </c>
      <c r="D218" s="30">
        <f>Returns!I218</f>
        <v>11624789</v>
      </c>
      <c r="E218" s="31">
        <f t="shared" si="1"/>
        <v>0.93000372888263205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Sales!I218</f>
        <v>11836294</v>
      </c>
      <c r="D219" s="30">
        <f>Returns!I219</f>
        <v>9379090</v>
      </c>
      <c r="E219" s="31">
        <f t="shared" si="1"/>
        <v>0.79240089845689876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Sales!I219</f>
        <v>14074422</v>
      </c>
      <c r="D220" s="30">
        <f>Returns!I220</f>
        <v>9032962</v>
      </c>
      <c r="E220" s="31">
        <f t="shared" si="1"/>
        <v>0.64179985508463511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Sales!I220</f>
        <v>8935330</v>
      </c>
      <c r="D221" s="30">
        <f>Returns!I221</f>
        <v>11273303</v>
      </c>
      <c r="E221" s="31">
        <f t="shared" si="1"/>
        <v>1.2616549136965283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Sales!I221</f>
        <v>9215551</v>
      </c>
      <c r="D222" s="30">
        <f>Returns!I222</f>
        <v>9201220</v>
      </c>
      <c r="E222" s="31">
        <f t="shared" si="1"/>
        <v>0.99844491121583501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Sales!I222</f>
        <v>11134150</v>
      </c>
      <c r="D223" s="30">
        <f>Returns!I223</f>
        <v>10521424.651451921</v>
      </c>
      <c r="E223" s="31">
        <f t="shared" si="1"/>
        <v>0.94496882577043795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Sales!I223</f>
        <v>11945820</v>
      </c>
      <c r="D224" s="30">
        <f>Returns!I224</f>
        <v>11477680.088627337</v>
      </c>
      <c r="E224" s="31">
        <f t="shared" si="1"/>
        <v>0.96081140420894806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Sales!I224</f>
        <v>13939149</v>
      </c>
      <c r="D225" s="30">
        <f>Returns!I225</f>
        <v>11994780.640645837</v>
      </c>
      <c r="E225" s="31">
        <f t="shared" si="1"/>
        <v>0.86051025357759192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Sales!I225</f>
        <v>15593845</v>
      </c>
      <c r="D226" s="30">
        <f>Returns!I226</f>
        <v>11079051.90623326</v>
      </c>
      <c r="E226" s="31">
        <f t="shared" si="1"/>
        <v>0.71047595421355414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Sales!I226</f>
        <v>14227923</v>
      </c>
      <c r="D227" s="30">
        <f>Returns!I227</f>
        <v>12759356.359776612</v>
      </c>
      <c r="E227" s="31">
        <f t="shared" si="1"/>
        <v>0.89678278127992483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Sales!I227</f>
        <v>13345238</v>
      </c>
      <c r="D228" s="30">
        <f>Returns!I228</f>
        <v>12197403.35326503</v>
      </c>
      <c r="E228" s="31">
        <f t="shared" si="1"/>
        <v>0.91398919624101349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Sales!I228</f>
        <v>12738249</v>
      </c>
      <c r="D229" s="30">
        <f>Returns!I229</f>
        <v>12416119</v>
      </c>
      <c r="E229" s="31">
        <f t="shared" si="1"/>
        <v>0.97471159497667226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Sales!I229</f>
        <v>11971111</v>
      </c>
      <c r="D230" s="30">
        <f>Returns!I230</f>
        <v>10898352</v>
      </c>
      <c r="E230" s="31">
        <f t="shared" si="1"/>
        <v>0.91038768247993018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Sales!I230</f>
        <v>12256207</v>
      </c>
      <c r="D231" s="30">
        <f>Returns!I231</f>
        <v>9487321</v>
      </c>
      <c r="E231" s="31">
        <f t="shared" si="1"/>
        <v>0.77408296057662862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Sales!I231</f>
        <v>13330551</v>
      </c>
      <c r="D232" s="30">
        <f>Returns!I232</f>
        <v>7988566</v>
      </c>
      <c r="E232" s="31">
        <f t="shared" si="1"/>
        <v>0.59926750214601032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Sales!I232</f>
        <v>8147112</v>
      </c>
      <c r="D233" s="30">
        <f>Returns!I233</f>
        <v>10635078</v>
      </c>
      <c r="E233" s="31">
        <f t="shared" si="1"/>
        <v>1.3053801150640865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Sales!I233</f>
        <v>9433208</v>
      </c>
      <c r="D234" s="30">
        <f>Returns!I234</f>
        <v>7685606</v>
      </c>
      <c r="E234" s="31">
        <f t="shared" si="1"/>
        <v>0.81473937604259339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Sales!I234</f>
        <v>12133366</v>
      </c>
      <c r="D235" s="30">
        <f>Returns!I235</f>
        <v>11864441</v>
      </c>
      <c r="E235" s="31">
        <f t="shared" si="1"/>
        <v>0.97783591132089809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Sales!I235</f>
        <v>11273278</v>
      </c>
      <c r="D236" s="30">
        <f>Returns!I236</f>
        <v>11494353</v>
      </c>
      <c r="E236" s="31">
        <f t="shared" si="1"/>
        <v>1.0196105338660149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Sales!I236</f>
        <v>11790001</v>
      </c>
      <c r="D237" s="30">
        <f>Returns!I237</f>
        <v>11073599</v>
      </c>
      <c r="E237" s="31">
        <f t="shared" si="1"/>
        <v>0.93923647673990862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Sales!I237</f>
        <v>15027153</v>
      </c>
      <c r="D238" s="30">
        <f>Returns!I238</f>
        <v>11474765</v>
      </c>
      <c r="E238" s="31">
        <f t="shared" si="1"/>
        <v>0.76360206088272342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Sales!I238</f>
        <v>15062687</v>
      </c>
      <c r="D239" s="30">
        <f>Returns!I239</f>
        <v>12973673</v>
      </c>
      <c r="E239" s="31">
        <f t="shared" si="1"/>
        <v>0.86131199566186301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Sales!I239</f>
        <v>12675656</v>
      </c>
      <c r="D240" s="30">
        <f>Returns!I240</f>
        <v>12331032</v>
      </c>
      <c r="E240" s="31">
        <f t="shared" si="1"/>
        <v>0.97281213690242141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Sales!I240</f>
        <v>11455434</v>
      </c>
      <c r="D241" s="30">
        <f>Returns!I241</f>
        <v>10672622</v>
      </c>
      <c r="E241" s="31">
        <f t="shared" si="1"/>
        <v>0.93166457071814124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Sales!I241</f>
        <v>10847203</v>
      </c>
      <c r="D242" s="30">
        <f>Returns!I242</f>
        <v>11391147</v>
      </c>
      <c r="E242" s="31">
        <f t="shared" si="1"/>
        <v>1.0501460145993395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Sales!I242</f>
        <v>13157076</v>
      </c>
      <c r="D243" s="30">
        <f>Returns!I243</f>
        <v>9218352</v>
      </c>
      <c r="E243" s="31">
        <f t="shared" si="1"/>
        <v>0.70063834852059836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Sales!I243</f>
        <v>13806006</v>
      </c>
      <c r="D244" s="30">
        <f>Returns!I244</f>
        <v>7080406.9999999981</v>
      </c>
      <c r="E244" s="31">
        <f t="shared" si="1"/>
        <v>0.51284976987551634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Sales!I244</f>
        <v>7594176</v>
      </c>
      <c r="D245" s="30">
        <f>Returns!I245</f>
        <v>10110094</v>
      </c>
      <c r="E245" s="31">
        <f t="shared" si="1"/>
        <v>1.3312957192459063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Sales!I245</f>
        <v>9595391</v>
      </c>
      <c r="D246" s="30">
        <f>Returns!I246</f>
        <v>8080677</v>
      </c>
      <c r="E246" s="31">
        <f t="shared" si="1"/>
        <v>0.84214150314458269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Sales!I246</f>
        <v>11301152</v>
      </c>
      <c r="D247" s="30">
        <f>Returns!I247</f>
        <v>10521523</v>
      </c>
      <c r="E247" s="31">
        <f t="shared" si="1"/>
        <v>0.93101331616458216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Sales!I247</f>
        <v>10153135</v>
      </c>
      <c r="D248" s="30">
        <f>Returns!I248</f>
        <v>10515165</v>
      </c>
      <c r="E248" s="31">
        <f t="shared" si="1"/>
        <v>1.0356569670353049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Sales!I248</f>
        <v>12552360</v>
      </c>
      <c r="D249" s="30">
        <f>Returns!I249</f>
        <v>11997351</v>
      </c>
      <c r="E249" s="31">
        <f t="shared" si="1"/>
        <v>0.95578448992858711</v>
      </c>
      <c r="F249" s="35">
        <f>_xlfn.FORECAST.ETS($B249,$D$149:$D$248,$B$149:$B$248,12,1)</f>
        <v>11469686.455554053</v>
      </c>
      <c r="G249" s="35"/>
      <c r="H249" s="35"/>
      <c r="I249" s="30">
        <f>_xlfn.FORECAST.ETS($B249,$C$149:$C$248,$B$149:$B$248,12,1)</f>
        <v>14009587.190502796</v>
      </c>
      <c r="J249" s="30"/>
      <c r="K249" s="30"/>
      <c r="L249" s="31">
        <f>_xlfn.FORECAST.ETS($B249,$E$149:$E$248,$B$149:$B$248,12,1)</f>
        <v>0.93234753910252799</v>
      </c>
      <c r="M249" s="30"/>
      <c r="N249" s="30"/>
      <c r="O249" s="37">
        <f>I249*L249</f>
        <v>13061804.140907582</v>
      </c>
      <c r="P249" s="37"/>
      <c r="Q249" s="37"/>
      <c r="R249" t="s">
        <v>159</v>
      </c>
      <c r="S249" s="35">
        <f>SUM(F253:F260)-SUM($D253:$D260)</f>
        <v>-4733774.7224172354</v>
      </c>
      <c r="T249" s="37">
        <f>SUM(O253:O260)-SUM($D253:$D260)</f>
        <v>-6572676.9204102308</v>
      </c>
      <c r="U249" s="35">
        <f>ABS(S249)</f>
        <v>4733774.7224172354</v>
      </c>
      <c r="V249" s="37">
        <f>ABS(T249)</f>
        <v>6572676.9204102308</v>
      </c>
      <c r="W249" s="53">
        <f>U249/SUM(D253:D260)</f>
        <v>6.2400631228336258E-2</v>
      </c>
      <c r="X249" s="54">
        <f>V249/SUM(D253:D260)</f>
        <v>8.6641044989163279E-2</v>
      </c>
      <c r="Y249" s="35">
        <f>S249^2</f>
        <v>22408623122596.375</v>
      </c>
      <c r="Z249" s="37">
        <f>T249^2</f>
        <v>43200081900093.313</v>
      </c>
      <c r="AA249" s="67">
        <f>SUM(F292:F299)-SUM($D253:$D260)</f>
        <v>8539203.7414581031</v>
      </c>
      <c r="AB249" s="67">
        <f>ABS(AA249)</f>
        <v>8539203.7414581031</v>
      </c>
      <c r="AC249" s="68">
        <f>AB249/SUM(D253:D260)</f>
        <v>0.11256380687720245</v>
      </c>
      <c r="AD249" s="67">
        <f>AA249^2</f>
        <v>72918000538132.063</v>
      </c>
    </row>
    <row r="250" spans="2:30" x14ac:dyDescent="0.25">
      <c r="B250" s="27">
        <v>44742</v>
      </c>
      <c r="C250" s="30">
        <f>Sales!I249</f>
        <v>13214459</v>
      </c>
      <c r="D250" s="30">
        <f>Returns!I250</f>
        <v>10863305</v>
      </c>
      <c r="E250" s="31">
        <f t="shared" si="1"/>
        <v>0.82207716562592537</v>
      </c>
      <c r="F250" s="35">
        <f t="shared" ref="F250:F252" si="2">_xlfn.FORECAST.ETS($B250,$D$149:$D$248,$B$149:$B$248,12,1)</f>
        <v>11237411.171587162</v>
      </c>
      <c r="G250" s="35"/>
      <c r="H250" s="35"/>
      <c r="I250" s="30">
        <f t="shared" ref="I250:I252" si="3">_xlfn.FORECAST.ETS($B250,$C$149:$C$248,$B$149:$B$248,12,1)</f>
        <v>15219415.643018968</v>
      </c>
      <c r="J250" s="30"/>
      <c r="K250" s="30"/>
      <c r="L250" s="31">
        <f t="shared" ref="L250:L252" si="4">_xlfn.FORECAST.ETS($B250,$E$149:$E$248,$B$149:$B$248,12,1)</f>
        <v>0.80881843643464091</v>
      </c>
      <c r="M250" s="30"/>
      <c r="N250" s="30"/>
      <c r="O250" s="37">
        <f t="shared" ref="O250:P265" si="5">I250*L250</f>
        <v>12309743.963835517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Sales!I250</f>
        <v>13850731</v>
      </c>
      <c r="D251" s="30">
        <f>Returns!I251</f>
        <v>11380436</v>
      </c>
      <c r="E251" s="31">
        <f t="shared" si="1"/>
        <v>0.82164876352013483</v>
      </c>
      <c r="F251" s="35">
        <f t="shared" si="2"/>
        <v>12781574.577194493</v>
      </c>
      <c r="G251" s="35"/>
      <c r="H251" s="35"/>
      <c r="I251" s="30">
        <f t="shared" si="3"/>
        <v>14966518.74244621</v>
      </c>
      <c r="J251" s="30"/>
      <c r="K251" s="30"/>
      <c r="L251" s="31">
        <f t="shared" si="4"/>
        <v>0.93488694552529505</v>
      </c>
      <c r="M251" s="30"/>
      <c r="N251" s="30"/>
      <c r="O251" s="37">
        <f t="shared" si="5"/>
        <v>13992002.992272617</v>
      </c>
      <c r="P251" s="37"/>
      <c r="Q251" s="37"/>
      <c r="R251" t="s">
        <v>160</v>
      </c>
      <c r="S251" s="35">
        <f>SUM(F258:F260)-SUM($D258:$D260)</f>
        <v>-1781734.1094369367</v>
      </c>
      <c r="T251" s="37">
        <f>SUM(O258:O260)-SUM($D258:$D260)</f>
        <v>-2840902.4301356003</v>
      </c>
      <c r="U251" s="35">
        <f>ABS(S251)</f>
        <v>1781734.1094369367</v>
      </c>
      <c r="V251" s="37">
        <f>ABS(T251)</f>
        <v>2840902.4301356003</v>
      </c>
      <c r="W251" s="53">
        <f>U251/SUM(D255:D262)</f>
        <v>2.3209016600504628E-2</v>
      </c>
      <c r="X251" s="54">
        <f>V251/SUM(D255:D262)</f>
        <v>3.700583117997764E-2</v>
      </c>
      <c r="Y251" s="35">
        <f>S251^2</f>
        <v>3174576436731.0337</v>
      </c>
      <c r="Z251" s="37">
        <f>T251^2</f>
        <v>8070726617550.3594</v>
      </c>
      <c r="AA251" s="67">
        <f>SUM(F297:F299)-SUM($D258:$D260)</f>
        <v>3763749.6940993257</v>
      </c>
      <c r="AB251" s="67">
        <f>ABS(AA251)</f>
        <v>3763749.6940993257</v>
      </c>
      <c r="AC251" s="68">
        <f>AB251/SUM(D255:D262)</f>
        <v>4.9026916343932331E-2</v>
      </c>
      <c r="AD251" s="67">
        <f>AA251^2</f>
        <v>14165811759832.768</v>
      </c>
    </row>
    <row r="252" spans="2:30" x14ac:dyDescent="0.25">
      <c r="B252" s="27">
        <v>44804</v>
      </c>
      <c r="C252" s="30">
        <f>Sales!I251</f>
        <v>13511585</v>
      </c>
      <c r="D252" s="30">
        <f>Returns!I252</f>
        <v>12366169</v>
      </c>
      <c r="E252" s="31">
        <f t="shared" si="1"/>
        <v>0.91522711806201862</v>
      </c>
      <c r="F252" s="35">
        <f t="shared" si="2"/>
        <v>11997102.304683659</v>
      </c>
      <c r="G252" s="35"/>
      <c r="H252" s="35"/>
      <c r="I252" s="30">
        <f t="shared" si="3"/>
        <v>12203303.847582683</v>
      </c>
      <c r="J252" s="30"/>
      <c r="K252" s="30"/>
      <c r="L252" s="31">
        <f t="shared" si="4"/>
        <v>1.0160631992165143</v>
      </c>
      <c r="M252" s="30"/>
      <c r="N252" s="30"/>
      <c r="O252" s="37">
        <f t="shared" si="5"/>
        <v>12399327.94838606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Sales!I252</f>
        <v>11538069</v>
      </c>
      <c r="D253" s="30">
        <f>Returns!I253</f>
        <v>10850134</v>
      </c>
      <c r="E253" s="31">
        <f t="shared" si="1"/>
        <v>0.94037693829010727</v>
      </c>
      <c r="F253" s="175">
        <f>_xlfn.FORECAST.ETS($B253,$D$149:$D$252,$B$149:$B$252,12,1)</f>
        <v>11298218.098934473</v>
      </c>
      <c r="G253" s="35"/>
      <c r="H253" s="35"/>
      <c r="I253" s="173">
        <f>_xlfn.FORECAST.ETS($B253,$C$149:$C$252,$B$149:$B$252,12,1)</f>
        <v>10413082.342197267</v>
      </c>
      <c r="J253" s="30"/>
      <c r="K253" s="30"/>
      <c r="L253" s="177">
        <f>_xlfn.FORECAST.ETS($B253,$E$149:$E$252,$B$149:$B$252,12,1)</f>
        <v>0.98604682126023824</v>
      </c>
      <c r="M253" s="30"/>
      <c r="N253" s="30"/>
      <c r="O253" s="167">
        <f t="shared" si="5"/>
        <v>10267786.743044732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Sales!I253</f>
        <v>11105863</v>
      </c>
      <c r="D254" s="30">
        <f>Returns!I254</f>
        <v>11196579</v>
      </c>
      <c r="E254" s="31">
        <f t="shared" si="1"/>
        <v>1.0081682981322568</v>
      </c>
      <c r="F254" s="165">
        <f t="shared" ref="F254:F260" si="6">_xlfn.FORECAST.ETS($B254,$D$149:$D$252,$B$149:$B$252,12,1)</f>
        <v>10170793.733162163</v>
      </c>
      <c r="G254" s="35"/>
      <c r="H254" s="35"/>
      <c r="I254" s="30">
        <f>_xlfn.FORECAST.ETS($B254,$C$149:$C$252,$B$149:$B$252,12,1)</f>
        <v>11365527.088381592</v>
      </c>
      <c r="J254" s="30"/>
      <c r="K254" s="30"/>
      <c r="L254" s="31">
        <f t="shared" ref="L254:L260" si="7">_xlfn.FORECAST.ETS($B254,$E$149:$E$252,$B$149:$B$252,12,1)</f>
        <v>0.91597715965048576</v>
      </c>
      <c r="M254" s="30"/>
      <c r="N254" s="30"/>
      <c r="O254" s="167">
        <f t="shared" si="5"/>
        <v>10410563.220346427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Sales!I254</f>
        <v>11744206</v>
      </c>
      <c r="D255" s="30">
        <f>Returns!I255</f>
        <v>7812825</v>
      </c>
      <c r="E255" s="31">
        <f t="shared" si="1"/>
        <v>0.66524931527938114</v>
      </c>
      <c r="F255" s="165">
        <f t="shared" si="6"/>
        <v>7503891.3225495629</v>
      </c>
      <c r="G255" s="35"/>
      <c r="H255" s="35"/>
      <c r="I255" s="30">
        <f t="shared" ref="I255:I260" si="8">_xlfn.FORECAST.ETS($B255,$C$149:$C$252,$B$149:$B$252,12,1)</f>
        <v>11353556.378787946</v>
      </c>
      <c r="J255" s="30"/>
      <c r="K255" s="30"/>
      <c r="L255" s="31">
        <f t="shared" si="7"/>
        <v>0.70081676311005991</v>
      </c>
      <c r="M255" s="30"/>
      <c r="N255" s="30"/>
      <c r="O255" s="167">
        <f t="shared" si="5"/>
        <v>7956762.631169742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Sales!I255</f>
        <v>13740873</v>
      </c>
      <c r="D256" s="30">
        <f>Returns!I256</f>
        <v>7176448</v>
      </c>
      <c r="E256" s="31">
        <f t="shared" si="1"/>
        <v>0.52227016434836415</v>
      </c>
      <c r="F256" s="165">
        <f t="shared" si="6"/>
        <v>6695430.6331901681</v>
      </c>
      <c r="G256" s="35"/>
      <c r="H256" s="35"/>
      <c r="I256" s="30">
        <f t="shared" si="8"/>
        <v>13590728.576781737</v>
      </c>
      <c r="J256" s="30"/>
      <c r="K256" s="30"/>
      <c r="L256" s="31">
        <f t="shared" si="7"/>
        <v>0.55651826231808998</v>
      </c>
      <c r="M256" s="30"/>
      <c r="N256" s="30"/>
      <c r="O256" s="167">
        <f t="shared" si="5"/>
        <v>7563488.6511873798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Sales!I256</f>
        <v>9011848</v>
      </c>
      <c r="D257" s="30">
        <f>Returns!I257</f>
        <v>10807423</v>
      </c>
      <c r="E257" s="31">
        <f t="shared" si="1"/>
        <v>1.1992460369948539</v>
      </c>
      <c r="F257" s="165">
        <f t="shared" si="6"/>
        <v>9223034.5991833396</v>
      </c>
      <c r="G257" s="35"/>
      <c r="H257" s="35"/>
      <c r="I257" s="30">
        <f t="shared" si="8"/>
        <v>6319028.6233542152</v>
      </c>
      <c r="J257" s="30"/>
      <c r="K257" s="30"/>
      <c r="L257" s="31">
        <f t="shared" si="7"/>
        <v>1.2522546954023388</v>
      </c>
      <c r="M257" s="30"/>
      <c r="N257" s="30"/>
      <c r="O257" s="167">
        <f t="shared" si="5"/>
        <v>7913033.2639770927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Sales!I257</f>
        <v>8289651</v>
      </c>
      <c r="D258" s="30">
        <f>Returns!I258</f>
        <v>7746452</v>
      </c>
      <c r="E258" s="31">
        <f t="shared" si="1"/>
        <v>0.93447263340760667</v>
      </c>
      <c r="F258" s="165">
        <f t="shared" si="6"/>
        <v>7098996.3313543871</v>
      </c>
      <c r="G258" s="35"/>
      <c r="H258" s="35"/>
      <c r="I258" s="30">
        <f t="shared" si="8"/>
        <v>7514955.1766099185</v>
      </c>
      <c r="J258" s="30"/>
      <c r="K258" s="30"/>
      <c r="L258" s="31">
        <f t="shared" si="7"/>
        <v>0.88369893258311394</v>
      </c>
      <c r="M258" s="30"/>
      <c r="N258" s="30"/>
      <c r="O258" s="167">
        <f t="shared" si="5"/>
        <v>6640957.8679801319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Sales!I258</f>
        <v>10771245</v>
      </c>
      <c r="D259" s="30">
        <f>Returns!I259</f>
        <v>9199862</v>
      </c>
      <c r="E259" s="31">
        <f t="shared" si="1"/>
        <v>0.85411315033684587</v>
      </c>
      <c r="F259" s="165">
        <f t="shared" si="6"/>
        <v>8976945.756480284</v>
      </c>
      <c r="G259" s="35"/>
      <c r="H259" s="35"/>
      <c r="I259" s="30">
        <f t="shared" si="8"/>
        <v>10921381.324190786</v>
      </c>
      <c r="J259" s="30"/>
      <c r="K259" s="30"/>
      <c r="L259" s="31">
        <f t="shared" si="7"/>
        <v>0.8550540670497625</v>
      </c>
      <c r="M259" s="30"/>
      <c r="N259" s="30"/>
      <c r="O259" s="167">
        <f t="shared" si="5"/>
        <v>9338371.5190506522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Sales!I259</f>
        <v>10107241</v>
      </c>
      <c r="D260" s="30">
        <f>Returns!I260</f>
        <v>11071284</v>
      </c>
      <c r="E260" s="31">
        <f t="shared" si="1"/>
        <v>1.0953814201125707</v>
      </c>
      <c r="F260" s="166">
        <f t="shared" si="6"/>
        <v>10159921.80272839</v>
      </c>
      <c r="G260" s="36"/>
      <c r="H260" s="36"/>
      <c r="I260" s="33">
        <f t="shared" si="8"/>
        <v>10101932.870149169</v>
      </c>
      <c r="J260" s="33"/>
      <c r="K260" s="33"/>
      <c r="L260" s="34">
        <f t="shared" si="7"/>
        <v>0.91045607816415841</v>
      </c>
      <c r="M260" s="33"/>
      <c r="N260" s="33"/>
      <c r="O260" s="168">
        <f t="shared" si="5"/>
        <v>9197366.1828336138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Sales!I260</f>
        <v>13864996</v>
      </c>
      <c r="D261" s="30">
        <f>Returns!I261</f>
        <v>12122214</v>
      </c>
      <c r="E261" s="31">
        <f t="shared" si="1"/>
        <v>0.87430346175361318</v>
      </c>
      <c r="F261" s="35"/>
      <c r="G261" s="35">
        <f>_xlfn.FORECAST.ETS($B261,$D$149:$D$260,$B$149:$B$260,12,1)</f>
        <v>11204763.66999295</v>
      </c>
      <c r="H261" s="35"/>
      <c r="I261" s="30"/>
      <c r="J261" s="30">
        <f>_xlfn.FORECAST.ETS($B261,$C$149:$C$260,$B$149:$B$260,12,1)</f>
        <v>12190257.591096921</v>
      </c>
      <c r="K261" s="30"/>
      <c r="L261" s="30"/>
      <c r="M261" s="31">
        <f>_xlfn.FORECAST.ETS($B261,$E$149:$E$260,$B$149:$B$260,12,1)</f>
        <v>0.97648115874141372</v>
      </c>
      <c r="N261" s="30"/>
      <c r="O261" s="37"/>
      <c r="P261" s="37">
        <f>J261*M261</f>
        <v>11903556.857910637</v>
      </c>
      <c r="Q261" s="37"/>
      <c r="R261" t="s">
        <v>159</v>
      </c>
      <c r="S261" s="35">
        <f>SUM(G265:G272)-SUM($D265:$D272)</f>
        <v>-7679961.5917343497</v>
      </c>
      <c r="T261" s="37">
        <f>SUM(P265:P272)-SUM($D265:$D272)</f>
        <v>-8863394.2522515357</v>
      </c>
      <c r="U261" s="35">
        <f>ABS(S261)</f>
        <v>7679961.5917343497</v>
      </c>
      <c r="V261" s="37">
        <f>ABS(T261)</f>
        <v>8863394.2522515357</v>
      </c>
      <c r="W261" s="53">
        <f>U261/SUM(D265:D272)</f>
        <v>9.9078789598614714E-2</v>
      </c>
      <c r="X261" s="54">
        <f>V261/SUM(D265:D272)</f>
        <v>0.11434619350096055</v>
      </c>
      <c r="Y261" s="35">
        <f>S261^2</f>
        <v>58981810050514.805</v>
      </c>
      <c r="Z261" s="37">
        <f>T261^2</f>
        <v>78559757670845.563</v>
      </c>
      <c r="AA261" s="67">
        <f>SUM(G304:G311)-SUM($D265:$D272)</f>
        <v>-4945829.9840179682</v>
      </c>
      <c r="AB261" s="67">
        <f>ABS(AA261)</f>
        <v>4945829.9840179682</v>
      </c>
      <c r="AC261" s="68">
        <f>AB261/SUM(D265:D272)</f>
        <v>6.3805898313923012E-2</v>
      </c>
      <c r="AD261" s="67">
        <f>AA261^2</f>
        <v>24461234230811.176</v>
      </c>
    </row>
    <row r="262" spans="2:30" x14ac:dyDescent="0.25">
      <c r="B262" s="27">
        <v>45107</v>
      </c>
      <c r="C262" s="30">
        <f>Sales!I261</f>
        <v>13376272</v>
      </c>
      <c r="D262" s="30">
        <f>Returns!I262</f>
        <v>10832540</v>
      </c>
      <c r="E262" s="31">
        <f t="shared" si="1"/>
        <v>0.80983251536751044</v>
      </c>
      <c r="F262" s="35"/>
      <c r="G262" s="35">
        <f t="shared" ref="G262:G264" si="9">_xlfn.FORECAST.ETS($B262,$D$149:$D$260,$B$149:$B$260,12,1)</f>
        <v>10975092.284983369</v>
      </c>
      <c r="H262" s="35"/>
      <c r="I262" s="30"/>
      <c r="J262" s="30">
        <f t="shared" ref="J262:J264" si="10">_xlfn.FORECAST.ETS($B262,$C$149:$C$260,$B$149:$B$260,12,1)</f>
        <v>13764024.107666763</v>
      </c>
      <c r="K262" s="30"/>
      <c r="L262" s="30"/>
      <c r="M262" s="31">
        <f t="shared" ref="M262:M264" si="11">_xlfn.FORECAST.ETS($B262,$E$149:$E$260,$B$149:$B$260,12,1)</f>
        <v>0.85084404260973856</v>
      </c>
      <c r="N262" s="30"/>
      <c r="O262" s="37"/>
      <c r="P262" s="37">
        <f t="shared" si="5"/>
        <v>11711037.914345087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Sales!I262</f>
        <v>12324059</v>
      </c>
      <c r="D263" s="30">
        <f>Returns!I263</f>
        <v>11755708</v>
      </c>
      <c r="E263" s="31">
        <f t="shared" si="1"/>
        <v>0.95388280760421551</v>
      </c>
      <c r="F263" s="35"/>
      <c r="G263" s="35">
        <f t="shared" si="9"/>
        <v>12522090.467128122</v>
      </c>
      <c r="H263" s="35"/>
      <c r="I263" s="30"/>
      <c r="J263" s="30">
        <f t="shared" si="10"/>
        <v>14251816.718852242</v>
      </c>
      <c r="K263" s="30"/>
      <c r="L263" s="30"/>
      <c r="M263" s="31">
        <f t="shared" si="11"/>
        <v>0.9655636808826068</v>
      </c>
      <c r="N263" s="30"/>
      <c r="O263" s="37"/>
      <c r="P263" s="37">
        <f t="shared" si="5"/>
        <v>13761036.610319247</v>
      </c>
      <c r="Q263" s="37"/>
      <c r="R263" t="s">
        <v>160</v>
      </c>
      <c r="S263" s="35">
        <f>SUM(G270:G272)-SUM($D270:$D272)</f>
        <v>-3218247.5798800029</v>
      </c>
      <c r="T263" s="37">
        <f>SUM(P270:P272)-SUM($D270:$D272)</f>
        <v>-4837961.2031208612</v>
      </c>
      <c r="U263" s="35">
        <f>ABS(S263)</f>
        <v>3218247.5798800029</v>
      </c>
      <c r="V263" s="37">
        <f>ABS(T263)</f>
        <v>4837961.2031208612</v>
      </c>
      <c r="W263" s="53">
        <f>U263/SUM(D267:D274)</f>
        <v>4.109184953490877E-2</v>
      </c>
      <c r="X263" s="54">
        <f>V263/SUM(D267:D274)</f>
        <v>6.1772989454646376E-2</v>
      </c>
      <c r="Y263" s="35">
        <f>S263^2</f>
        <v>10357117485403.496</v>
      </c>
      <c r="Z263" s="37">
        <f>T263^2</f>
        <v>23405868602902.652</v>
      </c>
      <c r="AA263" s="67">
        <f>SUM(G309:G311)-SUM($D270:$D272)</f>
        <v>-1976188.609165635</v>
      </c>
      <c r="AB263" s="67">
        <f>ABS(AA263)</f>
        <v>1976188.609165635</v>
      </c>
      <c r="AC263" s="68">
        <f>AB263/SUM(D267:D274)</f>
        <v>2.523275259744397E-2</v>
      </c>
      <c r="AD263" s="67">
        <f>AA263^2</f>
        <v>3905321418996.0068</v>
      </c>
    </row>
    <row r="264" spans="2:30" x14ac:dyDescent="0.25">
      <c r="B264" s="27">
        <v>45169</v>
      </c>
      <c r="C264" s="30">
        <f>Sales!I263</f>
        <v>13072093</v>
      </c>
      <c r="D264" s="30">
        <f>Returns!I264</f>
        <v>11733372</v>
      </c>
      <c r="E264" s="31">
        <f t="shared" si="1"/>
        <v>0.89758939138514393</v>
      </c>
      <c r="F264" s="35"/>
      <c r="G264" s="35">
        <f t="shared" si="9"/>
        <v>11743133.338942841</v>
      </c>
      <c r="H264" s="35"/>
      <c r="I264" s="30"/>
      <c r="J264" s="30">
        <f t="shared" si="10"/>
        <v>13099020.801256426</v>
      </c>
      <c r="K264" s="30"/>
      <c r="L264" s="30"/>
      <c r="M264" s="31">
        <f t="shared" si="11"/>
        <v>1.0586235258996259</v>
      </c>
      <c r="N264" s="30"/>
      <c r="O264" s="37"/>
      <c r="P264" s="37">
        <f t="shared" si="5"/>
        <v>13866931.586458622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Sales!I264</f>
        <v>10945182</v>
      </c>
      <c r="D265" s="30">
        <f>Returns!I265</f>
        <v>10750317</v>
      </c>
      <c r="E265" s="31">
        <f t="shared" si="1"/>
        <v>0.98219627595045933</v>
      </c>
      <c r="F265" s="35"/>
      <c r="G265" s="175">
        <f>_xlfn.FORECAST.ETS($B265,$D$149:$D$264,$B$149:$B$264,12,1)</f>
        <v>11129041.642576203</v>
      </c>
      <c r="H265" s="35"/>
      <c r="I265" s="30"/>
      <c r="J265" s="173">
        <f>_xlfn.FORECAST.ETS($B265,$C$149:$C$264,$B$149:$B$264,12,1)</f>
        <v>10849403.104530169</v>
      </c>
      <c r="K265" s="30"/>
      <c r="L265" s="30"/>
      <c r="M265" s="177">
        <f>_xlfn.FORECAST.ETS($B265,$E$149:$E$264,$B$149:$B$264,12,1)</f>
        <v>0.97808536006458047</v>
      </c>
      <c r="N265" s="30"/>
      <c r="O265" s="37"/>
      <c r="P265" s="167">
        <f t="shared" si="5"/>
        <v>10611642.341980167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Sales!I265</f>
        <v>12276295</v>
      </c>
      <c r="D266" s="30">
        <f>Returns!I266</f>
        <v>9531565</v>
      </c>
      <c r="E266" s="31">
        <f t="shared" si="1"/>
        <v>0.7764203287718322</v>
      </c>
      <c r="F266" s="35"/>
      <c r="G266" s="165">
        <f t="shared" ref="G266:G272" si="12">_xlfn.FORECAST.ETS($B266,$D$149:$D$264,$B$149:$B$264,12,1)</f>
        <v>10007844.770600446</v>
      </c>
      <c r="H266" s="35"/>
      <c r="I266" s="30"/>
      <c r="J266" s="30">
        <f t="shared" ref="J266:J272" si="13">_xlfn.FORECAST.ETS($B266,$C$149:$C$264,$B$149:$B$264,12,1)</f>
        <v>10769212.909714447</v>
      </c>
      <c r="K266" s="30"/>
      <c r="L266" s="30"/>
      <c r="M266" s="31">
        <f t="shared" ref="M266:M272" si="14">_xlfn.FORECAST.ETS($B266,$E$149:$E$264,$B$149:$B$264,12,1)</f>
        <v>0.92660255080556142</v>
      </c>
      <c r="N266" s="30"/>
      <c r="O266" s="37"/>
      <c r="P266" s="167">
        <f t="shared" ref="P266:P272" si="15">J266*M266</f>
        <v>9978780.1523095891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Sales!I266</f>
        <v>11968595</v>
      </c>
      <c r="D267" s="30">
        <f>Returns!I267</f>
        <v>10640202</v>
      </c>
      <c r="E267" s="31">
        <f t="shared" si="1"/>
        <v>0.88901011355133996</v>
      </c>
      <c r="F267" s="35"/>
      <c r="G267" s="165">
        <f t="shared" si="12"/>
        <v>7344640.0334544871</v>
      </c>
      <c r="H267" s="35"/>
      <c r="I267" s="30"/>
      <c r="J267" s="30">
        <f t="shared" si="13"/>
        <v>11335759.850162335</v>
      </c>
      <c r="K267" s="30"/>
      <c r="L267" s="30"/>
      <c r="M267" s="31">
        <f t="shared" si="14"/>
        <v>0.68829972631102054</v>
      </c>
      <c r="N267" s="30"/>
      <c r="O267" s="37"/>
      <c r="P267" s="167">
        <f t="shared" si="15"/>
        <v>7802400.4023941904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Sales!I267</f>
        <v>11956807</v>
      </c>
      <c r="D268" s="30">
        <f>Returns!I268</f>
        <v>8252194</v>
      </c>
      <c r="E268" s="31">
        <f t="shared" si="1"/>
        <v>0.6901670320512826</v>
      </c>
      <c r="F268" s="35"/>
      <c r="G268" s="165">
        <f t="shared" si="12"/>
        <v>6540930.8569988366</v>
      </c>
      <c r="H268" s="35"/>
      <c r="I268" s="30"/>
      <c r="J268" s="30">
        <f t="shared" si="13"/>
        <v>12873128.195114372</v>
      </c>
      <c r="K268" s="30"/>
      <c r="L268" s="30"/>
      <c r="M268" s="31">
        <f t="shared" si="14"/>
        <v>0.55230035628805296</v>
      </c>
      <c r="N268" s="30"/>
      <c r="O268" s="37"/>
      <c r="P268" s="167">
        <f t="shared" si="15"/>
        <v>7109833.2887034481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Sales!I268</f>
        <v>8753809</v>
      </c>
      <c r="D269" s="30">
        <f>Returns!I269</f>
        <v>9384071</v>
      </c>
      <c r="E269" s="31">
        <f t="shared" si="1"/>
        <v>1.0719986008376468</v>
      </c>
      <c r="F269" s="35"/>
      <c r="G269" s="165">
        <f t="shared" si="12"/>
        <v>9074177.6845156774</v>
      </c>
      <c r="H269" s="35"/>
      <c r="I269" s="30"/>
      <c r="J269" s="30">
        <f t="shared" si="13"/>
        <v>7237175.2870263718</v>
      </c>
      <c r="K269" s="30"/>
      <c r="L269" s="30"/>
      <c r="M269" s="31">
        <f t="shared" si="14"/>
        <v>1.2477602665876992</v>
      </c>
      <c r="N269" s="30"/>
      <c r="O269" s="37"/>
      <c r="P269" s="167">
        <f t="shared" si="15"/>
        <v>9030259.765481934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Sales!I269</f>
        <v>9488328</v>
      </c>
      <c r="D270" s="30">
        <f>Returns!I270</f>
        <v>8830261</v>
      </c>
      <c r="E270" s="31">
        <f t="shared" si="1"/>
        <v>0.93064457721107452</v>
      </c>
      <c r="F270" s="35"/>
      <c r="G270" s="165">
        <f t="shared" si="12"/>
        <v>6877735.2922643032</v>
      </c>
      <c r="H270" s="35"/>
      <c r="I270" s="30"/>
      <c r="J270" s="30">
        <f t="shared" si="13"/>
        <v>7608946.9807851035</v>
      </c>
      <c r="K270" s="30"/>
      <c r="L270" s="30"/>
      <c r="M270" s="31">
        <f t="shared" si="14"/>
        <v>0.88110741573443996</v>
      </c>
      <c r="N270" s="30"/>
      <c r="O270" s="37"/>
      <c r="P270" s="167">
        <f t="shared" si="15"/>
        <v>6704299.6106999321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Sales!I270</f>
        <v>10411218</v>
      </c>
      <c r="D271" s="30">
        <f>Returns!I271</f>
        <v>8655066</v>
      </c>
      <c r="E271" s="31">
        <f t="shared" si="1"/>
        <v>0.83132117683060713</v>
      </c>
      <c r="F271" s="35"/>
      <c r="G271" s="165">
        <f t="shared" si="12"/>
        <v>8835643.464605907</v>
      </c>
      <c r="H271" s="35"/>
      <c r="I271" s="30"/>
      <c r="J271" s="30">
        <f t="shared" si="13"/>
        <v>10034355.860326858</v>
      </c>
      <c r="K271" s="30"/>
      <c r="L271" s="30"/>
      <c r="M271" s="31">
        <f t="shared" si="14"/>
        <v>0.84513746167359605</v>
      </c>
      <c r="N271" s="30"/>
      <c r="O271" s="37"/>
      <c r="P271" s="167">
        <f t="shared" si="15"/>
        <v>8480410.0413262136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Sales!I271</f>
        <v>10798933</v>
      </c>
      <c r="D272" s="30">
        <f>Returns!I272</f>
        <v>11470004</v>
      </c>
      <c r="E272" s="31">
        <f t="shared" si="1"/>
        <v>1.0621423431370489</v>
      </c>
      <c r="F272" s="36"/>
      <c r="G272" s="166">
        <f t="shared" si="12"/>
        <v>10023704.663249787</v>
      </c>
      <c r="H272" s="36"/>
      <c r="I272" s="33"/>
      <c r="J272" s="33">
        <f t="shared" si="13"/>
        <v>9657766.3014934864</v>
      </c>
      <c r="K272" s="33"/>
      <c r="L272" s="33"/>
      <c r="M272" s="34">
        <f t="shared" si="14"/>
        <v>0.92491988996168162</v>
      </c>
      <c r="N272" s="33"/>
      <c r="O272" s="38"/>
      <c r="P272" s="168">
        <f t="shared" si="15"/>
        <v>8932660.1448529921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Sales!I272</f>
        <v>12800395</v>
      </c>
      <c r="D273" s="30">
        <f>Returns!I273</f>
        <v>10658745</v>
      </c>
      <c r="E273" s="31">
        <f t="shared" si="1"/>
        <v>0.83268875687039345</v>
      </c>
      <c r="F273" s="35"/>
      <c r="G273" s="35"/>
      <c r="H273" s="35">
        <f>_xlfn.FORECAST.ETS($B273,$D$149:$D$272,$B$149:$B$272,12,1)</f>
        <v>11570083.91915074</v>
      </c>
      <c r="I273" s="30"/>
      <c r="J273" s="30"/>
      <c r="K273" s="30">
        <f>_xlfn.FORECAST.ETS($B273,$C$149:$C$272,$B$149:$B$272,12,1)</f>
        <v>13142377.407614542</v>
      </c>
      <c r="L273" s="30"/>
      <c r="M273" s="30"/>
      <c r="N273" s="31">
        <f>_xlfn.FORECAST.ETS($B273,$E$149:$E$272,$B$149:$B$272,12,1)</f>
        <v>0.91931336305468758</v>
      </c>
      <c r="O273" s="37"/>
      <c r="P273" s="37"/>
      <c r="Q273" s="37">
        <f>K273*N273</f>
        <v>12081963.173128072</v>
      </c>
      <c r="R273" t="s">
        <v>159</v>
      </c>
      <c r="S273" s="35">
        <f>SUM(H277:H284)-SUM($D277:$D284)</f>
        <v>-5728924.1462913454</v>
      </c>
      <c r="T273" s="37">
        <f>SUM(Q277:Q284)-SUM($D277:$D284)</f>
        <v>-2798554.632098943</v>
      </c>
      <c r="U273" s="35">
        <f>ABS(S273)</f>
        <v>5728924.1462913454</v>
      </c>
      <c r="V273" s="37">
        <f>ABS(T273)</f>
        <v>2798554.632098943</v>
      </c>
      <c r="W273" s="53">
        <f>U273/SUM(D277:D284)</f>
        <v>7.6274660398073332E-2</v>
      </c>
      <c r="X273" s="54">
        <f>V273/SUM(D277:D284)</f>
        <v>3.7259841240346286E-2</v>
      </c>
      <c r="Y273" s="35">
        <f>S273^2</f>
        <v>32820571873960.02</v>
      </c>
      <c r="Z273" s="37">
        <f>T273^2</f>
        <v>7831908028842.4502</v>
      </c>
      <c r="AA273" s="67">
        <f>SUM(H316:H323)-SUM($D277:$D284)</f>
        <v>-437223.03519698977</v>
      </c>
      <c r="AB273" s="67">
        <f>ABS(AA273)</f>
        <v>437223.03519698977</v>
      </c>
      <c r="AC273" s="68">
        <f>AB273/SUM(D277:D284)</f>
        <v>5.8211695034318034E-3</v>
      </c>
      <c r="AD273" s="67">
        <f>AA273^2</f>
        <v>191163982506.86816</v>
      </c>
    </row>
    <row r="274" spans="2:33" x14ac:dyDescent="0.25">
      <c r="B274" s="27">
        <v>45473</v>
      </c>
      <c r="C274" s="30">
        <f>Sales!I273</f>
        <v>11695326</v>
      </c>
      <c r="D274" s="30">
        <f>Returns!I274</f>
        <v>10427849</v>
      </c>
      <c r="E274" s="31">
        <f t="shared" si="1"/>
        <v>0.89162533819065837</v>
      </c>
      <c r="F274" s="35"/>
      <c r="G274" s="35"/>
      <c r="H274" s="35">
        <f t="shared" ref="H274:H276" si="16">_xlfn.FORECAST.ETS($B274,$D$149:$D$272,$B$149:$B$272,12,1)</f>
        <v>11343243.89526679</v>
      </c>
      <c r="I274" s="30"/>
      <c r="J274" s="30"/>
      <c r="K274" s="30">
        <f t="shared" ref="K274:K276" si="17">_xlfn.FORECAST.ETS($B274,$C$149:$C$272,$B$149:$B$272,12,1)</f>
        <v>14077515.658089332</v>
      </c>
      <c r="L274" s="30"/>
      <c r="M274" s="30"/>
      <c r="N274" s="31">
        <f t="shared" ref="N274:N276" si="18">_xlfn.FORECAST.ETS($B274,$E$149:$E$272,$B$149:$B$272,12,1)</f>
        <v>0.80919423328811224</v>
      </c>
      <c r="O274" s="37"/>
      <c r="P274" s="37"/>
      <c r="Q274" s="37">
        <f t="shared" ref="Q274:Q284" si="19">K274*N274</f>
        <v>11391444.489548992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Sales!I274</f>
        <v>14866902</v>
      </c>
      <c r="D275" s="30">
        <f>Returns!I275</f>
        <v>12049212</v>
      </c>
      <c r="E275" s="31">
        <f t="shared" si="1"/>
        <v>0.81047228265848525</v>
      </c>
      <c r="F275" s="35"/>
      <c r="G275" s="35"/>
      <c r="H275" s="35">
        <f t="shared" si="16"/>
        <v>12895004.506894395</v>
      </c>
      <c r="I275" s="30"/>
      <c r="J275" s="30"/>
      <c r="K275" s="30">
        <f t="shared" si="17"/>
        <v>13848764.101483693</v>
      </c>
      <c r="L275" s="30"/>
      <c r="M275" s="30"/>
      <c r="N275" s="31">
        <f t="shared" si="18"/>
        <v>0.9217294915111357</v>
      </c>
      <c r="O275" s="37"/>
      <c r="P275" s="37"/>
      <c r="Q275" s="37">
        <f t="shared" si="19"/>
        <v>12764814.293318234</v>
      </c>
      <c r="R275" t="s">
        <v>160</v>
      </c>
      <c r="S275" s="35">
        <f>SUM(H282:H284)-SUM($D282:$D284)</f>
        <v>-1638086.0436189026</v>
      </c>
      <c r="T275" s="37">
        <f>SUM(Q282:Q284)-SUM($D282:$D284)</f>
        <v>-1673162.7860047445</v>
      </c>
      <c r="U275" s="35">
        <f>ABS(S275)</f>
        <v>1638086.0436189026</v>
      </c>
      <c r="V275" s="37">
        <f>ABS(T275)</f>
        <v>1673162.7860047445</v>
      </c>
      <c r="W275" s="53">
        <f>U275/SUM(D279:D286)</f>
        <v>3.0717342862489627E-2</v>
      </c>
      <c r="X275" s="54">
        <f>V275/SUM(D279:D286)</f>
        <v>3.1375100937263749E-2</v>
      </c>
      <c r="Y275" s="35">
        <f>S275^2</f>
        <v>2683325886299.0293</v>
      </c>
      <c r="Z275" s="37">
        <f>T275^2</f>
        <v>2799473708471.1582</v>
      </c>
      <c r="AA275" s="67">
        <f>SUM(H321:H323)-SUM($D282:$D284)</f>
        <v>212636.16883497685</v>
      </c>
      <c r="AB275" s="67">
        <f>ABS(AA275)</f>
        <v>212636.16883497685</v>
      </c>
      <c r="AC275" s="68">
        <f>AB275/SUM(D279:D286)</f>
        <v>3.9873473853915473E-3</v>
      </c>
      <c r="AD275" s="67">
        <f>AA275^2</f>
        <v>45214140296.81678</v>
      </c>
    </row>
    <row r="276" spans="2:33" x14ac:dyDescent="0.25">
      <c r="B276" s="27">
        <v>45535</v>
      </c>
      <c r="C276" s="30">
        <f>Sales!I275</f>
        <v>12409598</v>
      </c>
      <c r="D276" s="30">
        <f>Returns!I276</f>
        <v>11442829</v>
      </c>
      <c r="E276" s="31">
        <f t="shared" si="1"/>
        <v>0.92209505900191124</v>
      </c>
      <c r="F276" s="35"/>
      <c r="G276" s="35"/>
      <c r="H276" s="35">
        <f t="shared" si="16"/>
        <v>12122075.387476861</v>
      </c>
      <c r="I276" s="30"/>
      <c r="J276" s="30"/>
      <c r="K276" s="30">
        <f t="shared" si="17"/>
        <v>13144130.386967346</v>
      </c>
      <c r="L276" s="30"/>
      <c r="M276" s="30"/>
      <c r="N276" s="31">
        <f t="shared" si="18"/>
        <v>0.99768629051683799</v>
      </c>
      <c r="O276" s="37"/>
      <c r="P276" s="37"/>
      <c r="Q276" s="37">
        <f t="shared" si="19"/>
        <v>13113718.687843101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Sales!I276</f>
        <v>10070086</v>
      </c>
      <c r="D277" s="30">
        <f>Returns!I277</f>
        <v>10527758</v>
      </c>
      <c r="E277" s="31">
        <f t="shared" ref="E277:E284" si="20">IFERROR(D277/C277,0)</f>
        <v>1.0454486684622157</v>
      </c>
      <c r="F277" s="35"/>
      <c r="G277" s="35"/>
      <c r="H277" s="175">
        <f>_xlfn.FORECAST.ETS($B277,$D$149:$D$276,$B$149:$B$276,12,1)</f>
        <v>11044570.456564013</v>
      </c>
      <c r="I277" s="30"/>
      <c r="J277" s="30"/>
      <c r="K277" s="173">
        <f>_xlfn.FORECAST.ETS($B277,$C$149:$C$276,$B$149:$B$276,12,1)</f>
        <v>10954807.093974914</v>
      </c>
      <c r="L277" s="30"/>
      <c r="M277" s="30"/>
      <c r="N277" s="177">
        <f>_xlfn.FORECAST.ETS($B277,$E$149:$E$276,$B$149:$B$276,12,1)</f>
        <v>1.0009113787048352</v>
      </c>
      <c r="O277" s="37"/>
      <c r="P277" s="37"/>
      <c r="Q277" s="167">
        <f t="shared" si="19"/>
        <v>10964791.071875941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Sales!I277</f>
        <v>12560558</v>
      </c>
      <c r="D278" s="30">
        <f>Returns!I278</f>
        <v>11253656</v>
      </c>
      <c r="E278" s="31">
        <f t="shared" si="20"/>
        <v>0.89595191551203379</v>
      </c>
      <c r="F278" s="35"/>
      <c r="G278" s="35"/>
      <c r="H278" s="165">
        <f t="shared" ref="H278:H284" si="21">_xlfn.FORECAST.ETS($B278,$D$149:$D$276,$B$149:$B$276,12,1)</f>
        <v>9928397.562545063</v>
      </c>
      <c r="I278" s="30"/>
      <c r="J278" s="30"/>
      <c r="K278" s="30">
        <f t="shared" ref="K278:K284" si="22">_xlfn.FORECAST.ETS($B278,$C$149:$C$276,$B$149:$B$276,12,1)</f>
        <v>11211244.943854887</v>
      </c>
      <c r="L278" s="30"/>
      <c r="M278" s="30"/>
      <c r="N278" s="31">
        <f t="shared" ref="N278:N284" si="23">_xlfn.FORECAST.ETS($B278,$E$149:$E$276,$B$149:$B$276,12,1)</f>
        <v>0.93436092206478627</v>
      </c>
      <c r="O278" s="37"/>
      <c r="P278" s="37"/>
      <c r="Q278" s="167">
        <f t="shared" si="19"/>
        <v>10475349.163234426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Sales!I278</f>
        <v>11689644</v>
      </c>
      <c r="D279" s="30">
        <f>Returns!I279</f>
        <v>7863761</v>
      </c>
      <c r="E279" s="31">
        <f t="shared" si="20"/>
        <v>0.67271176093985408</v>
      </c>
      <c r="F279" s="35"/>
      <c r="G279" s="35"/>
      <c r="H279" s="165">
        <f t="shared" si="21"/>
        <v>7273763.9091694271</v>
      </c>
      <c r="I279" s="30"/>
      <c r="J279" s="30"/>
      <c r="K279" s="30">
        <f t="shared" si="22"/>
        <v>11475989.437398685</v>
      </c>
      <c r="L279" s="30"/>
      <c r="M279" s="30"/>
      <c r="N279" s="31">
        <f t="shared" si="23"/>
        <v>0.74362877148033601</v>
      </c>
      <c r="O279" s="37"/>
      <c r="P279" s="37"/>
      <c r="Q279" s="167">
        <f t="shared" si="19"/>
        <v>8533875.9268540964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Sales!I279</f>
        <v>12403498</v>
      </c>
      <c r="D280" s="30">
        <f>Returns!I280</f>
        <v>7956841</v>
      </c>
      <c r="E280" s="31">
        <f t="shared" si="20"/>
        <v>0.64149976079328586</v>
      </c>
      <c r="F280" s="35"/>
      <c r="G280" s="35"/>
      <c r="H280" s="165">
        <f t="shared" si="21"/>
        <v>6473166.8673973233</v>
      </c>
      <c r="I280" s="30"/>
      <c r="J280" s="30"/>
      <c r="K280" s="30">
        <f t="shared" si="22"/>
        <v>12611366.562109444</v>
      </c>
      <c r="L280" s="30"/>
      <c r="M280" s="30"/>
      <c r="N280" s="31">
        <f t="shared" si="23"/>
        <v>0.57167244036572873</v>
      </c>
      <c r="O280" s="37"/>
      <c r="P280" s="37"/>
      <c r="Q280" s="167">
        <f t="shared" si="19"/>
        <v>7209570.6989078568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Sales!I280</f>
        <v>9729134</v>
      </c>
      <c r="D281" s="30">
        <f>Returns!I281</f>
        <v>10218498</v>
      </c>
      <c r="E281" s="31">
        <f t="shared" si="20"/>
        <v>1.0502988241296707</v>
      </c>
      <c r="F281" s="35"/>
      <c r="G281" s="35"/>
      <c r="H281" s="165">
        <f t="shared" si="21"/>
        <v>9009777.1016517244</v>
      </c>
      <c r="I281" s="30"/>
      <c r="J281" s="30"/>
      <c r="K281" s="30">
        <f t="shared" si="22"/>
        <v>7674003.716883285</v>
      </c>
      <c r="L281" s="30"/>
      <c r="M281" s="30"/>
      <c r="N281" s="31">
        <f t="shared" si="23"/>
        <v>1.2394488775275809</v>
      </c>
      <c r="O281" s="37"/>
      <c r="P281" s="37"/>
      <c r="Q281" s="167">
        <f t="shared" si="19"/>
        <v>9511535.2930334713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Sales!I281</f>
        <v>8614150</v>
      </c>
      <c r="D282" s="30">
        <f>Returns!I282</f>
        <v>7012977</v>
      </c>
      <c r="E282" s="31">
        <f t="shared" si="20"/>
        <v>0.8141229256513991</v>
      </c>
      <c r="F282" s="35"/>
      <c r="G282" s="35"/>
      <c r="H282" s="165">
        <f t="shared" si="21"/>
        <v>6895174.6040490195</v>
      </c>
      <c r="I282" s="30"/>
      <c r="J282" s="30"/>
      <c r="K282" s="30">
        <f t="shared" si="22"/>
        <v>8032848.517699955</v>
      </c>
      <c r="L282" s="30"/>
      <c r="M282" s="30"/>
      <c r="N282" s="31">
        <f t="shared" si="23"/>
        <v>0.93351421439247262</v>
      </c>
      <c r="O282" s="37"/>
      <c r="P282" s="37"/>
      <c r="Q282" s="167">
        <f t="shared" si="19"/>
        <v>7498778.2733344119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Sales!I282</f>
        <v>8967826</v>
      </c>
      <c r="D283" s="30">
        <f>Returns!I283</f>
        <v>9710216</v>
      </c>
      <c r="E283" s="31">
        <f t="shared" si="20"/>
        <v>1.0827837203799449</v>
      </c>
      <c r="F283" s="35"/>
      <c r="G283" s="35"/>
      <c r="H283" s="165">
        <f t="shared" si="21"/>
        <v>8780442.5852238759</v>
      </c>
      <c r="I283" s="30"/>
      <c r="J283" s="30"/>
      <c r="K283" s="30">
        <f t="shared" si="22"/>
        <v>10018096.027058262</v>
      </c>
      <c r="L283" s="30"/>
      <c r="M283" s="30"/>
      <c r="N283" s="31">
        <f t="shared" si="23"/>
        <v>0.86187525813454535</v>
      </c>
      <c r="O283" s="37"/>
      <c r="P283" s="37"/>
      <c r="Q283" s="167">
        <f t="shared" si="19"/>
        <v>8634349.0993375033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Sales!I283</f>
        <v>11106773</v>
      </c>
      <c r="D284" s="30">
        <f>Returns!I284</f>
        <v>10565433</v>
      </c>
      <c r="E284" s="31">
        <f t="shared" si="20"/>
        <v>0.95126037058648805</v>
      </c>
      <c r="F284" s="35"/>
      <c r="G284" s="35"/>
      <c r="H284" s="165">
        <f t="shared" si="21"/>
        <v>9974922.7671082001</v>
      </c>
      <c r="I284" s="30"/>
      <c r="J284" s="30"/>
      <c r="K284" s="30">
        <f t="shared" si="22"/>
        <v>9859472.8033642061</v>
      </c>
      <c r="L284" s="30"/>
      <c r="M284" s="30"/>
      <c r="N284" s="31">
        <f t="shared" si="23"/>
        <v>0.9617487699837074</v>
      </c>
      <c r="O284" s="37"/>
      <c r="P284" s="37"/>
      <c r="Q284" s="169">
        <f t="shared" si="19"/>
        <v>9482335.8413233403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11234696.366822533</v>
      </c>
      <c r="G288" s="65"/>
      <c r="H288" s="65"/>
      <c r="R288" t="s">
        <v>57</v>
      </c>
      <c r="S288" s="47">
        <f>AVERAGE(S249)</f>
        <v>-4733774.7224172354</v>
      </c>
      <c r="T288" s="47">
        <f>AVERAGE(T249)</f>
        <v>-6572676.9204102308</v>
      </c>
      <c r="U288" s="47">
        <f>AA249</f>
        <v>8539203.7414581031</v>
      </c>
      <c r="V288" s="47">
        <f>AVERAGE(U249)</f>
        <v>4733774.7224172354</v>
      </c>
      <c r="W288" s="47">
        <f>AVERAGE(V249)</f>
        <v>6572676.9204102308</v>
      </c>
      <c r="X288" s="47">
        <f>AB249</f>
        <v>8539203.7414581031</v>
      </c>
      <c r="Y288" s="48">
        <f>AVERAGE(W249)</f>
        <v>6.2400631228336258E-2</v>
      </c>
      <c r="Z288" s="48">
        <f>AVERAGE(X249)</f>
        <v>8.6641044989163279E-2</v>
      </c>
      <c r="AA288" s="48">
        <f>AC249</f>
        <v>0.11256380687720245</v>
      </c>
      <c r="AB288" s="47">
        <f>SQRT(AVERAGE(Y249))</f>
        <v>4733774.7224172354</v>
      </c>
      <c r="AC288" s="47">
        <f>SQRT(AVERAGE(Z249))</f>
        <v>6572676.9204102308</v>
      </c>
      <c r="AD288" s="30">
        <f>SQRT(AVERAGE(AD249))</f>
        <v>8539203.7414581031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10354288.48801318</v>
      </c>
      <c r="G289" s="65"/>
      <c r="H289" s="65"/>
      <c r="R289" t="s">
        <v>58</v>
      </c>
      <c r="S289" s="47">
        <f>S261</f>
        <v>-7679961.5917343497</v>
      </c>
      <c r="T289" s="47">
        <f>AVERAGE(T261)</f>
        <v>-8863394.2522515357</v>
      </c>
      <c r="U289" s="47">
        <f>AA261</f>
        <v>-4945829.9840179682</v>
      </c>
      <c r="V289" s="47">
        <f>AVERAGE(U261)</f>
        <v>7679961.5917343497</v>
      </c>
      <c r="W289" s="47">
        <f>AVERAGE(V261)</f>
        <v>8863394.2522515357</v>
      </c>
      <c r="X289" s="47">
        <f>AB261</f>
        <v>4945829.9840179682</v>
      </c>
      <c r="Y289" s="48">
        <f>AVERAGE(W261)</f>
        <v>9.9078789598614714E-2</v>
      </c>
      <c r="Z289" s="48">
        <f>AVERAGE(X261)</f>
        <v>0.11434619350096055</v>
      </c>
      <c r="AA289" s="48">
        <f>AC261</f>
        <v>6.3805898313923012E-2</v>
      </c>
      <c r="AB289" s="47">
        <f>SQRT(AVERAGE(Y261))</f>
        <v>7679961.5917343497</v>
      </c>
      <c r="AC289" s="47">
        <f>SQRT(AVERAGE(Z261))</f>
        <v>8863394.2522515357</v>
      </c>
      <c r="AD289" s="30">
        <f>SQRT(AVERAGE(AD261))</f>
        <v>4945829.9840179682</v>
      </c>
    </row>
    <row r="290" spans="2:37" x14ac:dyDescent="0.25">
      <c r="B290" s="27">
        <v>44773</v>
      </c>
      <c r="F290" s="64">
        <f t="shared" si="24"/>
        <v>12123366.124142002</v>
      </c>
      <c r="G290" s="65"/>
      <c r="H290" s="65"/>
      <c r="R290" t="s">
        <v>59</v>
      </c>
      <c r="S290" s="55">
        <f>AVERAGE(S273)</f>
        <v>-5728924.1462913454</v>
      </c>
      <c r="T290" s="55">
        <f>AVERAGE(T273)</f>
        <v>-2798554.632098943</v>
      </c>
      <c r="U290" s="55">
        <f>AA273</f>
        <v>-437223.03519698977</v>
      </c>
      <c r="V290" s="55">
        <f>AVERAGE(U273)</f>
        <v>5728924.1462913454</v>
      </c>
      <c r="W290" s="55">
        <f>AVERAGE(V273)</f>
        <v>2798554.632098943</v>
      </c>
      <c r="X290" s="55">
        <f>AB273</f>
        <v>437223.03519698977</v>
      </c>
      <c r="Y290" s="56">
        <f>AVERAGE(W273)</f>
        <v>7.6274660398073332E-2</v>
      </c>
      <c r="Z290" s="56">
        <f>AVERAGE(X273)</f>
        <v>3.7259841240346286E-2</v>
      </c>
      <c r="AA290" s="56">
        <f>AC273</f>
        <v>5.8211695034318034E-3</v>
      </c>
      <c r="AB290" s="55">
        <f>SQRT(AVERAGE(Y273))</f>
        <v>5728924.1462913454</v>
      </c>
      <c r="AC290" s="55">
        <f>SQRT(AVERAGE(Z273))</f>
        <v>2798554.632098943</v>
      </c>
      <c r="AD290" s="55">
        <f>SQRT(AVERAGE(AD273))</f>
        <v>437223.03519698977</v>
      </c>
      <c r="AE290" s="51"/>
      <c r="AF290" s="51"/>
    </row>
    <row r="291" spans="2:37" x14ac:dyDescent="0.25">
      <c r="B291" s="27">
        <v>44804</v>
      </c>
      <c r="F291" s="64">
        <f t="shared" si="24"/>
        <v>11539882.803714538</v>
      </c>
      <c r="G291" s="65"/>
      <c r="H291" s="65"/>
      <c r="R291" t="s">
        <v>69</v>
      </c>
      <c r="S291" s="47">
        <f t="shared" ref="S291:Z291" si="25">AVERAGE(S288:S290)</f>
        <v>-6047553.4868143098</v>
      </c>
      <c r="T291" s="47">
        <f t="shared" si="25"/>
        <v>-6078208.6015869034</v>
      </c>
      <c r="U291" s="47">
        <f t="shared" si="25"/>
        <v>1052050.2407477151</v>
      </c>
      <c r="V291" s="47">
        <f t="shared" si="25"/>
        <v>6047553.4868143098</v>
      </c>
      <c r="W291" s="47">
        <f t="shared" si="25"/>
        <v>6078208.6015869034</v>
      </c>
      <c r="X291" s="47">
        <f t="shared" si="25"/>
        <v>4640752.2535576867</v>
      </c>
      <c r="Y291" s="48">
        <f t="shared" si="25"/>
        <v>7.9251360408341423E-2</v>
      </c>
      <c r="Z291" s="48">
        <f t="shared" si="25"/>
        <v>7.9415693243490043E-2</v>
      </c>
      <c r="AA291" s="48">
        <f>AVERAGE(AA288:AA290)</f>
        <v>6.0730291564852427E-2</v>
      </c>
      <c r="AB291" s="47">
        <f>AVERAGE(AB288:AB290)</f>
        <v>6047553.4868143098</v>
      </c>
      <c r="AC291" s="47">
        <f>AVERAGE(AC288:AC290)</f>
        <v>6078208.6015869034</v>
      </c>
      <c r="AD291" s="47">
        <f t="shared" ref="AD291" si="26">AVERAGE(AD288:AD290)</f>
        <v>4640752.2535576867</v>
      </c>
      <c r="AE291" s="30">
        <f>SQRT(AVERAGE(Y249,Y261,Y273))</f>
        <v>6170116.2886683419</v>
      </c>
      <c r="AF291" s="30">
        <f>SQRT(AVERAGE(Z249,Z261,Z273))</f>
        <v>6572461.4262791313</v>
      </c>
      <c r="AG291" s="47">
        <f>SQRT(AVERAGE(AD273,AD261,AD249))</f>
        <v>5702934.8804351054</v>
      </c>
    </row>
    <row r="292" spans="2:37" x14ac:dyDescent="0.25">
      <c r="B292" s="27">
        <v>44834</v>
      </c>
      <c r="F292" s="179">
        <f>_xlfn.FORECAST.ETS($B292,$D$5:$D$252,$B$5:$B$252,12,1)</f>
        <v>11463595.311897086</v>
      </c>
      <c r="G292" s="65"/>
      <c r="H292" s="65"/>
      <c r="R292" t="s">
        <v>70</v>
      </c>
      <c r="S292" s="47">
        <f>ABS(S291)</f>
        <v>6047553.4868143098</v>
      </c>
      <c r="T292" s="47">
        <f>ABS(T291)</f>
        <v>6078208.6015869034</v>
      </c>
      <c r="U292" s="47">
        <f>ABS(U291)</f>
        <v>1052050.2407477151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11469808.18109112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9684780.6967140231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10030968.641398972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9969710.2162575778</v>
      </c>
      <c r="G296" s="65"/>
      <c r="H296" s="65"/>
      <c r="R296" t="s">
        <v>57</v>
      </c>
      <c r="V296" s="49">
        <f t="shared" ref="V296:X298" si="28">RANK(V288,$V288:$X288,1)</f>
        <v>1</v>
      </c>
      <c r="W296">
        <f t="shared" si="28"/>
        <v>2</v>
      </c>
      <c r="X296">
        <f t="shared" si="28"/>
        <v>3</v>
      </c>
      <c r="Y296" s="49">
        <f t="shared" ref="Y296:AA298" si="29">RANK(Y288,$Y288:$AA288,1)</f>
        <v>1</v>
      </c>
      <c r="Z296">
        <f t="shared" si="29"/>
        <v>2</v>
      </c>
      <c r="AA296">
        <f t="shared" si="29"/>
        <v>3</v>
      </c>
      <c r="AB296" s="49">
        <f t="shared" ref="AB296:AD298" si="30">RANK(AB288,$AB288:$AD288,1)</f>
        <v>1</v>
      </c>
      <c r="AC296">
        <f t="shared" si="30"/>
        <v>2</v>
      </c>
      <c r="AD296">
        <f t="shared" si="30"/>
        <v>3</v>
      </c>
    </row>
    <row r="297" spans="2:37" x14ac:dyDescent="0.25">
      <c r="B297" s="27">
        <v>44985</v>
      </c>
      <c r="F297" s="170">
        <f t="shared" si="27"/>
        <v>9354124.3400623892</v>
      </c>
      <c r="G297" s="65"/>
      <c r="H297" s="65"/>
      <c r="R297" t="s">
        <v>58</v>
      </c>
      <c r="V297" s="49">
        <f t="shared" si="28"/>
        <v>2</v>
      </c>
      <c r="W297">
        <f t="shared" si="28"/>
        <v>3</v>
      </c>
      <c r="X297">
        <f t="shared" si="28"/>
        <v>1</v>
      </c>
      <c r="Y297" s="49">
        <f t="shared" si="29"/>
        <v>2</v>
      </c>
      <c r="Z297">
        <f t="shared" si="29"/>
        <v>3</v>
      </c>
      <c r="AA297">
        <f t="shared" si="29"/>
        <v>1</v>
      </c>
      <c r="AB297" s="49">
        <f t="shared" si="30"/>
        <v>2</v>
      </c>
      <c r="AC297">
        <f t="shared" si="30"/>
        <v>3</v>
      </c>
      <c r="AD297">
        <f t="shared" si="30"/>
        <v>1</v>
      </c>
    </row>
    <row r="298" spans="2:37" x14ac:dyDescent="0.25">
      <c r="B298" s="27">
        <v>45016</v>
      </c>
      <c r="F298" s="170">
        <f t="shared" si="27"/>
        <v>10464184.543661378</v>
      </c>
      <c r="G298" s="65"/>
      <c r="H298" s="65"/>
      <c r="R298" t="s">
        <v>59</v>
      </c>
      <c r="S298" s="51"/>
      <c r="T298" s="58"/>
      <c r="U298" s="51"/>
      <c r="V298" s="57">
        <f t="shared" si="28"/>
        <v>3</v>
      </c>
      <c r="W298" s="51">
        <f t="shared" si="28"/>
        <v>2</v>
      </c>
      <c r="X298" s="51">
        <f t="shared" si="28"/>
        <v>1</v>
      </c>
      <c r="Y298" s="57">
        <f t="shared" si="29"/>
        <v>3</v>
      </c>
      <c r="Z298" s="51">
        <f t="shared" si="29"/>
        <v>2</v>
      </c>
      <c r="AA298" s="51">
        <f t="shared" si="29"/>
        <v>1</v>
      </c>
      <c r="AB298" s="57">
        <f t="shared" si="30"/>
        <v>3</v>
      </c>
      <c r="AC298" s="51">
        <f t="shared" si="30"/>
        <v>2</v>
      </c>
      <c r="AD298" s="51">
        <f t="shared" si="30"/>
        <v>1</v>
      </c>
      <c r="AE298" s="51"/>
      <c r="AF298" s="51"/>
    </row>
    <row r="299" spans="2:37" x14ac:dyDescent="0.25">
      <c r="B299" s="32">
        <v>45046</v>
      </c>
      <c r="F299" s="171">
        <f t="shared" si="27"/>
        <v>11963038.81037556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3</v>
      </c>
      <c r="U299">
        <f>RANK(U292,$S292:$U292,1)</f>
        <v>1</v>
      </c>
      <c r="V299">
        <f>RANK(V291,$V291:$X291,1)</f>
        <v>2</v>
      </c>
      <c r="W299">
        <f>RANK(W291,$V291:$X291,1)</f>
        <v>3</v>
      </c>
      <c r="X299">
        <f>RANK(X291,$V291:$X291,1)</f>
        <v>1</v>
      </c>
      <c r="Y299">
        <f>RANK(Y291,$Y291:$Z291,1)</f>
        <v>1</v>
      </c>
      <c r="Z299">
        <f>RANK(Z291,$Y291:$AA291,1)</f>
        <v>3</v>
      </c>
      <c r="AA299">
        <f>RANK(AA291,$Y291:$AA291,1)</f>
        <v>1</v>
      </c>
      <c r="AB299">
        <f>RANK(AB291,$AB291:$AD291,1)</f>
        <v>2</v>
      </c>
      <c r="AC299">
        <f>RANK(AC291,$AB291:$AD291,1)</f>
        <v>3</v>
      </c>
      <c r="AD299">
        <f>RANK(AD291,$AB291:$AD291,1)</f>
        <v>1</v>
      </c>
      <c r="AE299">
        <f>RANK(AE291,$AE291:$AG291,1)</f>
        <v>2</v>
      </c>
      <c r="AF299">
        <f>RANK(AF291,$AE291:$AG291,1)</f>
        <v>3</v>
      </c>
      <c r="AG299">
        <f>RANK(AG291,$AE291:$AG291,1)</f>
        <v>1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11765359.589020915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10814441.305110008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12488071.994700598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12115769.027442383</v>
      </c>
      <c r="H303" s="65"/>
      <c r="S303" s="50">
        <f>AVERAGE(S299,V299,Y299,AB299)</f>
        <v>1.75</v>
      </c>
      <c r="T303" s="50">
        <f>AVERAGE(T299,W299,Z299,AC299)</f>
        <v>3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10658985.295329798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10229192.917052649</v>
      </c>
      <c r="H305" s="65"/>
    </row>
    <row r="306" spans="2:8" x14ac:dyDescent="0.25">
      <c r="B306" s="27">
        <v>45260</v>
      </c>
      <c r="F306" s="65"/>
      <c r="G306" s="170">
        <f t="shared" si="32"/>
        <v>7948681.3853087137</v>
      </c>
      <c r="H306" s="65"/>
    </row>
    <row r="307" spans="2:8" x14ac:dyDescent="0.25">
      <c r="B307" s="27">
        <v>45291</v>
      </c>
      <c r="F307" s="65"/>
      <c r="G307" s="170">
        <f t="shared" si="32"/>
        <v>7246643.2236075019</v>
      </c>
      <c r="H307" s="65"/>
    </row>
    <row r="308" spans="2:8" x14ac:dyDescent="0.25">
      <c r="B308" s="27">
        <v>45322</v>
      </c>
      <c r="F308" s="65"/>
      <c r="G308" s="170">
        <f t="shared" si="32"/>
        <v>9505204.8038490154</v>
      </c>
      <c r="H308" s="65"/>
    </row>
    <row r="309" spans="2:8" x14ac:dyDescent="0.25">
      <c r="B309" s="27">
        <v>45351</v>
      </c>
      <c r="F309" s="65"/>
      <c r="G309" s="170">
        <f t="shared" si="32"/>
        <v>7249282.0613938691</v>
      </c>
      <c r="H309" s="65"/>
    </row>
    <row r="310" spans="2:8" x14ac:dyDescent="0.25">
      <c r="B310" s="27">
        <v>45382</v>
      </c>
      <c r="F310" s="65"/>
      <c r="G310" s="170">
        <f t="shared" si="32"/>
        <v>9275893.1108527035</v>
      </c>
      <c r="H310" s="65"/>
    </row>
    <row r="311" spans="2:8" x14ac:dyDescent="0.25">
      <c r="B311" s="32">
        <v>45412</v>
      </c>
      <c r="F311" s="66"/>
      <c r="G311" s="171">
        <f t="shared" si="32"/>
        <v>10453967.218587793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11894572.700018482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10987887.018095288</v>
      </c>
    </row>
    <row r="314" spans="2:8" x14ac:dyDescent="0.25">
      <c r="B314" s="27">
        <v>45504</v>
      </c>
      <c r="F314" s="65"/>
      <c r="G314" s="65"/>
      <c r="H314" s="64">
        <f t="shared" si="33"/>
        <v>12321560.324726539</v>
      </c>
    </row>
    <row r="315" spans="2:8" x14ac:dyDescent="0.25">
      <c r="B315" s="27">
        <v>45535</v>
      </c>
      <c r="F315" s="65"/>
      <c r="G315" s="65"/>
      <c r="H315" s="64">
        <f t="shared" si="33"/>
        <v>12373043.038990771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10795740.546975359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10429768.774208099</v>
      </c>
    </row>
    <row r="318" spans="2:8" x14ac:dyDescent="0.25">
      <c r="B318" s="27">
        <v>45626</v>
      </c>
      <c r="F318" s="65"/>
      <c r="G318" s="65"/>
      <c r="H318" s="170">
        <f t="shared" si="34"/>
        <v>8877570.0448516235</v>
      </c>
    </row>
    <row r="319" spans="2:8" x14ac:dyDescent="0.25">
      <c r="B319" s="27">
        <v>45657</v>
      </c>
      <c r="F319" s="65"/>
      <c r="G319" s="65"/>
      <c r="H319" s="170">
        <f t="shared" si="34"/>
        <v>7310735.3830411136</v>
      </c>
    </row>
    <row r="320" spans="2:8" x14ac:dyDescent="0.25">
      <c r="B320" s="27">
        <v>45688</v>
      </c>
      <c r="F320" s="65"/>
      <c r="G320" s="65"/>
      <c r="H320" s="170">
        <f t="shared" si="34"/>
        <v>9756840.046891842</v>
      </c>
    </row>
    <row r="321" spans="2:12" x14ac:dyDescent="0.25">
      <c r="B321" s="27">
        <v>45716</v>
      </c>
      <c r="F321" s="65"/>
      <c r="G321" s="65"/>
      <c r="H321" s="170">
        <f t="shared" si="34"/>
        <v>7711934.4647523332</v>
      </c>
    </row>
    <row r="322" spans="2:12" x14ac:dyDescent="0.25">
      <c r="B322" s="27">
        <v>45747</v>
      </c>
      <c r="F322" s="65"/>
      <c r="G322" s="65"/>
      <c r="H322" s="170">
        <f t="shared" si="34"/>
        <v>9180059.9392447397</v>
      </c>
    </row>
    <row r="323" spans="2:12" x14ac:dyDescent="0.25">
      <c r="B323" s="27">
        <v>45777</v>
      </c>
      <c r="F323" s="65"/>
      <c r="G323" s="65"/>
      <c r="H323" s="170">
        <f t="shared" si="34"/>
        <v>10609267.764837904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122468268</v>
      </c>
      <c r="D327" s="109">
        <f>SUM(D249:D252,F253:F260)</f>
        <v>117734493.27758276</v>
      </c>
      <c r="E327" s="47">
        <f>SUM(D249:D252,F292:F299)</f>
        <v>131007471.7414581</v>
      </c>
      <c r="F327" s="110">
        <f>SUM(D249:D252,O253:O260)</f>
        <v>115895591.07958977</v>
      </c>
      <c r="G327" s="111">
        <f>D327-$C327</f>
        <v>-4733774.7224172354</v>
      </c>
      <c r="H327" s="111">
        <f t="shared" ref="H327:I329" si="35">E327-$C327</f>
        <v>8539203.7414581031</v>
      </c>
      <c r="I327" s="112">
        <f t="shared" si="35"/>
        <v>-6572676.9204102308</v>
      </c>
      <c r="J327" s="118">
        <f>G327/$C327</f>
        <v>-3.8653071523941492E-2</v>
      </c>
      <c r="K327" s="119">
        <f t="shared" ref="K327:L330" si="36">H327/$C327</f>
        <v>6.9725847200338489E-2</v>
      </c>
      <c r="L327" s="120">
        <f t="shared" si="36"/>
        <v>-5.3668407561787604E-2</v>
      </c>
    </row>
    <row r="328" spans="2:12" x14ac:dyDescent="0.25">
      <c r="B328" t="s">
        <v>107</v>
      </c>
      <c r="C328" s="109">
        <f>SUM(D261:D272)</f>
        <v>123957514</v>
      </c>
      <c r="D328" s="109">
        <f>SUM(D261:D264,G265:G272)</f>
        <v>116277552.40826565</v>
      </c>
      <c r="E328" s="47">
        <f>SUM(D261:D264,G304:G311)</f>
        <v>119011684.01598203</v>
      </c>
      <c r="F328" s="110">
        <f>SUM(D261:D264,P265:P272)</f>
        <v>115094119.74774846</v>
      </c>
      <c r="G328" s="111">
        <f t="shared" ref="G328:G329" si="37">D328-$C328</f>
        <v>-7679961.5917343497</v>
      </c>
      <c r="H328" s="111">
        <f t="shared" si="35"/>
        <v>-4945829.9840179682</v>
      </c>
      <c r="I328" s="112">
        <f t="shared" si="35"/>
        <v>-8863394.2522515357</v>
      </c>
      <c r="J328" s="118">
        <f t="shared" ref="J328:J330" si="38">G328/$C328</f>
        <v>-6.1956402189014131E-2</v>
      </c>
      <c r="K328" s="119">
        <f t="shared" si="36"/>
        <v>-3.9899396369129897E-2</v>
      </c>
      <c r="L328" s="120">
        <f t="shared" si="36"/>
        <v>-7.1503485075148698E-2</v>
      </c>
    </row>
    <row r="329" spans="2:12" x14ac:dyDescent="0.25">
      <c r="B329" t="s">
        <v>108</v>
      </c>
      <c r="C329" s="109">
        <f>SUM(D273:D284)</f>
        <v>119687775</v>
      </c>
      <c r="D329" s="109">
        <f>SUM(D273:D276,H277:H284)</f>
        <v>113958850.85370865</v>
      </c>
      <c r="E329" s="47">
        <f>SUM(D273:D276,H316:H323)</f>
        <v>119250551.964803</v>
      </c>
      <c r="F329" s="110">
        <f>SUM(D273:D276,Q277:Q284)</f>
        <v>116889220.36790106</v>
      </c>
      <c r="G329" s="111">
        <f t="shared" si="37"/>
        <v>-5728924.1462913454</v>
      </c>
      <c r="H329" s="111">
        <f t="shared" si="35"/>
        <v>-437223.03519700468</v>
      </c>
      <c r="I329" s="112">
        <f t="shared" si="35"/>
        <v>-2798554.632098943</v>
      </c>
      <c r="J329" s="118">
        <f t="shared" si="38"/>
        <v>-4.7865574794847224E-2</v>
      </c>
      <c r="K329" s="119">
        <f t="shared" si="36"/>
        <v>-3.6530300207937251E-3</v>
      </c>
      <c r="L329" s="120">
        <f t="shared" si="36"/>
        <v>-2.3382125969832284E-2</v>
      </c>
    </row>
    <row r="330" spans="2:12" x14ac:dyDescent="0.25">
      <c r="B330" s="69" t="s">
        <v>114</v>
      </c>
      <c r="C330" s="113">
        <f>SUM(C327:C329)</f>
        <v>366113557</v>
      </c>
      <c r="D330" s="113">
        <f t="shared" ref="D330:F330" si="39">SUM(D327:D329)</f>
        <v>347970896.5395571</v>
      </c>
      <c r="E330" s="114">
        <f t="shared" si="39"/>
        <v>369269707.72224313</v>
      </c>
      <c r="F330" s="115">
        <f t="shared" si="39"/>
        <v>347878931.19523931</v>
      </c>
      <c r="G330" s="114">
        <f>SUM(G327:G329)</f>
        <v>-18142660.46044293</v>
      </c>
      <c r="H330" s="116">
        <f t="shared" ref="H330:I330" si="40">SUM(H327:H329)</f>
        <v>3156150.7222431302</v>
      </c>
      <c r="I330" s="117">
        <f t="shared" si="40"/>
        <v>-18234625.804760709</v>
      </c>
      <c r="J330" s="121">
        <f t="shared" si="38"/>
        <v>-4.9554735446311074E-2</v>
      </c>
      <c r="K330" s="122">
        <f t="shared" si="36"/>
        <v>8.6206879311031097E-3</v>
      </c>
      <c r="L330" s="123">
        <f t="shared" si="36"/>
        <v>-4.9805928942316412E-2</v>
      </c>
    </row>
    <row r="331" spans="2:12" x14ac:dyDescent="0.25">
      <c r="B331" s="69" t="s">
        <v>118</v>
      </c>
      <c r="G331" s="124">
        <f>ABS(G327)+ABS(G328)+ABS(G329)</f>
        <v>18142660.46044293</v>
      </c>
      <c r="H331" s="125">
        <f t="shared" ref="H331:I331" si="41">ABS(H327)+ABS(H328)+ABS(H329)</f>
        <v>13922256.760673076</v>
      </c>
      <c r="I331" s="125">
        <f t="shared" si="41"/>
        <v>18234625.804760709</v>
      </c>
      <c r="J331" s="126">
        <f>G331/$C330</f>
        <v>4.9554735446311074E-2</v>
      </c>
      <c r="K331" s="126">
        <f>H331/$C330</f>
        <v>3.8027154401914363E-2</v>
      </c>
      <c r="L331" s="127">
        <f>I331/$C330</f>
        <v>4.9805928942316412E-2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122468268</v>
      </c>
      <c r="D336" s="109">
        <f>SUM($D249:$D257,F258:F260)</f>
        <v>120686533.89056304</v>
      </c>
      <c r="E336" s="47">
        <f>SUM($D249:$D257,F297:F299)</f>
        <v>126232017.69409932</v>
      </c>
      <c r="F336" s="110">
        <f>SUM($D249:D257,O258:O260)</f>
        <v>119627365.56986441</v>
      </c>
      <c r="G336" s="111">
        <f>D336-$C336</f>
        <v>-1781734.109436959</v>
      </c>
      <c r="H336" s="111">
        <f t="shared" ref="H336:H338" si="42">E336-$C336</f>
        <v>3763749.694099322</v>
      </c>
      <c r="I336" s="112">
        <f t="shared" ref="I336:I338" si="43">F336-$C336</f>
        <v>-2840902.4301355928</v>
      </c>
      <c r="J336" s="118">
        <f>G336/$C336</f>
        <v>-1.4548536845780811E-2</v>
      </c>
      <c r="K336" s="119">
        <f t="shared" ref="K336:K339" si="44">H336/$C336</f>
        <v>3.0732448131783181E-2</v>
      </c>
      <c r="L336" s="120">
        <f t="shared" ref="L336:L339" si="45">I336/$C336</f>
        <v>-2.3197049133867009E-2</v>
      </c>
    </row>
    <row r="337" spans="2:12" x14ac:dyDescent="0.25">
      <c r="B337" t="s">
        <v>107</v>
      </c>
      <c r="C337" s="109">
        <f t="shared" ref="C337:C338" si="46">C328</f>
        <v>123957514</v>
      </c>
      <c r="D337" s="109">
        <f>SUM($D261:$D269,G270:G272)</f>
        <v>120739266.42012</v>
      </c>
      <c r="E337" s="47">
        <f>SUM($D261:$D269,G309:G311)</f>
        <v>121981325.39083436</v>
      </c>
      <c r="F337" s="110">
        <f>SUM($D261:$D269,P270:P272)</f>
        <v>119119552.79687914</v>
      </c>
      <c r="G337" s="111">
        <f t="shared" ref="G337:G338" si="47">D337-$C337</f>
        <v>-3218247.5798799992</v>
      </c>
      <c r="H337" s="111">
        <f t="shared" si="42"/>
        <v>-1976188.6091656387</v>
      </c>
      <c r="I337" s="112">
        <f t="shared" si="43"/>
        <v>-4837961.2031208575</v>
      </c>
      <c r="J337" s="118">
        <f t="shared" ref="J337:J339" si="48">G337/$C337</f>
        <v>-2.5962505023132354E-2</v>
      </c>
      <c r="K337" s="119">
        <f t="shared" si="44"/>
        <v>-1.5942467264756847E-2</v>
      </c>
      <c r="L337" s="120">
        <f t="shared" si="45"/>
        <v>-3.9029188687350225E-2</v>
      </c>
    </row>
    <row r="338" spans="2:12" x14ac:dyDescent="0.25">
      <c r="B338" t="s">
        <v>108</v>
      </c>
      <c r="C338" s="109">
        <f t="shared" si="46"/>
        <v>119687775</v>
      </c>
      <c r="D338" s="109">
        <f>SUM($D273:$D281,H282:H284)</f>
        <v>118049688.95638111</v>
      </c>
      <c r="E338" s="47">
        <f>SUM($D273:$D281,H321:H323)</f>
        <v>119900411.16883497</v>
      </c>
      <c r="F338" s="110">
        <f>SUM($D273:$D281,Q282:Q284)</f>
        <v>118014612.21399526</v>
      </c>
      <c r="G338" s="111">
        <f t="shared" si="47"/>
        <v>-1638086.0436188877</v>
      </c>
      <c r="H338" s="111">
        <f t="shared" si="42"/>
        <v>212636.1688349694</v>
      </c>
      <c r="I338" s="112">
        <f t="shared" si="43"/>
        <v>-1673162.786004737</v>
      </c>
      <c r="J338" s="118">
        <f t="shared" si="48"/>
        <v>-1.3686327142591527E-2</v>
      </c>
      <c r="K338" s="119">
        <f t="shared" si="44"/>
        <v>1.7765905401363623E-3</v>
      </c>
      <c r="L338" s="120">
        <f t="shared" si="45"/>
        <v>-1.397939585730236E-2</v>
      </c>
    </row>
    <row r="339" spans="2:12" x14ac:dyDescent="0.25">
      <c r="B339" s="69" t="s">
        <v>114</v>
      </c>
      <c r="C339" s="113">
        <f>SUM(C336:C338)</f>
        <v>366113557</v>
      </c>
      <c r="D339" s="113">
        <f t="shared" ref="D339:F339" si="49">SUM(D336:D338)</f>
        <v>359475489.26706415</v>
      </c>
      <c r="E339" s="114">
        <f t="shared" si="49"/>
        <v>368113754.25376868</v>
      </c>
      <c r="F339" s="115">
        <f t="shared" si="49"/>
        <v>356761530.58073884</v>
      </c>
      <c r="G339" s="114">
        <f>SUM(G336:G338)</f>
        <v>-6638067.7329358459</v>
      </c>
      <c r="H339" s="116">
        <f t="shared" ref="H339:I339" si="50">SUM(H336:H338)</f>
        <v>2000197.2537686527</v>
      </c>
      <c r="I339" s="117">
        <f t="shared" si="50"/>
        <v>-9352026.4192611873</v>
      </c>
      <c r="J339" s="121">
        <f t="shared" si="48"/>
        <v>-1.8131171616067324E-2</v>
      </c>
      <c r="K339" s="122">
        <f t="shared" si="44"/>
        <v>5.4633247404401704E-3</v>
      </c>
      <c r="L339" s="123">
        <f t="shared" si="45"/>
        <v>-2.5544059323815718E-2</v>
      </c>
    </row>
    <row r="340" spans="2:12" x14ac:dyDescent="0.25">
      <c r="B340" s="69" t="s">
        <v>118</v>
      </c>
      <c r="G340" s="124">
        <f>ABS(G336)+ABS(G337)+ABS(G338)</f>
        <v>6638067.7329358459</v>
      </c>
      <c r="H340" s="125">
        <f t="shared" ref="H340:I340" si="51">ABS(H336)+ABS(H337)+ABS(H338)</f>
        <v>5952574.47209993</v>
      </c>
      <c r="I340" s="125">
        <f t="shared" si="51"/>
        <v>9352026.4192611873</v>
      </c>
      <c r="J340" s="126">
        <f>G340/$C339</f>
        <v>1.8131171616067324E-2</v>
      </c>
      <c r="K340" s="126">
        <f>H340/$C339</f>
        <v>1.625882013459537E-2</v>
      </c>
      <c r="L340" s="127">
        <f>I340/$C339</f>
        <v>2.5544059323815718E-2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1591-1F77-4B4E-916F-CFD96BC35875}">
  <dimension ref="B2:AK340"/>
  <sheetViews>
    <sheetView topLeftCell="J1" workbookViewId="0">
      <pane ySplit="4" topLeftCell="A300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Returns!J5</f>
        <v>698082</v>
      </c>
    </row>
    <row r="6" spans="2:17" hidden="1" outlineLevel="1" x14ac:dyDescent="0.25">
      <c r="B6" s="63">
        <v>37315</v>
      </c>
      <c r="D6" s="30">
        <f>Returns!J6</f>
        <v>568488</v>
      </c>
    </row>
    <row r="7" spans="2:17" hidden="1" outlineLevel="1" x14ac:dyDescent="0.25">
      <c r="B7" s="63">
        <v>37346</v>
      </c>
      <c r="D7" s="30">
        <f>Returns!J7</f>
        <v>527136</v>
      </c>
    </row>
    <row r="8" spans="2:17" hidden="1" outlineLevel="1" x14ac:dyDescent="0.25">
      <c r="B8" s="63">
        <v>37376</v>
      </c>
      <c r="D8" s="30">
        <f>Returns!J8</f>
        <v>684192</v>
      </c>
    </row>
    <row r="9" spans="2:17" hidden="1" outlineLevel="1" x14ac:dyDescent="0.25">
      <c r="B9" s="63">
        <v>37407</v>
      </c>
      <c r="C9" s="30"/>
      <c r="D9" s="30">
        <f>Returns!J9</f>
        <v>842232</v>
      </c>
      <c r="E9" s="31"/>
    </row>
    <row r="10" spans="2:17" hidden="1" outlineLevel="1" x14ac:dyDescent="0.25">
      <c r="B10" s="63">
        <v>37437</v>
      </c>
      <c r="C10" s="30"/>
      <c r="D10" s="30">
        <f>Returns!J10</f>
        <v>644568</v>
      </c>
      <c r="E10" s="31"/>
    </row>
    <row r="11" spans="2:17" hidden="1" outlineLevel="1" x14ac:dyDescent="0.25">
      <c r="B11" s="63">
        <v>37468</v>
      </c>
      <c r="C11" s="30"/>
      <c r="D11" s="30">
        <f>Returns!J11</f>
        <v>745356</v>
      </c>
      <c r="E11" s="31"/>
    </row>
    <row r="12" spans="2:17" hidden="1" outlineLevel="1" x14ac:dyDescent="0.25">
      <c r="B12" s="63">
        <v>37499</v>
      </c>
      <c r="C12" s="30"/>
      <c r="D12" s="30">
        <f>Returns!J12</f>
        <v>678493</v>
      </c>
      <c r="E12" s="31"/>
    </row>
    <row r="13" spans="2:17" hidden="1" outlineLevel="1" x14ac:dyDescent="0.25">
      <c r="B13" s="63">
        <v>37529</v>
      </c>
      <c r="C13" s="30"/>
      <c r="D13" s="30">
        <f>Returns!J13</f>
        <v>590040</v>
      </c>
      <c r="E13" s="31"/>
    </row>
    <row r="14" spans="2:17" hidden="1" outlineLevel="1" x14ac:dyDescent="0.25">
      <c r="B14" s="63">
        <v>37560</v>
      </c>
      <c r="C14" s="30"/>
      <c r="D14" s="30">
        <f>Returns!J14</f>
        <v>672901</v>
      </c>
      <c r="E14" s="31"/>
    </row>
    <row r="15" spans="2:17" hidden="1" outlineLevel="1" x14ac:dyDescent="0.25">
      <c r="B15" s="63">
        <v>37590</v>
      </c>
      <c r="C15" s="30"/>
      <c r="D15" s="30">
        <f>Returns!J15</f>
        <v>595539</v>
      </c>
      <c r="E15" s="31"/>
    </row>
    <row r="16" spans="2:17" hidden="1" outlineLevel="1" x14ac:dyDescent="0.25">
      <c r="B16" s="63">
        <v>37621</v>
      </c>
      <c r="C16" s="30"/>
      <c r="D16" s="30">
        <f>Returns!J16</f>
        <v>580321</v>
      </c>
      <c r="E16" s="31"/>
    </row>
    <row r="17" spans="2:5" hidden="1" outlineLevel="1" x14ac:dyDescent="0.25">
      <c r="B17" s="63">
        <v>37652</v>
      </c>
      <c r="C17" s="30"/>
      <c r="D17" s="30">
        <f>Returns!J17</f>
        <v>655725</v>
      </c>
      <c r="E17" s="31"/>
    </row>
    <row r="18" spans="2:5" hidden="1" outlineLevel="1" x14ac:dyDescent="0.25">
      <c r="B18" s="63">
        <v>37680</v>
      </c>
      <c r="C18" s="30"/>
      <c r="D18" s="30">
        <f>Returns!J18</f>
        <v>526286</v>
      </c>
      <c r="E18" s="31"/>
    </row>
    <row r="19" spans="2:5" hidden="1" outlineLevel="1" x14ac:dyDescent="0.25">
      <c r="B19" s="63">
        <v>37711</v>
      </c>
      <c r="C19" s="30"/>
      <c r="D19" s="30">
        <f>Returns!J19</f>
        <v>565422</v>
      </c>
      <c r="E19" s="31"/>
    </row>
    <row r="20" spans="2:5" hidden="1" outlineLevel="1" x14ac:dyDescent="0.25">
      <c r="B20" s="63">
        <v>37741</v>
      </c>
      <c r="C20" s="30"/>
      <c r="D20" s="30">
        <f>Returns!J20</f>
        <v>774294</v>
      </c>
      <c r="E20" s="31"/>
    </row>
    <row r="21" spans="2:5" hidden="1" outlineLevel="1" x14ac:dyDescent="0.25">
      <c r="B21" s="63">
        <v>37772</v>
      </c>
      <c r="C21" s="30"/>
      <c r="D21" s="30">
        <f>Returns!J21</f>
        <v>726589</v>
      </c>
      <c r="E21" s="31"/>
    </row>
    <row r="22" spans="2:5" hidden="1" outlineLevel="1" x14ac:dyDescent="0.25">
      <c r="B22" s="63">
        <v>37802</v>
      </c>
      <c r="C22" s="30"/>
      <c r="D22" s="30">
        <f>Returns!J22</f>
        <v>621658</v>
      </c>
      <c r="E22" s="31"/>
    </row>
    <row r="23" spans="2:5" hidden="1" outlineLevel="1" x14ac:dyDescent="0.25">
      <c r="B23" s="63">
        <v>37833</v>
      </c>
      <c r="C23" s="30"/>
      <c r="D23" s="30">
        <f>Returns!J23</f>
        <v>744216</v>
      </c>
      <c r="E23" s="31"/>
    </row>
    <row r="24" spans="2:5" hidden="1" outlineLevel="1" x14ac:dyDescent="0.25">
      <c r="B24" s="63">
        <v>37864</v>
      </c>
      <c r="C24" s="30"/>
      <c r="D24" s="30">
        <f>Returns!J24</f>
        <v>674267</v>
      </c>
      <c r="E24" s="31"/>
    </row>
    <row r="25" spans="2:5" hidden="1" outlineLevel="1" x14ac:dyDescent="0.25">
      <c r="B25" s="63">
        <v>37894</v>
      </c>
      <c r="C25" s="30"/>
      <c r="D25" s="30">
        <f>Returns!J25</f>
        <v>591368</v>
      </c>
      <c r="E25" s="31"/>
    </row>
    <row r="26" spans="2:5" hidden="1" outlineLevel="1" x14ac:dyDescent="0.25">
      <c r="B26" s="63">
        <v>37925</v>
      </c>
      <c r="C26" s="30"/>
      <c r="D26" s="30">
        <f>Returns!J26</f>
        <v>724144</v>
      </c>
      <c r="E26" s="31"/>
    </row>
    <row r="27" spans="2:5" hidden="1" outlineLevel="1" x14ac:dyDescent="0.25">
      <c r="B27" s="63">
        <v>37955</v>
      </c>
      <c r="C27" s="30"/>
      <c r="D27" s="30">
        <f>Returns!J27</f>
        <v>490224</v>
      </c>
      <c r="E27" s="31"/>
    </row>
    <row r="28" spans="2:5" hidden="1" outlineLevel="1" x14ac:dyDescent="0.25">
      <c r="B28" s="63">
        <v>37986</v>
      </c>
      <c r="C28" s="30"/>
      <c r="D28" s="30">
        <f>Returns!J28</f>
        <v>599616</v>
      </c>
      <c r="E28" s="31"/>
    </row>
    <row r="29" spans="2:5" hidden="1" outlineLevel="1" x14ac:dyDescent="0.25">
      <c r="B29" s="63">
        <v>38017</v>
      </c>
      <c r="C29" s="30"/>
      <c r="D29" s="30">
        <f>Returns!J29</f>
        <v>603521</v>
      </c>
      <c r="E29" s="31"/>
    </row>
    <row r="30" spans="2:5" hidden="1" outlineLevel="1" x14ac:dyDescent="0.25">
      <c r="B30" s="63">
        <v>38046</v>
      </c>
      <c r="C30" s="30"/>
      <c r="D30" s="30">
        <f>Returns!J30</f>
        <v>561880</v>
      </c>
      <c r="E30" s="31"/>
    </row>
    <row r="31" spans="2:5" hidden="1" outlineLevel="1" x14ac:dyDescent="0.25">
      <c r="B31" s="63">
        <v>38077</v>
      </c>
      <c r="C31" s="30"/>
      <c r="D31" s="30">
        <f>Returns!J31</f>
        <v>689938</v>
      </c>
      <c r="E31" s="31"/>
    </row>
    <row r="32" spans="2:5" hidden="1" outlineLevel="1" x14ac:dyDescent="0.25">
      <c r="B32" s="63">
        <v>38107</v>
      </c>
      <c r="C32" s="30"/>
      <c r="D32" s="30">
        <f>Returns!J32</f>
        <v>721038</v>
      </c>
      <c r="E32" s="31"/>
    </row>
    <row r="33" spans="2:5" hidden="1" outlineLevel="1" x14ac:dyDescent="0.25">
      <c r="B33" s="63">
        <v>38138</v>
      </c>
      <c r="C33" s="30"/>
      <c r="D33" s="30">
        <f>Returns!J33</f>
        <v>624252</v>
      </c>
      <c r="E33" s="31"/>
    </row>
    <row r="34" spans="2:5" hidden="1" outlineLevel="1" x14ac:dyDescent="0.25">
      <c r="B34" s="63">
        <v>38168</v>
      </c>
      <c r="C34" s="30"/>
      <c r="D34" s="30">
        <f>Returns!J34</f>
        <v>716016</v>
      </c>
      <c r="E34" s="31"/>
    </row>
    <row r="35" spans="2:5" hidden="1" outlineLevel="1" x14ac:dyDescent="0.25">
      <c r="B35" s="63">
        <v>38199</v>
      </c>
      <c r="C35" s="30"/>
      <c r="D35" s="30">
        <f>Returns!J35</f>
        <v>706776</v>
      </c>
      <c r="E35" s="31"/>
    </row>
    <row r="36" spans="2:5" hidden="1" outlineLevel="1" x14ac:dyDescent="0.25">
      <c r="B36" s="63">
        <v>38230</v>
      </c>
      <c r="C36" s="30"/>
      <c r="D36" s="30">
        <f>Returns!J36</f>
        <v>598068</v>
      </c>
      <c r="E36" s="31"/>
    </row>
    <row r="37" spans="2:5" hidden="1" outlineLevel="1" x14ac:dyDescent="0.25">
      <c r="B37" s="63">
        <v>38260</v>
      </c>
      <c r="C37" s="30"/>
      <c r="D37" s="30">
        <f>Returns!J37</f>
        <v>672913</v>
      </c>
      <c r="E37" s="31"/>
    </row>
    <row r="38" spans="2:5" hidden="1" outlineLevel="1" x14ac:dyDescent="0.25">
      <c r="B38" s="63">
        <v>38291</v>
      </c>
      <c r="C38" s="30"/>
      <c r="D38" s="30">
        <f>Returns!J38</f>
        <v>595749</v>
      </c>
      <c r="E38" s="31"/>
    </row>
    <row r="39" spans="2:5" hidden="1" outlineLevel="1" x14ac:dyDescent="0.25">
      <c r="B39" s="63">
        <v>38321</v>
      </c>
      <c r="C39" s="30"/>
      <c r="D39" s="30">
        <f>Returns!J39</f>
        <v>551623</v>
      </c>
      <c r="E39" s="31"/>
    </row>
    <row r="40" spans="2:5" hidden="1" outlineLevel="1" x14ac:dyDescent="0.25">
      <c r="B40" s="63">
        <v>38352</v>
      </c>
      <c r="C40" s="30"/>
      <c r="D40" s="30">
        <f>Returns!J40</f>
        <v>611417</v>
      </c>
      <c r="E40" s="31"/>
    </row>
    <row r="41" spans="2:5" hidden="1" outlineLevel="1" x14ac:dyDescent="0.25">
      <c r="B41" s="63">
        <v>38383</v>
      </c>
      <c r="C41" s="30"/>
      <c r="D41" s="30">
        <f>Returns!J41</f>
        <v>522191</v>
      </c>
      <c r="E41" s="31"/>
    </row>
    <row r="42" spans="2:5" hidden="1" outlineLevel="1" x14ac:dyDescent="0.25">
      <c r="B42" s="63">
        <v>38411</v>
      </c>
      <c r="C42" s="30"/>
      <c r="D42" s="30">
        <f>Returns!J42</f>
        <v>540210</v>
      </c>
      <c r="E42" s="31"/>
    </row>
    <row r="43" spans="2:5" hidden="1" outlineLevel="1" x14ac:dyDescent="0.25">
      <c r="B43" s="63">
        <v>38442</v>
      </c>
      <c r="C43" s="30"/>
      <c r="D43" s="30">
        <f>Returns!J43</f>
        <v>672250</v>
      </c>
      <c r="E43" s="31"/>
    </row>
    <row r="44" spans="2:5" hidden="1" outlineLevel="1" x14ac:dyDescent="0.25">
      <c r="B44" s="63">
        <v>38472</v>
      </c>
      <c r="C44" s="30"/>
      <c r="D44" s="30">
        <f>Returns!J44</f>
        <v>786862</v>
      </c>
      <c r="E44" s="31"/>
    </row>
    <row r="45" spans="2:5" hidden="1" outlineLevel="1" x14ac:dyDescent="0.25">
      <c r="B45" s="63">
        <v>38503</v>
      </c>
      <c r="C45" s="30"/>
      <c r="D45" s="30">
        <f>Returns!J45</f>
        <v>626937</v>
      </c>
      <c r="E45" s="31"/>
    </row>
    <row r="46" spans="2:5" hidden="1" outlineLevel="1" x14ac:dyDescent="0.25">
      <c r="B46" s="63">
        <v>38533</v>
      </c>
      <c r="C46" s="30"/>
      <c r="D46" s="30">
        <f>Returns!J46</f>
        <v>762688</v>
      </c>
      <c r="E46" s="31"/>
    </row>
    <row r="47" spans="2:5" hidden="1" outlineLevel="1" x14ac:dyDescent="0.25">
      <c r="B47" s="63">
        <v>38564</v>
      </c>
      <c r="C47" s="30"/>
      <c r="D47" s="30">
        <f>Returns!J47</f>
        <v>683860</v>
      </c>
      <c r="E47" s="31"/>
    </row>
    <row r="48" spans="2:5" hidden="1" outlineLevel="1" x14ac:dyDescent="0.25">
      <c r="B48" s="63">
        <v>38595</v>
      </c>
      <c r="C48" s="30"/>
      <c r="D48" s="30">
        <f>Returns!J48</f>
        <v>743976</v>
      </c>
      <c r="E48" s="31"/>
    </row>
    <row r="49" spans="2:5" hidden="1" outlineLevel="1" x14ac:dyDescent="0.25">
      <c r="B49" s="63">
        <v>38625</v>
      </c>
      <c r="C49" s="30"/>
      <c r="D49" s="30">
        <f>Returns!J49</f>
        <v>692384</v>
      </c>
      <c r="E49" s="31"/>
    </row>
    <row r="50" spans="2:5" hidden="1" outlineLevel="1" x14ac:dyDescent="0.25">
      <c r="B50" s="63">
        <v>38656</v>
      </c>
      <c r="C50" s="30"/>
      <c r="D50" s="30">
        <f>Returns!J50</f>
        <v>625402</v>
      </c>
      <c r="E50" s="31"/>
    </row>
    <row r="51" spans="2:5" hidden="1" outlineLevel="1" x14ac:dyDescent="0.25">
      <c r="B51" s="63">
        <v>38686</v>
      </c>
      <c r="C51" s="30"/>
      <c r="D51" s="30">
        <f>Returns!J51</f>
        <v>704124</v>
      </c>
      <c r="E51" s="31"/>
    </row>
    <row r="52" spans="2:5" hidden="1" outlineLevel="1" x14ac:dyDescent="0.25">
      <c r="B52" s="63">
        <v>38717</v>
      </c>
      <c r="C52" s="30"/>
      <c r="D52" s="30">
        <f>Returns!J52</f>
        <v>570408</v>
      </c>
      <c r="E52" s="31"/>
    </row>
    <row r="53" spans="2:5" hidden="1" outlineLevel="1" x14ac:dyDescent="0.25">
      <c r="B53" s="63">
        <v>38748</v>
      </c>
      <c r="C53" s="30"/>
      <c r="D53" s="30">
        <f>Returns!J53</f>
        <v>640482</v>
      </c>
      <c r="E53" s="31"/>
    </row>
    <row r="54" spans="2:5" hidden="1" outlineLevel="1" x14ac:dyDescent="0.25">
      <c r="B54" s="63">
        <v>38776</v>
      </c>
      <c r="C54" s="30"/>
      <c r="D54" s="30">
        <f>Returns!J54</f>
        <v>513006</v>
      </c>
      <c r="E54" s="31"/>
    </row>
    <row r="55" spans="2:5" hidden="1" outlineLevel="1" x14ac:dyDescent="0.25">
      <c r="B55" s="63">
        <v>38807</v>
      </c>
      <c r="C55" s="30"/>
      <c r="D55" s="30">
        <f>Returns!J55</f>
        <v>662400</v>
      </c>
      <c r="E55" s="31"/>
    </row>
    <row r="56" spans="2:5" hidden="1" outlineLevel="1" x14ac:dyDescent="0.25">
      <c r="B56" s="63">
        <v>38837</v>
      </c>
      <c r="C56" s="30"/>
      <c r="D56" s="30">
        <f>Returns!J56</f>
        <v>717149</v>
      </c>
      <c r="E56" s="31"/>
    </row>
    <row r="57" spans="2:5" hidden="1" outlineLevel="1" x14ac:dyDescent="0.25">
      <c r="B57" s="63">
        <v>38868</v>
      </c>
      <c r="C57" s="30"/>
      <c r="D57" s="30">
        <f>Returns!J57</f>
        <v>700433</v>
      </c>
      <c r="E57" s="31"/>
    </row>
    <row r="58" spans="2:5" hidden="1" outlineLevel="1" x14ac:dyDescent="0.25">
      <c r="B58" s="63">
        <v>38898</v>
      </c>
      <c r="C58" s="30"/>
      <c r="D58" s="30">
        <f>Returns!J58</f>
        <v>664885</v>
      </c>
      <c r="E58" s="31"/>
    </row>
    <row r="59" spans="2:5" hidden="1" outlineLevel="1" x14ac:dyDescent="0.25">
      <c r="B59" s="63">
        <v>38929</v>
      </c>
      <c r="C59" s="30"/>
      <c r="D59" s="30">
        <f>Returns!J59</f>
        <v>694796</v>
      </c>
      <c r="E59" s="31"/>
    </row>
    <row r="60" spans="2:5" hidden="1" outlineLevel="1" x14ac:dyDescent="0.25">
      <c r="B60" s="63">
        <v>38960</v>
      </c>
      <c r="C60" s="30"/>
      <c r="D60" s="30">
        <f>Returns!J60</f>
        <v>647865</v>
      </c>
      <c r="E60" s="31"/>
    </row>
    <row r="61" spans="2:5" hidden="1" outlineLevel="1" x14ac:dyDescent="0.25">
      <c r="B61" s="63">
        <v>38990</v>
      </c>
      <c r="C61" s="30"/>
      <c r="D61" s="30">
        <f>Returns!J61</f>
        <v>636876</v>
      </c>
      <c r="E61" s="31"/>
    </row>
    <row r="62" spans="2:5" hidden="1" outlineLevel="1" x14ac:dyDescent="0.25">
      <c r="B62" s="63">
        <v>39021</v>
      </c>
      <c r="C62" s="30"/>
      <c r="D62" s="30">
        <f>Returns!J62</f>
        <v>574512</v>
      </c>
      <c r="E62" s="31"/>
    </row>
    <row r="63" spans="2:5" hidden="1" outlineLevel="1" x14ac:dyDescent="0.25">
      <c r="B63" s="63">
        <v>39051</v>
      </c>
      <c r="C63" s="30"/>
      <c r="D63" s="30">
        <f>Returns!J63</f>
        <v>571311</v>
      </c>
      <c r="E63" s="31"/>
    </row>
    <row r="64" spans="2:5" hidden="1" outlineLevel="1" x14ac:dyDescent="0.25">
      <c r="B64" s="63">
        <v>39082</v>
      </c>
      <c r="C64" s="30"/>
      <c r="D64" s="30">
        <f>Returns!J64</f>
        <v>541431</v>
      </c>
      <c r="E64" s="31"/>
    </row>
    <row r="65" spans="2:5" hidden="1" outlineLevel="1" x14ac:dyDescent="0.25">
      <c r="B65" s="63">
        <v>39113</v>
      </c>
      <c r="C65" s="30"/>
      <c r="D65" s="30">
        <f>Returns!J65</f>
        <v>685112</v>
      </c>
      <c r="E65" s="31"/>
    </row>
    <row r="66" spans="2:5" hidden="1" outlineLevel="1" x14ac:dyDescent="0.25">
      <c r="B66" s="63">
        <v>39141</v>
      </c>
      <c r="C66" s="30"/>
      <c r="D66" s="30">
        <f>Returns!J66</f>
        <v>507117</v>
      </c>
      <c r="E66" s="31"/>
    </row>
    <row r="67" spans="2:5" hidden="1" outlineLevel="1" x14ac:dyDescent="0.25">
      <c r="B67" s="63">
        <v>39172</v>
      </c>
      <c r="C67" s="30"/>
      <c r="D67" s="30">
        <f>Returns!J67</f>
        <v>686638</v>
      </c>
      <c r="E67" s="31"/>
    </row>
    <row r="68" spans="2:5" hidden="1" outlineLevel="1" x14ac:dyDescent="0.25">
      <c r="B68" s="63">
        <v>39202</v>
      </c>
      <c r="C68" s="30"/>
      <c r="D68" s="30">
        <f>Returns!J68</f>
        <v>679280</v>
      </c>
      <c r="E68" s="31"/>
    </row>
    <row r="69" spans="2:5" hidden="1" outlineLevel="1" x14ac:dyDescent="0.25">
      <c r="B69" s="63">
        <v>39233</v>
      </c>
      <c r="C69" s="30"/>
      <c r="D69" s="30">
        <f>Returns!J69</f>
        <v>778601</v>
      </c>
      <c r="E69" s="31"/>
    </row>
    <row r="70" spans="2:5" hidden="1" outlineLevel="1" x14ac:dyDescent="0.25">
      <c r="B70" s="63">
        <v>39263</v>
      </c>
      <c r="C70" s="30"/>
      <c r="D70" s="30">
        <f>Returns!J70</f>
        <v>635575</v>
      </c>
      <c r="E70" s="31"/>
    </row>
    <row r="71" spans="2:5" hidden="1" outlineLevel="1" x14ac:dyDescent="0.25">
      <c r="B71" s="63">
        <v>39294</v>
      </c>
      <c r="C71" s="30"/>
      <c r="D71" s="30">
        <f>Returns!J71</f>
        <v>738571</v>
      </c>
      <c r="E71" s="31"/>
    </row>
    <row r="72" spans="2:5" hidden="1" outlineLevel="1" x14ac:dyDescent="0.25">
      <c r="B72" s="63">
        <v>39325</v>
      </c>
      <c r="C72" s="30"/>
      <c r="D72" s="30">
        <f>Returns!J72</f>
        <v>660446</v>
      </c>
      <c r="E72" s="31"/>
    </row>
    <row r="73" spans="2:5" hidden="1" outlineLevel="1" x14ac:dyDescent="0.25">
      <c r="B73" s="63">
        <v>39355</v>
      </c>
      <c r="C73" s="30"/>
      <c r="D73" s="30">
        <f>Returns!J73</f>
        <v>622291</v>
      </c>
      <c r="E73" s="31"/>
    </row>
    <row r="74" spans="2:5" hidden="1" outlineLevel="1" x14ac:dyDescent="0.25">
      <c r="B74" s="63">
        <v>39386</v>
      </c>
      <c r="C74" s="30"/>
      <c r="D74" s="30">
        <f>Returns!J74</f>
        <v>679892</v>
      </c>
      <c r="E74" s="31"/>
    </row>
    <row r="75" spans="2:5" hidden="1" outlineLevel="1" x14ac:dyDescent="0.25">
      <c r="B75" s="63">
        <v>39416</v>
      </c>
      <c r="C75" s="30"/>
      <c r="D75" s="30">
        <f>Returns!J75</f>
        <v>562997</v>
      </c>
      <c r="E75" s="31"/>
    </row>
    <row r="76" spans="2:5" hidden="1" outlineLevel="1" x14ac:dyDescent="0.25">
      <c r="B76" s="63">
        <v>39447</v>
      </c>
      <c r="C76" s="30"/>
      <c r="D76" s="30">
        <f>Returns!J76</f>
        <v>457681</v>
      </c>
      <c r="E76" s="31"/>
    </row>
    <row r="77" spans="2:5" hidden="1" outlineLevel="1" x14ac:dyDescent="0.25">
      <c r="B77" s="63">
        <v>39478</v>
      </c>
      <c r="C77" s="30"/>
      <c r="D77" s="30">
        <f>Returns!J77</f>
        <v>632291</v>
      </c>
      <c r="E77" s="31"/>
    </row>
    <row r="78" spans="2:5" hidden="1" outlineLevel="1" x14ac:dyDescent="0.25">
      <c r="B78" s="63">
        <v>39507</v>
      </c>
      <c r="C78" s="30"/>
      <c r="D78" s="30">
        <f>Returns!J78</f>
        <v>533756</v>
      </c>
      <c r="E78" s="31"/>
    </row>
    <row r="79" spans="2:5" hidden="1" outlineLevel="1" x14ac:dyDescent="0.25">
      <c r="B79" s="63">
        <v>39538</v>
      </c>
      <c r="C79" s="30"/>
      <c r="D79" s="30">
        <f>Returns!J79</f>
        <v>645896</v>
      </c>
      <c r="E79" s="31"/>
    </row>
    <row r="80" spans="2:5" hidden="1" outlineLevel="1" x14ac:dyDescent="0.25">
      <c r="B80" s="63">
        <v>39568</v>
      </c>
      <c r="C80" s="30"/>
      <c r="D80" s="30">
        <f>Returns!J80</f>
        <v>655088</v>
      </c>
      <c r="E80" s="31"/>
    </row>
    <row r="81" spans="2:5" hidden="1" outlineLevel="1" x14ac:dyDescent="0.25">
      <c r="B81" s="63">
        <v>39599</v>
      </c>
      <c r="C81" s="30"/>
      <c r="D81" s="30">
        <f>Returns!J81</f>
        <v>683822</v>
      </c>
      <c r="E81" s="31"/>
    </row>
    <row r="82" spans="2:5" hidden="1" outlineLevel="1" x14ac:dyDescent="0.25">
      <c r="B82" s="63">
        <v>39629</v>
      </c>
      <c r="C82" s="30"/>
      <c r="D82" s="30">
        <f>Returns!J82</f>
        <v>623081</v>
      </c>
      <c r="E82" s="31"/>
    </row>
    <row r="83" spans="2:5" hidden="1" outlineLevel="1" x14ac:dyDescent="0.25">
      <c r="B83" s="63">
        <v>39660</v>
      </c>
      <c r="C83" s="30"/>
      <c r="D83" s="30">
        <f>Returns!J83</f>
        <v>732898</v>
      </c>
      <c r="E83" s="31"/>
    </row>
    <row r="84" spans="2:5" hidden="1" outlineLevel="1" x14ac:dyDescent="0.25">
      <c r="B84" s="63">
        <v>39691</v>
      </c>
      <c r="C84" s="30"/>
      <c r="D84" s="30">
        <f>Returns!J84</f>
        <v>607559</v>
      </c>
      <c r="E84" s="31"/>
    </row>
    <row r="85" spans="2:5" hidden="1" outlineLevel="1" x14ac:dyDescent="0.25">
      <c r="B85" s="63">
        <v>39721</v>
      </c>
      <c r="C85" s="30"/>
      <c r="D85" s="30">
        <f>Returns!J85</f>
        <v>692421</v>
      </c>
      <c r="E85" s="31"/>
    </row>
    <row r="86" spans="2:5" hidden="1" outlineLevel="1" x14ac:dyDescent="0.25">
      <c r="B86" s="63">
        <v>39752</v>
      </c>
      <c r="C86" s="30"/>
      <c r="D86" s="30">
        <f>Returns!J86</f>
        <v>601865</v>
      </c>
      <c r="E86" s="31"/>
    </row>
    <row r="87" spans="2:5" hidden="1" outlineLevel="1" x14ac:dyDescent="0.25">
      <c r="B87" s="63">
        <v>39782</v>
      </c>
      <c r="C87" s="30"/>
      <c r="D87" s="30">
        <f>Returns!J87</f>
        <v>625291</v>
      </c>
      <c r="E87" s="31"/>
    </row>
    <row r="88" spans="2:5" hidden="1" outlineLevel="1" x14ac:dyDescent="0.25">
      <c r="B88" s="63">
        <v>39813</v>
      </c>
      <c r="C88" s="30"/>
      <c r="D88" s="30">
        <f>Returns!J88</f>
        <v>470905</v>
      </c>
      <c r="E88" s="31"/>
    </row>
    <row r="89" spans="2:5" hidden="1" outlineLevel="1" x14ac:dyDescent="0.25">
      <c r="B89" s="63">
        <v>39844</v>
      </c>
      <c r="C89" s="30"/>
      <c r="D89" s="30">
        <f>Returns!J89</f>
        <v>623616</v>
      </c>
      <c r="E89" s="31"/>
    </row>
    <row r="90" spans="2:5" hidden="1" outlineLevel="1" x14ac:dyDescent="0.25">
      <c r="B90" s="63">
        <v>39872</v>
      </c>
      <c r="C90" s="30"/>
      <c r="D90" s="30">
        <f>Returns!J90</f>
        <v>590194</v>
      </c>
      <c r="E90" s="31"/>
    </row>
    <row r="91" spans="2:5" hidden="1" outlineLevel="1" x14ac:dyDescent="0.25">
      <c r="B91" s="63">
        <v>39903</v>
      </c>
      <c r="C91" s="30"/>
      <c r="D91" s="30">
        <f>Returns!J91</f>
        <v>594281</v>
      </c>
      <c r="E91" s="31"/>
    </row>
    <row r="92" spans="2:5" hidden="1" outlineLevel="1" x14ac:dyDescent="0.25">
      <c r="B92" s="63">
        <v>39933</v>
      </c>
      <c r="C92" s="30"/>
      <c r="D92" s="30">
        <f>Returns!J92</f>
        <v>763143</v>
      </c>
      <c r="E92" s="31"/>
    </row>
    <row r="93" spans="2:5" hidden="1" outlineLevel="1" x14ac:dyDescent="0.25">
      <c r="B93" s="63">
        <v>39964</v>
      </c>
      <c r="C93" s="30"/>
      <c r="D93" s="30">
        <f>Returns!J93</f>
        <v>693870</v>
      </c>
      <c r="E93" s="31"/>
    </row>
    <row r="94" spans="2:5" hidden="1" outlineLevel="1" x14ac:dyDescent="0.25">
      <c r="B94" s="63">
        <v>39994</v>
      </c>
      <c r="C94" s="30"/>
      <c r="D94" s="30">
        <f>Returns!J94</f>
        <v>696107</v>
      </c>
      <c r="E94" s="31"/>
    </row>
    <row r="95" spans="2:5" hidden="1" outlineLevel="1" x14ac:dyDescent="0.25">
      <c r="B95" s="63">
        <v>40025</v>
      </c>
      <c r="C95" s="30"/>
      <c r="D95" s="30">
        <f>Returns!J95</f>
        <v>736712</v>
      </c>
      <c r="E95" s="31"/>
    </row>
    <row r="96" spans="2:5" hidden="1" outlineLevel="1" x14ac:dyDescent="0.25">
      <c r="B96" s="63">
        <v>40056</v>
      </c>
      <c r="C96" s="30"/>
      <c r="D96" s="30">
        <f>Returns!J96</f>
        <v>654714</v>
      </c>
      <c r="E96" s="31"/>
    </row>
    <row r="97" spans="2:5" hidden="1" outlineLevel="1" x14ac:dyDescent="0.25">
      <c r="B97" s="63">
        <v>40086</v>
      </c>
      <c r="C97" s="30"/>
      <c r="D97" s="30">
        <f>Returns!J97</f>
        <v>681120</v>
      </c>
      <c r="E97" s="31"/>
    </row>
    <row r="98" spans="2:5" hidden="1" outlineLevel="1" x14ac:dyDescent="0.25">
      <c r="B98" s="63">
        <v>40117</v>
      </c>
      <c r="C98" s="30"/>
      <c r="D98" s="30">
        <f>Returns!J98</f>
        <v>591951</v>
      </c>
      <c r="E98" s="31"/>
    </row>
    <row r="99" spans="2:5" hidden="1" outlineLevel="1" x14ac:dyDescent="0.25">
      <c r="B99" s="63">
        <v>40147</v>
      </c>
      <c r="C99" s="30"/>
      <c r="D99" s="30">
        <f>Returns!J99</f>
        <v>586981</v>
      </c>
      <c r="E99" s="31"/>
    </row>
    <row r="100" spans="2:5" hidden="1" outlineLevel="1" x14ac:dyDescent="0.25">
      <c r="B100" s="63">
        <v>40178</v>
      </c>
      <c r="C100" s="30"/>
      <c r="D100" s="30">
        <f>Returns!J100</f>
        <v>469494</v>
      </c>
      <c r="E100" s="31"/>
    </row>
    <row r="101" spans="2:5" hidden="1" outlineLevel="1" x14ac:dyDescent="0.25">
      <c r="B101" s="63">
        <v>40209</v>
      </c>
      <c r="C101" s="30"/>
      <c r="D101" s="30">
        <f>Returns!J101</f>
        <v>651157</v>
      </c>
      <c r="E101" s="31"/>
    </row>
    <row r="102" spans="2:5" hidden="1" outlineLevel="1" x14ac:dyDescent="0.25">
      <c r="B102" s="63">
        <v>40237</v>
      </c>
      <c r="C102" s="30"/>
      <c r="D102" s="30">
        <f>Returns!J102</f>
        <v>536568</v>
      </c>
      <c r="E102" s="31"/>
    </row>
    <row r="103" spans="2:5" hidden="1" outlineLevel="1" x14ac:dyDescent="0.25">
      <c r="B103" s="63">
        <v>40268</v>
      </c>
      <c r="C103" s="30"/>
      <c r="D103" s="30">
        <f>Returns!J103</f>
        <v>709928</v>
      </c>
      <c r="E103" s="31"/>
    </row>
    <row r="104" spans="2:5" hidden="1" outlineLevel="1" x14ac:dyDescent="0.25">
      <c r="B104" s="63">
        <v>40298</v>
      </c>
      <c r="C104" s="30"/>
      <c r="D104" s="30">
        <f>Returns!J104</f>
        <v>686817</v>
      </c>
      <c r="E104" s="31"/>
    </row>
    <row r="105" spans="2:5" hidden="1" outlineLevel="1" x14ac:dyDescent="0.25">
      <c r="B105" s="63">
        <v>40329</v>
      </c>
      <c r="C105" s="30"/>
      <c r="D105" s="30">
        <f>Returns!J105</f>
        <v>634090</v>
      </c>
      <c r="E105" s="31"/>
    </row>
    <row r="106" spans="2:5" hidden="1" outlineLevel="1" x14ac:dyDescent="0.25">
      <c r="B106" s="63">
        <v>40359</v>
      </c>
      <c r="C106" s="30"/>
      <c r="D106" s="30">
        <f>Returns!J106</f>
        <v>670535</v>
      </c>
      <c r="E106" s="31"/>
    </row>
    <row r="107" spans="2:5" hidden="1" outlineLevel="1" x14ac:dyDescent="0.25">
      <c r="B107" s="63">
        <v>40390</v>
      </c>
      <c r="C107" s="30"/>
      <c r="D107" s="30">
        <f>Returns!J107</f>
        <v>685791</v>
      </c>
      <c r="E107" s="31"/>
    </row>
    <row r="108" spans="2:5" hidden="1" outlineLevel="1" x14ac:dyDescent="0.25">
      <c r="B108" s="63">
        <v>40421</v>
      </c>
      <c r="C108" s="30"/>
      <c r="D108" s="30">
        <f>Returns!J108</f>
        <v>674425</v>
      </c>
      <c r="E108" s="31"/>
    </row>
    <row r="109" spans="2:5" hidden="1" outlineLevel="1" x14ac:dyDescent="0.25">
      <c r="B109" s="63">
        <v>40451</v>
      </c>
      <c r="C109" s="30"/>
      <c r="D109" s="30">
        <f>Returns!J109</f>
        <v>628920</v>
      </c>
      <c r="E109" s="31"/>
    </row>
    <row r="110" spans="2:5" hidden="1" outlineLevel="1" x14ac:dyDescent="0.25">
      <c r="B110" s="63">
        <v>40482</v>
      </c>
      <c r="C110" s="30"/>
      <c r="D110" s="30">
        <f>Returns!J110</f>
        <v>632846</v>
      </c>
      <c r="E110" s="31"/>
    </row>
    <row r="111" spans="2:5" hidden="1" outlineLevel="1" x14ac:dyDescent="0.25">
      <c r="B111" s="63">
        <v>40512</v>
      </c>
      <c r="C111" s="30"/>
      <c r="D111" s="30">
        <f>Returns!J111</f>
        <v>566727</v>
      </c>
      <c r="E111" s="31"/>
    </row>
    <row r="112" spans="2:5" hidden="1" outlineLevel="1" x14ac:dyDescent="0.25">
      <c r="B112" s="63">
        <v>40543</v>
      </c>
      <c r="C112" s="30"/>
      <c r="D112" s="30">
        <f>Returns!J112</f>
        <v>561220</v>
      </c>
      <c r="E112" s="31"/>
    </row>
    <row r="113" spans="2:5" hidden="1" outlineLevel="1" x14ac:dyDescent="0.25">
      <c r="B113" s="63">
        <v>40574</v>
      </c>
      <c r="C113" s="30"/>
      <c r="D113" s="30">
        <f>Returns!J113</f>
        <v>577293</v>
      </c>
      <c r="E113" s="31"/>
    </row>
    <row r="114" spans="2:5" hidden="1" outlineLevel="1" x14ac:dyDescent="0.25">
      <c r="B114" s="63">
        <v>40602</v>
      </c>
      <c r="C114" s="30"/>
      <c r="D114" s="30">
        <f>Returns!J114</f>
        <v>517942</v>
      </c>
      <c r="E114" s="31"/>
    </row>
    <row r="115" spans="2:5" hidden="1" outlineLevel="1" x14ac:dyDescent="0.25">
      <c r="B115" s="63">
        <v>40633</v>
      </c>
      <c r="C115" s="30"/>
      <c r="D115" s="30">
        <f>Returns!J115</f>
        <v>632411</v>
      </c>
      <c r="E115" s="31"/>
    </row>
    <row r="116" spans="2:5" hidden="1" outlineLevel="1" x14ac:dyDescent="0.25">
      <c r="B116" s="63">
        <v>40663</v>
      </c>
      <c r="C116" s="30"/>
      <c r="D116" s="30">
        <f>Returns!J116</f>
        <v>697378</v>
      </c>
      <c r="E116" s="31"/>
    </row>
    <row r="117" spans="2:5" hidden="1" outlineLevel="1" x14ac:dyDescent="0.25">
      <c r="B117" s="63">
        <v>40694</v>
      </c>
      <c r="C117" s="30"/>
      <c r="D117" s="30">
        <f>Returns!J117</f>
        <v>756791</v>
      </c>
      <c r="E117" s="31"/>
    </row>
    <row r="118" spans="2:5" hidden="1" outlineLevel="1" x14ac:dyDescent="0.25">
      <c r="B118" s="63">
        <v>40724</v>
      </c>
      <c r="C118" s="30"/>
      <c r="D118" s="30">
        <f>Returns!J118</f>
        <v>676628</v>
      </c>
      <c r="E118" s="31"/>
    </row>
    <row r="119" spans="2:5" hidden="1" outlineLevel="1" x14ac:dyDescent="0.25">
      <c r="B119" s="63">
        <v>40755</v>
      </c>
      <c r="C119" s="30"/>
      <c r="D119" s="30">
        <f>Returns!J119</f>
        <v>668909</v>
      </c>
      <c r="E119" s="31"/>
    </row>
    <row r="120" spans="2:5" hidden="1" outlineLevel="1" x14ac:dyDescent="0.25">
      <c r="B120" s="63">
        <v>40786</v>
      </c>
      <c r="C120" s="30"/>
      <c r="D120" s="30">
        <f>Returns!J120</f>
        <v>711285</v>
      </c>
      <c r="E120" s="31"/>
    </row>
    <row r="121" spans="2:5" hidden="1" outlineLevel="1" x14ac:dyDescent="0.25">
      <c r="B121" s="63">
        <v>40816</v>
      </c>
      <c r="C121" s="30"/>
      <c r="D121" s="30">
        <f>Returns!J121</f>
        <v>640134</v>
      </c>
      <c r="E121" s="31"/>
    </row>
    <row r="122" spans="2:5" hidden="1" outlineLevel="1" x14ac:dyDescent="0.25">
      <c r="B122" s="63">
        <v>40847</v>
      </c>
      <c r="C122" s="30"/>
      <c r="D122" s="30">
        <f>Returns!J122</f>
        <v>617564</v>
      </c>
      <c r="E122" s="31"/>
    </row>
    <row r="123" spans="2:5" hidden="1" outlineLevel="1" x14ac:dyDescent="0.25">
      <c r="B123" s="63">
        <v>40877</v>
      </c>
      <c r="C123" s="30"/>
      <c r="D123" s="30">
        <f>Returns!J123</f>
        <v>559314</v>
      </c>
      <c r="E123" s="31"/>
    </row>
    <row r="124" spans="2:5" hidden="1" outlineLevel="1" x14ac:dyDescent="0.25">
      <c r="B124" s="63">
        <v>40908</v>
      </c>
      <c r="C124" s="30"/>
      <c r="D124" s="30">
        <f>Returns!J124</f>
        <v>526324</v>
      </c>
      <c r="E124" s="31"/>
    </row>
    <row r="125" spans="2:5" hidden="1" outlineLevel="1" x14ac:dyDescent="0.25">
      <c r="B125" s="63">
        <v>40939</v>
      </c>
      <c r="C125" s="30"/>
      <c r="D125" s="30">
        <f>Returns!J125</f>
        <v>652990</v>
      </c>
      <c r="E125" s="31"/>
    </row>
    <row r="126" spans="2:5" hidden="1" outlineLevel="1" x14ac:dyDescent="0.25">
      <c r="B126" s="63">
        <v>40968</v>
      </c>
      <c r="C126" s="30"/>
      <c r="D126" s="30">
        <f>Returns!J126</f>
        <v>552811</v>
      </c>
      <c r="E126" s="31"/>
    </row>
    <row r="127" spans="2:5" hidden="1" outlineLevel="1" x14ac:dyDescent="0.25">
      <c r="B127" s="63">
        <v>40999</v>
      </c>
      <c r="C127" s="30"/>
      <c r="D127" s="30">
        <f>Returns!J127</f>
        <v>577808</v>
      </c>
      <c r="E127" s="31"/>
    </row>
    <row r="128" spans="2:5" hidden="1" outlineLevel="1" x14ac:dyDescent="0.25">
      <c r="B128" s="63">
        <v>41029</v>
      </c>
      <c r="C128" s="30"/>
      <c r="D128" s="30">
        <f>Returns!J128</f>
        <v>629676</v>
      </c>
      <c r="E128" s="31"/>
    </row>
    <row r="129" spans="2:5" hidden="1" outlineLevel="1" x14ac:dyDescent="0.25">
      <c r="B129" s="63">
        <v>41060</v>
      </c>
      <c r="C129" s="30"/>
      <c r="D129" s="30">
        <f>Returns!J129</f>
        <v>689673</v>
      </c>
      <c r="E129" s="31"/>
    </row>
    <row r="130" spans="2:5" hidden="1" outlineLevel="1" x14ac:dyDescent="0.25">
      <c r="B130" s="63">
        <v>41090</v>
      </c>
      <c r="C130" s="30"/>
      <c r="D130" s="30">
        <f>Returns!J130</f>
        <v>594116</v>
      </c>
      <c r="E130" s="31"/>
    </row>
    <row r="131" spans="2:5" hidden="1" outlineLevel="1" x14ac:dyDescent="0.25">
      <c r="B131" s="63">
        <v>41121</v>
      </c>
      <c r="C131" s="30"/>
      <c r="D131" s="30">
        <f>Returns!J131</f>
        <v>674159</v>
      </c>
      <c r="E131" s="31"/>
    </row>
    <row r="132" spans="2:5" hidden="1" outlineLevel="1" x14ac:dyDescent="0.25">
      <c r="B132" s="63">
        <v>41152</v>
      </c>
      <c r="C132" s="30"/>
      <c r="D132" s="30">
        <f>Returns!J132</f>
        <v>655850</v>
      </c>
      <c r="E132" s="31"/>
    </row>
    <row r="133" spans="2:5" hidden="1" outlineLevel="1" x14ac:dyDescent="0.25">
      <c r="B133" s="63">
        <v>41182</v>
      </c>
      <c r="C133" s="30"/>
      <c r="D133" s="30">
        <f>Returns!J133</f>
        <v>558590</v>
      </c>
      <c r="E133" s="31"/>
    </row>
    <row r="134" spans="2:5" hidden="1" outlineLevel="1" x14ac:dyDescent="0.25">
      <c r="B134" s="63">
        <v>41213</v>
      </c>
      <c r="C134" s="30"/>
      <c r="D134" s="30">
        <f>Returns!J134</f>
        <v>606247</v>
      </c>
      <c r="E134" s="31"/>
    </row>
    <row r="135" spans="2:5" hidden="1" outlineLevel="1" x14ac:dyDescent="0.25">
      <c r="B135" s="63">
        <v>41243</v>
      </c>
      <c r="C135" s="30"/>
      <c r="D135" s="30">
        <f>Returns!J135</f>
        <v>485179</v>
      </c>
      <c r="E135" s="31"/>
    </row>
    <row r="136" spans="2:5" hidden="1" outlineLevel="1" x14ac:dyDescent="0.25">
      <c r="B136" s="63">
        <v>41274</v>
      </c>
      <c r="C136" s="30"/>
      <c r="D136" s="30">
        <f>Returns!J136</f>
        <v>470133</v>
      </c>
      <c r="E136" s="31"/>
    </row>
    <row r="137" spans="2:5" hidden="1" outlineLevel="1" x14ac:dyDescent="0.25">
      <c r="B137" s="63">
        <v>41305</v>
      </c>
      <c r="C137" s="30"/>
      <c r="D137" s="30">
        <f>Returns!J137</f>
        <v>652070</v>
      </c>
      <c r="E137" s="31"/>
    </row>
    <row r="138" spans="2:5" hidden="1" outlineLevel="1" x14ac:dyDescent="0.25">
      <c r="B138" s="63">
        <v>41333</v>
      </c>
      <c r="C138" s="30"/>
      <c r="D138" s="30">
        <f>Returns!J138</f>
        <v>508424</v>
      </c>
      <c r="E138" s="31"/>
    </row>
    <row r="139" spans="2:5" hidden="1" outlineLevel="1" x14ac:dyDescent="0.25">
      <c r="B139" s="63">
        <v>41364</v>
      </c>
      <c r="C139" s="30"/>
      <c r="D139" s="30">
        <f>Returns!J139</f>
        <v>496156</v>
      </c>
      <c r="E139" s="31"/>
    </row>
    <row r="140" spans="2:5" hidden="1" outlineLevel="1" x14ac:dyDescent="0.25">
      <c r="B140" s="63">
        <v>41394</v>
      </c>
      <c r="C140" s="30"/>
      <c r="D140" s="30">
        <f>Returns!J140</f>
        <v>666458</v>
      </c>
      <c r="E140" s="31"/>
    </row>
    <row r="141" spans="2:5" hidden="1" outlineLevel="1" x14ac:dyDescent="0.25">
      <c r="B141" s="63">
        <v>41425</v>
      </c>
      <c r="C141" s="30"/>
      <c r="D141" s="30">
        <f>Returns!J141</f>
        <v>726710</v>
      </c>
      <c r="E141" s="31"/>
    </row>
    <row r="142" spans="2:5" hidden="1" outlineLevel="1" x14ac:dyDescent="0.25">
      <c r="B142" s="63">
        <v>41455</v>
      </c>
      <c r="C142" s="30"/>
      <c r="D142" s="30">
        <f>Returns!J142</f>
        <v>555553</v>
      </c>
      <c r="E142" s="31"/>
    </row>
    <row r="143" spans="2:5" hidden="1" outlineLevel="1" x14ac:dyDescent="0.25">
      <c r="B143" s="63">
        <v>41486</v>
      </c>
      <c r="C143" s="30"/>
      <c r="D143" s="30">
        <f>Returns!J143</f>
        <v>706610</v>
      </c>
      <c r="E143" s="31"/>
    </row>
    <row r="144" spans="2:5" hidden="1" outlineLevel="1" x14ac:dyDescent="0.25">
      <c r="B144" s="63">
        <v>41517</v>
      </c>
      <c r="C144" s="30"/>
      <c r="D144" s="30">
        <f>Returns!J144</f>
        <v>629052</v>
      </c>
      <c r="E144" s="31"/>
    </row>
    <row r="145" spans="2:17" hidden="1" outlineLevel="1" x14ac:dyDescent="0.25">
      <c r="B145" s="63">
        <v>41547</v>
      </c>
      <c r="C145" s="30"/>
      <c r="D145" s="30">
        <f>Returns!J145</f>
        <v>601069</v>
      </c>
      <c r="E145" s="31"/>
    </row>
    <row r="146" spans="2:17" hidden="1" outlineLevel="1" x14ac:dyDescent="0.25">
      <c r="B146" s="63">
        <v>41578</v>
      </c>
      <c r="C146" s="30"/>
      <c r="D146" s="30">
        <f>Returns!J146</f>
        <v>620846</v>
      </c>
      <c r="E146" s="31"/>
    </row>
    <row r="147" spans="2:17" hidden="1" outlineLevel="1" x14ac:dyDescent="0.25">
      <c r="B147" s="63">
        <v>41608</v>
      </c>
      <c r="C147" s="30"/>
      <c r="D147" s="30">
        <f>Returns!J147</f>
        <v>459046</v>
      </c>
      <c r="E147" s="31"/>
    </row>
    <row r="148" spans="2:17" hidden="1" outlineLevel="1" x14ac:dyDescent="0.25">
      <c r="B148" s="63">
        <v>41639</v>
      </c>
      <c r="C148" s="30"/>
      <c r="D148" s="30">
        <f>Returns!J148</f>
        <v>448206</v>
      </c>
      <c r="E148" s="31"/>
    </row>
    <row r="149" spans="2:17" collapsed="1" x14ac:dyDescent="0.25">
      <c r="B149" s="27">
        <v>41670</v>
      </c>
      <c r="C149" s="30">
        <f>Sales!J148</f>
        <v>524638</v>
      </c>
      <c r="D149" s="30">
        <f>Returns!J149</f>
        <v>663580</v>
      </c>
      <c r="E149" s="31">
        <f t="shared" ref="E149:E212" si="0">IFERROR(D149/C149,0)</f>
        <v>1.2648340379461649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Sales!J149</f>
        <v>477562</v>
      </c>
      <c r="D150" s="30">
        <f>Returns!J150</f>
        <v>456147</v>
      </c>
      <c r="E150" s="31">
        <f t="shared" si="0"/>
        <v>0.95515765492229276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Sales!J150</f>
        <v>669696</v>
      </c>
      <c r="D151" s="30">
        <f>Returns!J151</f>
        <v>572703</v>
      </c>
      <c r="E151" s="31">
        <f t="shared" si="0"/>
        <v>0.85516861381880738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Sales!J151</f>
        <v>531421</v>
      </c>
      <c r="D152" s="30">
        <f>Returns!J152</f>
        <v>639208</v>
      </c>
      <c r="E152" s="31">
        <f t="shared" si="0"/>
        <v>1.2028278897521927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Sales!J152</f>
        <v>626181</v>
      </c>
      <c r="D153" s="30">
        <f>Returns!J153</f>
        <v>695126</v>
      </c>
      <c r="E153" s="31">
        <f t="shared" si="0"/>
        <v>1.1101039475806516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Sales!J153</f>
        <v>792383</v>
      </c>
      <c r="D154" s="30">
        <f>Returns!J154</f>
        <v>585912</v>
      </c>
      <c r="E154" s="31">
        <f t="shared" si="0"/>
        <v>0.73943030075102567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Sales!J154</f>
        <v>686799</v>
      </c>
      <c r="D155" s="30">
        <f>Returns!J155</f>
        <v>681778</v>
      </c>
      <c r="E155" s="31">
        <f t="shared" si="0"/>
        <v>0.99268927298962284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Sales!J155</f>
        <v>726861</v>
      </c>
      <c r="D156" s="30">
        <f>Returns!J156</f>
        <v>583826</v>
      </c>
      <c r="E156" s="31">
        <f t="shared" si="0"/>
        <v>0.80321547035815655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Sales!J156</f>
        <v>667221</v>
      </c>
      <c r="D157" s="30">
        <f>Returns!J157</f>
        <v>619115</v>
      </c>
      <c r="E157" s="31">
        <f t="shared" si="0"/>
        <v>0.92790095035977582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Sales!J157</f>
        <v>798173</v>
      </c>
      <c r="D158" s="30">
        <f>Returns!J158</f>
        <v>637252</v>
      </c>
      <c r="E158" s="31">
        <f t="shared" si="0"/>
        <v>0.7983883193242568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Sales!J158</f>
        <v>668306</v>
      </c>
      <c r="D159" s="30">
        <f>Returns!J159</f>
        <v>470458</v>
      </c>
      <c r="E159" s="31">
        <f t="shared" si="0"/>
        <v>0.70395597226420237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Sales!J159</f>
        <v>996722</v>
      </c>
      <c r="D160" s="30">
        <f>Returns!J160</f>
        <v>520027</v>
      </c>
      <c r="E160" s="31">
        <f t="shared" si="0"/>
        <v>0.52173725472097532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Sales!J160</f>
        <v>479546</v>
      </c>
      <c r="D161" s="30">
        <f>Returns!J161</f>
        <v>618415</v>
      </c>
      <c r="E161" s="31">
        <f t="shared" si="0"/>
        <v>1.2895843151647599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Sales!J161</f>
        <v>550212</v>
      </c>
      <c r="D162" s="30">
        <f>Returns!J162</f>
        <v>484687</v>
      </c>
      <c r="E162" s="31">
        <f t="shared" si="0"/>
        <v>0.88090954032263924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Sales!J162</f>
        <v>809028</v>
      </c>
      <c r="D163" s="30">
        <f>Returns!J163</f>
        <v>630854</v>
      </c>
      <c r="E163" s="31">
        <f t="shared" si="0"/>
        <v>0.77976782014961166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Sales!J163</f>
        <v>532136</v>
      </c>
      <c r="D164" s="30">
        <f>Returns!J164</f>
        <v>672923</v>
      </c>
      <c r="E164" s="31">
        <f t="shared" si="0"/>
        <v>1.2645695837154411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Sales!J164</f>
        <v>592928</v>
      </c>
      <c r="D165" s="30">
        <f>Returns!J165</f>
        <v>607751</v>
      </c>
      <c r="E165" s="31">
        <f t="shared" si="0"/>
        <v>1.024999662690917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Sales!J165</f>
        <v>843679</v>
      </c>
      <c r="D166" s="30">
        <f>Returns!J166</f>
        <v>625301</v>
      </c>
      <c r="E166" s="31">
        <f t="shared" si="0"/>
        <v>0.74115984871023222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Sales!J166</f>
        <v>648445</v>
      </c>
      <c r="D167" s="30">
        <f>Returns!J167</f>
        <v>660801</v>
      </c>
      <c r="E167" s="31">
        <f t="shared" si="0"/>
        <v>1.0190548157515287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Sales!J167</f>
        <v>666999</v>
      </c>
      <c r="D168" s="30">
        <f>Returns!J168</f>
        <v>611672</v>
      </c>
      <c r="E168" s="31">
        <f t="shared" si="0"/>
        <v>0.91705085015119958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Sales!J168</f>
        <v>633452</v>
      </c>
      <c r="D169" s="30">
        <f>Returns!J169</f>
        <v>633205</v>
      </c>
      <c r="E169" s="31">
        <f t="shared" si="0"/>
        <v>0.99961007305999505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Sales!J169</f>
        <v>941343</v>
      </c>
      <c r="D170" s="30">
        <f>Returns!J170</f>
        <v>607944</v>
      </c>
      <c r="E170" s="31">
        <f t="shared" si="0"/>
        <v>0.64582622912158483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Sales!J170</f>
        <v>712154</v>
      </c>
      <c r="D171" s="30">
        <f>Returns!J171</f>
        <v>524087</v>
      </c>
      <c r="E171" s="31">
        <f t="shared" si="0"/>
        <v>0.73591807389974639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Sales!J171</f>
        <v>888955</v>
      </c>
      <c r="D172" s="30">
        <f>Returns!J172</f>
        <v>497572</v>
      </c>
      <c r="E172" s="31">
        <f t="shared" si="0"/>
        <v>0.55972687031402035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Sales!J172</f>
        <v>419543</v>
      </c>
      <c r="D173" s="30">
        <f>Returns!J173</f>
        <v>612014</v>
      </c>
      <c r="E173" s="31">
        <f t="shared" si="0"/>
        <v>1.4587634640549361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Sales!J173</f>
        <v>544833</v>
      </c>
      <c r="D174" s="30">
        <f>Returns!J174</f>
        <v>572768</v>
      </c>
      <c r="E174" s="31">
        <f t="shared" si="0"/>
        <v>1.0512725917850057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Sales!J174</f>
        <v>749863</v>
      </c>
      <c r="D175" s="30">
        <f>Returns!J175</f>
        <v>597705</v>
      </c>
      <c r="E175" s="31">
        <f t="shared" si="0"/>
        <v>0.7970856009697771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Sales!J175</f>
        <v>478066</v>
      </c>
      <c r="D176" s="30">
        <f>Returns!J176</f>
        <v>647537</v>
      </c>
      <c r="E176" s="31">
        <f t="shared" si="0"/>
        <v>1.3544928942865631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Sales!J176</f>
        <v>621275</v>
      </c>
      <c r="D177" s="30">
        <f>Returns!J177</f>
        <v>597810</v>
      </c>
      <c r="E177" s="31">
        <f t="shared" si="0"/>
        <v>0.96223089614100032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Sales!J177</f>
        <v>793615</v>
      </c>
      <c r="D178" s="30">
        <f>Returns!J178</f>
        <v>598960</v>
      </c>
      <c r="E178" s="31">
        <f t="shared" si="0"/>
        <v>0.75472363803607545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Sales!J178</f>
        <v>582999</v>
      </c>
      <c r="D179" s="30">
        <f>Returns!J179</f>
        <v>599970</v>
      </c>
      <c r="E179" s="31">
        <f t="shared" si="0"/>
        <v>1.02910982694653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Sales!J179</f>
        <v>713503</v>
      </c>
      <c r="D180" s="30">
        <f>Returns!J180</f>
        <v>641074</v>
      </c>
      <c r="E180" s="31">
        <f t="shared" si="0"/>
        <v>0.89848816332937631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Sales!J180</f>
        <v>596900</v>
      </c>
      <c r="D181" s="30">
        <f>Returns!J181</f>
        <v>592473</v>
      </c>
      <c r="E181" s="31">
        <f t="shared" si="0"/>
        <v>0.99258334729435416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Sales!J181</f>
        <v>907985</v>
      </c>
      <c r="D182" s="30">
        <f>Returns!J182</f>
        <v>553672</v>
      </c>
      <c r="E182" s="31">
        <f t="shared" si="0"/>
        <v>0.60978099858477841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Sales!J182</f>
        <v>718970</v>
      </c>
      <c r="D183" s="30">
        <f>Returns!J183</f>
        <v>546805</v>
      </c>
      <c r="E183" s="31">
        <f t="shared" si="0"/>
        <v>0.76053938272806931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Sales!J183</f>
        <v>841590</v>
      </c>
      <c r="D184" s="30">
        <f>Returns!J184</f>
        <v>457727</v>
      </c>
      <c r="E184" s="31">
        <f t="shared" si="0"/>
        <v>0.5438836012785323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Sales!J184</f>
        <v>499970</v>
      </c>
      <c r="D185" s="30">
        <f>Returns!J185</f>
        <v>627211</v>
      </c>
      <c r="E185" s="31">
        <f t="shared" si="0"/>
        <v>1.2544972698361903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Sales!J185</f>
        <v>477315</v>
      </c>
      <c r="D186" s="30">
        <f>Returns!J186</f>
        <v>496101</v>
      </c>
      <c r="E186" s="31">
        <f t="shared" si="0"/>
        <v>1.0393576568932466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Sales!J186</f>
        <v>754518</v>
      </c>
      <c r="D187" s="30">
        <f>Returns!J187</f>
        <v>586334</v>
      </c>
      <c r="E187" s="31">
        <f t="shared" si="0"/>
        <v>0.77709743173787771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Sales!J187</f>
        <v>509812</v>
      </c>
      <c r="D188" s="30">
        <f>Returns!J188</f>
        <v>577992</v>
      </c>
      <c r="E188" s="31">
        <f t="shared" si="0"/>
        <v>1.1337355731132261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Sales!J188</f>
        <v>731716</v>
      </c>
      <c r="D189" s="30">
        <f>Returns!J189</f>
        <v>693055</v>
      </c>
      <c r="E189" s="31">
        <f t="shared" si="0"/>
        <v>0.9471639269880664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Sales!J189</f>
        <v>716864</v>
      </c>
      <c r="D190" s="30">
        <f>Returns!J190</f>
        <v>615082</v>
      </c>
      <c r="E190" s="31">
        <f t="shared" si="0"/>
        <v>0.85801769931256133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Sales!J190</f>
        <v>655834</v>
      </c>
      <c r="D191" s="30">
        <f>Returns!J191</f>
        <v>622571</v>
      </c>
      <c r="E191" s="31">
        <f t="shared" si="0"/>
        <v>0.94928137303037052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Sales!J191</f>
        <v>781734</v>
      </c>
      <c r="D192" s="30">
        <f>Returns!J192</f>
        <v>662282</v>
      </c>
      <c r="E192" s="31">
        <f t="shared" si="0"/>
        <v>0.84719610506898768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Sales!J192</f>
        <v>576354</v>
      </c>
      <c r="D193" s="30">
        <f>Returns!J193</f>
        <v>596600</v>
      </c>
      <c r="E193" s="31">
        <f t="shared" si="0"/>
        <v>1.0351277166463666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Sales!J193</f>
        <v>817578</v>
      </c>
      <c r="D194" s="30">
        <f>Returns!J194</f>
        <v>606326</v>
      </c>
      <c r="E194" s="31">
        <f t="shared" si="0"/>
        <v>0.74161242107786662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Sales!J194</f>
        <v>725840</v>
      </c>
      <c r="D195" s="30">
        <f>Returns!J195</f>
        <v>485666</v>
      </c>
      <c r="E195" s="31">
        <f t="shared" si="0"/>
        <v>0.66910889452220879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Sales!J195</f>
        <v>841755</v>
      </c>
      <c r="D196" s="30">
        <f>Returns!J196</f>
        <v>508762</v>
      </c>
      <c r="E196" s="31">
        <f t="shared" si="0"/>
        <v>0.60440627023302507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Sales!J196</f>
        <v>476203</v>
      </c>
      <c r="D197" s="30">
        <f>Returns!J197</f>
        <v>603434</v>
      </c>
      <c r="E197" s="31">
        <f t="shared" si="0"/>
        <v>1.2671780732166744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Sales!J197</f>
        <v>496851</v>
      </c>
      <c r="D198" s="30">
        <f>Returns!J198</f>
        <v>407285</v>
      </c>
      <c r="E198" s="31">
        <f t="shared" si="0"/>
        <v>0.81973267639594161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Sales!J198</f>
        <v>714072</v>
      </c>
      <c r="D199" s="30">
        <f>Returns!J199</f>
        <v>589514</v>
      </c>
      <c r="E199" s="31">
        <f t="shared" si="0"/>
        <v>0.82556660952957128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Sales!J199</f>
        <v>537315</v>
      </c>
      <c r="D200" s="30">
        <f>Returns!J200</f>
        <v>616457</v>
      </c>
      <c r="E200" s="31">
        <f t="shared" si="0"/>
        <v>1.1472916259549799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Sales!J200</f>
        <v>800709</v>
      </c>
      <c r="D201" s="30">
        <f>Returns!J201</f>
        <v>802808</v>
      </c>
      <c r="E201" s="31">
        <f t="shared" si="0"/>
        <v>1.0026214267605336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Sales!J201</f>
        <v>680388</v>
      </c>
      <c r="D202" s="30">
        <f>Returns!J202</f>
        <v>597386</v>
      </c>
      <c r="E202" s="31">
        <f t="shared" si="0"/>
        <v>0.87800784258393738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Sales!J202</f>
        <v>690772</v>
      </c>
      <c r="D203" s="30">
        <f>Returns!J203</f>
        <v>657493</v>
      </c>
      <c r="E203" s="31">
        <f t="shared" si="0"/>
        <v>0.95182346707741483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Sales!J203</f>
        <v>783425</v>
      </c>
      <c r="D204" s="30">
        <f>Returns!J204</f>
        <v>656985</v>
      </c>
      <c r="E204" s="31">
        <f t="shared" si="0"/>
        <v>0.83860612056035999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Sales!J204</f>
        <v>565849</v>
      </c>
      <c r="D205" s="30">
        <f>Returns!J205</f>
        <v>552782</v>
      </c>
      <c r="E205" s="31">
        <f t="shared" si="0"/>
        <v>0.97690726677965323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Sales!J205</f>
        <v>848023</v>
      </c>
      <c r="D206" s="30">
        <f>Returns!J206</f>
        <v>639542</v>
      </c>
      <c r="E206" s="31">
        <f t="shared" si="0"/>
        <v>0.7541564320779035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Sales!J206</f>
        <v>744069</v>
      </c>
      <c r="D207" s="30">
        <f>Returns!J207</f>
        <v>499438</v>
      </c>
      <c r="E207" s="31">
        <f t="shared" si="0"/>
        <v>0.67122538366737494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Sales!J207</f>
        <v>798698</v>
      </c>
      <c r="D208" s="30">
        <f>Returns!J208</f>
        <v>495251</v>
      </c>
      <c r="E208" s="31">
        <f t="shared" si="0"/>
        <v>0.6200729186751438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Sales!J208</f>
        <v>565383</v>
      </c>
      <c r="D209" s="30">
        <f>Returns!J209</f>
        <v>620138</v>
      </c>
      <c r="E209" s="31">
        <f t="shared" si="0"/>
        <v>1.0968458549337352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Sales!J209</f>
        <v>457748</v>
      </c>
      <c r="D210" s="30">
        <f>Returns!J210</f>
        <v>395997</v>
      </c>
      <c r="E210" s="31">
        <f t="shared" si="0"/>
        <v>0.86509826367346221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Sales!J210</f>
        <v>600396</v>
      </c>
      <c r="D211" s="30">
        <f>Returns!J211</f>
        <v>621183</v>
      </c>
      <c r="E211" s="31">
        <f t="shared" si="0"/>
        <v>1.0346221493814083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Sales!J211</f>
        <v>588744</v>
      </c>
      <c r="D212" s="30">
        <f>Returns!J212</f>
        <v>680932</v>
      </c>
      <c r="E212" s="31">
        <f t="shared" si="0"/>
        <v>1.1565841859959507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Sales!J212</f>
        <v>755031</v>
      </c>
      <c r="D213" s="30">
        <f>Returns!J213</f>
        <v>629719</v>
      </c>
      <c r="E213" s="31">
        <f t="shared" ref="E213:E276" si="1">IFERROR(D213/C213,0)</f>
        <v>0.83403065569493173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Sales!J213</f>
        <v>654249</v>
      </c>
      <c r="D214" s="30">
        <f>Returns!J214</f>
        <v>563070</v>
      </c>
      <c r="E214" s="31">
        <f t="shared" si="1"/>
        <v>0.8606356295538854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Sales!J214</f>
        <v>724220</v>
      </c>
      <c r="D215" s="30">
        <f>Returns!J215</f>
        <v>666415</v>
      </c>
      <c r="E215" s="31">
        <f t="shared" si="1"/>
        <v>0.92018309353511363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Sales!J215</f>
        <v>726830</v>
      </c>
      <c r="D216" s="30">
        <f>Returns!J216</f>
        <v>608404</v>
      </c>
      <c r="E216" s="31">
        <f t="shared" si="1"/>
        <v>0.83706506335731878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Sales!J216</f>
        <v>586891</v>
      </c>
      <c r="D217" s="30">
        <f>Returns!J217</f>
        <v>573737</v>
      </c>
      <c r="E217" s="31">
        <f t="shared" si="1"/>
        <v>0.97758697952430695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Sales!J217</f>
        <v>725952</v>
      </c>
      <c r="D218" s="30">
        <f>Returns!J218</f>
        <v>579078</v>
      </c>
      <c r="E218" s="31">
        <f t="shared" si="1"/>
        <v>0.79768083840253901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Sales!J218</f>
        <v>671859</v>
      </c>
      <c r="D219" s="30">
        <f>Returns!J219</f>
        <v>457371</v>
      </c>
      <c r="E219" s="31">
        <f t="shared" si="1"/>
        <v>0.68075444401280627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Sales!J219</f>
        <v>796429.99999999988</v>
      </c>
      <c r="D220" s="30">
        <f>Returns!J220</f>
        <v>449119</v>
      </c>
      <c r="E220" s="31">
        <f t="shared" si="1"/>
        <v>0.56391522167673247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Sales!J220</f>
        <v>442396.00000000006</v>
      </c>
      <c r="D221" s="30">
        <f>Returns!J221</f>
        <v>556416</v>
      </c>
      <c r="E221" s="31">
        <f t="shared" si="1"/>
        <v>1.257732890894131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Sales!J221</f>
        <v>445403.00000000006</v>
      </c>
      <c r="D222" s="30">
        <f>Returns!J222</f>
        <v>459490</v>
      </c>
      <c r="E222" s="31">
        <f t="shared" si="1"/>
        <v>1.0316275373089088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Sales!J222</f>
        <v>686438</v>
      </c>
      <c r="D223" s="30">
        <f>Returns!J223</f>
        <v>520339.64920307137</v>
      </c>
      <c r="E223" s="31">
        <f t="shared" si="1"/>
        <v>0.75802861904945729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Sales!J223</f>
        <v>598667</v>
      </c>
      <c r="D224" s="30">
        <f>Returns!J224</f>
        <v>556463.3605637853</v>
      </c>
      <c r="E224" s="31">
        <f t="shared" si="1"/>
        <v>0.92950398228695641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Sales!J224</f>
        <v>670068</v>
      </c>
      <c r="D225" s="30">
        <f>Returns!J225</f>
        <v>581576.59706539917</v>
      </c>
      <c r="E225" s="31">
        <f t="shared" si="1"/>
        <v>0.86793668264325285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Sales!J225</f>
        <v>643692</v>
      </c>
      <c r="D226" s="30">
        <f>Returns!J226</f>
        <v>509098.34480857564</v>
      </c>
      <c r="E226" s="31">
        <f t="shared" si="1"/>
        <v>0.79090363839938305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Sales!J226</f>
        <v>668945</v>
      </c>
      <c r="D227" s="30">
        <f>Returns!J227</f>
        <v>562038.16838656191</v>
      </c>
      <c r="E227" s="31">
        <f t="shared" si="1"/>
        <v>0.84018591720778524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Sales!J227</f>
        <v>703675</v>
      </c>
      <c r="D228" s="30">
        <f>Returns!J228</f>
        <v>541145.87997260666</v>
      </c>
      <c r="E228" s="31">
        <f t="shared" si="1"/>
        <v>0.76902814505646311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Sales!J228</f>
        <v>627413</v>
      </c>
      <c r="D229" s="30">
        <f>Returns!J229</f>
        <v>570892</v>
      </c>
      <c r="E229" s="31">
        <f t="shared" si="1"/>
        <v>0.90991420324411509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Sales!J229</f>
        <v>706886</v>
      </c>
      <c r="D230" s="30">
        <f>Returns!J230</f>
        <v>525473</v>
      </c>
      <c r="E230" s="31">
        <f t="shared" si="1"/>
        <v>0.74336314483523513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Sales!J230</f>
        <v>791423</v>
      </c>
      <c r="D231" s="30">
        <f>Returns!J231</f>
        <v>451918</v>
      </c>
      <c r="E231" s="31">
        <f t="shared" si="1"/>
        <v>0.57101954327837323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Sales!J231</f>
        <v>741686</v>
      </c>
      <c r="D232" s="30">
        <f>Returns!J232</f>
        <v>399416</v>
      </c>
      <c r="E232" s="31">
        <f t="shared" si="1"/>
        <v>0.53852438902716249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Sales!J232</f>
        <v>372623</v>
      </c>
      <c r="D233" s="30">
        <f>Returns!J233</f>
        <v>519821</v>
      </c>
      <c r="E233" s="31">
        <f t="shared" si="1"/>
        <v>1.3950319760186569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Sales!J233</f>
        <v>484621</v>
      </c>
      <c r="D234" s="30">
        <f>Returns!J234</f>
        <v>388460</v>
      </c>
      <c r="E234" s="31">
        <f t="shared" si="1"/>
        <v>0.80157483889472392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Sales!J234</f>
        <v>590003</v>
      </c>
      <c r="D235" s="30">
        <f>Returns!J235</f>
        <v>597365</v>
      </c>
      <c r="E235" s="31">
        <f t="shared" si="1"/>
        <v>1.0124779026547324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Sales!J235</f>
        <v>507751</v>
      </c>
      <c r="D236" s="30">
        <f>Returns!J236</f>
        <v>545580</v>
      </c>
      <c r="E236" s="31">
        <f t="shared" si="1"/>
        <v>1.0745030536621296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Sales!J236</f>
        <v>568793</v>
      </c>
      <c r="D237" s="30">
        <f>Returns!J237</f>
        <v>499694</v>
      </c>
      <c r="E237" s="31">
        <f t="shared" si="1"/>
        <v>0.8785164374385761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Sales!J237</f>
        <v>558386</v>
      </c>
      <c r="D238" s="30">
        <f>Returns!J238</f>
        <v>516291</v>
      </c>
      <c r="E238" s="31">
        <f t="shared" si="1"/>
        <v>0.92461308127352759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Sales!J238</f>
        <v>631161</v>
      </c>
      <c r="D239" s="30">
        <f>Returns!J239</f>
        <v>557902</v>
      </c>
      <c r="E239" s="31">
        <f t="shared" si="1"/>
        <v>0.88392977386118599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Sales!J239</f>
        <v>672077</v>
      </c>
      <c r="D240" s="30">
        <f>Returns!J240</f>
        <v>526879</v>
      </c>
      <c r="E240" s="31">
        <f t="shared" si="1"/>
        <v>0.78395630262603844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Sales!J240</f>
        <v>553452</v>
      </c>
      <c r="D241" s="30">
        <f>Returns!J241</f>
        <v>476633</v>
      </c>
      <c r="E241" s="31">
        <f t="shared" si="1"/>
        <v>0.86120024862138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Sales!J241</f>
        <v>610693</v>
      </c>
      <c r="D242" s="30">
        <f>Returns!J242</f>
        <v>516050</v>
      </c>
      <c r="E242" s="31">
        <f t="shared" si="1"/>
        <v>0.84502360433147261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Sales!J242</f>
        <v>706416</v>
      </c>
      <c r="D243" s="30">
        <f>Returns!J243</f>
        <v>430307</v>
      </c>
      <c r="E243" s="31">
        <f t="shared" si="1"/>
        <v>0.60914107268238549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Sales!J243</f>
        <v>711391</v>
      </c>
      <c r="D244" s="30">
        <f>Returns!J244</f>
        <v>328827.99999999994</v>
      </c>
      <c r="E244" s="31">
        <f t="shared" si="1"/>
        <v>0.46223244319930945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Sales!J244</f>
        <v>337748</v>
      </c>
      <c r="D245" s="30">
        <f>Returns!J245</f>
        <v>459633</v>
      </c>
      <c r="E245" s="31">
        <f t="shared" si="1"/>
        <v>1.3608755640299868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Sales!J245</f>
        <v>413855</v>
      </c>
      <c r="D246" s="30">
        <f>Returns!J246</f>
        <v>381591</v>
      </c>
      <c r="E246" s="31">
        <f t="shared" si="1"/>
        <v>0.92204032813424996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Sales!J246</f>
        <v>584362</v>
      </c>
      <c r="D247" s="30">
        <f>Returns!J247</f>
        <v>505390</v>
      </c>
      <c r="E247" s="31">
        <f t="shared" si="1"/>
        <v>0.86485774228988199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Sales!J247</f>
        <v>443869</v>
      </c>
      <c r="D248" s="30">
        <f>Returns!J248</f>
        <v>491731</v>
      </c>
      <c r="E248" s="31">
        <f t="shared" si="1"/>
        <v>1.1078291117424286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Sales!J248</f>
        <v>593618</v>
      </c>
      <c r="D249" s="30">
        <f>Returns!J249</f>
        <v>558236</v>
      </c>
      <c r="E249" s="31">
        <f t="shared" si="1"/>
        <v>0.94039601225030234</v>
      </c>
      <c r="F249" s="35">
        <f>_xlfn.FORECAST.ETS($B249,$D$149:$D$248,$B$149:$B$248,12,1)</f>
        <v>501763.64864488936</v>
      </c>
      <c r="G249" s="35"/>
      <c r="H249" s="35"/>
      <c r="I249" s="30">
        <f>_xlfn.FORECAST.ETS($B249,$C$149:$C$248,$B$149:$B$248,12,1)</f>
        <v>607123.96527351963</v>
      </c>
      <c r="J249" s="30"/>
      <c r="K249" s="30"/>
      <c r="L249" s="31">
        <f>_xlfn.FORECAST.ETS($B249,$E$149:$E$248,$B$149:$B$248,12,1)</f>
        <v>0.90293380402618162</v>
      </c>
      <c r="M249" s="30"/>
      <c r="N249" s="30"/>
      <c r="O249" s="37">
        <f>I249*L249</f>
        <v>548192.75147987844</v>
      </c>
      <c r="P249" s="37"/>
      <c r="Q249" s="37"/>
      <c r="R249" t="s">
        <v>159</v>
      </c>
      <c r="S249" s="35">
        <f>SUM(F253:F260)-SUM($D253:$D260)</f>
        <v>156427.09616039041</v>
      </c>
      <c r="T249" s="37">
        <f>SUM(O253:O260)-SUM($D253:$D260)</f>
        <v>158978.58640135173</v>
      </c>
      <c r="U249" s="35">
        <f>ABS(S249)</f>
        <v>156427.09616039041</v>
      </c>
      <c r="V249" s="37">
        <f>ABS(T249)</f>
        <v>158978.58640135173</v>
      </c>
      <c r="W249" s="53">
        <f>U249/SUM(D253:D260)</f>
        <v>4.6304440448385685E-2</v>
      </c>
      <c r="X249" s="54">
        <f>V249/SUM(D253:D260)</f>
        <v>4.7059714507785802E-2</v>
      </c>
      <c r="Y249" s="35">
        <f>S249^2</f>
        <v>24469436413.172028</v>
      </c>
      <c r="Z249" s="37">
        <f>T249^2</f>
        <v>25274190934.172058</v>
      </c>
      <c r="AA249" s="67">
        <f>SUM(F292:F299)-SUM($D253:$D260)</f>
        <v>72188.850939413067</v>
      </c>
      <c r="AB249" s="67">
        <f>ABS(AA249)</f>
        <v>72188.850939413067</v>
      </c>
      <c r="AC249" s="68">
        <f>AB249/SUM(D253:D260)</f>
        <v>2.1368832071996576E-2</v>
      </c>
      <c r="AD249" s="67">
        <f>AA249^2</f>
        <v>5211230199.9527988</v>
      </c>
    </row>
    <row r="250" spans="2:30" x14ac:dyDescent="0.25">
      <c r="B250" s="27">
        <v>44742</v>
      </c>
      <c r="C250" s="30">
        <f>Sales!J249</f>
        <v>531412</v>
      </c>
      <c r="D250" s="30">
        <f>Returns!J250</f>
        <v>465356</v>
      </c>
      <c r="E250" s="31">
        <f t="shared" si="1"/>
        <v>0.87569719915997379</v>
      </c>
      <c r="F250" s="35">
        <f t="shared" ref="F250:F252" si="2">_xlfn.FORECAST.ETS($B250,$D$149:$D$248,$B$149:$B$248,12,1)</f>
        <v>470341.50205551716</v>
      </c>
      <c r="G250" s="35"/>
      <c r="H250" s="35"/>
      <c r="I250" s="30">
        <f t="shared" ref="I250:I252" si="3">_xlfn.FORECAST.ETS($B250,$C$149:$C$248,$B$149:$B$248,12,1)</f>
        <v>581058.88647684141</v>
      </c>
      <c r="J250" s="30"/>
      <c r="K250" s="30"/>
      <c r="L250" s="31">
        <f t="shared" ref="L250:L252" si="4">_xlfn.FORECAST.ETS($B250,$E$149:$E$248,$B$149:$B$248,12,1)</f>
        <v>0.89168019396529341</v>
      </c>
      <c r="M250" s="30"/>
      <c r="N250" s="30"/>
      <c r="O250" s="37">
        <f t="shared" ref="O250:P265" si="5">I250*L250</f>
        <v>518118.70059892733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Sales!J250</f>
        <v>558412</v>
      </c>
      <c r="D251" s="30">
        <f>Returns!J251</f>
        <v>480311</v>
      </c>
      <c r="E251" s="31">
        <f t="shared" si="1"/>
        <v>0.86013731796594628</v>
      </c>
      <c r="F251" s="35">
        <f t="shared" si="2"/>
        <v>512644.7758313833</v>
      </c>
      <c r="G251" s="35"/>
      <c r="H251" s="35"/>
      <c r="I251" s="30">
        <f t="shared" si="3"/>
        <v>626267.26703344565</v>
      </c>
      <c r="J251" s="30"/>
      <c r="K251" s="30"/>
      <c r="L251" s="31">
        <f t="shared" si="4"/>
        <v>0.9035161232671739</v>
      </c>
      <c r="M251" s="30"/>
      <c r="N251" s="30"/>
      <c r="O251" s="37">
        <f t="shared" si="5"/>
        <v>565842.57323918678</v>
      </c>
      <c r="P251" s="37"/>
      <c r="Q251" s="37"/>
      <c r="R251" t="s">
        <v>160</v>
      </c>
      <c r="S251" s="35">
        <f>SUM(F258:F260)-SUM($D258:$D260)</f>
        <v>70606.214964429615</v>
      </c>
      <c r="T251" s="37">
        <f>SUM(O258:O260)-SUM($D258:$D260)</f>
        <v>64068.745462180115</v>
      </c>
      <c r="U251" s="35">
        <f>ABS(S251)</f>
        <v>70606.214964429615</v>
      </c>
      <c r="V251" s="37">
        <f>ABS(T251)</f>
        <v>64068.745462180115</v>
      </c>
      <c r="W251" s="53">
        <f>U251/SUM(D255:D262)</f>
        <v>2.0734109325043635E-2</v>
      </c>
      <c r="X251" s="54">
        <f>V251/SUM(D255:D262)</f>
        <v>1.8814326379065476E-2</v>
      </c>
      <c r="Y251" s="35">
        <f>S251^2</f>
        <v>4985237591.6032448</v>
      </c>
      <c r="Z251" s="37">
        <f>T251^2</f>
        <v>4104804145.0976253</v>
      </c>
      <c r="AA251" s="67">
        <f>SUM(F297:F299)-SUM($D258:$D260)</f>
        <v>39923.475602656836</v>
      </c>
      <c r="AB251" s="67">
        <f>ABS(AA251)</f>
        <v>39923.475602656836</v>
      </c>
      <c r="AC251" s="68">
        <f>AB251/SUM(D255:D262)</f>
        <v>1.1723864651266486E-2</v>
      </c>
      <c r="AD251" s="67">
        <f>AA251^2</f>
        <v>1593883904.1959355</v>
      </c>
    </row>
    <row r="252" spans="2:30" x14ac:dyDescent="0.25">
      <c r="B252" s="27">
        <v>44804</v>
      </c>
      <c r="C252" s="30">
        <f>Sales!J251</f>
        <v>612778</v>
      </c>
      <c r="D252" s="30">
        <f>Returns!J252</f>
        <v>511244</v>
      </c>
      <c r="E252" s="31">
        <f t="shared" si="1"/>
        <v>0.834305409136751</v>
      </c>
      <c r="F252" s="35">
        <f t="shared" si="2"/>
        <v>477727.11772182287</v>
      </c>
      <c r="G252" s="35"/>
      <c r="H252" s="35"/>
      <c r="I252" s="30">
        <f t="shared" si="3"/>
        <v>662337.5571313902</v>
      </c>
      <c r="J252" s="30"/>
      <c r="K252" s="30"/>
      <c r="L252" s="31">
        <f t="shared" si="4"/>
        <v>0.81711729359993113</v>
      </c>
      <c r="M252" s="30"/>
      <c r="N252" s="30"/>
      <c r="O252" s="37">
        <f t="shared" si="5"/>
        <v>541207.4721327913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Sales!J252</f>
        <v>509418</v>
      </c>
      <c r="D253" s="30">
        <f>Returns!J253</f>
        <v>452300</v>
      </c>
      <c r="E253" s="31">
        <f t="shared" si="1"/>
        <v>0.88787596826182036</v>
      </c>
      <c r="F253" s="175">
        <f>_xlfn.FORECAST.ETS($B253,$D$149:$D$252,$B$149:$B$252,12,1)</f>
        <v>486246.00826404645</v>
      </c>
      <c r="G253" s="35"/>
      <c r="H253" s="35"/>
      <c r="I253" s="173">
        <f>_xlfn.FORECAST.ETS($B253,$C$149:$C$252,$B$149:$B$252,12,1)</f>
        <v>530372.69516560773</v>
      </c>
      <c r="J253" s="30"/>
      <c r="K253" s="30"/>
      <c r="L253" s="177">
        <f>_xlfn.FORECAST.ETS($B253,$E$149:$E$252,$B$149:$B$252,12,1)</f>
        <v>0.91744818570192699</v>
      </c>
      <c r="M253" s="30"/>
      <c r="N253" s="30"/>
      <c r="O253" s="167">
        <f t="shared" si="5"/>
        <v>486589.46692552802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Sales!J253</f>
        <v>548083</v>
      </c>
      <c r="D254" s="30">
        <f>Returns!J254</f>
        <v>484596</v>
      </c>
      <c r="E254" s="31">
        <f t="shared" si="1"/>
        <v>0.88416535451747269</v>
      </c>
      <c r="F254" s="165">
        <f t="shared" ref="F254:F260" si="6">_xlfn.FORECAST.ETS($B254,$D$149:$D$252,$B$149:$B$252,12,1)</f>
        <v>471376.87522390281</v>
      </c>
      <c r="G254" s="35"/>
      <c r="H254" s="35"/>
      <c r="I254" s="30">
        <f>_xlfn.FORECAST.ETS($B254,$C$149:$C$252,$B$149:$B$252,12,1)</f>
        <v>590037.3438606502</v>
      </c>
      <c r="J254" s="30"/>
      <c r="K254" s="30"/>
      <c r="L254" s="31">
        <f t="shared" ref="L254:L260" si="7">_xlfn.FORECAST.ETS($B254,$E$149:$E$252,$B$149:$B$252,12,1)</f>
        <v>0.81439293162165072</v>
      </c>
      <c r="M254" s="30"/>
      <c r="N254" s="30"/>
      <c r="O254" s="167">
        <f t="shared" si="5"/>
        <v>480522.24223292689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Sales!J254</f>
        <v>622394</v>
      </c>
      <c r="D255" s="30">
        <f>Returns!J255</f>
        <v>345993</v>
      </c>
      <c r="E255" s="31">
        <f t="shared" si="1"/>
        <v>0.55590670861222957</v>
      </c>
      <c r="F255" s="165">
        <f t="shared" si="6"/>
        <v>384221.26996670599</v>
      </c>
      <c r="G255" s="35"/>
      <c r="H255" s="35"/>
      <c r="I255" s="30">
        <f t="shared" ref="I255:I260" si="8">_xlfn.FORECAST.ETS($B255,$C$149:$C$252,$B$149:$B$252,12,1)</f>
        <v>684822.25800947426</v>
      </c>
      <c r="J255" s="30"/>
      <c r="K255" s="30"/>
      <c r="L255" s="31">
        <f t="shared" si="7"/>
        <v>0.6395739663693869</v>
      </c>
      <c r="M255" s="30"/>
      <c r="N255" s="30"/>
      <c r="O255" s="167">
        <f t="shared" si="5"/>
        <v>437994.48781315907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Sales!J255</f>
        <v>633683</v>
      </c>
      <c r="D256" s="30">
        <f>Returns!J256</f>
        <v>329495</v>
      </c>
      <c r="E256" s="31">
        <f t="shared" si="1"/>
        <v>0.51996818598573735</v>
      </c>
      <c r="F256" s="165">
        <f t="shared" si="6"/>
        <v>357830.54999207141</v>
      </c>
      <c r="G256" s="35"/>
      <c r="H256" s="35"/>
      <c r="I256" s="30">
        <f t="shared" si="8"/>
        <v>690028.81508584123</v>
      </c>
      <c r="J256" s="30"/>
      <c r="K256" s="30"/>
      <c r="L256" s="31">
        <f t="shared" si="7"/>
        <v>0.52590094723242475</v>
      </c>
      <c r="M256" s="30"/>
      <c r="N256" s="30"/>
      <c r="O256" s="167">
        <f t="shared" si="5"/>
        <v>362886.80747131159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Sales!J256</f>
        <v>421553.99999999994</v>
      </c>
      <c r="D257" s="30">
        <f>Returns!J257</f>
        <v>486118</v>
      </c>
      <c r="E257" s="31">
        <f t="shared" si="1"/>
        <v>1.153157128149656</v>
      </c>
      <c r="F257" s="165">
        <f t="shared" si="6"/>
        <v>484648.17774923367</v>
      </c>
      <c r="G257" s="35"/>
      <c r="H257" s="35"/>
      <c r="I257" s="30">
        <f t="shared" si="8"/>
        <v>314963.02931035165</v>
      </c>
      <c r="J257" s="30"/>
      <c r="K257" s="30"/>
      <c r="L257" s="31">
        <f t="shared" si="7"/>
        <v>1.3506945162032196</v>
      </c>
      <c r="M257" s="30"/>
      <c r="N257" s="30"/>
      <c r="O257" s="167">
        <f t="shared" si="5"/>
        <v>425418.83649624587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Sales!J257</f>
        <v>410330.99999999994</v>
      </c>
      <c r="D258" s="30">
        <f>Returns!J258</f>
        <v>353878</v>
      </c>
      <c r="E258" s="31">
        <f t="shared" si="1"/>
        <v>0.86242082611355231</v>
      </c>
      <c r="F258" s="165">
        <f t="shared" si="6"/>
        <v>389990.11224988068</v>
      </c>
      <c r="G258" s="35"/>
      <c r="H258" s="35"/>
      <c r="I258" s="30">
        <f t="shared" si="8"/>
        <v>385361.79640806629</v>
      </c>
      <c r="J258" s="30"/>
      <c r="K258" s="30"/>
      <c r="L258" s="31">
        <f t="shared" si="7"/>
        <v>0.95838003626150925</v>
      </c>
      <c r="M258" s="30"/>
      <c r="N258" s="30"/>
      <c r="O258" s="167">
        <f t="shared" si="5"/>
        <v>369323.05241536291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Sales!J258</f>
        <v>534126</v>
      </c>
      <c r="D259" s="30">
        <f>Returns!J259</f>
        <v>425461</v>
      </c>
      <c r="E259" s="31">
        <f t="shared" si="1"/>
        <v>0.79655549439645323</v>
      </c>
      <c r="F259" s="165">
        <f t="shared" si="6"/>
        <v>467429.00590743433</v>
      </c>
      <c r="G259" s="35"/>
      <c r="H259" s="35"/>
      <c r="I259" s="30">
        <f t="shared" si="8"/>
        <v>559307.19717761758</v>
      </c>
      <c r="J259" s="30"/>
      <c r="K259" s="30"/>
      <c r="L259" s="31">
        <f t="shared" si="7"/>
        <v>0.90971074006812636</v>
      </c>
      <c r="M259" s="30"/>
      <c r="N259" s="30"/>
      <c r="O259" s="167">
        <f t="shared" si="5"/>
        <v>508807.76426987996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Sales!J259</f>
        <v>441828</v>
      </c>
      <c r="D260" s="30">
        <f>Returns!J260</f>
        <v>500390</v>
      </c>
      <c r="E260" s="31">
        <f t="shared" si="1"/>
        <v>1.1325447911857103</v>
      </c>
      <c r="F260" s="166">
        <f t="shared" si="6"/>
        <v>492916.09680711455</v>
      </c>
      <c r="G260" s="36"/>
      <c r="H260" s="36"/>
      <c r="I260" s="33">
        <f t="shared" si="8"/>
        <v>426120.65002041822</v>
      </c>
      <c r="J260" s="33"/>
      <c r="K260" s="33"/>
      <c r="L260" s="34">
        <f t="shared" si="7"/>
        <v>1.0928053563107634</v>
      </c>
      <c r="M260" s="33"/>
      <c r="N260" s="33"/>
      <c r="O260" s="168">
        <f t="shared" si="5"/>
        <v>465666.92877693725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Sales!J260</f>
        <v>581755</v>
      </c>
      <c r="D261" s="30">
        <f>Returns!J261</f>
        <v>524365</v>
      </c>
      <c r="E261" s="31">
        <f t="shared" si="1"/>
        <v>0.90135022475096904</v>
      </c>
      <c r="F261" s="35"/>
      <c r="G261" s="35">
        <f>_xlfn.FORECAST.ETS($B261,$D$149:$D$260,$B$149:$B$260,12,1)</f>
        <v>479092.81874436722</v>
      </c>
      <c r="H261" s="35"/>
      <c r="I261" s="30"/>
      <c r="J261" s="30">
        <f>_xlfn.FORECAST.ETS($B261,$C$149:$C$260,$B$149:$B$260,12,1)</f>
        <v>563951.95510438085</v>
      </c>
      <c r="K261" s="30"/>
      <c r="L261" s="30"/>
      <c r="M261" s="31">
        <f>_xlfn.FORECAST.ETS($B261,$E$149:$E$260,$B$149:$B$260,12,1)</f>
        <v>0.93068617545132903</v>
      </c>
      <c r="N261" s="30"/>
      <c r="O261" s="37"/>
      <c r="P261" s="37">
        <f>J261*M261</f>
        <v>524862.28823439579</v>
      </c>
      <c r="Q261" s="37"/>
      <c r="R261" t="s">
        <v>159</v>
      </c>
      <c r="S261" s="35">
        <f>SUM(G265:G272)-SUM($D265:$D272)</f>
        <v>22202.187700591516</v>
      </c>
      <c r="T261" s="37">
        <f>SUM(P265:P272)-SUM($D265:$D272)</f>
        <v>111355.835554088</v>
      </c>
      <c r="U261" s="35">
        <f>ABS(S261)</f>
        <v>22202.187700591516</v>
      </c>
      <c r="V261" s="37">
        <f>ABS(T261)</f>
        <v>111355.835554088</v>
      </c>
      <c r="W261" s="53">
        <f>U261/SUM(D265:D272)</f>
        <v>6.7593667221036964E-3</v>
      </c>
      <c r="X261" s="54">
        <f>V261/SUM(D265:D272)</f>
        <v>3.3901836130153087E-2</v>
      </c>
      <c r="Y261" s="35">
        <f>S261^2</f>
        <v>492937138.69229716</v>
      </c>
      <c r="Z261" s="37">
        <f>T261^2</f>
        <v>12400122111.949089</v>
      </c>
      <c r="AA261" s="67">
        <f>SUM(G304:G311)-SUM($D265:$D272)</f>
        <v>4672.7973504615948</v>
      </c>
      <c r="AB261" s="67">
        <f>ABS(AA261)</f>
        <v>4672.7973504615948</v>
      </c>
      <c r="AC261" s="68">
        <f>AB261/SUM(D265:D272)</f>
        <v>1.422614353855E-3</v>
      </c>
      <c r="AD261" s="67">
        <f>AA261^2</f>
        <v>21835035.078480899</v>
      </c>
    </row>
    <row r="262" spans="2:30" x14ac:dyDescent="0.25">
      <c r="B262" s="27">
        <v>45107</v>
      </c>
      <c r="C262" s="30">
        <f>Sales!J261</f>
        <v>514125</v>
      </c>
      <c r="D262" s="30">
        <f>Returns!J262</f>
        <v>439617</v>
      </c>
      <c r="E262" s="31">
        <f t="shared" si="1"/>
        <v>0.85507804522246533</v>
      </c>
      <c r="F262" s="35"/>
      <c r="G262" s="35">
        <f t="shared" ref="G262:G264" si="9">_xlfn.FORECAST.ETS($B262,$D$149:$D$260,$B$149:$B$260,12,1)</f>
        <v>447350.24946622137</v>
      </c>
      <c r="H262" s="35"/>
      <c r="I262" s="30"/>
      <c r="J262" s="30">
        <f t="shared" ref="J262:J264" si="10">_xlfn.FORECAST.ETS($B262,$C$149:$C$260,$B$149:$B$260,12,1)</f>
        <v>511332.21213265136</v>
      </c>
      <c r="K262" s="30"/>
      <c r="L262" s="30"/>
      <c r="M262" s="31">
        <f t="shared" ref="M262:M264" si="11">_xlfn.FORECAST.ETS($B262,$E$149:$E$260,$B$149:$B$260,12,1)</f>
        <v>0.89354240044780053</v>
      </c>
      <c r="N262" s="30"/>
      <c r="O262" s="37"/>
      <c r="P262" s="37">
        <f t="shared" si="5"/>
        <v>456897.01225529326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Sales!J262</f>
        <v>558042</v>
      </c>
      <c r="D263" s="30">
        <f>Returns!J263</f>
        <v>473650</v>
      </c>
      <c r="E263" s="31">
        <f t="shared" si="1"/>
        <v>0.84877123944075894</v>
      </c>
      <c r="F263" s="35"/>
      <c r="G263" s="35">
        <f t="shared" si="9"/>
        <v>489314.47092142934</v>
      </c>
      <c r="H263" s="35"/>
      <c r="I263" s="30"/>
      <c r="J263" s="30">
        <f t="shared" si="10"/>
        <v>556440.38849399041</v>
      </c>
      <c r="K263" s="30"/>
      <c r="L263" s="30"/>
      <c r="M263" s="31">
        <f t="shared" si="11"/>
        <v>0.89109022436578145</v>
      </c>
      <c r="N263" s="30"/>
      <c r="O263" s="37"/>
      <c r="P263" s="37">
        <f t="shared" si="5"/>
        <v>495838.59062929254</v>
      </c>
      <c r="Q263" s="37"/>
      <c r="R263" t="s">
        <v>160</v>
      </c>
      <c r="S263" s="35">
        <f>SUM(G270:G272)-SUM($D270:$D272)</f>
        <v>16921.025442447048</v>
      </c>
      <c r="T263" s="37">
        <f>SUM(P270:P272)-SUM($D270:$D272)</f>
        <v>3772.5306158002932</v>
      </c>
      <c r="U263" s="35">
        <f>ABS(S263)</f>
        <v>16921.025442447048</v>
      </c>
      <c r="V263" s="37">
        <f>ABS(T263)</f>
        <v>3772.5306158002932</v>
      </c>
      <c r="W263" s="53">
        <f>U263/SUM(D267:D274)</f>
        <v>5.0999402458393088E-3</v>
      </c>
      <c r="X263" s="54">
        <f>V263/SUM(D267:D274)</f>
        <v>1.13702805906298E-3</v>
      </c>
      <c r="Y263" s="35">
        <f>S263^2</f>
        <v>286321102.02394032</v>
      </c>
      <c r="Z263" s="37">
        <f>T263^2</f>
        <v>14231987.247150538</v>
      </c>
      <c r="AA263" s="67">
        <f>SUM(G309:G311)-SUM($D270:$D272)</f>
        <v>15845.153341922909</v>
      </c>
      <c r="AB263" s="67">
        <f>ABS(AA263)</f>
        <v>15845.153341922909</v>
      </c>
      <c r="AC263" s="68">
        <f>AB263/SUM(D267:D274)</f>
        <v>4.775676007628623E-3</v>
      </c>
      <c r="AD263" s="67">
        <f>AA263^2</f>
        <v>251068884.42905074</v>
      </c>
    </row>
    <row r="264" spans="2:30" x14ac:dyDescent="0.25">
      <c r="B264" s="27">
        <v>45169</v>
      </c>
      <c r="C264" s="30">
        <f>Sales!J263</f>
        <v>567565</v>
      </c>
      <c r="D264" s="30">
        <f>Returns!J264</f>
        <v>476832</v>
      </c>
      <c r="E264" s="31">
        <f t="shared" si="1"/>
        <v>0.84013637204549263</v>
      </c>
      <c r="F264" s="35"/>
      <c r="G264" s="35">
        <f t="shared" si="9"/>
        <v>454169.25022737216</v>
      </c>
      <c r="H264" s="35"/>
      <c r="I264" s="30"/>
      <c r="J264" s="30">
        <f t="shared" si="10"/>
        <v>612809.91598696553</v>
      </c>
      <c r="K264" s="30"/>
      <c r="L264" s="30"/>
      <c r="M264" s="31">
        <f t="shared" si="11"/>
        <v>0.836124512037974</v>
      </c>
      <c r="N264" s="30"/>
      <c r="O264" s="37"/>
      <c r="P264" s="37">
        <f t="shared" si="5"/>
        <v>512385.3919766334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Sales!J264</f>
        <v>502297</v>
      </c>
      <c r="D265" s="30">
        <f>Returns!J265</f>
        <v>433690</v>
      </c>
      <c r="E265" s="31">
        <f t="shared" si="1"/>
        <v>0.86341347847986349</v>
      </c>
      <c r="F265" s="35"/>
      <c r="G265" s="175">
        <f>_xlfn.FORECAST.ETS($B265,$D$149:$D$264,$B$149:$B$264,12,1)</f>
        <v>459141.92642549565</v>
      </c>
      <c r="H265" s="35"/>
      <c r="I265" s="30"/>
      <c r="J265" s="173">
        <f>_xlfn.FORECAST.ETS($B265,$C$149:$C$264,$B$149:$B$264,12,1)</f>
        <v>507160.78601892525</v>
      </c>
      <c r="K265" s="30"/>
      <c r="L265" s="30"/>
      <c r="M265" s="177">
        <f>_xlfn.FORECAST.ETS($B265,$E$149:$E$264,$B$149:$B$264,12,1)</f>
        <v>0.90214756287865816</v>
      </c>
      <c r="N265" s="30"/>
      <c r="O265" s="37"/>
      <c r="P265" s="167">
        <f t="shared" si="5"/>
        <v>457533.86709459807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Sales!J265</f>
        <v>555718</v>
      </c>
      <c r="D266" s="30">
        <f>Returns!J266</f>
        <v>393451</v>
      </c>
      <c r="E266" s="31">
        <f t="shared" si="1"/>
        <v>0.70800477940250273</v>
      </c>
      <c r="F266" s="35"/>
      <c r="G266" s="165">
        <f t="shared" ref="G266:G272" si="12">_xlfn.FORECAST.ETS($B266,$D$149:$D$264,$B$149:$B$264,12,1)</f>
        <v>444026.49492965807</v>
      </c>
      <c r="H266" s="35"/>
      <c r="I266" s="30"/>
      <c r="J266" s="30">
        <f t="shared" ref="J266:J272" si="13">_xlfn.FORECAST.ETS($B266,$C$149:$C$264,$B$149:$B$264,12,1)</f>
        <v>551774.68990467757</v>
      </c>
      <c r="K266" s="30"/>
      <c r="L266" s="30"/>
      <c r="M266" s="31">
        <f t="shared" ref="M266:M272" si="14">_xlfn.FORECAST.ETS($B266,$E$149:$E$264,$B$149:$B$264,12,1)</f>
        <v>0.84929124911362341</v>
      </c>
      <c r="N266" s="30"/>
      <c r="O266" s="37"/>
      <c r="P266" s="167">
        <f t="shared" ref="P266:P272" si="15">J266*M266</f>
        <v>468617.41561842582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Sales!J266</f>
        <v>544642</v>
      </c>
      <c r="D267" s="30">
        <f>Returns!J267</f>
        <v>460422</v>
      </c>
      <c r="E267" s="31">
        <f t="shared" si="1"/>
        <v>0.8453663140191171</v>
      </c>
      <c r="F267" s="35"/>
      <c r="G267" s="165">
        <f t="shared" si="12"/>
        <v>356570.31623235089</v>
      </c>
      <c r="H267" s="35"/>
      <c r="I267" s="30"/>
      <c r="J267" s="30">
        <f t="shared" si="13"/>
        <v>633597.73167619074</v>
      </c>
      <c r="K267" s="30"/>
      <c r="L267" s="30"/>
      <c r="M267" s="31">
        <f t="shared" si="14"/>
        <v>0.60275404673195165</v>
      </c>
      <c r="N267" s="30"/>
      <c r="O267" s="37"/>
      <c r="P267" s="167">
        <f t="shared" si="15"/>
        <v>381903.59676800924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Sales!J267</f>
        <v>597012</v>
      </c>
      <c r="D268" s="30">
        <f>Returns!J268</f>
        <v>347680</v>
      </c>
      <c r="E268" s="31">
        <f t="shared" si="1"/>
        <v>0.58236685359758267</v>
      </c>
      <c r="F268" s="35"/>
      <c r="G268" s="165">
        <f t="shared" si="12"/>
        <v>329908.06813817954</v>
      </c>
      <c r="H268" s="35"/>
      <c r="I268" s="30"/>
      <c r="J268" s="30">
        <f t="shared" si="13"/>
        <v>650707.78811501572</v>
      </c>
      <c r="K268" s="30"/>
      <c r="L268" s="30"/>
      <c r="M268" s="31">
        <f t="shared" si="14"/>
        <v>0.52251752118341588</v>
      </c>
      <c r="N268" s="30"/>
      <c r="O268" s="37"/>
      <c r="P268" s="167">
        <f t="shared" si="15"/>
        <v>340006.22046060144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Sales!J268</f>
        <v>360314</v>
      </c>
      <c r="D269" s="30">
        <f>Returns!J269</f>
        <v>405607</v>
      </c>
      <c r="E269" s="31">
        <f t="shared" si="1"/>
        <v>1.1257042468513574</v>
      </c>
      <c r="F269" s="35"/>
      <c r="G269" s="165">
        <f t="shared" si="12"/>
        <v>456484.35653246049</v>
      </c>
      <c r="H269" s="35"/>
      <c r="I269" s="30"/>
      <c r="J269" s="30">
        <f t="shared" si="13"/>
        <v>399881.02140513656</v>
      </c>
      <c r="K269" s="30"/>
      <c r="L269" s="30"/>
      <c r="M269" s="31">
        <f t="shared" si="14"/>
        <v>1.2513027080865262</v>
      </c>
      <c r="N269" s="30"/>
      <c r="O269" s="37"/>
      <c r="P269" s="167">
        <f t="shared" si="15"/>
        <v>500372.20499665354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Sales!J269</f>
        <v>420529.00000000006</v>
      </c>
      <c r="D270" s="30">
        <f>Returns!J270</f>
        <v>378670</v>
      </c>
      <c r="E270" s="31">
        <f t="shared" si="1"/>
        <v>0.90046108591797458</v>
      </c>
      <c r="F270" s="35"/>
      <c r="G270" s="165">
        <f t="shared" si="12"/>
        <v>358158.39709630515</v>
      </c>
      <c r="H270" s="35"/>
      <c r="I270" s="30"/>
      <c r="J270" s="30">
        <f t="shared" si="13"/>
        <v>383804.64423035062</v>
      </c>
      <c r="K270" s="30"/>
      <c r="L270" s="30"/>
      <c r="M270" s="31">
        <f t="shared" si="14"/>
        <v>0.91221955890405604</v>
      </c>
      <c r="N270" s="30"/>
      <c r="O270" s="37"/>
      <c r="P270" s="167">
        <f t="shared" si="15"/>
        <v>350114.10326513858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Sales!J270</f>
        <v>434250</v>
      </c>
      <c r="D271" s="30">
        <f>Returns!J271</f>
        <v>371528</v>
      </c>
      <c r="E271" s="31">
        <f t="shared" si="1"/>
        <v>0.85556246401842262</v>
      </c>
      <c r="F271" s="35"/>
      <c r="G271" s="165">
        <f t="shared" si="12"/>
        <v>438633.44652225857</v>
      </c>
      <c r="H271" s="35"/>
      <c r="I271" s="30"/>
      <c r="J271" s="30">
        <f t="shared" si="13"/>
        <v>511533.12978651683</v>
      </c>
      <c r="K271" s="30"/>
      <c r="L271" s="30"/>
      <c r="M271" s="31">
        <f t="shared" si="14"/>
        <v>0.85253048481606941</v>
      </c>
      <c r="N271" s="30"/>
      <c r="O271" s="37"/>
      <c r="P271" s="167">
        <f t="shared" si="15"/>
        <v>436097.58713638055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Sales!J271</f>
        <v>424069</v>
      </c>
      <c r="D272" s="30">
        <f>Returns!J272</f>
        <v>493607</v>
      </c>
      <c r="E272" s="31">
        <f t="shared" si="1"/>
        <v>1.163978031876888</v>
      </c>
      <c r="F272" s="36"/>
      <c r="G272" s="166">
        <f t="shared" si="12"/>
        <v>463934.18182388321</v>
      </c>
      <c r="H272" s="36"/>
      <c r="I272" s="33"/>
      <c r="J272" s="33">
        <f t="shared" si="13"/>
        <v>416883.09561447275</v>
      </c>
      <c r="K272" s="33"/>
      <c r="L272" s="33"/>
      <c r="M272" s="34">
        <f t="shared" si="14"/>
        <v>1.1067031622720085</v>
      </c>
      <c r="N272" s="33"/>
      <c r="O272" s="38"/>
      <c r="P272" s="168">
        <f t="shared" si="15"/>
        <v>461365.84021428105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Sales!J272</f>
        <v>573713</v>
      </c>
      <c r="D273" s="30">
        <f>Returns!J273</f>
        <v>445867</v>
      </c>
      <c r="E273" s="31">
        <f t="shared" si="1"/>
        <v>0.77716035718207532</v>
      </c>
      <c r="F273" s="35"/>
      <c r="G273" s="35"/>
      <c r="H273" s="35">
        <f>_xlfn.FORECAST.ETS($B273,$D$149:$D$272,$B$149:$B$272,12,1)</f>
        <v>460852.78988607164</v>
      </c>
      <c r="I273" s="30"/>
      <c r="J273" s="30"/>
      <c r="K273" s="30">
        <f>_xlfn.FORECAST.ETS($B273,$C$149:$C$272,$B$149:$B$272,12,1)</f>
        <v>545444.73106139177</v>
      </c>
      <c r="L273" s="30"/>
      <c r="M273" s="30"/>
      <c r="N273" s="31">
        <f>_xlfn.FORECAST.ETS($B273,$E$149:$E$272,$B$149:$B$272,12,1)</f>
        <v>0.9241536414320437</v>
      </c>
      <c r="O273" s="37"/>
      <c r="P273" s="37"/>
      <c r="Q273" s="37">
        <f>K273*N273</f>
        <v>504074.73441030696</v>
      </c>
      <c r="R273" t="s">
        <v>159</v>
      </c>
      <c r="S273" s="35">
        <f>SUM(H277:H284)-SUM($D277:$D284)</f>
        <v>8758.3691586987115</v>
      </c>
      <c r="T273" s="37">
        <f>SUM(Q277:Q284)-SUM($D277:$D284)</f>
        <v>-22645.943734532688</v>
      </c>
      <c r="U273" s="35">
        <f>ABS(S273)</f>
        <v>8758.3691586987115</v>
      </c>
      <c r="V273" s="37">
        <f>ABS(T273)</f>
        <v>22645.943734532688</v>
      </c>
      <c r="W273" s="53">
        <f>U273/SUM(D277:D284)</f>
        <v>2.8329723506367809E-3</v>
      </c>
      <c r="X273" s="54">
        <f>V273/SUM(D277:D284)</f>
        <v>7.3250317829191992E-3</v>
      </c>
      <c r="Y273" s="35">
        <f>S273^2</f>
        <v>76709030.320044771</v>
      </c>
      <c r="Z273" s="37">
        <f>T273^2</f>
        <v>512838767.62762028</v>
      </c>
      <c r="AA273" s="67">
        <f>SUM(H316:H323)-SUM($D277:$D284)</f>
        <v>-57170.53687892342</v>
      </c>
      <c r="AB273" s="67">
        <f>ABS(AA273)</f>
        <v>57170.53687892342</v>
      </c>
      <c r="AC273" s="68">
        <f>AB273/SUM(D277:D284)</f>
        <v>1.8492318297429963E-2</v>
      </c>
      <c r="AD273" s="67">
        <f>AA273^2</f>
        <v>3268470287.024343</v>
      </c>
    </row>
    <row r="274" spans="2:33" x14ac:dyDescent="0.25">
      <c r="B274" s="27">
        <v>45473</v>
      </c>
      <c r="C274" s="30">
        <f>Sales!J273</f>
        <v>447590</v>
      </c>
      <c r="D274" s="30">
        <f>Returns!J274</f>
        <v>414506</v>
      </c>
      <c r="E274" s="31">
        <f t="shared" si="1"/>
        <v>0.92608413950266988</v>
      </c>
      <c r="F274" s="35"/>
      <c r="G274" s="35"/>
      <c r="H274" s="35">
        <f t="shared" ref="H274:H276" si="16">_xlfn.FORECAST.ETS($B274,$D$149:$D$272,$B$149:$B$272,12,1)</f>
        <v>429032.95737666264</v>
      </c>
      <c r="I274" s="30"/>
      <c r="J274" s="30"/>
      <c r="K274" s="30">
        <f t="shared" ref="K274:K276" si="17">_xlfn.FORECAST.ETS($B274,$C$149:$C$272,$B$149:$B$272,12,1)</f>
        <v>478782.60029327945</v>
      </c>
      <c r="L274" s="30"/>
      <c r="M274" s="30"/>
      <c r="N274" s="31">
        <f t="shared" ref="N274:N276" si="18">_xlfn.FORECAST.ETS($B274,$E$149:$E$272,$B$149:$B$272,12,1)</f>
        <v>0.86103074768439014</v>
      </c>
      <c r="O274" s="37"/>
      <c r="P274" s="37"/>
      <c r="Q274" s="37">
        <f t="shared" ref="Q274:Q284" si="19">K274*N274</f>
        <v>412246.5403087989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Sales!J274</f>
        <v>619539</v>
      </c>
      <c r="D275" s="30">
        <f>Returns!J275</f>
        <v>465724</v>
      </c>
      <c r="E275" s="31">
        <f t="shared" si="1"/>
        <v>0.7517266871012156</v>
      </c>
      <c r="F275" s="35"/>
      <c r="G275" s="35"/>
      <c r="H275" s="35">
        <f t="shared" si="16"/>
        <v>470968.07962214696</v>
      </c>
      <c r="I275" s="30"/>
      <c r="J275" s="30"/>
      <c r="K275" s="30">
        <f t="shared" si="17"/>
        <v>520744.67364930641</v>
      </c>
      <c r="L275" s="30"/>
      <c r="M275" s="30"/>
      <c r="N275" s="31">
        <f t="shared" si="18"/>
        <v>0.88960461480721942</v>
      </c>
      <c r="O275" s="37"/>
      <c r="P275" s="37"/>
      <c r="Q275" s="37">
        <f t="shared" si="19"/>
        <v>463256.86481470242</v>
      </c>
      <c r="R275" t="s">
        <v>160</v>
      </c>
      <c r="S275" s="35">
        <f>SUM(H282:H284)-SUM($D282:$D284)</f>
        <v>26325.641614523251</v>
      </c>
      <c r="T275" s="37">
        <f>SUM(Q282:Q284)-SUM($D282:$D284)</f>
        <v>12020.887328090612</v>
      </c>
      <c r="U275" s="35">
        <f>ABS(S275)</f>
        <v>26325.641614523251</v>
      </c>
      <c r="V275" s="37">
        <f>ABS(T275)</f>
        <v>12020.887328090612</v>
      </c>
      <c r="W275" s="53">
        <f>U275/SUM(D279:D286)</f>
        <v>1.1733922406241559E-2</v>
      </c>
      <c r="X275" s="54">
        <f>V275/SUM(D279:D286)</f>
        <v>5.3579761218116879E-3</v>
      </c>
      <c r="Y275" s="35">
        <f>S275^2</f>
        <v>693039406.4163183</v>
      </c>
      <c r="Z275" s="37">
        <f>T275^2</f>
        <v>144501732.15464944</v>
      </c>
      <c r="AA275" s="67">
        <f>SUM(H321:H323)-SUM($D282:$D284)</f>
        <v>-2794.9517295781989</v>
      </c>
      <c r="AB275" s="67">
        <f>ABS(AA275)</f>
        <v>2794.9517295781989</v>
      </c>
      <c r="AC275" s="68">
        <f>AB275/SUM(D279:D286)</f>
        <v>1.2457719817156733E-3</v>
      </c>
      <c r="AD275" s="67">
        <f>AA275^2</f>
        <v>7811755.1706721652</v>
      </c>
    </row>
    <row r="276" spans="2:33" x14ac:dyDescent="0.25">
      <c r="B276" s="27">
        <v>45535</v>
      </c>
      <c r="C276" s="30">
        <f>Sales!J275</f>
        <v>521078</v>
      </c>
      <c r="D276" s="30">
        <f>Returns!J276</f>
        <v>436228</v>
      </c>
      <c r="E276" s="31">
        <f t="shared" si="1"/>
        <v>0.83716449360748291</v>
      </c>
      <c r="F276" s="35"/>
      <c r="G276" s="35"/>
      <c r="H276" s="35">
        <f t="shared" si="16"/>
        <v>435839.83455653174</v>
      </c>
      <c r="I276" s="30"/>
      <c r="J276" s="30"/>
      <c r="K276" s="30">
        <f t="shared" si="17"/>
        <v>530442.68628261145</v>
      </c>
      <c r="L276" s="30"/>
      <c r="M276" s="30"/>
      <c r="N276" s="31">
        <f t="shared" si="18"/>
        <v>0.83996795166477212</v>
      </c>
      <c r="O276" s="37"/>
      <c r="P276" s="37"/>
      <c r="Q276" s="37">
        <f t="shared" si="19"/>
        <v>445554.85667236446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Sales!J276</f>
        <v>464381</v>
      </c>
      <c r="D277" s="30">
        <f>Returns!J277</f>
        <v>399616</v>
      </c>
      <c r="E277" s="31">
        <f t="shared" ref="E277:E284" si="20">IFERROR(D277/C277,0)</f>
        <v>0.86053477640127396</v>
      </c>
      <c r="F277" s="35"/>
      <c r="G277" s="35"/>
      <c r="H277" s="175">
        <f>_xlfn.FORECAST.ETS($B277,$D$149:$D$276,$B$149:$B$276,12,1)</f>
        <v>433171.45221123873</v>
      </c>
      <c r="I277" s="30"/>
      <c r="J277" s="30"/>
      <c r="K277" s="173">
        <f>_xlfn.FORECAST.ETS($B277,$C$149:$C$276,$B$149:$B$276,12,1)</f>
        <v>474897.52657298918</v>
      </c>
      <c r="L277" s="30"/>
      <c r="M277" s="30"/>
      <c r="N277" s="177">
        <f>_xlfn.FORECAST.ETS($B277,$E$149:$E$276,$B$149:$B$276,12,1)</f>
        <v>0.86944551524358771</v>
      </c>
      <c r="O277" s="37"/>
      <c r="P277" s="37"/>
      <c r="Q277" s="167">
        <f t="shared" si="19"/>
        <v>412897.52467915794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Sales!J277</f>
        <v>551115</v>
      </c>
      <c r="D278" s="30">
        <f>Returns!J278</f>
        <v>448417</v>
      </c>
      <c r="E278" s="31">
        <f t="shared" si="20"/>
        <v>0.81365413752120697</v>
      </c>
      <c r="F278" s="35"/>
      <c r="G278" s="35"/>
      <c r="H278" s="165">
        <f t="shared" ref="H278:H284" si="21">_xlfn.FORECAST.ETS($B278,$D$149:$D$276,$B$149:$B$276,12,1)</f>
        <v>417948.13854059391</v>
      </c>
      <c r="I278" s="30"/>
      <c r="J278" s="30"/>
      <c r="K278" s="30">
        <f t="shared" ref="K278:K284" si="22">_xlfn.FORECAST.ETS($B278,$C$149:$C$276,$B$149:$B$276,12,1)</f>
        <v>524628.26896870823</v>
      </c>
      <c r="L278" s="30"/>
      <c r="M278" s="30"/>
      <c r="N278" s="31">
        <f t="shared" ref="N278:N284" si="23">_xlfn.FORECAST.ETS($B278,$E$149:$E$276,$B$149:$B$276,12,1)</f>
        <v>0.7658123632907976</v>
      </c>
      <c r="O278" s="37"/>
      <c r="P278" s="37"/>
      <c r="Q278" s="167">
        <f t="shared" si="19"/>
        <v>401766.81450808665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Sales!J278</f>
        <v>574393</v>
      </c>
      <c r="D279" s="30">
        <f>Returns!J279</f>
        <v>324682</v>
      </c>
      <c r="E279" s="31">
        <f t="shared" si="20"/>
        <v>0.56526106690018851</v>
      </c>
      <c r="F279" s="35"/>
      <c r="G279" s="35"/>
      <c r="H279" s="165">
        <f t="shared" si="21"/>
        <v>330570.31840665895</v>
      </c>
      <c r="I279" s="30"/>
      <c r="J279" s="30"/>
      <c r="K279" s="30">
        <f t="shared" si="22"/>
        <v>520948.78258078313</v>
      </c>
      <c r="L279" s="30"/>
      <c r="M279" s="30"/>
      <c r="N279" s="31">
        <f t="shared" si="23"/>
        <v>0.70931100458546714</v>
      </c>
      <c r="O279" s="37"/>
      <c r="P279" s="37"/>
      <c r="Q279" s="167">
        <f t="shared" si="19"/>
        <v>369514.7043099514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Sales!J279</f>
        <v>614482</v>
      </c>
      <c r="D280" s="30">
        <f>Returns!J280</f>
        <v>326496</v>
      </c>
      <c r="E280" s="31">
        <f t="shared" si="20"/>
        <v>0.53133533610423089</v>
      </c>
      <c r="F280" s="35"/>
      <c r="G280" s="35"/>
      <c r="H280" s="165">
        <f t="shared" si="21"/>
        <v>303724.60766968183</v>
      </c>
      <c r="I280" s="30"/>
      <c r="J280" s="30"/>
      <c r="K280" s="30">
        <f t="shared" si="22"/>
        <v>576007.87891811493</v>
      </c>
      <c r="L280" s="30"/>
      <c r="M280" s="30"/>
      <c r="N280" s="31">
        <f t="shared" si="23"/>
        <v>0.53970444130592898</v>
      </c>
      <c r="O280" s="37"/>
      <c r="P280" s="37"/>
      <c r="Q280" s="167">
        <f t="shared" si="19"/>
        <v>310874.01047931443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Sales!J280</f>
        <v>397678</v>
      </c>
      <c r="D281" s="30">
        <f>Returns!J281</f>
        <v>433919</v>
      </c>
      <c r="E281" s="31">
        <f t="shared" si="20"/>
        <v>1.0911315184646875</v>
      </c>
      <c r="F281" s="35"/>
      <c r="G281" s="35"/>
      <c r="H281" s="165">
        <f t="shared" si="21"/>
        <v>430148.21071600204</v>
      </c>
      <c r="I281" s="30"/>
      <c r="J281" s="30"/>
      <c r="K281" s="30">
        <f t="shared" si="22"/>
        <v>343121.76509334077</v>
      </c>
      <c r="L281" s="30"/>
      <c r="M281" s="30"/>
      <c r="N281" s="31">
        <f t="shared" si="23"/>
        <v>1.1757054084025391</v>
      </c>
      <c r="O281" s="37"/>
      <c r="P281" s="37"/>
      <c r="Q281" s="167">
        <f t="shared" si="19"/>
        <v>403410.11496086628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Sales!J281</f>
        <v>401702</v>
      </c>
      <c r="D282" s="30">
        <f>Returns!J282</f>
        <v>296556</v>
      </c>
      <c r="E282" s="31">
        <f t="shared" si="20"/>
        <v>0.73824875156210323</v>
      </c>
      <c r="F282" s="35"/>
      <c r="G282" s="35"/>
      <c r="H282" s="165">
        <f t="shared" si="21"/>
        <v>335215.65627793706</v>
      </c>
      <c r="I282" s="30"/>
      <c r="J282" s="30"/>
      <c r="K282" s="30">
        <f t="shared" si="22"/>
        <v>393909.26795056823</v>
      </c>
      <c r="L282" s="30"/>
      <c r="M282" s="30"/>
      <c r="N282" s="31">
        <f t="shared" si="23"/>
        <v>0.91045048765175807</v>
      </c>
      <c r="O282" s="37"/>
      <c r="P282" s="37"/>
      <c r="Q282" s="167">
        <f t="shared" si="19"/>
        <v>358634.88509614189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Sales!J282</f>
        <v>416150.00000000006</v>
      </c>
      <c r="D283" s="30">
        <f>Returns!J283</f>
        <v>418325</v>
      </c>
      <c r="E283" s="31">
        <f t="shared" si="20"/>
        <v>1.0052264808362368</v>
      </c>
      <c r="F283" s="35"/>
      <c r="G283" s="35"/>
      <c r="H283" s="165">
        <f t="shared" si="21"/>
        <v>412120.238361297</v>
      </c>
      <c r="I283" s="30"/>
      <c r="J283" s="30"/>
      <c r="K283" s="30">
        <f t="shared" si="22"/>
        <v>420860.63448845281</v>
      </c>
      <c r="L283" s="30"/>
      <c r="M283" s="30"/>
      <c r="N283" s="31">
        <f t="shared" si="23"/>
        <v>0.84145872159168311</v>
      </c>
      <c r="O283" s="37"/>
      <c r="P283" s="37"/>
      <c r="Q283" s="167">
        <f t="shared" si="19"/>
        <v>354136.85146491812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Sales!J283</f>
        <v>434623</v>
      </c>
      <c r="D284" s="30">
        <f>Returns!J284</f>
        <v>443572</v>
      </c>
      <c r="E284" s="31">
        <f t="shared" si="20"/>
        <v>1.0205902586839628</v>
      </c>
      <c r="F284" s="35"/>
      <c r="G284" s="35"/>
      <c r="H284" s="165">
        <f t="shared" si="21"/>
        <v>437442.74697528919</v>
      </c>
      <c r="I284" s="30"/>
      <c r="J284" s="30"/>
      <c r="K284" s="30">
        <f t="shared" si="22"/>
        <v>409464.42631091992</v>
      </c>
      <c r="L284" s="30"/>
      <c r="M284" s="30"/>
      <c r="N284" s="31">
        <f t="shared" si="23"/>
        <v>1.1178068749236896</v>
      </c>
      <c r="O284" s="37"/>
      <c r="P284" s="37"/>
      <c r="Q284" s="169">
        <f t="shared" si="19"/>
        <v>457702.15076703078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523913.45719751634</v>
      </c>
      <c r="G288" s="65"/>
      <c r="H288" s="65"/>
      <c r="R288" t="s">
        <v>57</v>
      </c>
      <c r="S288" s="47">
        <f>AVERAGE(S249)</f>
        <v>156427.09616039041</v>
      </c>
      <c r="T288" s="47">
        <f>AVERAGE(T249)</f>
        <v>158978.58640135173</v>
      </c>
      <c r="U288" s="47">
        <f>AA249</f>
        <v>72188.850939413067</v>
      </c>
      <c r="V288" s="47">
        <f>AVERAGE(U249)</f>
        <v>156427.09616039041</v>
      </c>
      <c r="W288" s="47">
        <f>AVERAGE(V249)</f>
        <v>158978.58640135173</v>
      </c>
      <c r="X288" s="47">
        <f>AB249</f>
        <v>72188.850939413067</v>
      </c>
      <c r="Y288" s="48">
        <f>AVERAGE(W249)</f>
        <v>4.6304440448385685E-2</v>
      </c>
      <c r="Z288" s="48">
        <f>AVERAGE(X249)</f>
        <v>4.7059714507785802E-2</v>
      </c>
      <c r="AA288" s="48">
        <f>AC249</f>
        <v>2.1368832071996576E-2</v>
      </c>
      <c r="AB288" s="47">
        <f>SQRT(AVERAGE(Y249))</f>
        <v>156427.09616039041</v>
      </c>
      <c r="AC288" s="47">
        <f>SQRT(AVERAGE(Z249))</f>
        <v>158978.58640135173</v>
      </c>
      <c r="AD288" s="30">
        <f>SQRT(AVERAGE(AD249))</f>
        <v>72188.850939413067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474903.16671760275</v>
      </c>
      <c r="G289" s="65"/>
      <c r="H289" s="65"/>
      <c r="R289" t="s">
        <v>58</v>
      </c>
      <c r="S289" s="47">
        <f>S261</f>
        <v>22202.187700591516</v>
      </c>
      <c r="T289" s="47">
        <f>AVERAGE(T261)</f>
        <v>111355.835554088</v>
      </c>
      <c r="U289" s="47">
        <f>AA261</f>
        <v>4672.7973504615948</v>
      </c>
      <c r="V289" s="47">
        <f>AVERAGE(U261)</f>
        <v>22202.187700591516</v>
      </c>
      <c r="W289" s="47">
        <f>AVERAGE(V261)</f>
        <v>111355.835554088</v>
      </c>
      <c r="X289" s="47">
        <f>AB261</f>
        <v>4672.7973504615948</v>
      </c>
      <c r="Y289" s="48">
        <f>AVERAGE(W261)</f>
        <v>6.7593667221036964E-3</v>
      </c>
      <c r="Z289" s="48">
        <f>AVERAGE(X261)</f>
        <v>3.3901836130153087E-2</v>
      </c>
      <c r="AA289" s="48">
        <f>AC261</f>
        <v>1.422614353855E-3</v>
      </c>
      <c r="AB289" s="47">
        <f>SQRT(AVERAGE(Y261))</f>
        <v>22202.187700591516</v>
      </c>
      <c r="AC289" s="47">
        <f>SQRT(AVERAGE(Z261))</f>
        <v>111355.835554088</v>
      </c>
      <c r="AD289" s="30">
        <f>SQRT(AVERAGE(AD261))</f>
        <v>4672.7973504615948</v>
      </c>
    </row>
    <row r="290" spans="2:37" x14ac:dyDescent="0.25">
      <c r="B290" s="27">
        <v>44773</v>
      </c>
      <c r="F290" s="64">
        <f t="shared" si="24"/>
        <v>528696.54450835835</v>
      </c>
      <c r="G290" s="65"/>
      <c r="H290" s="65"/>
      <c r="R290" t="s">
        <v>59</v>
      </c>
      <c r="S290" s="55">
        <f>AVERAGE(S273)</f>
        <v>8758.3691586987115</v>
      </c>
      <c r="T290" s="55">
        <f>AVERAGE(T273)</f>
        <v>-22645.943734532688</v>
      </c>
      <c r="U290" s="55">
        <f>AA273</f>
        <v>-57170.53687892342</v>
      </c>
      <c r="V290" s="55">
        <f>AVERAGE(U273)</f>
        <v>8758.3691586987115</v>
      </c>
      <c r="W290" s="55">
        <f>AVERAGE(V273)</f>
        <v>22645.943734532688</v>
      </c>
      <c r="X290" s="55">
        <f>AB273</f>
        <v>57170.53687892342</v>
      </c>
      <c r="Y290" s="56">
        <f>AVERAGE(W273)</f>
        <v>2.8329723506367809E-3</v>
      </c>
      <c r="Z290" s="56">
        <f>AVERAGE(X273)</f>
        <v>7.3250317829191992E-3</v>
      </c>
      <c r="AA290" s="56">
        <f>AC273</f>
        <v>1.8492318297429963E-2</v>
      </c>
      <c r="AB290" s="55">
        <f>SQRT(AVERAGE(Y273))</f>
        <v>8758.3691586987115</v>
      </c>
      <c r="AC290" s="55">
        <f>SQRT(AVERAGE(Z273))</f>
        <v>22645.943734532688</v>
      </c>
      <c r="AD290" s="55">
        <f>SQRT(AVERAGE(AD273))</f>
        <v>57170.53687892342</v>
      </c>
      <c r="AE290" s="51"/>
      <c r="AF290" s="51"/>
    </row>
    <row r="291" spans="2:37" x14ac:dyDescent="0.25">
      <c r="B291" s="27">
        <v>44804</v>
      </c>
      <c r="F291" s="64">
        <f t="shared" si="24"/>
        <v>505639.33547757508</v>
      </c>
      <c r="G291" s="65"/>
      <c r="H291" s="65"/>
      <c r="R291" t="s">
        <v>69</v>
      </c>
      <c r="S291" s="47">
        <f t="shared" ref="S291:Z291" si="25">AVERAGE(S288:S290)</f>
        <v>62462.551006560214</v>
      </c>
      <c r="T291" s="47">
        <f t="shared" si="25"/>
        <v>82562.826073635675</v>
      </c>
      <c r="U291" s="47">
        <f t="shared" si="25"/>
        <v>6563.7038036504136</v>
      </c>
      <c r="V291" s="47">
        <f t="shared" si="25"/>
        <v>62462.551006560214</v>
      </c>
      <c r="W291" s="47">
        <f t="shared" si="25"/>
        <v>97660.121896657467</v>
      </c>
      <c r="X291" s="47">
        <f t="shared" si="25"/>
        <v>44677.395056266025</v>
      </c>
      <c r="Y291" s="48">
        <f t="shared" si="25"/>
        <v>1.8632259840375389E-2</v>
      </c>
      <c r="Z291" s="48">
        <f t="shared" si="25"/>
        <v>2.9428860806952697E-2</v>
      </c>
      <c r="AA291" s="48">
        <f>AVERAGE(AA288:AA290)</f>
        <v>1.3761254907760513E-2</v>
      </c>
      <c r="AB291" s="47">
        <f>AVERAGE(AB288:AB290)</f>
        <v>62462.551006560214</v>
      </c>
      <c r="AC291" s="47">
        <f>AVERAGE(AC288:AC290)</f>
        <v>97660.121896657467</v>
      </c>
      <c r="AD291" s="47">
        <f t="shared" ref="AD291" si="26">AVERAGE(AD288:AD290)</f>
        <v>44677.395056266025</v>
      </c>
      <c r="AE291" s="30">
        <f>SQRT(AVERAGE(Y249,Y261,Y273))</f>
        <v>91358.419758269258</v>
      </c>
      <c r="AF291" s="30">
        <f>SQRT(AVERAGE(Z249,Z261,Z273))</f>
        <v>112823.09428739721</v>
      </c>
      <c r="AG291" s="47">
        <f>SQRT(AVERAGE(AD273,AD261,AD249))</f>
        <v>53233.872431174314</v>
      </c>
    </row>
    <row r="292" spans="2:37" x14ac:dyDescent="0.25">
      <c r="B292" s="27">
        <v>44834</v>
      </c>
      <c r="F292" s="179">
        <f>_xlfn.FORECAST.ETS($B292,$D$5:$D$252,$B$5:$B$252,12,1)</f>
        <v>469709.5203916952</v>
      </c>
      <c r="G292" s="65"/>
      <c r="H292" s="65"/>
      <c r="R292" t="s">
        <v>70</v>
      </c>
      <c r="S292" s="47">
        <f>ABS(S291)</f>
        <v>62462.551006560214</v>
      </c>
      <c r="T292" s="47">
        <f>ABS(T291)</f>
        <v>82562.826073635675</v>
      </c>
      <c r="U292" s="47">
        <f>ABS(U291)</f>
        <v>6563.7038036504136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477800.86785917322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383697.38453703915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335672.83345581079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463886.76909303764</v>
      </c>
      <c r="G296" s="65"/>
      <c r="H296" s="65"/>
      <c r="R296" t="s">
        <v>57</v>
      </c>
      <c r="V296" s="49">
        <f t="shared" ref="V296:X298" si="28">RANK(V288,$V288:$X288,1)</f>
        <v>2</v>
      </c>
      <c r="W296">
        <f t="shared" si="28"/>
        <v>3</v>
      </c>
      <c r="X296">
        <f t="shared" si="28"/>
        <v>1</v>
      </c>
      <c r="Y296" s="49">
        <f t="shared" ref="Y296:AA298" si="29">RANK(Y288,$Y288:$AA288,1)</f>
        <v>2</v>
      </c>
      <c r="Z296">
        <f t="shared" si="29"/>
        <v>3</v>
      </c>
      <c r="AA296">
        <f t="shared" si="29"/>
        <v>1</v>
      </c>
      <c r="AB296" s="49">
        <f t="shared" ref="AB296:AD298" si="30">RANK(AB288,$AB288:$AD288,1)</f>
        <v>2</v>
      </c>
      <c r="AC296">
        <f t="shared" si="30"/>
        <v>3</v>
      </c>
      <c r="AD296">
        <f t="shared" si="30"/>
        <v>1</v>
      </c>
    </row>
    <row r="297" spans="2:37" x14ac:dyDescent="0.25">
      <c r="B297" s="27">
        <v>44985</v>
      </c>
      <c r="F297" s="170">
        <f t="shared" si="27"/>
        <v>354935.50501952501</v>
      </c>
      <c r="G297" s="65"/>
      <c r="H297" s="65"/>
      <c r="R297" t="s">
        <v>58</v>
      </c>
      <c r="V297" s="49">
        <f t="shared" si="28"/>
        <v>2</v>
      </c>
      <c r="W297">
        <f t="shared" si="28"/>
        <v>3</v>
      </c>
      <c r="X297">
        <f t="shared" si="28"/>
        <v>1</v>
      </c>
      <c r="Y297" s="49">
        <f t="shared" si="29"/>
        <v>2</v>
      </c>
      <c r="Z297">
        <f t="shared" si="29"/>
        <v>3</v>
      </c>
      <c r="AA297">
        <f t="shared" si="29"/>
        <v>1</v>
      </c>
      <c r="AB297" s="49">
        <f t="shared" si="30"/>
        <v>2</v>
      </c>
      <c r="AC297">
        <f t="shared" si="30"/>
        <v>3</v>
      </c>
      <c r="AD297">
        <f t="shared" si="30"/>
        <v>1</v>
      </c>
    </row>
    <row r="298" spans="2:37" x14ac:dyDescent="0.25">
      <c r="B298" s="27">
        <v>45016</v>
      </c>
      <c r="F298" s="170">
        <f t="shared" si="27"/>
        <v>479128.81455138035</v>
      </c>
      <c r="G298" s="65"/>
      <c r="H298" s="65"/>
      <c r="R298" t="s">
        <v>59</v>
      </c>
      <c r="S298" s="51"/>
      <c r="T298" s="58"/>
      <c r="U298" s="51"/>
      <c r="V298" s="57">
        <f t="shared" si="28"/>
        <v>1</v>
      </c>
      <c r="W298" s="51">
        <f t="shared" si="28"/>
        <v>2</v>
      </c>
      <c r="X298" s="51">
        <f t="shared" si="28"/>
        <v>3</v>
      </c>
      <c r="Y298" s="57">
        <f t="shared" si="29"/>
        <v>1</v>
      </c>
      <c r="Z298" s="51">
        <f t="shared" si="29"/>
        <v>2</v>
      </c>
      <c r="AA298" s="51">
        <f t="shared" si="29"/>
        <v>3</v>
      </c>
      <c r="AB298" s="57">
        <f t="shared" si="30"/>
        <v>1</v>
      </c>
      <c r="AC298" s="51">
        <f t="shared" si="30"/>
        <v>2</v>
      </c>
      <c r="AD298" s="51">
        <f t="shared" si="30"/>
        <v>3</v>
      </c>
      <c r="AE298" s="51"/>
      <c r="AF298" s="51"/>
    </row>
    <row r="299" spans="2:37" x14ac:dyDescent="0.25">
      <c r="B299" s="32">
        <v>45046</v>
      </c>
      <c r="F299" s="171">
        <f t="shared" si="27"/>
        <v>485588.15603175154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3</v>
      </c>
      <c r="U299">
        <f>RANK(U292,$S292:$U292,1)</f>
        <v>1</v>
      </c>
      <c r="V299">
        <f>RANK(V291,$V291:$X291,1)</f>
        <v>2</v>
      </c>
      <c r="W299">
        <f>RANK(W291,$V291:$X291,1)</f>
        <v>3</v>
      </c>
      <c r="X299">
        <f>RANK(X291,$V291:$X291,1)</f>
        <v>1</v>
      </c>
      <c r="Y299">
        <f>RANK(Y291,$Y291:$Z291,1)</f>
        <v>1</v>
      </c>
      <c r="Z299">
        <f>RANK(Z291,$Y291:$AA291,1)</f>
        <v>3</v>
      </c>
      <c r="AA299">
        <f>RANK(AA291,$Y291:$AA291,1)</f>
        <v>1</v>
      </c>
      <c r="AB299">
        <f>RANK(AB291,$AB291:$AD291,1)</f>
        <v>2</v>
      </c>
      <c r="AC299">
        <f>RANK(AC291,$AB291:$AD291,1)</f>
        <v>3</v>
      </c>
      <c r="AD299">
        <f>RANK(AD291,$AB291:$AD291,1)</f>
        <v>1</v>
      </c>
      <c r="AE299">
        <f>RANK(AE291,$AE291:$AG291,1)</f>
        <v>2</v>
      </c>
      <c r="AF299">
        <f>RANK(AF291,$AE291:$AG291,1)</f>
        <v>3</v>
      </c>
      <c r="AG299">
        <f>RANK(AG291,$AE291:$AG291,1)</f>
        <v>1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525995.42508484609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467121.63632901636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520211.63575124438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511396.78192417347</v>
      </c>
      <c r="H303" s="65"/>
      <c r="S303" s="50">
        <f>AVERAGE(S299,V299,Y299,AB299)</f>
        <v>1.75</v>
      </c>
      <c r="T303" s="50">
        <f>AVERAGE(T299,W299,Z299,AC299)</f>
        <v>3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443209.53490160243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451628.91722160409</v>
      </c>
      <c r="H305" s="65"/>
    </row>
    <row r="306" spans="2:8" x14ac:dyDescent="0.25">
      <c r="B306" s="27">
        <v>45260</v>
      </c>
      <c r="F306" s="65"/>
      <c r="G306" s="170">
        <f t="shared" si="32"/>
        <v>357770.41574761644</v>
      </c>
      <c r="H306" s="65"/>
    </row>
    <row r="307" spans="2:8" x14ac:dyDescent="0.25">
      <c r="B307" s="27">
        <v>45291</v>
      </c>
      <c r="F307" s="65"/>
      <c r="G307" s="170">
        <f t="shared" si="32"/>
        <v>333898.47843911633</v>
      </c>
      <c r="H307" s="65"/>
    </row>
    <row r="308" spans="2:8" x14ac:dyDescent="0.25">
      <c r="B308" s="27">
        <v>45322</v>
      </c>
      <c r="F308" s="65"/>
      <c r="G308" s="170">
        <f t="shared" si="32"/>
        <v>443170.29769859929</v>
      </c>
      <c r="H308" s="65"/>
    </row>
    <row r="309" spans="2:8" x14ac:dyDescent="0.25">
      <c r="B309" s="27">
        <v>45351</v>
      </c>
      <c r="F309" s="65"/>
      <c r="G309" s="170">
        <f t="shared" si="32"/>
        <v>334680.50593168271</v>
      </c>
      <c r="H309" s="65"/>
    </row>
    <row r="310" spans="2:8" x14ac:dyDescent="0.25">
      <c r="B310" s="27">
        <v>45382</v>
      </c>
      <c r="F310" s="65"/>
      <c r="G310" s="170">
        <f t="shared" si="32"/>
        <v>437101.09249711048</v>
      </c>
      <c r="H310" s="65"/>
    </row>
    <row r="311" spans="2:8" x14ac:dyDescent="0.25">
      <c r="B311" s="32">
        <v>45412</v>
      </c>
      <c r="F311" s="66"/>
      <c r="G311" s="171">
        <f t="shared" si="32"/>
        <v>487868.55491312972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499742.81932333211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443818.60187463043</v>
      </c>
    </row>
    <row r="314" spans="2:8" x14ac:dyDescent="0.25">
      <c r="B314" s="27">
        <v>45504</v>
      </c>
      <c r="F314" s="65"/>
      <c r="G314" s="65"/>
      <c r="H314" s="64">
        <f t="shared" si="33"/>
        <v>497074.99667865614</v>
      </c>
    </row>
    <row r="315" spans="2:8" x14ac:dyDescent="0.25">
      <c r="B315" s="27">
        <v>45535</v>
      </c>
      <c r="F315" s="65"/>
      <c r="G315" s="65"/>
      <c r="H315" s="64">
        <f t="shared" si="33"/>
        <v>471105.80212204676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413233.96277701005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414410.18350065057</v>
      </c>
    </row>
    <row r="318" spans="2:8" x14ac:dyDescent="0.25">
      <c r="B318" s="27">
        <v>45626</v>
      </c>
      <c r="F318" s="65"/>
      <c r="G318" s="65"/>
      <c r="H318" s="170">
        <f t="shared" si="34"/>
        <v>355675.27931357699</v>
      </c>
    </row>
    <row r="319" spans="2:8" x14ac:dyDescent="0.25">
      <c r="B319" s="27">
        <v>45657</v>
      </c>
      <c r="F319" s="65"/>
      <c r="G319" s="65"/>
      <c r="H319" s="170">
        <f t="shared" si="34"/>
        <v>290508.46929294354</v>
      </c>
    </row>
    <row r="320" spans="2:8" x14ac:dyDescent="0.25">
      <c r="B320" s="27">
        <v>45688</v>
      </c>
      <c r="F320" s="65"/>
      <c r="G320" s="65"/>
      <c r="H320" s="170">
        <f t="shared" si="34"/>
        <v>404926.51996647363</v>
      </c>
    </row>
    <row r="321" spans="2:12" x14ac:dyDescent="0.25">
      <c r="B321" s="27">
        <v>45716</v>
      </c>
      <c r="F321" s="65"/>
      <c r="G321" s="65"/>
      <c r="H321" s="170">
        <f t="shared" si="34"/>
        <v>317253.51012060116</v>
      </c>
    </row>
    <row r="322" spans="2:12" x14ac:dyDescent="0.25">
      <c r="B322" s="27">
        <v>45747</v>
      </c>
      <c r="F322" s="65"/>
      <c r="G322" s="65"/>
      <c r="H322" s="170">
        <f t="shared" si="34"/>
        <v>391962.59783123963</v>
      </c>
    </row>
    <row r="323" spans="2:12" x14ac:dyDescent="0.25">
      <c r="B323" s="27">
        <v>45777</v>
      </c>
      <c r="F323" s="65"/>
      <c r="G323" s="65"/>
      <c r="H323" s="170">
        <f t="shared" si="34"/>
        <v>446441.94031858101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5393378</v>
      </c>
      <c r="D327" s="109">
        <f>SUM(D249:D252,F253:F260)</f>
        <v>5549805.0961603904</v>
      </c>
      <c r="E327" s="47">
        <f>SUM(D249:D252,F292:F299)</f>
        <v>5465566.8509394135</v>
      </c>
      <c r="F327" s="110">
        <f>SUM(D249:D252,O253:O260)</f>
        <v>5552356.5864013517</v>
      </c>
      <c r="G327" s="111">
        <f>D327-$C327</f>
        <v>156427.09616039041</v>
      </c>
      <c r="H327" s="111">
        <f t="shared" ref="H327:I329" si="35">E327-$C327</f>
        <v>72188.850939413533</v>
      </c>
      <c r="I327" s="112">
        <f t="shared" si="35"/>
        <v>158978.58640135173</v>
      </c>
      <c r="J327" s="118">
        <f>G327/$C327</f>
        <v>2.9003547713583291E-2</v>
      </c>
      <c r="K327" s="119">
        <f t="shared" ref="K327:L330" si="36">H327/$C327</f>
        <v>1.3384719361300753E-2</v>
      </c>
      <c r="L327" s="120">
        <f t="shared" si="36"/>
        <v>2.9476626040554125E-2</v>
      </c>
    </row>
    <row r="328" spans="2:12" x14ac:dyDescent="0.25">
      <c r="B328" t="s">
        <v>107</v>
      </c>
      <c r="C328" s="109">
        <f>SUM(D261:D272)</f>
        <v>5199119</v>
      </c>
      <c r="D328" s="109">
        <f>SUM(D261:D264,G265:G272)</f>
        <v>5221321.187700592</v>
      </c>
      <c r="E328" s="47">
        <f>SUM(D261:D264,G304:G311)</f>
        <v>5203791.7973504607</v>
      </c>
      <c r="F328" s="110">
        <f>SUM(D261:D264,P265:P272)</f>
        <v>5310474.8355540885</v>
      </c>
      <c r="G328" s="111">
        <f t="shared" ref="G328:G329" si="37">D328-$C328</f>
        <v>22202.187700591981</v>
      </c>
      <c r="H328" s="111">
        <f t="shared" si="35"/>
        <v>4672.7973504606634</v>
      </c>
      <c r="I328" s="112">
        <f t="shared" si="35"/>
        <v>111355.83555408847</v>
      </c>
      <c r="J328" s="118">
        <f t="shared" ref="J328:J330" si="38">G328/$C328</f>
        <v>4.2703749809519615E-3</v>
      </c>
      <c r="K328" s="119">
        <f t="shared" si="36"/>
        <v>8.9876714698406855E-4</v>
      </c>
      <c r="L328" s="120">
        <f t="shared" si="36"/>
        <v>2.1418212499865547E-2</v>
      </c>
    </row>
    <row r="329" spans="2:12" x14ac:dyDescent="0.25">
      <c r="B329" t="s">
        <v>108</v>
      </c>
      <c r="C329" s="109">
        <f>SUM(D273:D284)</f>
        <v>4853908</v>
      </c>
      <c r="D329" s="109">
        <f>SUM(D273:D276,H277:H284)</f>
        <v>4862666.3691586982</v>
      </c>
      <c r="E329" s="47">
        <f>SUM(D273:D276,H316:H323)</f>
        <v>4796737.4631210761</v>
      </c>
      <c r="F329" s="110">
        <f>SUM(D273:D276,Q277:Q284)</f>
        <v>4831262.0562654678</v>
      </c>
      <c r="G329" s="111">
        <f t="shared" si="37"/>
        <v>8758.3691586982459</v>
      </c>
      <c r="H329" s="111">
        <f t="shared" si="35"/>
        <v>-57170.536878923886</v>
      </c>
      <c r="I329" s="112">
        <f t="shared" si="35"/>
        <v>-22645.943734532222</v>
      </c>
      <c r="J329" s="118">
        <f t="shared" si="38"/>
        <v>1.8043953776417365E-3</v>
      </c>
      <c r="K329" s="119">
        <f t="shared" si="36"/>
        <v>-1.177824896535408E-2</v>
      </c>
      <c r="L329" s="120">
        <f t="shared" si="36"/>
        <v>-4.6655074085730965E-3</v>
      </c>
    </row>
    <row r="330" spans="2:12" x14ac:dyDescent="0.25">
      <c r="B330" s="69" t="s">
        <v>114</v>
      </c>
      <c r="C330" s="113">
        <f>SUM(C327:C329)</f>
        <v>15446405</v>
      </c>
      <c r="D330" s="113">
        <f t="shared" ref="D330:F330" si="39">SUM(D327:D329)</f>
        <v>15633792.65301968</v>
      </c>
      <c r="E330" s="114">
        <f t="shared" si="39"/>
        <v>15466096.111410949</v>
      </c>
      <c r="F330" s="115">
        <f t="shared" si="39"/>
        <v>15694093.478220908</v>
      </c>
      <c r="G330" s="114">
        <f>SUM(G327:G329)</f>
        <v>187387.65301968064</v>
      </c>
      <c r="H330" s="116">
        <f t="shared" ref="H330:I330" si="40">SUM(H327:H329)</f>
        <v>19691.111410950311</v>
      </c>
      <c r="I330" s="117">
        <f t="shared" si="40"/>
        <v>247688.47822090797</v>
      </c>
      <c r="J330" s="121">
        <f t="shared" si="38"/>
        <v>1.2131473505950455E-2</v>
      </c>
      <c r="K330" s="122">
        <f t="shared" si="36"/>
        <v>1.2748022216787862E-3</v>
      </c>
      <c r="L330" s="123">
        <f t="shared" si="36"/>
        <v>1.6035347915641728E-2</v>
      </c>
    </row>
    <row r="331" spans="2:12" x14ac:dyDescent="0.25">
      <c r="B331" s="69" t="s">
        <v>118</v>
      </c>
      <c r="G331" s="124">
        <f>ABS(G327)+ABS(G328)+ABS(G329)</f>
        <v>187387.65301968064</v>
      </c>
      <c r="H331" s="125">
        <f t="shared" ref="H331:I331" si="41">ABS(H327)+ABS(H328)+ABS(H329)</f>
        <v>134032.18516879808</v>
      </c>
      <c r="I331" s="125">
        <f t="shared" si="41"/>
        <v>292980.36568997242</v>
      </c>
      <c r="J331" s="126">
        <f>G331/$C330</f>
        <v>1.2131473505950455E-2</v>
      </c>
      <c r="K331" s="126">
        <f>H331/$C330</f>
        <v>8.6772414143483929E-3</v>
      </c>
      <c r="L331" s="127">
        <f>I331/$C330</f>
        <v>1.8967543948897651E-2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5393378</v>
      </c>
      <c r="D336" s="109">
        <f>SUM($D249:$D257,F258:F260)</f>
        <v>5463984.2149644298</v>
      </c>
      <c r="E336" s="47">
        <f>SUM($D249:$D257,F297:F299)</f>
        <v>5433301.4756026566</v>
      </c>
      <c r="F336" s="110">
        <f>SUM($D249:D257,O258:O260)</f>
        <v>5457446.7454621801</v>
      </c>
      <c r="G336" s="111">
        <f>D336-$C336</f>
        <v>70606.214964429848</v>
      </c>
      <c r="H336" s="111">
        <f t="shared" ref="H336:H338" si="42">E336-$C336</f>
        <v>39923.475602656603</v>
      </c>
      <c r="I336" s="112">
        <f t="shared" ref="I336:I338" si="43">F336-$C336</f>
        <v>64068.745462180115</v>
      </c>
      <c r="J336" s="118">
        <f>G336/$C336</f>
        <v>1.3091278780094747E-2</v>
      </c>
      <c r="K336" s="119">
        <f t="shared" ref="K336:K339" si="44">H336/$C336</f>
        <v>7.4023136525303073E-3</v>
      </c>
      <c r="L336" s="120">
        <f t="shared" ref="L336:L339" si="45">I336/$C336</f>
        <v>1.1879149850461087E-2</v>
      </c>
    </row>
    <row r="337" spans="2:12" x14ac:dyDescent="0.25">
      <c r="B337" t="s">
        <v>107</v>
      </c>
      <c r="C337" s="109">
        <f t="shared" ref="C337:C338" si="46">C328</f>
        <v>5199119</v>
      </c>
      <c r="D337" s="109">
        <f>SUM($D261:$D269,G270:G272)</f>
        <v>5216040.0254424466</v>
      </c>
      <c r="E337" s="47">
        <f>SUM($D261:$D269,G309:G311)</f>
        <v>5214964.1533419229</v>
      </c>
      <c r="F337" s="110">
        <f>SUM($D261:$D269,P270:P272)</f>
        <v>5202891.5306158001</v>
      </c>
      <c r="G337" s="111">
        <f t="shared" ref="G337:G338" si="47">D337-$C337</f>
        <v>16921.025442446582</v>
      </c>
      <c r="H337" s="111">
        <f t="shared" si="42"/>
        <v>15845.153341922909</v>
      </c>
      <c r="I337" s="112">
        <f t="shared" si="43"/>
        <v>3772.5306158000603</v>
      </c>
      <c r="J337" s="118">
        <f t="shared" ref="J337:J339" si="48">G337/$C337</f>
        <v>3.2545947577746503E-3</v>
      </c>
      <c r="K337" s="119">
        <f t="shared" si="44"/>
        <v>3.047661217587616E-3</v>
      </c>
      <c r="L337" s="120">
        <f t="shared" si="45"/>
        <v>7.2560959189433064E-4</v>
      </c>
    </row>
    <row r="338" spans="2:12" x14ac:dyDescent="0.25">
      <c r="B338" t="s">
        <v>108</v>
      </c>
      <c r="C338" s="109">
        <f t="shared" si="46"/>
        <v>4853908</v>
      </c>
      <c r="D338" s="109">
        <f>SUM($D273:$D281,H282:H284)</f>
        <v>4880233.6416145228</v>
      </c>
      <c r="E338" s="47">
        <f>SUM($D273:$D281,H321:H323)</f>
        <v>4851113.048270422</v>
      </c>
      <c r="F338" s="110">
        <f>SUM($D273:$D281,Q282:Q284)</f>
        <v>4865928.8873280911</v>
      </c>
      <c r="G338" s="111">
        <f t="shared" si="47"/>
        <v>26325.641614522785</v>
      </c>
      <c r="H338" s="111">
        <f t="shared" si="42"/>
        <v>-2794.951729577966</v>
      </c>
      <c r="I338" s="112">
        <f t="shared" si="43"/>
        <v>12020.887328091078</v>
      </c>
      <c r="J338" s="118">
        <f t="shared" si="48"/>
        <v>5.4235971539886591E-3</v>
      </c>
      <c r="K338" s="119">
        <f t="shared" si="44"/>
        <v>-5.7581473105340402E-4</v>
      </c>
      <c r="L338" s="120">
        <f t="shared" si="45"/>
        <v>2.4765379418174136E-3</v>
      </c>
    </row>
    <row r="339" spans="2:12" x14ac:dyDescent="0.25">
      <c r="B339" s="69" t="s">
        <v>114</v>
      </c>
      <c r="C339" s="113">
        <f>SUM(C336:C338)</f>
        <v>15446405</v>
      </c>
      <c r="D339" s="113">
        <f t="shared" ref="D339:F339" si="49">SUM(D336:D338)</f>
        <v>15560257.882021399</v>
      </c>
      <c r="E339" s="114">
        <f t="shared" si="49"/>
        <v>15499378.677215002</v>
      </c>
      <c r="F339" s="115">
        <f t="shared" si="49"/>
        <v>15526267.16340607</v>
      </c>
      <c r="G339" s="114">
        <f>SUM(G336:G338)</f>
        <v>113852.88202139921</v>
      </c>
      <c r="H339" s="116">
        <f t="shared" ref="H339:I339" si="50">SUM(H336:H338)</f>
        <v>52973.677215001546</v>
      </c>
      <c r="I339" s="117">
        <f t="shared" si="50"/>
        <v>79862.163406071253</v>
      </c>
      <c r="J339" s="121">
        <f t="shared" si="48"/>
        <v>7.3708336678598814E-3</v>
      </c>
      <c r="K339" s="122">
        <f t="shared" si="44"/>
        <v>3.429514972254162E-3</v>
      </c>
      <c r="L339" s="123">
        <f t="shared" si="45"/>
        <v>5.170275116188605E-3</v>
      </c>
    </row>
    <row r="340" spans="2:12" x14ac:dyDescent="0.25">
      <c r="B340" s="69" t="s">
        <v>118</v>
      </c>
      <c r="G340" s="124">
        <f>ABS(G336)+ABS(G337)+ABS(G338)</f>
        <v>113852.88202139921</v>
      </c>
      <c r="H340" s="125">
        <f t="shared" ref="H340:I340" si="51">ABS(H336)+ABS(H337)+ABS(H338)</f>
        <v>58563.580674157478</v>
      </c>
      <c r="I340" s="125">
        <f t="shared" si="51"/>
        <v>79862.163406071253</v>
      </c>
      <c r="J340" s="126">
        <f>G340/$C339</f>
        <v>7.3708336678598814E-3</v>
      </c>
      <c r="K340" s="126">
        <f>H340/$C339</f>
        <v>3.7914052282170172E-3</v>
      </c>
      <c r="L340" s="127">
        <f>I340/$C339</f>
        <v>5.170275116188605E-3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C7AC-DBD3-448C-93E9-3836AB0011B8}">
  <dimension ref="B2:AK340"/>
  <sheetViews>
    <sheetView topLeftCell="I1" workbookViewId="0">
      <pane ySplit="4" topLeftCell="A294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Returns!K5</f>
        <v>0</v>
      </c>
    </row>
    <row r="6" spans="2:17" hidden="1" outlineLevel="1" x14ac:dyDescent="0.25">
      <c r="B6" s="63">
        <v>37315</v>
      </c>
      <c r="D6" s="30">
        <f>Returns!K6</f>
        <v>0</v>
      </c>
    </row>
    <row r="7" spans="2:17" hidden="1" outlineLevel="1" x14ac:dyDescent="0.25">
      <c r="B7" s="63">
        <v>37346</v>
      </c>
      <c r="D7" s="30">
        <f>Returns!K7</f>
        <v>0</v>
      </c>
    </row>
    <row r="8" spans="2:17" hidden="1" outlineLevel="1" x14ac:dyDescent="0.25">
      <c r="B8" s="63">
        <v>37376</v>
      </c>
      <c r="D8" s="30">
        <f>Returns!K8</f>
        <v>0</v>
      </c>
    </row>
    <row r="9" spans="2:17" hidden="1" outlineLevel="1" x14ac:dyDescent="0.25">
      <c r="B9" s="63">
        <v>37407</v>
      </c>
      <c r="C9" s="30"/>
      <c r="D9" s="30">
        <f>Returns!K9</f>
        <v>0</v>
      </c>
      <c r="E9" s="31"/>
    </row>
    <row r="10" spans="2:17" hidden="1" outlineLevel="1" x14ac:dyDescent="0.25">
      <c r="B10" s="63">
        <v>37437</v>
      </c>
      <c r="C10" s="30"/>
      <c r="D10" s="30">
        <f>Returns!K10</f>
        <v>0</v>
      </c>
      <c r="E10" s="31"/>
    </row>
    <row r="11" spans="2:17" hidden="1" outlineLevel="1" x14ac:dyDescent="0.25">
      <c r="B11" s="63">
        <v>37468</v>
      </c>
      <c r="C11" s="30"/>
      <c r="D11" s="30">
        <f>Returns!K11</f>
        <v>0</v>
      </c>
      <c r="E11" s="31"/>
    </row>
    <row r="12" spans="2:17" hidden="1" outlineLevel="1" x14ac:dyDescent="0.25">
      <c r="B12" s="63">
        <v>37499</v>
      </c>
      <c r="C12" s="30"/>
      <c r="D12" s="30">
        <f>Returns!K12</f>
        <v>0</v>
      </c>
      <c r="E12" s="31"/>
    </row>
    <row r="13" spans="2:17" hidden="1" outlineLevel="1" x14ac:dyDescent="0.25">
      <c r="B13" s="63">
        <v>37529</v>
      </c>
      <c r="C13" s="30"/>
      <c r="D13" s="30">
        <f>Returns!K13</f>
        <v>0</v>
      </c>
      <c r="E13" s="31"/>
    </row>
    <row r="14" spans="2:17" hidden="1" outlineLevel="1" x14ac:dyDescent="0.25">
      <c r="B14" s="63">
        <v>37560</v>
      </c>
      <c r="C14" s="30"/>
      <c r="D14" s="30">
        <f>Returns!K14</f>
        <v>0</v>
      </c>
      <c r="E14" s="31"/>
    </row>
    <row r="15" spans="2:17" hidden="1" outlineLevel="1" x14ac:dyDescent="0.25">
      <c r="B15" s="63">
        <v>37590</v>
      </c>
      <c r="C15" s="30"/>
      <c r="D15" s="30">
        <f>Returns!K15</f>
        <v>0</v>
      </c>
      <c r="E15" s="31"/>
    </row>
    <row r="16" spans="2:17" hidden="1" outlineLevel="1" x14ac:dyDescent="0.25">
      <c r="B16" s="63">
        <v>37621</v>
      </c>
      <c r="C16" s="30"/>
      <c r="D16" s="30">
        <f>Returns!K16</f>
        <v>0</v>
      </c>
      <c r="E16" s="31"/>
    </row>
    <row r="17" spans="2:5" hidden="1" outlineLevel="1" x14ac:dyDescent="0.25">
      <c r="B17" s="63">
        <v>37652</v>
      </c>
      <c r="C17" s="30"/>
      <c r="D17" s="30">
        <f>Returns!K17</f>
        <v>0</v>
      </c>
      <c r="E17" s="31"/>
    </row>
    <row r="18" spans="2:5" hidden="1" outlineLevel="1" x14ac:dyDescent="0.25">
      <c r="B18" s="63">
        <v>37680</v>
      </c>
      <c r="C18" s="30"/>
      <c r="D18" s="30">
        <f>Returns!K18</f>
        <v>0</v>
      </c>
      <c r="E18" s="31"/>
    </row>
    <row r="19" spans="2:5" hidden="1" outlineLevel="1" x14ac:dyDescent="0.25">
      <c r="B19" s="63">
        <v>37711</v>
      </c>
      <c r="C19" s="30"/>
      <c r="D19" s="30">
        <f>Returns!K19</f>
        <v>0</v>
      </c>
      <c r="E19" s="31"/>
    </row>
    <row r="20" spans="2:5" hidden="1" outlineLevel="1" x14ac:dyDescent="0.25">
      <c r="B20" s="63">
        <v>37741</v>
      </c>
      <c r="C20" s="30"/>
      <c r="D20" s="30">
        <f>Returns!K20</f>
        <v>0</v>
      </c>
      <c r="E20" s="31"/>
    </row>
    <row r="21" spans="2:5" hidden="1" outlineLevel="1" x14ac:dyDescent="0.25">
      <c r="B21" s="63">
        <v>37772</v>
      </c>
      <c r="C21" s="30"/>
      <c r="D21" s="30">
        <f>Returns!K21</f>
        <v>0</v>
      </c>
      <c r="E21" s="31"/>
    </row>
    <row r="22" spans="2:5" hidden="1" outlineLevel="1" x14ac:dyDescent="0.25">
      <c r="B22" s="63">
        <v>37802</v>
      </c>
      <c r="C22" s="30"/>
      <c r="D22" s="30">
        <f>Returns!K22</f>
        <v>0</v>
      </c>
      <c r="E22" s="31"/>
    </row>
    <row r="23" spans="2:5" hidden="1" outlineLevel="1" x14ac:dyDescent="0.25">
      <c r="B23" s="63">
        <v>37833</v>
      </c>
      <c r="C23" s="30"/>
      <c r="D23" s="30">
        <f>Returns!K23</f>
        <v>0</v>
      </c>
      <c r="E23" s="31"/>
    </row>
    <row r="24" spans="2:5" hidden="1" outlineLevel="1" x14ac:dyDescent="0.25">
      <c r="B24" s="63">
        <v>37864</v>
      </c>
      <c r="C24" s="30"/>
      <c r="D24" s="30">
        <f>Returns!K24</f>
        <v>0</v>
      </c>
      <c r="E24" s="31"/>
    </row>
    <row r="25" spans="2:5" hidden="1" outlineLevel="1" x14ac:dyDescent="0.25">
      <c r="B25" s="63">
        <v>37894</v>
      </c>
      <c r="C25" s="30"/>
      <c r="D25" s="30">
        <f>Returns!K25</f>
        <v>0</v>
      </c>
      <c r="E25" s="31"/>
    </row>
    <row r="26" spans="2:5" hidden="1" outlineLevel="1" x14ac:dyDescent="0.25">
      <c r="B26" s="63">
        <v>37925</v>
      </c>
      <c r="C26" s="30"/>
      <c r="D26" s="30">
        <f>Returns!K26</f>
        <v>0</v>
      </c>
      <c r="E26" s="31"/>
    </row>
    <row r="27" spans="2:5" hidden="1" outlineLevel="1" x14ac:dyDescent="0.25">
      <c r="B27" s="63">
        <v>37955</v>
      </c>
      <c r="C27" s="30"/>
      <c r="D27" s="30">
        <f>Returns!K27</f>
        <v>0</v>
      </c>
      <c r="E27" s="31"/>
    </row>
    <row r="28" spans="2:5" hidden="1" outlineLevel="1" x14ac:dyDescent="0.25">
      <c r="B28" s="63">
        <v>37986</v>
      </c>
      <c r="C28" s="30"/>
      <c r="D28" s="30">
        <f>Returns!K28</f>
        <v>0</v>
      </c>
      <c r="E28" s="31"/>
    </row>
    <row r="29" spans="2:5" hidden="1" outlineLevel="1" x14ac:dyDescent="0.25">
      <c r="B29" s="63">
        <v>38017</v>
      </c>
      <c r="C29" s="30"/>
      <c r="D29" s="30">
        <f>Returns!K29</f>
        <v>0</v>
      </c>
      <c r="E29" s="31"/>
    </row>
    <row r="30" spans="2:5" hidden="1" outlineLevel="1" x14ac:dyDescent="0.25">
      <c r="B30" s="63">
        <v>38046</v>
      </c>
      <c r="C30" s="30"/>
      <c r="D30" s="30">
        <f>Returns!K30</f>
        <v>0</v>
      </c>
      <c r="E30" s="31"/>
    </row>
    <row r="31" spans="2:5" hidden="1" outlineLevel="1" x14ac:dyDescent="0.25">
      <c r="B31" s="63">
        <v>38077</v>
      </c>
      <c r="C31" s="30"/>
      <c r="D31" s="30">
        <f>Returns!K31</f>
        <v>0</v>
      </c>
      <c r="E31" s="31"/>
    </row>
    <row r="32" spans="2:5" hidden="1" outlineLevel="1" x14ac:dyDescent="0.25">
      <c r="B32" s="63">
        <v>38107</v>
      </c>
      <c r="C32" s="30"/>
      <c r="D32" s="30">
        <f>Returns!K32</f>
        <v>0</v>
      </c>
      <c r="E32" s="31"/>
    </row>
    <row r="33" spans="2:5" hidden="1" outlineLevel="1" x14ac:dyDescent="0.25">
      <c r="B33" s="63">
        <v>38138</v>
      </c>
      <c r="C33" s="30"/>
      <c r="D33" s="30">
        <f>Returns!K33</f>
        <v>0</v>
      </c>
      <c r="E33" s="31"/>
    </row>
    <row r="34" spans="2:5" hidden="1" outlineLevel="1" x14ac:dyDescent="0.25">
      <c r="B34" s="63">
        <v>38168</v>
      </c>
      <c r="C34" s="30"/>
      <c r="D34" s="30">
        <f>Returns!K34</f>
        <v>0</v>
      </c>
      <c r="E34" s="31"/>
    </row>
    <row r="35" spans="2:5" hidden="1" outlineLevel="1" x14ac:dyDescent="0.25">
      <c r="B35" s="63">
        <v>38199</v>
      </c>
      <c r="C35" s="30"/>
      <c r="D35" s="30">
        <f>Returns!K35</f>
        <v>0</v>
      </c>
      <c r="E35" s="31"/>
    </row>
    <row r="36" spans="2:5" hidden="1" outlineLevel="1" x14ac:dyDescent="0.25">
      <c r="B36" s="63">
        <v>38230</v>
      </c>
      <c r="C36" s="30"/>
      <c r="D36" s="30">
        <f>Returns!K36</f>
        <v>0</v>
      </c>
      <c r="E36" s="31"/>
    </row>
    <row r="37" spans="2:5" hidden="1" outlineLevel="1" x14ac:dyDescent="0.25">
      <c r="B37" s="63">
        <v>38260</v>
      </c>
      <c r="C37" s="30"/>
      <c r="D37" s="30">
        <f>Returns!K37</f>
        <v>0</v>
      </c>
      <c r="E37" s="31"/>
    </row>
    <row r="38" spans="2:5" hidden="1" outlineLevel="1" x14ac:dyDescent="0.25">
      <c r="B38" s="63">
        <v>38291</v>
      </c>
      <c r="C38" s="30"/>
      <c r="D38" s="30">
        <f>Returns!K38</f>
        <v>0</v>
      </c>
      <c r="E38" s="31"/>
    </row>
    <row r="39" spans="2:5" hidden="1" outlineLevel="1" x14ac:dyDescent="0.25">
      <c r="B39" s="63">
        <v>38321</v>
      </c>
      <c r="C39" s="30"/>
      <c r="D39" s="30">
        <f>Returns!K39</f>
        <v>0</v>
      </c>
      <c r="E39" s="31"/>
    </row>
    <row r="40" spans="2:5" hidden="1" outlineLevel="1" x14ac:dyDescent="0.25">
      <c r="B40" s="63">
        <v>38352</v>
      </c>
      <c r="C40" s="30"/>
      <c r="D40" s="30">
        <f>Returns!K40</f>
        <v>0</v>
      </c>
      <c r="E40" s="31"/>
    </row>
    <row r="41" spans="2:5" hidden="1" outlineLevel="1" x14ac:dyDescent="0.25">
      <c r="B41" s="63">
        <v>38383</v>
      </c>
      <c r="C41" s="30"/>
      <c r="D41" s="30">
        <f>Returns!K41</f>
        <v>0</v>
      </c>
      <c r="E41" s="31"/>
    </row>
    <row r="42" spans="2:5" hidden="1" outlineLevel="1" x14ac:dyDescent="0.25">
      <c r="B42" s="63">
        <v>38411</v>
      </c>
      <c r="C42" s="30"/>
      <c r="D42" s="30">
        <f>Returns!K42</f>
        <v>0</v>
      </c>
      <c r="E42" s="31"/>
    </row>
    <row r="43" spans="2:5" hidden="1" outlineLevel="1" x14ac:dyDescent="0.25">
      <c r="B43" s="63">
        <v>38442</v>
      </c>
      <c r="C43" s="30"/>
      <c r="D43" s="30">
        <f>Returns!K43</f>
        <v>0</v>
      </c>
      <c r="E43" s="31"/>
    </row>
    <row r="44" spans="2:5" hidden="1" outlineLevel="1" x14ac:dyDescent="0.25">
      <c r="B44" s="63">
        <v>38472</v>
      </c>
      <c r="C44" s="30"/>
      <c r="D44" s="30">
        <f>Returns!K44</f>
        <v>0</v>
      </c>
      <c r="E44" s="31"/>
    </row>
    <row r="45" spans="2:5" hidden="1" outlineLevel="1" x14ac:dyDescent="0.25">
      <c r="B45" s="63">
        <v>38503</v>
      </c>
      <c r="C45" s="30"/>
      <c r="D45" s="30">
        <f>Returns!K45</f>
        <v>0</v>
      </c>
      <c r="E45" s="31"/>
    </row>
    <row r="46" spans="2:5" hidden="1" outlineLevel="1" x14ac:dyDescent="0.25">
      <c r="B46" s="63">
        <v>38533</v>
      </c>
      <c r="C46" s="30"/>
      <c r="D46" s="30">
        <f>Returns!K46</f>
        <v>0</v>
      </c>
      <c r="E46" s="31"/>
    </row>
    <row r="47" spans="2:5" hidden="1" outlineLevel="1" x14ac:dyDescent="0.25">
      <c r="B47" s="63">
        <v>38564</v>
      </c>
      <c r="C47" s="30"/>
      <c r="D47" s="30">
        <f>Returns!K47</f>
        <v>0</v>
      </c>
      <c r="E47" s="31"/>
    </row>
    <row r="48" spans="2:5" hidden="1" outlineLevel="1" x14ac:dyDescent="0.25">
      <c r="B48" s="63">
        <v>38595</v>
      </c>
      <c r="C48" s="30"/>
      <c r="D48" s="30">
        <f>Returns!K48</f>
        <v>0</v>
      </c>
      <c r="E48" s="31"/>
    </row>
    <row r="49" spans="2:5" hidden="1" outlineLevel="1" x14ac:dyDescent="0.25">
      <c r="B49" s="63">
        <v>38625</v>
      </c>
      <c r="C49" s="30"/>
      <c r="D49" s="30">
        <f>Returns!K49</f>
        <v>0</v>
      </c>
      <c r="E49" s="31"/>
    </row>
    <row r="50" spans="2:5" hidden="1" outlineLevel="1" x14ac:dyDescent="0.25">
      <c r="B50" s="63">
        <v>38656</v>
      </c>
      <c r="C50" s="30"/>
      <c r="D50" s="30">
        <f>Returns!K50</f>
        <v>0</v>
      </c>
      <c r="E50" s="31"/>
    </row>
    <row r="51" spans="2:5" hidden="1" outlineLevel="1" x14ac:dyDescent="0.25">
      <c r="B51" s="63">
        <v>38686</v>
      </c>
      <c r="C51" s="30"/>
      <c r="D51" s="30">
        <f>Returns!K51</f>
        <v>0</v>
      </c>
      <c r="E51" s="31"/>
    </row>
    <row r="52" spans="2:5" hidden="1" outlineLevel="1" x14ac:dyDescent="0.25">
      <c r="B52" s="63">
        <v>38717</v>
      </c>
      <c r="C52" s="30"/>
      <c r="D52" s="30">
        <f>Returns!K52</f>
        <v>0</v>
      </c>
      <c r="E52" s="31"/>
    </row>
    <row r="53" spans="2:5" hidden="1" outlineLevel="1" x14ac:dyDescent="0.25">
      <c r="B53" s="63">
        <v>38748</v>
      </c>
      <c r="C53" s="30"/>
      <c r="D53" s="30">
        <f>Returns!K53</f>
        <v>0</v>
      </c>
      <c r="E53" s="31"/>
    </row>
    <row r="54" spans="2:5" hidden="1" outlineLevel="1" x14ac:dyDescent="0.25">
      <c r="B54" s="63">
        <v>38776</v>
      </c>
      <c r="C54" s="30"/>
      <c r="D54" s="30">
        <f>Returns!K54</f>
        <v>0</v>
      </c>
      <c r="E54" s="31"/>
    </row>
    <row r="55" spans="2:5" hidden="1" outlineLevel="1" x14ac:dyDescent="0.25">
      <c r="B55" s="63">
        <v>38807</v>
      </c>
      <c r="C55" s="30"/>
      <c r="D55" s="30">
        <f>Returns!K55</f>
        <v>0</v>
      </c>
      <c r="E55" s="31"/>
    </row>
    <row r="56" spans="2:5" hidden="1" outlineLevel="1" x14ac:dyDescent="0.25">
      <c r="B56" s="63">
        <v>38837</v>
      </c>
      <c r="C56" s="30"/>
      <c r="D56" s="30">
        <f>Returns!K56</f>
        <v>0</v>
      </c>
      <c r="E56" s="31"/>
    </row>
    <row r="57" spans="2:5" hidden="1" outlineLevel="1" x14ac:dyDescent="0.25">
      <c r="B57" s="63">
        <v>38868</v>
      </c>
      <c r="C57" s="30"/>
      <c r="D57" s="30">
        <f>Returns!K57</f>
        <v>0</v>
      </c>
      <c r="E57" s="31"/>
    </row>
    <row r="58" spans="2:5" hidden="1" outlineLevel="1" x14ac:dyDescent="0.25">
      <c r="B58" s="63">
        <v>38898</v>
      </c>
      <c r="C58" s="30"/>
      <c r="D58" s="30">
        <f>Returns!K58</f>
        <v>0</v>
      </c>
      <c r="E58" s="31"/>
    </row>
    <row r="59" spans="2:5" hidden="1" outlineLevel="1" x14ac:dyDescent="0.25">
      <c r="B59" s="63">
        <v>38929</v>
      </c>
      <c r="C59" s="30"/>
      <c r="D59" s="30">
        <f>Returns!K59</f>
        <v>0</v>
      </c>
      <c r="E59" s="31"/>
    </row>
    <row r="60" spans="2:5" hidden="1" outlineLevel="1" x14ac:dyDescent="0.25">
      <c r="B60" s="63">
        <v>38960</v>
      </c>
      <c r="C60" s="30"/>
      <c r="D60" s="30">
        <f>Returns!K60</f>
        <v>0</v>
      </c>
      <c r="E60" s="31"/>
    </row>
    <row r="61" spans="2:5" hidden="1" outlineLevel="1" x14ac:dyDescent="0.25">
      <c r="B61" s="63">
        <v>38990</v>
      </c>
      <c r="C61" s="30"/>
      <c r="D61" s="30">
        <f>Returns!K61</f>
        <v>0</v>
      </c>
      <c r="E61" s="31"/>
    </row>
    <row r="62" spans="2:5" hidden="1" outlineLevel="1" x14ac:dyDescent="0.25">
      <c r="B62" s="63">
        <v>39021</v>
      </c>
      <c r="C62" s="30"/>
      <c r="D62" s="30">
        <f>Returns!K62</f>
        <v>0</v>
      </c>
      <c r="E62" s="31"/>
    </row>
    <row r="63" spans="2:5" hidden="1" outlineLevel="1" x14ac:dyDescent="0.25">
      <c r="B63" s="63">
        <v>39051</v>
      </c>
      <c r="C63" s="30"/>
      <c r="D63" s="30">
        <f>Returns!K63</f>
        <v>0</v>
      </c>
      <c r="E63" s="31"/>
    </row>
    <row r="64" spans="2:5" hidden="1" outlineLevel="1" x14ac:dyDescent="0.25">
      <c r="B64" s="63">
        <v>39082</v>
      </c>
      <c r="C64" s="30"/>
      <c r="D64" s="30">
        <f>Returns!K64</f>
        <v>0</v>
      </c>
      <c r="E64" s="31"/>
    </row>
    <row r="65" spans="2:5" hidden="1" outlineLevel="1" x14ac:dyDescent="0.25">
      <c r="B65" s="63">
        <v>39113</v>
      </c>
      <c r="C65" s="30"/>
      <c r="D65" s="30">
        <f>Returns!K65</f>
        <v>0</v>
      </c>
      <c r="E65" s="31"/>
    </row>
    <row r="66" spans="2:5" hidden="1" outlineLevel="1" x14ac:dyDescent="0.25">
      <c r="B66" s="63">
        <v>39141</v>
      </c>
      <c r="C66" s="30"/>
      <c r="D66" s="30">
        <f>Returns!K66</f>
        <v>0</v>
      </c>
      <c r="E66" s="31"/>
    </row>
    <row r="67" spans="2:5" hidden="1" outlineLevel="1" x14ac:dyDescent="0.25">
      <c r="B67" s="63">
        <v>39172</v>
      </c>
      <c r="C67" s="30"/>
      <c r="D67" s="30">
        <f>Returns!K67</f>
        <v>0</v>
      </c>
      <c r="E67" s="31"/>
    </row>
    <row r="68" spans="2:5" hidden="1" outlineLevel="1" x14ac:dyDescent="0.25">
      <c r="B68" s="63">
        <v>39202</v>
      </c>
      <c r="C68" s="30"/>
      <c r="D68" s="30">
        <f>Returns!K68</f>
        <v>0</v>
      </c>
      <c r="E68" s="31"/>
    </row>
    <row r="69" spans="2:5" hidden="1" outlineLevel="1" x14ac:dyDescent="0.25">
      <c r="B69" s="63">
        <v>39233</v>
      </c>
      <c r="C69" s="30"/>
      <c r="D69" s="30">
        <f>Returns!K69</f>
        <v>0</v>
      </c>
      <c r="E69" s="31"/>
    </row>
    <row r="70" spans="2:5" hidden="1" outlineLevel="1" x14ac:dyDescent="0.25">
      <c r="B70" s="63">
        <v>39263</v>
      </c>
      <c r="C70" s="30"/>
      <c r="D70" s="30">
        <f>Returns!K70</f>
        <v>0</v>
      </c>
      <c r="E70" s="31"/>
    </row>
    <row r="71" spans="2:5" hidden="1" outlineLevel="1" x14ac:dyDescent="0.25">
      <c r="B71" s="63">
        <v>39294</v>
      </c>
      <c r="C71" s="30"/>
      <c r="D71" s="30">
        <f>Returns!K71</f>
        <v>0</v>
      </c>
      <c r="E71" s="31"/>
    </row>
    <row r="72" spans="2:5" hidden="1" outlineLevel="1" x14ac:dyDescent="0.25">
      <c r="B72" s="63">
        <v>39325</v>
      </c>
      <c r="C72" s="30"/>
      <c r="D72" s="30">
        <f>Returns!K72</f>
        <v>0</v>
      </c>
      <c r="E72" s="31"/>
    </row>
    <row r="73" spans="2:5" hidden="1" outlineLevel="1" x14ac:dyDescent="0.25">
      <c r="B73" s="63">
        <v>39355</v>
      </c>
      <c r="C73" s="30"/>
      <c r="D73" s="30">
        <f>Returns!K73</f>
        <v>0</v>
      </c>
      <c r="E73" s="31"/>
    </row>
    <row r="74" spans="2:5" hidden="1" outlineLevel="1" x14ac:dyDescent="0.25">
      <c r="B74" s="63">
        <v>39386</v>
      </c>
      <c r="C74" s="30"/>
      <c r="D74" s="30">
        <f>Returns!K74</f>
        <v>0</v>
      </c>
      <c r="E74" s="31"/>
    </row>
    <row r="75" spans="2:5" hidden="1" outlineLevel="1" x14ac:dyDescent="0.25">
      <c r="B75" s="63">
        <v>39416</v>
      </c>
      <c r="C75" s="30"/>
      <c r="D75" s="30">
        <f>Returns!K75</f>
        <v>0</v>
      </c>
      <c r="E75" s="31"/>
    </row>
    <row r="76" spans="2:5" hidden="1" outlineLevel="1" x14ac:dyDescent="0.25">
      <c r="B76" s="63">
        <v>39447</v>
      </c>
      <c r="C76" s="30"/>
      <c r="D76" s="30">
        <f>Returns!K76</f>
        <v>0</v>
      </c>
      <c r="E76" s="31"/>
    </row>
    <row r="77" spans="2:5" hidden="1" outlineLevel="1" x14ac:dyDescent="0.25">
      <c r="B77" s="63">
        <v>39478</v>
      </c>
      <c r="C77" s="30"/>
      <c r="D77" s="30">
        <f>Returns!K77</f>
        <v>0</v>
      </c>
      <c r="E77" s="31"/>
    </row>
    <row r="78" spans="2:5" hidden="1" outlineLevel="1" x14ac:dyDescent="0.25">
      <c r="B78" s="63">
        <v>39507</v>
      </c>
      <c r="C78" s="30"/>
      <c r="D78" s="30">
        <f>Returns!K78</f>
        <v>0</v>
      </c>
      <c r="E78" s="31"/>
    </row>
    <row r="79" spans="2:5" hidden="1" outlineLevel="1" x14ac:dyDescent="0.25">
      <c r="B79" s="63">
        <v>39538</v>
      </c>
      <c r="C79" s="30"/>
      <c r="D79" s="30">
        <f>Returns!K79</f>
        <v>0</v>
      </c>
      <c r="E79" s="31"/>
    </row>
    <row r="80" spans="2:5" hidden="1" outlineLevel="1" x14ac:dyDescent="0.25">
      <c r="B80" s="63">
        <v>39568</v>
      </c>
      <c r="C80" s="30"/>
      <c r="D80" s="30">
        <f>Returns!K80</f>
        <v>0</v>
      </c>
      <c r="E80" s="31"/>
    </row>
    <row r="81" spans="2:5" hidden="1" outlineLevel="1" x14ac:dyDescent="0.25">
      <c r="B81" s="63">
        <v>39599</v>
      </c>
      <c r="C81" s="30"/>
      <c r="D81" s="30">
        <f>Returns!K81</f>
        <v>0</v>
      </c>
      <c r="E81" s="31"/>
    </row>
    <row r="82" spans="2:5" hidden="1" outlineLevel="1" x14ac:dyDescent="0.25">
      <c r="B82" s="63">
        <v>39629</v>
      </c>
      <c r="C82" s="30"/>
      <c r="D82" s="30">
        <f>Returns!K82</f>
        <v>0</v>
      </c>
      <c r="E82" s="31"/>
    </row>
    <row r="83" spans="2:5" hidden="1" outlineLevel="1" x14ac:dyDescent="0.25">
      <c r="B83" s="63">
        <v>39660</v>
      </c>
      <c r="C83" s="30"/>
      <c r="D83" s="30">
        <f>Returns!K83</f>
        <v>0</v>
      </c>
      <c r="E83" s="31"/>
    </row>
    <row r="84" spans="2:5" hidden="1" outlineLevel="1" x14ac:dyDescent="0.25">
      <c r="B84" s="63">
        <v>39691</v>
      </c>
      <c r="C84" s="30"/>
      <c r="D84" s="30">
        <f>Returns!K84</f>
        <v>0</v>
      </c>
      <c r="E84" s="31"/>
    </row>
    <row r="85" spans="2:5" hidden="1" outlineLevel="1" x14ac:dyDescent="0.25">
      <c r="B85" s="63">
        <v>39721</v>
      </c>
      <c r="C85" s="30"/>
      <c r="D85" s="30">
        <f>Returns!K85</f>
        <v>0</v>
      </c>
      <c r="E85" s="31"/>
    </row>
    <row r="86" spans="2:5" hidden="1" outlineLevel="1" x14ac:dyDescent="0.25">
      <c r="B86" s="63">
        <v>39752</v>
      </c>
      <c r="C86" s="30"/>
      <c r="D86" s="30">
        <f>Returns!K86</f>
        <v>0</v>
      </c>
      <c r="E86" s="31"/>
    </row>
    <row r="87" spans="2:5" hidden="1" outlineLevel="1" x14ac:dyDescent="0.25">
      <c r="B87" s="63">
        <v>39782</v>
      </c>
      <c r="C87" s="30"/>
      <c r="D87" s="30">
        <f>Returns!K87</f>
        <v>0</v>
      </c>
      <c r="E87" s="31"/>
    </row>
    <row r="88" spans="2:5" hidden="1" outlineLevel="1" x14ac:dyDescent="0.25">
      <c r="B88" s="63">
        <v>39813</v>
      </c>
      <c r="C88" s="30"/>
      <c r="D88" s="30">
        <f>Returns!K88</f>
        <v>0</v>
      </c>
      <c r="E88" s="31"/>
    </row>
    <row r="89" spans="2:5" hidden="1" outlineLevel="1" x14ac:dyDescent="0.25">
      <c r="B89" s="63">
        <v>39844</v>
      </c>
      <c r="C89" s="30"/>
      <c r="D89" s="30">
        <f>Returns!K89</f>
        <v>0</v>
      </c>
      <c r="E89" s="31"/>
    </row>
    <row r="90" spans="2:5" hidden="1" outlineLevel="1" x14ac:dyDescent="0.25">
      <c r="B90" s="63">
        <v>39872</v>
      </c>
      <c r="C90" s="30"/>
      <c r="D90" s="30">
        <f>Returns!K90</f>
        <v>0</v>
      </c>
      <c r="E90" s="31"/>
    </row>
    <row r="91" spans="2:5" hidden="1" outlineLevel="1" x14ac:dyDescent="0.25">
      <c r="B91" s="63">
        <v>39903</v>
      </c>
      <c r="C91" s="30"/>
      <c r="D91" s="30">
        <f>Returns!K91</f>
        <v>0</v>
      </c>
      <c r="E91" s="31"/>
    </row>
    <row r="92" spans="2:5" hidden="1" outlineLevel="1" x14ac:dyDescent="0.25">
      <c r="B92" s="63">
        <v>39933</v>
      </c>
      <c r="C92" s="30"/>
      <c r="D92" s="30">
        <f>Returns!K92</f>
        <v>0</v>
      </c>
      <c r="E92" s="31"/>
    </row>
    <row r="93" spans="2:5" hidden="1" outlineLevel="1" x14ac:dyDescent="0.25">
      <c r="B93" s="63">
        <v>39964</v>
      </c>
      <c r="C93" s="30"/>
      <c r="D93" s="30">
        <f>Returns!K93</f>
        <v>0</v>
      </c>
      <c r="E93" s="31"/>
    </row>
    <row r="94" spans="2:5" hidden="1" outlineLevel="1" x14ac:dyDescent="0.25">
      <c r="B94" s="63">
        <v>39994</v>
      </c>
      <c r="C94" s="30"/>
      <c r="D94" s="30">
        <f>Returns!K94</f>
        <v>0</v>
      </c>
      <c r="E94" s="31"/>
    </row>
    <row r="95" spans="2:5" hidden="1" outlineLevel="1" x14ac:dyDescent="0.25">
      <c r="B95" s="63">
        <v>40025</v>
      </c>
      <c r="C95" s="30"/>
      <c r="D95" s="30">
        <f>Returns!K95</f>
        <v>0</v>
      </c>
      <c r="E95" s="31"/>
    </row>
    <row r="96" spans="2:5" hidden="1" outlineLevel="1" x14ac:dyDescent="0.25">
      <c r="B96" s="63">
        <v>40056</v>
      </c>
      <c r="C96" s="30"/>
      <c r="D96" s="30">
        <f>Returns!K96</f>
        <v>0</v>
      </c>
      <c r="E96" s="31"/>
    </row>
    <row r="97" spans="2:5" hidden="1" outlineLevel="1" x14ac:dyDescent="0.25">
      <c r="B97" s="63">
        <v>40086</v>
      </c>
      <c r="C97" s="30"/>
      <c r="D97" s="30">
        <f>Returns!K97</f>
        <v>0</v>
      </c>
      <c r="E97" s="31"/>
    </row>
    <row r="98" spans="2:5" hidden="1" outlineLevel="1" x14ac:dyDescent="0.25">
      <c r="B98" s="63">
        <v>40117</v>
      </c>
      <c r="C98" s="30"/>
      <c r="D98" s="30">
        <f>Returns!K98</f>
        <v>0</v>
      </c>
      <c r="E98" s="31"/>
    </row>
    <row r="99" spans="2:5" hidden="1" outlineLevel="1" x14ac:dyDescent="0.25">
      <c r="B99" s="63">
        <v>40147</v>
      </c>
      <c r="C99" s="30"/>
      <c r="D99" s="30">
        <f>Returns!K99</f>
        <v>0</v>
      </c>
      <c r="E99" s="31"/>
    </row>
    <row r="100" spans="2:5" hidden="1" outlineLevel="1" x14ac:dyDescent="0.25">
      <c r="B100" s="63">
        <v>40178</v>
      </c>
      <c r="C100" s="30"/>
      <c r="D100" s="30">
        <f>Returns!K100</f>
        <v>0</v>
      </c>
      <c r="E100" s="31"/>
    </row>
    <row r="101" spans="2:5" hidden="1" outlineLevel="1" x14ac:dyDescent="0.25">
      <c r="B101" s="63">
        <v>40209</v>
      </c>
      <c r="C101" s="30"/>
      <c r="D101" s="30">
        <f>Returns!K101</f>
        <v>4500204</v>
      </c>
      <c r="E101" s="31"/>
    </row>
    <row r="102" spans="2:5" hidden="1" outlineLevel="1" x14ac:dyDescent="0.25">
      <c r="B102" s="63">
        <v>40237</v>
      </c>
      <c r="C102" s="30"/>
      <c r="D102" s="30">
        <f>Returns!K102</f>
        <v>3887293</v>
      </c>
      <c r="E102" s="31"/>
    </row>
    <row r="103" spans="2:5" hidden="1" outlineLevel="1" x14ac:dyDescent="0.25">
      <c r="B103" s="63">
        <v>40268</v>
      </c>
      <c r="C103" s="30"/>
      <c r="D103" s="30">
        <f>Returns!K103</f>
        <v>5584506</v>
      </c>
      <c r="E103" s="31"/>
    </row>
    <row r="104" spans="2:5" hidden="1" outlineLevel="1" x14ac:dyDescent="0.25">
      <c r="B104" s="63">
        <v>40298</v>
      </c>
      <c r="C104" s="30"/>
      <c r="D104" s="30">
        <f>Returns!K104</f>
        <v>5255266</v>
      </c>
      <c r="E104" s="31"/>
    </row>
    <row r="105" spans="2:5" hidden="1" outlineLevel="1" x14ac:dyDescent="0.25">
      <c r="B105" s="63">
        <v>40329</v>
      </c>
      <c r="C105" s="30"/>
      <c r="D105" s="30">
        <f>Returns!K105</f>
        <v>4957602</v>
      </c>
      <c r="E105" s="31"/>
    </row>
    <row r="106" spans="2:5" hidden="1" outlineLevel="1" x14ac:dyDescent="0.25">
      <c r="B106" s="63">
        <v>40359</v>
      </c>
      <c r="C106" s="30"/>
      <c r="D106" s="30">
        <f>Returns!K106</f>
        <v>5195503</v>
      </c>
      <c r="E106" s="31"/>
    </row>
    <row r="107" spans="2:5" hidden="1" outlineLevel="1" x14ac:dyDescent="0.25">
      <c r="B107" s="63">
        <v>40390</v>
      </c>
      <c r="C107" s="30"/>
      <c r="D107" s="30">
        <f>Returns!K107</f>
        <v>5104155</v>
      </c>
      <c r="E107" s="31"/>
    </row>
    <row r="108" spans="2:5" hidden="1" outlineLevel="1" x14ac:dyDescent="0.25">
      <c r="B108" s="63">
        <v>40421</v>
      </c>
      <c r="C108" s="30"/>
      <c r="D108" s="30">
        <f>Returns!K108</f>
        <v>4952608</v>
      </c>
      <c r="E108" s="31"/>
    </row>
    <row r="109" spans="2:5" hidden="1" outlineLevel="1" x14ac:dyDescent="0.25">
      <c r="B109" s="63">
        <v>40451</v>
      </c>
      <c r="C109" s="30"/>
      <c r="D109" s="30">
        <f>Returns!K109</f>
        <v>4526424</v>
      </c>
      <c r="E109" s="31"/>
    </row>
    <row r="110" spans="2:5" hidden="1" outlineLevel="1" x14ac:dyDescent="0.25">
      <c r="B110" s="63">
        <v>40482</v>
      </c>
      <c r="C110" s="30"/>
      <c r="D110" s="30">
        <f>Returns!K110</f>
        <v>4602339</v>
      </c>
      <c r="E110" s="31"/>
    </row>
    <row r="111" spans="2:5" hidden="1" outlineLevel="1" x14ac:dyDescent="0.25">
      <c r="B111" s="63">
        <v>40512</v>
      </c>
      <c r="C111" s="30"/>
      <c r="D111" s="30">
        <f>Returns!K111</f>
        <v>4206382</v>
      </c>
      <c r="E111" s="31"/>
    </row>
    <row r="112" spans="2:5" hidden="1" outlineLevel="1" x14ac:dyDescent="0.25">
      <c r="B112" s="63">
        <v>40543</v>
      </c>
      <c r="C112" s="30"/>
      <c r="D112" s="30">
        <f>Returns!K112</f>
        <v>3952772</v>
      </c>
      <c r="E112" s="31"/>
    </row>
    <row r="113" spans="2:5" hidden="1" outlineLevel="1" x14ac:dyDescent="0.25">
      <c r="B113" s="63">
        <v>40574</v>
      </c>
      <c r="C113" s="30"/>
      <c r="D113" s="30">
        <f>Returns!K113</f>
        <v>4060649</v>
      </c>
      <c r="E113" s="31"/>
    </row>
    <row r="114" spans="2:5" hidden="1" outlineLevel="1" x14ac:dyDescent="0.25">
      <c r="B114" s="63">
        <v>40602</v>
      </c>
      <c r="C114" s="30"/>
      <c r="D114" s="30">
        <f>Returns!K114</f>
        <v>3912092</v>
      </c>
      <c r="E114" s="31"/>
    </row>
    <row r="115" spans="2:5" hidden="1" outlineLevel="1" x14ac:dyDescent="0.25">
      <c r="B115" s="63">
        <v>40633</v>
      </c>
      <c r="C115" s="30"/>
      <c r="D115" s="30">
        <f>Returns!K115</f>
        <v>4774935</v>
      </c>
      <c r="E115" s="31"/>
    </row>
    <row r="116" spans="2:5" hidden="1" outlineLevel="1" x14ac:dyDescent="0.25">
      <c r="B116" s="63">
        <v>40663</v>
      </c>
      <c r="C116" s="30"/>
      <c r="D116" s="30">
        <f>Returns!K116</f>
        <v>5638255</v>
      </c>
      <c r="E116" s="31"/>
    </row>
    <row r="117" spans="2:5" hidden="1" outlineLevel="1" x14ac:dyDescent="0.25">
      <c r="B117" s="63">
        <v>40694</v>
      </c>
      <c r="C117" s="30"/>
      <c r="D117" s="30">
        <f>Returns!K117</f>
        <v>6287109</v>
      </c>
      <c r="E117" s="31"/>
    </row>
    <row r="118" spans="2:5" hidden="1" outlineLevel="1" x14ac:dyDescent="0.25">
      <c r="B118" s="63">
        <v>40724</v>
      </c>
      <c r="C118" s="30"/>
      <c r="D118" s="30">
        <f>Returns!K118</f>
        <v>5274210</v>
      </c>
      <c r="E118" s="31"/>
    </row>
    <row r="119" spans="2:5" hidden="1" outlineLevel="1" x14ac:dyDescent="0.25">
      <c r="B119" s="63">
        <v>40755</v>
      </c>
      <c r="C119" s="30"/>
      <c r="D119" s="30">
        <f>Returns!K119</f>
        <v>4897742</v>
      </c>
      <c r="E119" s="31"/>
    </row>
    <row r="120" spans="2:5" hidden="1" outlineLevel="1" x14ac:dyDescent="0.25">
      <c r="B120" s="63">
        <v>40786</v>
      </c>
      <c r="C120" s="30"/>
      <c r="D120" s="30">
        <f>Returns!K120</f>
        <v>5189371</v>
      </c>
      <c r="E120" s="31"/>
    </row>
    <row r="121" spans="2:5" hidden="1" outlineLevel="1" x14ac:dyDescent="0.25">
      <c r="B121" s="63">
        <v>40816</v>
      </c>
      <c r="C121" s="30"/>
      <c r="D121" s="30">
        <f>Returns!K121</f>
        <v>4589687</v>
      </c>
      <c r="E121" s="31"/>
    </row>
    <row r="122" spans="2:5" hidden="1" outlineLevel="1" x14ac:dyDescent="0.25">
      <c r="B122" s="63">
        <v>40847</v>
      </c>
      <c r="C122" s="30"/>
      <c r="D122" s="30">
        <f>Returns!K122</f>
        <v>4579433</v>
      </c>
      <c r="E122" s="31"/>
    </row>
    <row r="123" spans="2:5" hidden="1" outlineLevel="1" x14ac:dyDescent="0.25">
      <c r="B123" s="63">
        <v>40877</v>
      </c>
      <c r="C123" s="30"/>
      <c r="D123" s="30">
        <f>Returns!K123</f>
        <v>4148548</v>
      </c>
      <c r="E123" s="31"/>
    </row>
    <row r="124" spans="2:5" hidden="1" outlineLevel="1" x14ac:dyDescent="0.25">
      <c r="B124" s="63">
        <v>40908</v>
      </c>
      <c r="C124" s="30"/>
      <c r="D124" s="30">
        <f>Returns!K124</f>
        <v>3850392</v>
      </c>
      <c r="E124" s="31"/>
    </row>
    <row r="125" spans="2:5" hidden="1" outlineLevel="1" x14ac:dyDescent="0.25">
      <c r="B125" s="63">
        <v>40939</v>
      </c>
      <c r="C125" s="30"/>
      <c r="D125" s="30">
        <f>Returns!K125</f>
        <v>4653709</v>
      </c>
      <c r="E125" s="31"/>
    </row>
    <row r="126" spans="2:5" hidden="1" outlineLevel="1" x14ac:dyDescent="0.25">
      <c r="B126" s="63">
        <v>40968</v>
      </c>
      <c r="C126" s="30"/>
      <c r="D126" s="30">
        <f>Returns!K126</f>
        <v>4314237</v>
      </c>
      <c r="E126" s="31"/>
    </row>
    <row r="127" spans="2:5" hidden="1" outlineLevel="1" x14ac:dyDescent="0.25">
      <c r="B127" s="63">
        <v>40999</v>
      </c>
      <c r="C127" s="30"/>
      <c r="D127" s="30">
        <f>Returns!K127</f>
        <v>4797609</v>
      </c>
      <c r="E127" s="31"/>
    </row>
    <row r="128" spans="2:5" hidden="1" outlineLevel="1" x14ac:dyDescent="0.25">
      <c r="B128" s="63">
        <v>41029</v>
      </c>
      <c r="C128" s="30"/>
      <c r="D128" s="30">
        <f>Returns!K128</f>
        <v>5418985</v>
      </c>
      <c r="E128" s="31"/>
    </row>
    <row r="129" spans="2:5" hidden="1" outlineLevel="1" x14ac:dyDescent="0.25">
      <c r="B129" s="63">
        <v>41060</v>
      </c>
      <c r="C129" s="30"/>
      <c r="D129" s="30">
        <f>Returns!K129</f>
        <v>5845469</v>
      </c>
      <c r="E129" s="31"/>
    </row>
    <row r="130" spans="2:5" hidden="1" outlineLevel="1" x14ac:dyDescent="0.25">
      <c r="B130" s="63">
        <v>41090</v>
      </c>
      <c r="C130" s="30"/>
      <c r="D130" s="30">
        <f>Returns!K130</f>
        <v>4965776</v>
      </c>
      <c r="E130" s="31"/>
    </row>
    <row r="131" spans="2:5" hidden="1" outlineLevel="1" x14ac:dyDescent="0.25">
      <c r="B131" s="63">
        <v>41121</v>
      </c>
      <c r="C131" s="30"/>
      <c r="D131" s="30">
        <f>Returns!K131</f>
        <v>5402899</v>
      </c>
      <c r="E131" s="31"/>
    </row>
    <row r="132" spans="2:5" hidden="1" outlineLevel="1" x14ac:dyDescent="0.25">
      <c r="B132" s="63">
        <v>41152</v>
      </c>
      <c r="C132" s="30"/>
      <c r="D132" s="30">
        <f>Returns!K132</f>
        <v>5106135</v>
      </c>
      <c r="E132" s="31"/>
    </row>
    <row r="133" spans="2:5" hidden="1" outlineLevel="1" x14ac:dyDescent="0.25">
      <c r="B133" s="63">
        <v>41182</v>
      </c>
      <c r="C133" s="30"/>
      <c r="D133" s="30">
        <f>Returns!K133</f>
        <v>4407992</v>
      </c>
      <c r="E133" s="31"/>
    </row>
    <row r="134" spans="2:5" hidden="1" outlineLevel="1" x14ac:dyDescent="0.25">
      <c r="B134" s="63">
        <v>41213</v>
      </c>
      <c r="C134" s="30"/>
      <c r="D134" s="30">
        <f>Returns!K134</f>
        <v>4791549</v>
      </c>
      <c r="E134" s="31"/>
    </row>
    <row r="135" spans="2:5" hidden="1" outlineLevel="1" x14ac:dyDescent="0.25">
      <c r="B135" s="63">
        <v>41243</v>
      </c>
      <c r="C135" s="30"/>
      <c r="D135" s="30">
        <f>Returns!K135</f>
        <v>3864680</v>
      </c>
      <c r="E135" s="31"/>
    </row>
    <row r="136" spans="2:5" hidden="1" outlineLevel="1" x14ac:dyDescent="0.25">
      <c r="B136" s="63">
        <v>41274</v>
      </c>
      <c r="C136" s="30"/>
      <c r="D136" s="30">
        <f>Returns!K136</f>
        <v>3596574</v>
      </c>
      <c r="E136" s="31"/>
    </row>
    <row r="137" spans="2:5" hidden="1" outlineLevel="1" x14ac:dyDescent="0.25">
      <c r="B137" s="63">
        <v>41305</v>
      </c>
      <c r="C137" s="30"/>
      <c r="D137" s="30">
        <f>Returns!K137</f>
        <v>5044887</v>
      </c>
      <c r="E137" s="31"/>
    </row>
    <row r="138" spans="2:5" hidden="1" outlineLevel="1" x14ac:dyDescent="0.25">
      <c r="B138" s="63">
        <v>41333</v>
      </c>
      <c r="C138" s="30"/>
      <c r="D138" s="30">
        <f>Returns!K138</f>
        <v>4274365</v>
      </c>
      <c r="E138" s="31"/>
    </row>
    <row r="139" spans="2:5" hidden="1" outlineLevel="1" x14ac:dyDescent="0.25">
      <c r="B139" s="63">
        <v>41364</v>
      </c>
      <c r="C139" s="30"/>
      <c r="D139" s="30">
        <f>Returns!K139</f>
        <v>4162949</v>
      </c>
      <c r="E139" s="31"/>
    </row>
    <row r="140" spans="2:5" hidden="1" outlineLevel="1" x14ac:dyDescent="0.25">
      <c r="B140" s="63">
        <v>41394</v>
      </c>
      <c r="C140" s="30"/>
      <c r="D140" s="30">
        <f>Returns!K140</f>
        <v>5821695</v>
      </c>
      <c r="E140" s="31"/>
    </row>
    <row r="141" spans="2:5" hidden="1" outlineLevel="1" x14ac:dyDescent="0.25">
      <c r="B141" s="63">
        <v>41425</v>
      </c>
      <c r="C141" s="30"/>
      <c r="D141" s="30">
        <f>Returns!K141</f>
        <v>6551133</v>
      </c>
      <c r="E141" s="31"/>
    </row>
    <row r="142" spans="2:5" hidden="1" outlineLevel="1" x14ac:dyDescent="0.25">
      <c r="B142" s="63">
        <v>41455</v>
      </c>
      <c r="C142" s="30"/>
      <c r="D142" s="30">
        <f>Returns!K142</f>
        <v>4870681</v>
      </c>
      <c r="E142" s="31"/>
    </row>
    <row r="143" spans="2:5" hidden="1" outlineLevel="1" x14ac:dyDescent="0.25">
      <c r="B143" s="63">
        <v>41486</v>
      </c>
      <c r="C143" s="30"/>
      <c r="D143" s="30">
        <f>Returns!K143</f>
        <v>5830996</v>
      </c>
      <c r="E143" s="31"/>
    </row>
    <row r="144" spans="2:5" hidden="1" outlineLevel="1" x14ac:dyDescent="0.25">
      <c r="B144" s="63">
        <v>41517</v>
      </c>
      <c r="C144" s="30"/>
      <c r="D144" s="30">
        <f>Returns!K144</f>
        <v>4906600</v>
      </c>
      <c r="E144" s="31"/>
    </row>
    <row r="145" spans="2:17" hidden="1" outlineLevel="1" x14ac:dyDescent="0.25">
      <c r="B145" s="63">
        <v>41547</v>
      </c>
      <c r="C145" s="30"/>
      <c r="D145" s="30">
        <f>Returns!K145</f>
        <v>4751326</v>
      </c>
      <c r="E145" s="31"/>
    </row>
    <row r="146" spans="2:17" hidden="1" outlineLevel="1" x14ac:dyDescent="0.25">
      <c r="B146" s="63">
        <v>41578</v>
      </c>
      <c r="C146" s="30"/>
      <c r="D146" s="30">
        <f>Returns!K146</f>
        <v>5120655</v>
      </c>
      <c r="E146" s="31"/>
    </row>
    <row r="147" spans="2:17" hidden="1" outlineLevel="1" x14ac:dyDescent="0.25">
      <c r="B147" s="63">
        <v>41608</v>
      </c>
      <c r="C147" s="30"/>
      <c r="D147" s="30">
        <f>Returns!K147</f>
        <v>3724972</v>
      </c>
      <c r="E147" s="31"/>
    </row>
    <row r="148" spans="2:17" hidden="1" outlineLevel="1" x14ac:dyDescent="0.25">
      <c r="B148" s="63">
        <v>41639</v>
      </c>
      <c r="C148" s="30"/>
      <c r="D148" s="30">
        <f>Returns!K148</f>
        <v>3538269</v>
      </c>
      <c r="E148" s="31"/>
    </row>
    <row r="149" spans="2:17" collapsed="1" x14ac:dyDescent="0.25">
      <c r="B149" s="27">
        <v>41670</v>
      </c>
      <c r="C149" s="30">
        <f>Sales!K148</f>
        <v>5327060</v>
      </c>
      <c r="D149" s="30">
        <f>Returns!K149</f>
        <v>5081011</v>
      </c>
      <c r="E149" s="31">
        <f t="shared" ref="E149:E212" si="0">IFERROR(D149/C149,0)</f>
        <v>0.95381148325718124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Sales!K149</f>
        <v>5051184</v>
      </c>
      <c r="D150" s="30">
        <f>Returns!K150</f>
        <v>3788502</v>
      </c>
      <c r="E150" s="31">
        <f t="shared" si="0"/>
        <v>0.75002256896600872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Sales!K150</f>
        <v>5584841</v>
      </c>
      <c r="D151" s="30">
        <f>Returns!K151</f>
        <v>4923341</v>
      </c>
      <c r="E151" s="31">
        <f t="shared" si="0"/>
        <v>0.88155437191497488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Sales!K151</f>
        <v>5811983</v>
      </c>
      <c r="D152" s="30">
        <f>Returns!K152</f>
        <v>5812838</v>
      </c>
      <c r="E152" s="31">
        <f t="shared" si="0"/>
        <v>1.000147109859062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Sales!K152</f>
        <v>5553542</v>
      </c>
      <c r="D153" s="30">
        <f>Returns!K153</f>
        <v>6252047</v>
      </c>
      <c r="E153" s="31">
        <f t="shared" si="0"/>
        <v>1.1257764864297415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Sales!K153</f>
        <v>5460590</v>
      </c>
      <c r="D154" s="30">
        <f>Returns!K154</f>
        <v>5260015</v>
      </c>
      <c r="E154" s="31">
        <f t="shared" si="0"/>
        <v>0.96326862115632195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Sales!K154</f>
        <v>5245318</v>
      </c>
      <c r="D155" s="30">
        <f>Returns!K155</f>
        <v>5633045</v>
      </c>
      <c r="E155" s="31">
        <f t="shared" si="0"/>
        <v>1.0739186832905079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Sales!K155</f>
        <v>5314410</v>
      </c>
      <c r="D156" s="30">
        <f>Returns!K156</f>
        <v>4635938</v>
      </c>
      <c r="E156" s="31">
        <f t="shared" si="0"/>
        <v>0.87233352338265202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Sales!K156</f>
        <v>5672256</v>
      </c>
      <c r="D157" s="30">
        <f>Returns!K157</f>
        <v>5015265</v>
      </c>
      <c r="E157" s="31">
        <f t="shared" si="0"/>
        <v>0.88417465643299598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Sales!K157</f>
        <v>6315827</v>
      </c>
      <c r="D158" s="30">
        <f>Returns!K158</f>
        <v>5111996</v>
      </c>
      <c r="E158" s="31">
        <f t="shared" si="0"/>
        <v>0.80939455751400413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Sales!K158</f>
        <v>5585245</v>
      </c>
      <c r="D159" s="30">
        <f>Returns!K159</f>
        <v>3821148</v>
      </c>
      <c r="E159" s="31">
        <f t="shared" si="0"/>
        <v>0.6841504714654415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Sales!K159</f>
        <v>6330430</v>
      </c>
      <c r="D160" s="30">
        <f>Returns!K160</f>
        <v>4130142</v>
      </c>
      <c r="E160" s="31">
        <f t="shared" si="0"/>
        <v>0.65242677037736774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Sales!K160</f>
        <v>5404469</v>
      </c>
      <c r="D161" s="30">
        <f>Returns!K161</f>
        <v>4711826</v>
      </c>
      <c r="E161" s="31">
        <f t="shared" si="0"/>
        <v>0.87183884300196746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Sales!K161</f>
        <v>5285903</v>
      </c>
      <c r="D162" s="30">
        <f>Returns!K162</f>
        <v>3969840</v>
      </c>
      <c r="E162" s="31">
        <f t="shared" si="0"/>
        <v>0.75102399722431534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Sales!K162</f>
        <v>5511129</v>
      </c>
      <c r="D163" s="30">
        <f>Returns!K163</f>
        <v>5446831</v>
      </c>
      <c r="E163" s="31">
        <f t="shared" si="0"/>
        <v>0.98833306206405258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Sales!K163</f>
        <v>5920207</v>
      </c>
      <c r="D164" s="30">
        <f>Returns!K164</f>
        <v>6145619</v>
      </c>
      <c r="E164" s="31">
        <f t="shared" si="0"/>
        <v>1.0380750200119693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Sales!K164</f>
        <v>5223818</v>
      </c>
      <c r="D165" s="30">
        <f>Returns!K165</f>
        <v>5466656</v>
      </c>
      <c r="E165" s="31">
        <f t="shared" si="0"/>
        <v>1.0464866884719184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Sales!K165</f>
        <v>5652454</v>
      </c>
      <c r="D166" s="30">
        <f>Returns!K166</f>
        <v>5574661</v>
      </c>
      <c r="E166" s="31">
        <f t="shared" si="0"/>
        <v>0.98623730507139018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Sales!K166</f>
        <v>5473411</v>
      </c>
      <c r="D167" s="30">
        <f>Returns!K167</f>
        <v>5465964</v>
      </c>
      <c r="E167" s="31">
        <f t="shared" si="0"/>
        <v>0.99863942247348136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Sales!K167</f>
        <v>5171566</v>
      </c>
      <c r="D168" s="30">
        <f>Returns!K168</f>
        <v>5003641</v>
      </c>
      <c r="E168" s="31">
        <f t="shared" si="0"/>
        <v>0.96752917781577186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Sales!K168</f>
        <v>5373296</v>
      </c>
      <c r="D169" s="30">
        <f>Returns!K169</f>
        <v>5018969</v>
      </c>
      <c r="E169" s="31">
        <f t="shared" si="0"/>
        <v>0.93405779246108911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Sales!K169</f>
        <v>6098544</v>
      </c>
      <c r="D170" s="30">
        <f>Returns!K170</f>
        <v>5030780</v>
      </c>
      <c r="E170" s="31">
        <f t="shared" si="0"/>
        <v>0.82491493051456222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Sales!K170</f>
        <v>5515025</v>
      </c>
      <c r="D171" s="30">
        <f>Returns!K171</f>
        <v>4406838</v>
      </c>
      <c r="E171" s="31">
        <f t="shared" si="0"/>
        <v>0.79906038503905241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Sales!K171</f>
        <v>6084826</v>
      </c>
      <c r="D172" s="30">
        <f>Returns!K172</f>
        <v>4085176</v>
      </c>
      <c r="E172" s="31">
        <f t="shared" si="0"/>
        <v>0.67137104660018221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Sales!K172</f>
        <v>5609492</v>
      </c>
      <c r="D173" s="30">
        <f>Returns!K173</f>
        <v>4719222</v>
      </c>
      <c r="E173" s="31">
        <f t="shared" si="0"/>
        <v>0.84129222396609171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Sales!K173</f>
        <v>5336862</v>
      </c>
      <c r="D174" s="30">
        <f>Returns!K174</f>
        <v>4925735</v>
      </c>
      <c r="E174" s="31">
        <f t="shared" si="0"/>
        <v>0.92296465600946775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Sales!K174</f>
        <v>5372523</v>
      </c>
      <c r="D175" s="30">
        <f>Returns!K175</f>
        <v>5382073</v>
      </c>
      <c r="E175" s="31">
        <f t="shared" si="0"/>
        <v>1.0017775633533816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Sales!K175</f>
        <v>6051434</v>
      </c>
      <c r="D176" s="30">
        <f>Returns!K176</f>
        <v>5990803</v>
      </c>
      <c r="E176" s="31">
        <f t="shared" si="0"/>
        <v>0.98998072192475373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Sales!K176</f>
        <v>5283893</v>
      </c>
      <c r="D177" s="30">
        <f>Returns!K177</f>
        <v>5490858</v>
      </c>
      <c r="E177" s="31">
        <f t="shared" si="0"/>
        <v>1.0391690369203161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Sales!K177</f>
        <v>5703648</v>
      </c>
      <c r="D178" s="30">
        <f>Returns!K178</f>
        <v>5380208</v>
      </c>
      <c r="E178" s="31">
        <f t="shared" si="0"/>
        <v>0.94329243319363332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Sales!K178</f>
        <v>5361230</v>
      </c>
      <c r="D179" s="30">
        <f>Returns!K179</f>
        <v>5078576</v>
      </c>
      <c r="E179" s="31">
        <f t="shared" si="0"/>
        <v>0.94727814326190074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Sales!K179</f>
        <v>5141845</v>
      </c>
      <c r="D180" s="30">
        <f>Returns!K180</f>
        <v>5352456</v>
      </c>
      <c r="E180" s="31">
        <f t="shared" si="0"/>
        <v>1.0409602000838221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Sales!K180</f>
        <v>5356604</v>
      </c>
      <c r="D181" s="30">
        <f>Returns!K181</f>
        <v>4955153</v>
      </c>
      <c r="E181" s="31">
        <f t="shared" si="0"/>
        <v>0.92505494152638501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Sales!K181</f>
        <v>6127057</v>
      </c>
      <c r="D182" s="30">
        <f>Returns!K182</f>
        <v>4692549</v>
      </c>
      <c r="E182" s="31">
        <f t="shared" si="0"/>
        <v>0.76587324061127549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Sales!K182</f>
        <v>5286863</v>
      </c>
      <c r="D183" s="30">
        <f>Returns!K183</f>
        <v>4734750</v>
      </c>
      <c r="E183" s="31">
        <f t="shared" si="0"/>
        <v>0.89556888461077955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Sales!K183</f>
        <v>6169926</v>
      </c>
      <c r="D184" s="30">
        <f>Returns!K184</f>
        <v>3847029</v>
      </c>
      <c r="E184" s="31">
        <f t="shared" si="0"/>
        <v>0.62351298864848625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Sales!K184</f>
        <v>5205884</v>
      </c>
      <c r="D185" s="30">
        <f>Returns!K185</f>
        <v>5062921</v>
      </c>
      <c r="E185" s="31">
        <f t="shared" si="0"/>
        <v>0.97253818947944293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Sales!K185</f>
        <v>5060229</v>
      </c>
      <c r="D186" s="30">
        <f>Returns!K186</f>
        <v>4203313</v>
      </c>
      <c r="E186" s="31">
        <f t="shared" si="0"/>
        <v>0.830656675814474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Sales!K186</f>
        <v>5430090</v>
      </c>
      <c r="D187" s="30">
        <f>Returns!K187</f>
        <v>5220996</v>
      </c>
      <c r="E187" s="31">
        <f t="shared" si="0"/>
        <v>0.96149345590957058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Sales!K187</f>
        <v>5834951</v>
      </c>
      <c r="D188" s="30">
        <f>Returns!K188</f>
        <v>5351336</v>
      </c>
      <c r="E188" s="31">
        <f t="shared" si="0"/>
        <v>0.91711755591435129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Sales!K188</f>
        <v>5347011</v>
      </c>
      <c r="D189" s="30">
        <f>Returns!K189</f>
        <v>6392257</v>
      </c>
      <c r="E189" s="31">
        <f t="shared" si="0"/>
        <v>1.1954822984280375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Sales!K189</f>
        <v>5563379</v>
      </c>
      <c r="D190" s="30">
        <f>Returns!K190</f>
        <v>5323092</v>
      </c>
      <c r="E190" s="31">
        <f t="shared" si="0"/>
        <v>0.9568091622016045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Sales!K190</f>
        <v>5306200</v>
      </c>
      <c r="D191" s="30">
        <f>Returns!K191</f>
        <v>5241645</v>
      </c>
      <c r="E191" s="31">
        <f t="shared" si="0"/>
        <v>0.98783404319475332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Sales!K191</f>
        <v>5140512</v>
      </c>
      <c r="D192" s="30">
        <f>Returns!K192</f>
        <v>5380079</v>
      </c>
      <c r="E192" s="31">
        <f t="shared" si="0"/>
        <v>1.0466037235201473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Sales!K192</f>
        <v>4990508</v>
      </c>
      <c r="D193" s="30">
        <f>Returns!K193</f>
        <v>4736093</v>
      </c>
      <c r="E193" s="31">
        <f t="shared" si="0"/>
        <v>0.94902021998562069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Sales!K193</f>
        <v>5724411</v>
      </c>
      <c r="D194" s="30">
        <f>Returns!K194</f>
        <v>4808910</v>
      </c>
      <c r="E194" s="31">
        <f t="shared" si="0"/>
        <v>0.84007070771123882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Sales!K194</f>
        <v>5265917</v>
      </c>
      <c r="D195" s="30">
        <f>Returns!K195</f>
        <v>3946115</v>
      </c>
      <c r="E195" s="31">
        <f t="shared" si="0"/>
        <v>0.74936900828478692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Sales!K195</f>
        <v>6056654</v>
      </c>
      <c r="D196" s="30">
        <f>Returns!K196</f>
        <v>3962962</v>
      </c>
      <c r="E196" s="31">
        <f t="shared" si="0"/>
        <v>0.65431540253083631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Sales!K196</f>
        <v>5435950</v>
      </c>
      <c r="D197" s="30">
        <f>Returns!K197</f>
        <v>4637293</v>
      </c>
      <c r="E197" s="31">
        <f t="shared" si="0"/>
        <v>0.85307867070153331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Sales!K197</f>
        <v>4953958</v>
      </c>
      <c r="D198" s="30">
        <f>Returns!K198</f>
        <v>3363159</v>
      </c>
      <c r="E198" s="31">
        <f t="shared" si="0"/>
        <v>0.67888322831965875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Sales!K198</f>
        <v>5548086</v>
      </c>
      <c r="D199" s="30">
        <f>Returns!K199</f>
        <v>5073032</v>
      </c>
      <c r="E199" s="31">
        <f t="shared" si="0"/>
        <v>0.91437515568432071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Sales!K199</f>
        <v>5786610</v>
      </c>
      <c r="D200" s="30">
        <f>Returns!K200</f>
        <v>5366944</v>
      </c>
      <c r="E200" s="31">
        <f t="shared" si="0"/>
        <v>0.92747636353581808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Sales!K200</f>
        <v>5130756</v>
      </c>
      <c r="D201" s="30">
        <f>Returns!K201</f>
        <v>7277589</v>
      </c>
      <c r="E201" s="31">
        <f t="shared" si="0"/>
        <v>1.4184243023835084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Sales!K201</f>
        <v>5564553</v>
      </c>
      <c r="D202" s="30">
        <f>Returns!K202</f>
        <v>4997686</v>
      </c>
      <c r="E202" s="31">
        <f t="shared" si="0"/>
        <v>0.89812892428196833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Sales!K202</f>
        <v>5198398</v>
      </c>
      <c r="D203" s="30">
        <f>Returns!K203</f>
        <v>5356543</v>
      </c>
      <c r="E203" s="31">
        <f t="shared" si="0"/>
        <v>1.0304218722768053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Sales!K203</f>
        <v>4969413</v>
      </c>
      <c r="D204" s="30">
        <f>Returns!K204</f>
        <v>5140837</v>
      </c>
      <c r="E204" s="31">
        <f t="shared" si="0"/>
        <v>1.0344958247583769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Sales!K204</f>
        <v>5155615</v>
      </c>
      <c r="D205" s="30">
        <f>Returns!K205</f>
        <v>4430509</v>
      </c>
      <c r="E205" s="31">
        <f t="shared" si="0"/>
        <v>0.85935606130403452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Sales!K205</f>
        <v>6351046</v>
      </c>
      <c r="D206" s="30">
        <f>Returns!K206</f>
        <v>5282994</v>
      </c>
      <c r="E206" s="31">
        <f t="shared" si="0"/>
        <v>0.83183053626127101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Sales!K206</f>
        <v>5382422</v>
      </c>
      <c r="D207" s="30">
        <f>Returns!K207</f>
        <v>4188068</v>
      </c>
      <c r="E207" s="31">
        <f t="shared" si="0"/>
        <v>0.7781010110318366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Sales!K207</f>
        <v>5641236</v>
      </c>
      <c r="D208" s="30">
        <f>Returns!K208</f>
        <v>4047388</v>
      </c>
      <c r="E208" s="31">
        <f t="shared" si="0"/>
        <v>0.71746475417798505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Sales!K208</f>
        <v>5657901</v>
      </c>
      <c r="D209" s="30">
        <f>Returns!K209</f>
        <v>4890463</v>
      </c>
      <c r="E209" s="31">
        <f t="shared" si="0"/>
        <v>0.86435994549922313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Sales!K209</f>
        <v>4976661</v>
      </c>
      <c r="D210" s="30">
        <f>Returns!K210</f>
        <v>3191687</v>
      </c>
      <c r="E210" s="31">
        <f t="shared" si="0"/>
        <v>0.64133100486450656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Sales!K210</f>
        <v>5055383</v>
      </c>
      <c r="D211" s="30">
        <f>Returns!K211</f>
        <v>5611255</v>
      </c>
      <c r="E211" s="31">
        <f t="shared" si="0"/>
        <v>1.1099564563159705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Sales!K211</f>
        <v>6025136</v>
      </c>
      <c r="D212" s="30">
        <f>Returns!K212</f>
        <v>6121269</v>
      </c>
      <c r="E212" s="31">
        <f t="shared" si="0"/>
        <v>1.0159553244939201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Sales!K212</f>
        <v>5248485</v>
      </c>
      <c r="D213" s="30">
        <f>Returns!K213</f>
        <v>5622377</v>
      </c>
      <c r="E213" s="31">
        <f t="shared" ref="E213:E276" si="1">IFERROR(D213/C213,0)</f>
        <v>1.0712380810843509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Sales!K213</f>
        <v>5394162</v>
      </c>
      <c r="D214" s="30">
        <f>Returns!K214</f>
        <v>4972552</v>
      </c>
      <c r="E214" s="31">
        <f t="shared" si="1"/>
        <v>0.92183957396904281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Sales!K214</f>
        <v>5376667</v>
      </c>
      <c r="D215" s="30">
        <f>Returns!K215</f>
        <v>5491676</v>
      </c>
      <c r="E215" s="31">
        <f t="shared" si="1"/>
        <v>1.0213903892504408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Sales!K215</f>
        <v>5223656</v>
      </c>
      <c r="D216" s="30">
        <f>Returns!K216</f>
        <v>5025672</v>
      </c>
      <c r="E216" s="31">
        <f t="shared" si="1"/>
        <v>0.96209857616964056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Sales!K216</f>
        <v>5004884</v>
      </c>
      <c r="D217" s="30">
        <f>Returns!K217</f>
        <v>4776883</v>
      </c>
      <c r="E217" s="31">
        <f t="shared" si="1"/>
        <v>0.95444429880892345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Sales!K217</f>
        <v>6239963</v>
      </c>
      <c r="D218" s="30">
        <f>Returns!K218</f>
        <v>4896635</v>
      </c>
      <c r="E218" s="31">
        <f t="shared" si="1"/>
        <v>0.78472180043375261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Sales!K218</f>
        <v>5199039</v>
      </c>
      <c r="D219" s="30">
        <f>Returns!K219</f>
        <v>4090149</v>
      </c>
      <c r="E219" s="31">
        <f t="shared" si="1"/>
        <v>0.78671250590734176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Sales!K219</f>
        <v>5889084</v>
      </c>
      <c r="D220" s="30">
        <f>Returns!K220</f>
        <v>3909460</v>
      </c>
      <c r="E220" s="31">
        <f t="shared" si="1"/>
        <v>0.66384857135676789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Sales!K220</f>
        <v>5540388</v>
      </c>
      <c r="D221" s="30">
        <f>Returns!K221</f>
        <v>4712103</v>
      </c>
      <c r="E221" s="31">
        <f t="shared" si="1"/>
        <v>0.85050054256127905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Sales!K221</f>
        <v>4990717</v>
      </c>
      <c r="D222" s="30">
        <f>Returns!K222</f>
        <v>4355443</v>
      </c>
      <c r="E222" s="31">
        <f t="shared" si="1"/>
        <v>0.87270887129043784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Sales!K222</f>
        <v>5940404</v>
      </c>
      <c r="D223" s="30">
        <f>Returns!K223</f>
        <v>5201079.7691533286</v>
      </c>
      <c r="E223" s="31">
        <f t="shared" si="1"/>
        <v>0.87554310601658214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Sales!K223</f>
        <v>6390794</v>
      </c>
      <c r="D224" s="30">
        <f>Returns!K224</f>
        <v>5206300.4331562491</v>
      </c>
      <c r="E224" s="31">
        <f t="shared" si="1"/>
        <v>0.81465627481596947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Sales!K224</f>
        <v>4190498</v>
      </c>
      <c r="D225" s="30">
        <f>Returns!K225</f>
        <v>5735774.3722861055</v>
      </c>
      <c r="E225" s="31">
        <f t="shared" si="1"/>
        <v>1.3687572150818603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Sales!K225</f>
        <v>5527549</v>
      </c>
      <c r="D226" s="30">
        <f>Returns!K226</f>
        <v>5125275.559800664</v>
      </c>
      <c r="E226" s="31">
        <f t="shared" si="1"/>
        <v>0.92722390336126626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Sales!K226</f>
        <v>5319896</v>
      </c>
      <c r="D227" s="30">
        <f>Returns!K227</f>
        <v>5325953.0783904763</v>
      </c>
      <c r="E227" s="31">
        <f t="shared" si="1"/>
        <v>1.0011385708274139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Sales!K227</f>
        <v>5185314</v>
      </c>
      <c r="D228" s="30">
        <f>Returns!K228</f>
        <v>5078485.7872131774</v>
      </c>
      <c r="E228" s="31">
        <f t="shared" si="1"/>
        <v>0.97939792791973201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Sales!K228</f>
        <v>5251368</v>
      </c>
      <c r="D229" s="30">
        <f>Returns!K229</f>
        <v>5173803</v>
      </c>
      <c r="E229" s="31">
        <f t="shared" si="1"/>
        <v>0.98522956303957365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Sales!K229</f>
        <v>5959968</v>
      </c>
      <c r="D230" s="30">
        <f>Returns!K230</f>
        <v>4792772</v>
      </c>
      <c r="E230" s="31">
        <f t="shared" si="1"/>
        <v>0.80416069348023345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Sales!K230</f>
        <v>5611536</v>
      </c>
      <c r="D231" s="30">
        <f>Returns!K231</f>
        <v>4343439</v>
      </c>
      <c r="E231" s="31">
        <f t="shared" si="1"/>
        <v>0.77401962671183078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Sales!K231</f>
        <v>6141121</v>
      </c>
      <c r="D232" s="30">
        <f>Returns!K232</f>
        <v>3979743</v>
      </c>
      <c r="E232" s="31">
        <f t="shared" si="1"/>
        <v>0.6480482960684214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Sales!K232</f>
        <v>5695979</v>
      </c>
      <c r="D233" s="30">
        <f>Returns!K233</f>
        <v>5041161</v>
      </c>
      <c r="E233" s="31">
        <f t="shared" si="1"/>
        <v>0.88503855087948879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Sales!K233</f>
        <v>5166179</v>
      </c>
      <c r="D234" s="30">
        <f>Returns!K234</f>
        <v>3899396</v>
      </c>
      <c r="E234" s="31">
        <f t="shared" si="1"/>
        <v>0.75479304917618995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Sales!K234</f>
        <v>4982745</v>
      </c>
      <c r="D235" s="30">
        <f>Returns!K235</f>
        <v>6125731</v>
      </c>
      <c r="E235" s="31">
        <f t="shared" si="1"/>
        <v>1.229388820820652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Sales!K235</f>
        <v>5339207</v>
      </c>
      <c r="D236" s="30">
        <f>Returns!K236</f>
        <v>5588714</v>
      </c>
      <c r="E236" s="31">
        <f t="shared" si="1"/>
        <v>1.0467310969587806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Sales!K236</f>
        <v>4861281</v>
      </c>
      <c r="D237" s="30">
        <f>Returns!K237</f>
        <v>5331865</v>
      </c>
      <c r="E237" s="31">
        <f t="shared" si="1"/>
        <v>1.0968024683205928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Sales!K237</f>
        <v>4865202</v>
      </c>
      <c r="D238" s="30">
        <f>Returns!K238</f>
        <v>5038563</v>
      </c>
      <c r="E238" s="31">
        <f t="shared" si="1"/>
        <v>1.035632847310348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Sales!K238</f>
        <v>4683460</v>
      </c>
      <c r="D239" s="30">
        <f>Returns!K239</f>
        <v>4905905</v>
      </c>
      <c r="E239" s="31">
        <f t="shared" si="1"/>
        <v>1.0474958684391453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Sales!K239</f>
        <v>4537073</v>
      </c>
      <c r="D240" s="30">
        <f>Returns!K240</f>
        <v>4548471</v>
      </c>
      <c r="E240" s="31">
        <f t="shared" si="1"/>
        <v>1.0025121923319285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Sales!K240</f>
        <v>4598885</v>
      </c>
      <c r="D241" s="30">
        <f>Returns!K241</f>
        <v>4064633</v>
      </c>
      <c r="E241" s="31">
        <f t="shared" si="1"/>
        <v>0.88383010229653491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Sales!K241</f>
        <v>5290864</v>
      </c>
      <c r="D242" s="30">
        <f>Returns!K242</f>
        <v>4578162</v>
      </c>
      <c r="E242" s="31">
        <f t="shared" si="1"/>
        <v>0.86529572485703654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Sales!K242</f>
        <v>4949224</v>
      </c>
      <c r="D243" s="30">
        <f>Returns!K243</f>
        <v>3860215</v>
      </c>
      <c r="E243" s="31">
        <f t="shared" si="1"/>
        <v>0.77996368723662535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Sales!K243</f>
        <v>5228444</v>
      </c>
      <c r="D244" s="30">
        <f>Returns!K244</f>
        <v>2917394</v>
      </c>
      <c r="E244" s="31">
        <f t="shared" si="1"/>
        <v>0.55798512903647812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Sales!K244</f>
        <v>4863742</v>
      </c>
      <c r="D245" s="30">
        <f>Returns!K245</f>
        <v>4016069</v>
      </c>
      <c r="E245" s="31">
        <f t="shared" si="1"/>
        <v>0.82571587884390252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Sales!K245</f>
        <v>4450051</v>
      </c>
      <c r="D246" s="30">
        <f>Returns!K246</f>
        <v>3515508</v>
      </c>
      <c r="E246" s="31">
        <f t="shared" si="1"/>
        <v>0.78999274390338448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Sales!K246</f>
        <v>4687512</v>
      </c>
      <c r="D247" s="30">
        <f>Returns!K247</f>
        <v>4674405</v>
      </c>
      <c r="E247" s="31">
        <f t="shared" si="1"/>
        <v>0.99720384715815125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Sales!K247</f>
        <v>5144119</v>
      </c>
      <c r="D248" s="30">
        <f>Returns!K248</f>
        <v>4696302</v>
      </c>
      <c r="E248" s="31">
        <f t="shared" si="1"/>
        <v>0.91294583192962686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Sales!K248</f>
        <v>4655112</v>
      </c>
      <c r="D249" s="30">
        <f>Returns!K249</f>
        <v>5355551</v>
      </c>
      <c r="E249" s="31">
        <f t="shared" si="1"/>
        <v>1.1504666267965196</v>
      </c>
      <c r="F249" s="35">
        <f>_xlfn.FORECAST.ETS($B249,$D$149:$D$248,$B$149:$B$248,12,1)</f>
        <v>5586386.9443329237</v>
      </c>
      <c r="G249" s="35"/>
      <c r="H249" s="35"/>
      <c r="I249" s="30">
        <f>_xlfn.FORECAST.ETS($B249,$C$149:$C$248,$B$149:$B$248,12,1)</f>
        <v>4861333.2267010175</v>
      </c>
      <c r="J249" s="30"/>
      <c r="K249" s="30"/>
      <c r="L249" s="31">
        <f>_xlfn.FORECAST.ETS($B249,$E$149:$E$248,$B$149:$B$248,12,1)</f>
        <v>1.0755559675766457</v>
      </c>
      <c r="M249" s="30"/>
      <c r="N249" s="30"/>
      <c r="O249" s="37">
        <f>I249*L249</f>
        <v>5228635.9623569101</v>
      </c>
      <c r="P249" s="37"/>
      <c r="Q249" s="37"/>
      <c r="R249" t="s">
        <v>159</v>
      </c>
      <c r="S249" s="35">
        <f>SUM(F253:F260)-SUM($D253:$D260)</f>
        <v>3691509.7916907668</v>
      </c>
      <c r="T249" s="37">
        <f>SUM(O253:O260)-SUM($D253:$D260)</f>
        <v>2444700.3043953106</v>
      </c>
      <c r="U249" s="35">
        <f>ABS(S249)</f>
        <v>3691509.7916907668</v>
      </c>
      <c r="V249" s="37">
        <f>ABS(T249)</f>
        <v>2444700.3043953106</v>
      </c>
      <c r="W249" s="53">
        <f>U249/SUM(D253:D260)</f>
        <v>0.11698981710183341</v>
      </c>
      <c r="X249" s="54">
        <f>V249/SUM(D253:D260)</f>
        <v>7.7476441244656497E-2</v>
      </c>
      <c r="Y249" s="35">
        <f>S249^2</f>
        <v>13627244542148.809</v>
      </c>
      <c r="Z249" s="37">
        <f>T249^2</f>
        <v>5976559578310.5244</v>
      </c>
      <c r="AA249" s="67">
        <f>SUM(F292:F299)-SUM($D253:$D260)</f>
        <v>6060221.0488240421</v>
      </c>
      <c r="AB249" s="67">
        <f>ABS(AA249)</f>
        <v>6060221.0488240421</v>
      </c>
      <c r="AC249" s="68">
        <f>AB249/SUM(D253:D260)</f>
        <v>0.1920580445687726</v>
      </c>
      <c r="AD249" s="67">
        <f>AA249^2</f>
        <v>36726279160609.969</v>
      </c>
    </row>
    <row r="250" spans="2:30" x14ac:dyDescent="0.25">
      <c r="B250" s="27">
        <v>44742</v>
      </c>
      <c r="C250" s="30">
        <f>Sales!K249</f>
        <v>4906792</v>
      </c>
      <c r="D250" s="30">
        <f>Returns!K250</f>
        <v>4490223</v>
      </c>
      <c r="E250" s="31">
        <f t="shared" si="1"/>
        <v>0.91510359517990569</v>
      </c>
      <c r="F250" s="35">
        <f t="shared" ref="F250:F252" si="2">_xlfn.FORECAST.ETS($B250,$D$149:$D$248,$B$149:$B$248,12,1)</f>
        <v>4986032.2888449254</v>
      </c>
      <c r="G250" s="35"/>
      <c r="H250" s="35"/>
      <c r="I250" s="30">
        <f t="shared" ref="I250:I252" si="3">_xlfn.FORECAST.ETS($B250,$C$149:$C$248,$B$149:$B$248,12,1)</f>
        <v>5246399.0322255846</v>
      </c>
      <c r="J250" s="30"/>
      <c r="K250" s="30"/>
      <c r="L250" s="31">
        <f t="shared" ref="L250:L252" si="4">_xlfn.FORECAST.ETS($B250,$E$149:$E$248,$B$149:$B$248,12,1)</f>
        <v>0.95498896288800805</v>
      </c>
      <c r="M250" s="30"/>
      <c r="N250" s="30"/>
      <c r="O250" s="37">
        <f t="shared" ref="O250:P265" si="5">I250*L250</f>
        <v>5010253.1706817606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Sales!K250</f>
        <v>4662638</v>
      </c>
      <c r="D251" s="30">
        <f>Returns!K251</f>
        <v>4378778</v>
      </c>
      <c r="E251" s="31">
        <f t="shared" si="1"/>
        <v>0.93912030056804752</v>
      </c>
      <c r="F251" s="35">
        <f t="shared" si="2"/>
        <v>5042258.7193932626</v>
      </c>
      <c r="G251" s="35"/>
      <c r="H251" s="35"/>
      <c r="I251" s="30">
        <f t="shared" si="3"/>
        <v>5029700.6796453791</v>
      </c>
      <c r="J251" s="30"/>
      <c r="K251" s="30"/>
      <c r="L251" s="31">
        <f t="shared" si="4"/>
        <v>0.9957464273750426</v>
      </c>
      <c r="M251" s="30"/>
      <c r="N251" s="30"/>
      <c r="O251" s="37">
        <f t="shared" si="5"/>
        <v>5008306.4825227102</v>
      </c>
      <c r="P251" s="37"/>
      <c r="Q251" s="37"/>
      <c r="R251" t="s">
        <v>160</v>
      </c>
      <c r="S251" s="35">
        <f>SUM(F258:F260)-SUM($D258:$D260)</f>
        <v>1325791.8506785631</v>
      </c>
      <c r="T251" s="37">
        <f>SUM(O258:O260)-SUM($D258:$D260)</f>
        <v>844407.70374383032</v>
      </c>
      <c r="U251" s="35">
        <f>ABS(S251)</f>
        <v>1325791.8506785631</v>
      </c>
      <c r="V251" s="37">
        <f>ABS(T251)</f>
        <v>844407.70374383032</v>
      </c>
      <c r="W251" s="53">
        <f>U251/SUM(D255:D262)</f>
        <v>4.0159888430023848E-2</v>
      </c>
      <c r="X251" s="54">
        <f>V251/SUM(D255:D262)</f>
        <v>2.5578162329515344E-2</v>
      </c>
      <c r="Y251" s="35">
        <f>S251^2</f>
        <v>1757724031325.6895</v>
      </c>
      <c r="Z251" s="37">
        <f>T251^2</f>
        <v>713024370141.92834</v>
      </c>
      <c r="AA251" s="67">
        <f>SUM(F297:F299)-SUM($D258:$D260)</f>
        <v>1561331.8156096339</v>
      </c>
      <c r="AB251" s="67">
        <f>ABS(AA251)</f>
        <v>1561331.8156096339</v>
      </c>
      <c r="AC251" s="68">
        <f>AB251/SUM(D255:D262)</f>
        <v>4.7294687687993428E-2</v>
      </c>
      <c r="AD251" s="67">
        <f>AA251^2</f>
        <v>2437757038434.876</v>
      </c>
    </row>
    <row r="252" spans="2:30" x14ac:dyDescent="0.25">
      <c r="B252" s="27">
        <v>44804</v>
      </c>
      <c r="C252" s="30">
        <f>Sales!K251</f>
        <v>4606982</v>
      </c>
      <c r="D252" s="30">
        <f>Returns!K252</f>
        <v>4571971</v>
      </c>
      <c r="E252" s="31">
        <f t="shared" si="1"/>
        <v>0.99240044784199288</v>
      </c>
      <c r="F252" s="35">
        <f t="shared" si="2"/>
        <v>4728178.6003982257</v>
      </c>
      <c r="G252" s="35"/>
      <c r="H252" s="35"/>
      <c r="I252" s="30">
        <f t="shared" si="3"/>
        <v>4871905.1611090582</v>
      </c>
      <c r="J252" s="30"/>
      <c r="K252" s="30"/>
      <c r="L252" s="31">
        <f t="shared" si="4"/>
        <v>0.9492210025211999</v>
      </c>
      <c r="M252" s="30"/>
      <c r="N252" s="30"/>
      <c r="O252" s="37">
        <f t="shared" si="5"/>
        <v>4624514.7012161482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Sales!K252</f>
        <v>4558919</v>
      </c>
      <c r="D253" s="30">
        <f>Returns!K253</f>
        <v>3994665</v>
      </c>
      <c r="E253" s="31">
        <f t="shared" si="1"/>
        <v>0.87623074680642499</v>
      </c>
      <c r="F253" s="175">
        <f>_xlfn.FORECAST.ETS($B253,$D$149:$D$252,$B$149:$B$252,12,1)</f>
        <v>4546361.1958354879</v>
      </c>
      <c r="G253" s="35"/>
      <c r="H253" s="35"/>
      <c r="I253" s="173">
        <f>_xlfn.FORECAST.ETS($B253,$C$149:$C$252,$B$149:$B$252,12,1)</f>
        <v>4851262.259622856</v>
      </c>
      <c r="J253" s="30"/>
      <c r="K253" s="30"/>
      <c r="L253" s="177">
        <f>_xlfn.FORECAST.ETS($B253,$E$149:$E$252,$B$149:$B$252,12,1)</f>
        <v>0.90672550544510655</v>
      </c>
      <c r="M253" s="30"/>
      <c r="N253" s="30"/>
      <c r="O253" s="167">
        <f t="shared" si="5"/>
        <v>4398763.224403304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Sales!K253</f>
        <v>5149829</v>
      </c>
      <c r="D254" s="30">
        <f>Returns!K254</f>
        <v>4394201</v>
      </c>
      <c r="E254" s="31">
        <f t="shared" si="1"/>
        <v>0.85327124454035275</v>
      </c>
      <c r="F254" s="165">
        <f t="shared" ref="F254:F260" si="6">_xlfn.FORECAST.ETS($B254,$D$149:$D$252,$B$149:$B$252,12,1)</f>
        <v>4625537.7720236955</v>
      </c>
      <c r="G254" s="35"/>
      <c r="H254" s="35"/>
      <c r="I254" s="30">
        <f>_xlfn.FORECAST.ETS($B254,$C$149:$C$252,$B$149:$B$252,12,1)</f>
        <v>5569229.0697386879</v>
      </c>
      <c r="J254" s="30"/>
      <c r="K254" s="30"/>
      <c r="L254" s="31">
        <f t="shared" ref="L254:L260" si="7">_xlfn.FORECAST.ETS($B254,$E$149:$E$252,$B$149:$B$252,12,1)</f>
        <v>0.79334078955513099</v>
      </c>
      <c r="M254" s="30"/>
      <c r="N254" s="30"/>
      <c r="O254" s="167">
        <f t="shared" si="5"/>
        <v>4418296.5873998785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Sales!K254</f>
        <v>4842891</v>
      </c>
      <c r="D255" s="30">
        <f>Returns!K255</f>
        <v>3217985</v>
      </c>
      <c r="E255" s="31">
        <f t="shared" si="1"/>
        <v>0.66447603301416447</v>
      </c>
      <c r="F255" s="165">
        <f t="shared" si="6"/>
        <v>3954362.2220463743</v>
      </c>
      <c r="G255" s="35"/>
      <c r="H255" s="35"/>
      <c r="I255" s="30">
        <f t="shared" ref="I255:I260" si="8">_xlfn.FORECAST.ETS($B255,$C$149:$C$252,$B$149:$B$252,12,1)</f>
        <v>4872913.3701988021</v>
      </c>
      <c r="J255" s="30"/>
      <c r="K255" s="30"/>
      <c r="L255" s="31">
        <f t="shared" si="7"/>
        <v>0.7800827243231081</v>
      </c>
      <c r="M255" s="30"/>
      <c r="N255" s="30"/>
      <c r="O255" s="167">
        <f t="shared" si="5"/>
        <v>3801275.5372151798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Sales!K255</f>
        <v>5471712</v>
      </c>
      <c r="D256" s="30">
        <f>Returns!K256</f>
        <v>2838288</v>
      </c>
      <c r="E256" s="31">
        <f t="shared" si="1"/>
        <v>0.51872028352369426</v>
      </c>
      <c r="F256" s="165">
        <f t="shared" si="6"/>
        <v>3582934.8127189633</v>
      </c>
      <c r="G256" s="35"/>
      <c r="H256" s="35"/>
      <c r="I256" s="30">
        <f t="shared" si="8"/>
        <v>5574903.0621912479</v>
      </c>
      <c r="J256" s="30"/>
      <c r="K256" s="30"/>
      <c r="L256" s="31">
        <f t="shared" si="7"/>
        <v>0.63697557868113974</v>
      </c>
      <c r="M256" s="30"/>
      <c r="N256" s="30"/>
      <c r="O256" s="167">
        <f t="shared" si="5"/>
        <v>3551077.1041305279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Sales!K256</f>
        <v>4740308</v>
      </c>
      <c r="D257" s="30">
        <f>Returns!K257</f>
        <v>4351575</v>
      </c>
      <c r="E257" s="31">
        <f t="shared" si="1"/>
        <v>0.91799414721575057</v>
      </c>
      <c r="F257" s="165">
        <f t="shared" si="6"/>
        <v>4453235.938387678</v>
      </c>
      <c r="G257" s="35"/>
      <c r="H257" s="35"/>
      <c r="I257" s="30">
        <f t="shared" si="8"/>
        <v>4785590.7240525223</v>
      </c>
      <c r="J257" s="30"/>
      <c r="K257" s="30"/>
      <c r="L257" s="31">
        <f t="shared" si="7"/>
        <v>0.88340068996175847</v>
      </c>
      <c r="M257" s="30"/>
      <c r="N257" s="30"/>
      <c r="O257" s="167">
        <f t="shared" si="5"/>
        <v>4227594.147502589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Sales!K257</f>
        <v>4491386</v>
      </c>
      <c r="D258" s="30">
        <f>Returns!K258</f>
        <v>3401476</v>
      </c>
      <c r="E258" s="31">
        <f t="shared" si="1"/>
        <v>0.75733325971092225</v>
      </c>
      <c r="F258" s="165">
        <f t="shared" si="6"/>
        <v>3785752.6520094411</v>
      </c>
      <c r="G258" s="35"/>
      <c r="H258" s="35"/>
      <c r="I258" s="30">
        <f t="shared" si="8"/>
        <v>4621052.500971999</v>
      </c>
      <c r="J258" s="30"/>
      <c r="K258" s="30"/>
      <c r="L258" s="31">
        <f t="shared" si="7"/>
        <v>0.82535202784749417</v>
      </c>
      <c r="M258" s="30"/>
      <c r="N258" s="30"/>
      <c r="O258" s="167">
        <f t="shared" si="5"/>
        <v>3813995.0524669741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Sales!K258</f>
        <v>4521781</v>
      </c>
      <c r="D259" s="30">
        <f>Returns!K259</f>
        <v>4150263</v>
      </c>
      <c r="E259" s="31">
        <f t="shared" si="1"/>
        <v>0.91783812617196636</v>
      </c>
      <c r="F259" s="165">
        <f t="shared" si="6"/>
        <v>5020445.9563655471</v>
      </c>
      <c r="G259" s="35"/>
      <c r="H259" s="35"/>
      <c r="I259" s="30">
        <f t="shared" si="8"/>
        <v>4820764.0075855842</v>
      </c>
      <c r="J259" s="30"/>
      <c r="K259" s="30"/>
      <c r="L259" s="31">
        <f t="shared" si="7"/>
        <v>0.96869442097464764</v>
      </c>
      <c r="M259" s="30"/>
      <c r="N259" s="30"/>
      <c r="O259" s="167">
        <f t="shared" si="5"/>
        <v>4669847.1989835389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Sales!K259</f>
        <v>5080015</v>
      </c>
      <c r="D260" s="30">
        <f>Returns!K260</f>
        <v>5205659</v>
      </c>
      <c r="E260" s="31">
        <f t="shared" si="1"/>
        <v>1.0247329978356363</v>
      </c>
      <c r="F260" s="166">
        <f t="shared" si="6"/>
        <v>5276991.2423035754</v>
      </c>
      <c r="G260" s="36"/>
      <c r="H260" s="36"/>
      <c r="I260" s="33">
        <f t="shared" si="8"/>
        <v>5300367.820356301</v>
      </c>
      <c r="J260" s="33"/>
      <c r="K260" s="33"/>
      <c r="L260" s="34">
        <f t="shared" si="7"/>
        <v>0.96558646979885954</v>
      </c>
      <c r="M260" s="33"/>
      <c r="N260" s="33"/>
      <c r="O260" s="168">
        <f t="shared" si="5"/>
        <v>5117963.4522933168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Sales!K260</f>
        <v>3696142</v>
      </c>
      <c r="D261" s="30">
        <f>Returns!K261</f>
        <v>5352142</v>
      </c>
      <c r="E261" s="31">
        <f t="shared" si="1"/>
        <v>1.4480347345962357</v>
      </c>
      <c r="F261" s="35"/>
      <c r="G261" s="35">
        <f>_xlfn.FORECAST.ETS($B261,$D$149:$D$260,$B$149:$B$260,12,1)</f>
        <v>5462740.1441203896</v>
      </c>
      <c r="H261" s="35"/>
      <c r="I261" s="30"/>
      <c r="J261" s="30">
        <f>_xlfn.FORECAST.ETS($B261,$C$149:$C$260,$B$149:$B$260,12,1)</f>
        <v>4453743.8070930205</v>
      </c>
      <c r="K261" s="30"/>
      <c r="L261" s="30"/>
      <c r="M261" s="31">
        <f>_xlfn.FORECAST.ETS($B261,$E$149:$E$260,$B$149:$B$260,12,1)</f>
        <v>1.1974005090582664</v>
      </c>
      <c r="N261" s="30"/>
      <c r="O261" s="37"/>
      <c r="P261" s="37">
        <f>J261*M261</f>
        <v>5332915.1018282846</v>
      </c>
      <c r="Q261" s="37"/>
      <c r="R261" t="s">
        <v>159</v>
      </c>
      <c r="S261" s="35">
        <f>SUM(G265:G272)-SUM($D265:$D272)</f>
        <v>-2227954.5847573131</v>
      </c>
      <c r="T261" s="37">
        <f>SUM(P265:P272)-SUM($D265:$D272)</f>
        <v>-3069736.930938866</v>
      </c>
      <c r="U261" s="35">
        <f>ABS(S261)</f>
        <v>2227954.5847573131</v>
      </c>
      <c r="V261" s="37">
        <f>ABS(T261)</f>
        <v>3069736.930938866</v>
      </c>
      <c r="W261" s="53">
        <f>U261/SUM(D265:D272)</f>
        <v>6.525278221092394E-2</v>
      </c>
      <c r="X261" s="54">
        <f>V261/SUM(D265:D272)</f>
        <v>8.9907072958223311E-2</v>
      </c>
      <c r="Y261" s="35">
        <f>S261^2</f>
        <v>4963781631741.1318</v>
      </c>
      <c r="Z261" s="37">
        <f>T261^2</f>
        <v>9423284825169.9688</v>
      </c>
      <c r="AA261" s="67">
        <f>SUM(G304:G311)-SUM($D265:$D272)</f>
        <v>172004.98892048746</v>
      </c>
      <c r="AB261" s="67">
        <f>ABS(AA261)</f>
        <v>172004.98892048746</v>
      </c>
      <c r="AC261" s="68">
        <f>AB261/SUM(D265:D272)</f>
        <v>5.0377167281637119E-3</v>
      </c>
      <c r="AD261" s="67">
        <f>AA261^2</f>
        <v>29585716213.537014</v>
      </c>
    </row>
    <row r="262" spans="2:30" x14ac:dyDescent="0.25">
      <c r="B262" s="27">
        <v>45107</v>
      </c>
      <c r="C262" s="30">
        <f>Sales!K261</f>
        <v>4836337</v>
      </c>
      <c r="D262" s="30">
        <f>Returns!K262</f>
        <v>4495449</v>
      </c>
      <c r="E262" s="31">
        <f t="shared" si="1"/>
        <v>0.92951525090166376</v>
      </c>
      <c r="F262" s="35"/>
      <c r="G262" s="35">
        <f t="shared" ref="G262:G264" si="9">_xlfn.FORECAST.ETS($B262,$D$149:$D$260,$B$149:$B$260,12,1)</f>
        <v>4828895.6891082805</v>
      </c>
      <c r="H262" s="35"/>
      <c r="I262" s="30"/>
      <c r="J262" s="30">
        <f t="shared" ref="J262:J264" si="10">_xlfn.FORECAST.ETS($B262,$C$149:$C$260,$B$149:$B$260,12,1)</f>
        <v>4715068.8036926528</v>
      </c>
      <c r="K262" s="30"/>
      <c r="L262" s="30"/>
      <c r="M262" s="31">
        <f t="shared" ref="M262:M264" si="11">_xlfn.FORECAST.ETS($B262,$E$149:$E$260,$B$149:$B$260,12,1)</f>
        <v>1.007240344232605</v>
      </c>
      <c r="N262" s="30"/>
      <c r="O262" s="37"/>
      <c r="P262" s="37">
        <f t="shared" si="5"/>
        <v>4749207.5249118051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Sales!K262</f>
        <v>4373120</v>
      </c>
      <c r="D263" s="30">
        <f>Returns!K263</f>
        <v>4509588</v>
      </c>
      <c r="E263" s="31">
        <f t="shared" si="1"/>
        <v>1.0312060954192888</v>
      </c>
      <c r="F263" s="35"/>
      <c r="G263" s="35">
        <f t="shared" si="9"/>
        <v>4860938.3185389377</v>
      </c>
      <c r="H263" s="35"/>
      <c r="I263" s="30"/>
      <c r="J263" s="30">
        <f t="shared" si="10"/>
        <v>4458614.3167261891</v>
      </c>
      <c r="K263" s="30"/>
      <c r="L263" s="30"/>
      <c r="M263" s="31">
        <f t="shared" si="11"/>
        <v>1.0566580789645657</v>
      </c>
      <c r="N263" s="30"/>
      <c r="O263" s="37"/>
      <c r="P263" s="37">
        <f t="shared" si="5"/>
        <v>4711230.8387558041</v>
      </c>
      <c r="Q263" s="37"/>
      <c r="R263" t="s">
        <v>160</v>
      </c>
      <c r="S263" s="35">
        <f>SUM(G270:G272)-SUM($D270:$D272)</f>
        <v>-1134040.5098500401</v>
      </c>
      <c r="T263" s="37">
        <f>SUM(P270:P272)-SUM($D270:$D272)</f>
        <v>-1552933.8534674067</v>
      </c>
      <c r="U263" s="35">
        <f>ABS(S263)</f>
        <v>1134040.5098500401</v>
      </c>
      <c r="V263" s="37">
        <f>ABS(T263)</f>
        <v>1552933.8534674067</v>
      </c>
      <c r="W263" s="53">
        <f>U263/SUM(D267:D274)</f>
        <v>3.1229664881591752E-2</v>
      </c>
      <c r="X263" s="54">
        <f>V263/SUM(D267:D274)</f>
        <v>4.2765318704072672E-2</v>
      </c>
      <c r="Y263" s="35">
        <f>S263^2</f>
        <v>1286047877980.939</v>
      </c>
      <c r="Z263" s="37">
        <f>T263^2</f>
        <v>2411603553245.1289</v>
      </c>
      <c r="AA263" s="67">
        <f>SUM(G309:G311)-SUM($D270:$D272)</f>
        <v>1119176.699924184</v>
      </c>
      <c r="AB263" s="67">
        <f>ABS(AA263)</f>
        <v>1119176.699924184</v>
      </c>
      <c r="AC263" s="68">
        <f>AB263/SUM(D267:D274)</f>
        <v>3.0820339289766515E-2</v>
      </c>
      <c r="AD263" s="67">
        <f>AA263^2</f>
        <v>1252556485653.187</v>
      </c>
    </row>
    <row r="264" spans="2:30" x14ac:dyDescent="0.25">
      <c r="B264" s="27">
        <v>45169</v>
      </c>
      <c r="C264" s="30">
        <f>Sales!K263</f>
        <v>4722147</v>
      </c>
      <c r="D264" s="30">
        <f>Returns!K264</f>
        <v>4540229</v>
      </c>
      <c r="E264" s="31">
        <f t="shared" si="1"/>
        <v>0.96147557456385835</v>
      </c>
      <c r="F264" s="35"/>
      <c r="G264" s="35">
        <f t="shared" si="9"/>
        <v>4603383.3634534013</v>
      </c>
      <c r="H264" s="35"/>
      <c r="I264" s="30"/>
      <c r="J264" s="30">
        <f t="shared" si="10"/>
        <v>4317991.8731910242</v>
      </c>
      <c r="K264" s="30"/>
      <c r="L264" s="30"/>
      <c r="M264" s="31">
        <f t="shared" si="11"/>
        <v>1.035313269011318</v>
      </c>
      <c r="N264" s="30"/>
      <c r="O264" s="37"/>
      <c r="P264" s="37">
        <f t="shared" si="5"/>
        <v>4470474.2817977043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Sales!K264</f>
        <v>4866323</v>
      </c>
      <c r="D265" s="30">
        <f>Returns!K265</f>
        <v>4248146</v>
      </c>
      <c r="E265" s="31">
        <f t="shared" si="1"/>
        <v>0.87296835824502406</v>
      </c>
      <c r="F265" s="35"/>
      <c r="G265" s="175">
        <f>_xlfn.FORECAST.ETS($B265,$D$149:$D$264,$B$149:$B$264,12,1)</f>
        <v>4067349.6564736031</v>
      </c>
      <c r="H265" s="35"/>
      <c r="I265" s="30"/>
      <c r="J265" s="173">
        <f>_xlfn.FORECAST.ETS($B265,$C$149:$C$264,$B$149:$B$264,12,1)</f>
        <v>4416514.886320496</v>
      </c>
      <c r="K265" s="30"/>
      <c r="L265" s="30"/>
      <c r="M265" s="177">
        <f>_xlfn.FORECAST.ETS($B265,$E$149:$E$264,$B$149:$B$264,12,1)</f>
        <v>0.88953340854517815</v>
      </c>
      <c r="N265" s="30"/>
      <c r="O265" s="37"/>
      <c r="P265" s="167">
        <f t="shared" si="5"/>
        <v>3928637.5407191906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Sales!K265</f>
        <v>5479231</v>
      </c>
      <c r="D266" s="30">
        <f>Returns!K266</f>
        <v>3912663</v>
      </c>
      <c r="E266" s="31">
        <f t="shared" si="1"/>
        <v>0.71408980566798519</v>
      </c>
      <c r="F266" s="35"/>
      <c r="G266" s="165">
        <f t="shared" ref="G266:G272" si="12">_xlfn.FORECAST.ETS($B266,$D$149:$D$264,$B$149:$B$264,12,1)</f>
        <v>4289627.600302414</v>
      </c>
      <c r="H266" s="35"/>
      <c r="I266" s="30"/>
      <c r="J266" s="30">
        <f t="shared" ref="J266:J272" si="13">_xlfn.FORECAST.ETS($B266,$C$149:$C$264,$B$149:$B$264,12,1)</f>
        <v>5203422.1899736794</v>
      </c>
      <c r="K266" s="30"/>
      <c r="L266" s="30"/>
      <c r="M266" s="31">
        <f t="shared" ref="M266:M272" si="14">_xlfn.FORECAST.ETS($B266,$E$149:$E$264,$B$149:$B$264,12,1)</f>
        <v>0.80532881269805268</v>
      </c>
      <c r="N266" s="30"/>
      <c r="O266" s="37"/>
      <c r="P266" s="167">
        <f t="shared" ref="P266:P272" si="15">J266*M266</f>
        <v>4190465.8142182045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Sales!K266</f>
        <v>5188785</v>
      </c>
      <c r="D267" s="30">
        <f>Returns!K267</f>
        <v>4639795</v>
      </c>
      <c r="E267" s="31">
        <f t="shared" si="1"/>
        <v>0.89419681100681569</v>
      </c>
      <c r="F267" s="35"/>
      <c r="G267" s="165">
        <f t="shared" si="12"/>
        <v>3484693.9604071081</v>
      </c>
      <c r="H267" s="35"/>
      <c r="I267" s="30"/>
      <c r="J267" s="30">
        <f t="shared" si="13"/>
        <v>4714713.8381234715</v>
      </c>
      <c r="K267" s="30"/>
      <c r="L267" s="30"/>
      <c r="M267" s="31">
        <f t="shared" si="14"/>
        <v>0.73200237708017224</v>
      </c>
      <c r="N267" s="30"/>
      <c r="O267" s="37"/>
      <c r="P267" s="167">
        <f t="shared" si="15"/>
        <v>3451181.7367591634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Sales!K267</f>
        <v>5608914</v>
      </c>
      <c r="D268" s="30">
        <f>Returns!K268</f>
        <v>3486938</v>
      </c>
      <c r="E268" s="31">
        <f t="shared" si="1"/>
        <v>0.62167792196492944</v>
      </c>
      <c r="F268" s="35"/>
      <c r="G268" s="165">
        <f t="shared" si="12"/>
        <v>3055605.8740981505</v>
      </c>
      <c r="H268" s="35"/>
      <c r="I268" s="30"/>
      <c r="J268" s="30">
        <f t="shared" si="13"/>
        <v>5232674.7481948957</v>
      </c>
      <c r="K268" s="30"/>
      <c r="L268" s="30"/>
      <c r="M268" s="31">
        <f t="shared" si="14"/>
        <v>0.58296556614367923</v>
      </c>
      <c r="N268" s="30"/>
      <c r="O268" s="37"/>
      <c r="P268" s="167">
        <f t="shared" si="15"/>
        <v>3050469.1970271715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Sales!K268</f>
        <v>5376391</v>
      </c>
      <c r="D269" s="30">
        <f>Returns!K269</f>
        <v>3875014</v>
      </c>
      <c r="E269" s="31">
        <f t="shared" si="1"/>
        <v>0.72074631476765738</v>
      </c>
      <c r="F269" s="35"/>
      <c r="G269" s="165">
        <f t="shared" si="12"/>
        <v>4171364.8338114521</v>
      </c>
      <c r="H269" s="35"/>
      <c r="I269" s="30"/>
      <c r="J269" s="30">
        <f t="shared" si="13"/>
        <v>4706845.6852671942</v>
      </c>
      <c r="K269" s="30"/>
      <c r="L269" s="30"/>
      <c r="M269" s="31">
        <f t="shared" si="14"/>
        <v>0.85513715616455854</v>
      </c>
      <c r="N269" s="30"/>
      <c r="O269" s="37"/>
      <c r="P269" s="167">
        <f t="shared" si="15"/>
        <v>4024998.6338048112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Sales!K269</f>
        <v>5144441</v>
      </c>
      <c r="D270" s="30">
        <f>Returns!K270</f>
        <v>4063197</v>
      </c>
      <c r="E270" s="31">
        <f t="shared" si="1"/>
        <v>0.78982283983818646</v>
      </c>
      <c r="F270" s="35"/>
      <c r="G270" s="165">
        <f t="shared" si="12"/>
        <v>3360733.7144310358</v>
      </c>
      <c r="H270" s="35"/>
      <c r="I270" s="30"/>
      <c r="J270" s="30">
        <f t="shared" si="13"/>
        <v>4333304.3187595839</v>
      </c>
      <c r="K270" s="30"/>
      <c r="L270" s="30"/>
      <c r="M270" s="31">
        <f t="shared" si="14"/>
        <v>0.75744118434021823</v>
      </c>
      <c r="N270" s="30"/>
      <c r="O270" s="37"/>
      <c r="P270" s="167">
        <f t="shared" si="15"/>
        <v>3282223.155307842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Sales!K270</f>
        <v>5740100</v>
      </c>
      <c r="D271" s="30">
        <f>Returns!K271</f>
        <v>4183697</v>
      </c>
      <c r="E271" s="31">
        <f t="shared" si="1"/>
        <v>0.7288543753593143</v>
      </c>
      <c r="F271" s="35"/>
      <c r="G271" s="165">
        <f t="shared" si="12"/>
        <v>4572766.7338677421</v>
      </c>
      <c r="H271" s="35"/>
      <c r="I271" s="30"/>
      <c r="J271" s="30">
        <f t="shared" si="13"/>
        <v>4514847.7598050134</v>
      </c>
      <c r="K271" s="30"/>
      <c r="L271" s="30"/>
      <c r="M271" s="31">
        <f t="shared" si="14"/>
        <v>0.97344647629682313</v>
      </c>
      <c r="N271" s="30"/>
      <c r="O271" s="37"/>
      <c r="P271" s="167">
        <f t="shared" si="15"/>
        <v>4394962.6427987963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Sales!K271</f>
        <v>6210717</v>
      </c>
      <c r="D272" s="30">
        <f>Returns!K272</f>
        <v>5733992</v>
      </c>
      <c r="E272" s="31">
        <f t="shared" si="1"/>
        <v>0.92324155165981636</v>
      </c>
      <c r="F272" s="36"/>
      <c r="G272" s="166">
        <f t="shared" si="12"/>
        <v>4913345.0418511825</v>
      </c>
      <c r="H272" s="36"/>
      <c r="I272" s="33"/>
      <c r="J272" s="33">
        <f t="shared" si="13"/>
        <v>5012402.2745014401</v>
      </c>
      <c r="K272" s="33"/>
      <c r="L272" s="33"/>
      <c r="M272" s="34">
        <f t="shared" si="14"/>
        <v>0.94780228885330053</v>
      </c>
      <c r="N272" s="33"/>
      <c r="O272" s="38"/>
      <c r="P272" s="168">
        <f t="shared" si="15"/>
        <v>4750766.3484259546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Sales!K272</f>
        <v>5723815</v>
      </c>
      <c r="D273" s="30">
        <f>Returns!K273</f>
        <v>5329696</v>
      </c>
      <c r="E273" s="31">
        <f t="shared" si="1"/>
        <v>0.93114400098535677</v>
      </c>
      <c r="F273" s="35"/>
      <c r="G273" s="35"/>
      <c r="H273" s="35">
        <f>_xlfn.FORECAST.ETS($B273,$D$149:$D$272,$B$149:$B$272,12,1)</f>
        <v>5097375.3616481554</v>
      </c>
      <c r="I273" s="30"/>
      <c r="J273" s="30"/>
      <c r="K273" s="30">
        <f>_xlfn.FORECAST.ETS($B273,$C$149:$C$272,$B$149:$B$272,12,1)</f>
        <v>5358335.6667934973</v>
      </c>
      <c r="L273" s="30"/>
      <c r="M273" s="30"/>
      <c r="N273" s="31">
        <f>_xlfn.FORECAST.ETS($B273,$E$149:$E$272,$B$149:$B$272,12,1)</f>
        <v>1.0323480039668815</v>
      </c>
      <c r="O273" s="37"/>
      <c r="P273" s="37"/>
      <c r="Q273" s="37">
        <f>K273*N273</f>
        <v>5531667.1301988158</v>
      </c>
      <c r="R273" t="s">
        <v>159</v>
      </c>
      <c r="S273" s="35">
        <f>SUM(H277:H284)-SUM($D277:$D284)</f>
        <v>-930750.12215188891</v>
      </c>
      <c r="T273" s="37">
        <f>SUM(Q277:Q284)-SUM($D277:$D284)</f>
        <v>89807.165935203433</v>
      </c>
      <c r="U273" s="35">
        <f>ABS(S273)</f>
        <v>930750.12215188891</v>
      </c>
      <c r="V273" s="37">
        <f>ABS(T273)</f>
        <v>89807.165935203433</v>
      </c>
      <c r="W273" s="53">
        <f>U273/SUM(D277:D284)</f>
        <v>2.6581293213570088E-2</v>
      </c>
      <c r="X273" s="54">
        <f>V273/SUM(D277:D284)</f>
        <v>2.5648028977790674E-3</v>
      </c>
      <c r="Y273" s="35">
        <f>S273^2</f>
        <v>866295789885.7561</v>
      </c>
      <c r="Z273" s="37">
        <f>T273^2</f>
        <v>8065327053.3131638</v>
      </c>
      <c r="AA273" s="67">
        <f>SUM(H316:H323)-SUM($D277:$D284)</f>
        <v>6112456.0990369394</v>
      </c>
      <c r="AB273" s="67">
        <f>ABS(AA273)</f>
        <v>6112456.0990369394</v>
      </c>
      <c r="AC273" s="68">
        <f>AB273/SUM(D277:D284)</f>
        <v>0.17456563685205845</v>
      </c>
      <c r="AD273" s="67">
        <f>AA273^2</f>
        <v>37362119562653.883</v>
      </c>
    </row>
    <row r="274" spans="2:33" x14ac:dyDescent="0.25">
      <c r="B274" s="27">
        <v>45473</v>
      </c>
      <c r="C274" s="30">
        <f>Sales!K273</f>
        <v>5212081</v>
      </c>
      <c r="D274" s="30">
        <f>Returns!K274</f>
        <v>5000597</v>
      </c>
      <c r="E274" s="31">
        <f t="shared" si="1"/>
        <v>0.95942426834886108</v>
      </c>
      <c r="F274" s="35"/>
      <c r="G274" s="35"/>
      <c r="H274" s="35">
        <f t="shared" ref="H274:H276" si="16">_xlfn.FORECAST.ETS($B274,$D$149:$D$272,$B$149:$B$272,12,1)</f>
        <v>4709882.9545801422</v>
      </c>
      <c r="I274" s="30"/>
      <c r="J274" s="30"/>
      <c r="K274" s="30">
        <f t="shared" ref="K274:K276" si="17">_xlfn.FORECAST.ETS($B274,$C$149:$C$272,$B$149:$B$272,12,1)</f>
        <v>5906161.2459581224</v>
      </c>
      <c r="L274" s="30"/>
      <c r="M274" s="30"/>
      <c r="N274" s="31">
        <f t="shared" ref="N274:N276" si="18">_xlfn.FORECAST.ETS($B274,$E$149:$E$272,$B$149:$B$272,12,1)</f>
        <v>0.91084633872442555</v>
      </c>
      <c r="O274" s="37"/>
      <c r="P274" s="37"/>
      <c r="Q274" s="37">
        <f t="shared" ref="Q274:Q284" si="19">K274*N274</f>
        <v>5379605.3467970472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Sales!K274</f>
        <v>5123372</v>
      </c>
      <c r="D275" s="30">
        <f>Returns!K275</f>
        <v>5088549</v>
      </c>
      <c r="E275" s="31">
        <f t="shared" si="1"/>
        <v>0.99320310920229882</v>
      </c>
      <c r="F275" s="35"/>
      <c r="G275" s="35"/>
      <c r="H275" s="35">
        <f t="shared" si="16"/>
        <v>4679889.9145336198</v>
      </c>
      <c r="I275" s="30"/>
      <c r="J275" s="30"/>
      <c r="K275" s="30">
        <f t="shared" si="17"/>
        <v>5638311.9432629254</v>
      </c>
      <c r="L275" s="30"/>
      <c r="M275" s="30"/>
      <c r="N275" s="31">
        <f t="shared" si="18"/>
        <v>0.95124439982351183</v>
      </c>
      <c r="O275" s="37"/>
      <c r="P275" s="37"/>
      <c r="Q275" s="37">
        <f t="shared" si="19"/>
        <v>5363412.6604868798</v>
      </c>
      <c r="R275" t="s">
        <v>160</v>
      </c>
      <c r="S275" s="35">
        <f>SUM(H282:H284)-SUM($D282:$D284)</f>
        <v>-103293.49026285857</v>
      </c>
      <c r="T275" s="37">
        <f>SUM(Q282:Q284)-SUM($D282:$D284)</f>
        <v>224751.77627927065</v>
      </c>
      <c r="U275" s="35">
        <f>ABS(S275)</f>
        <v>103293.49026285857</v>
      </c>
      <c r="V275" s="37">
        <f>ABS(T275)</f>
        <v>224751.77627927065</v>
      </c>
      <c r="W275" s="53">
        <f>U275/SUM(D279:D286)</f>
        <v>4.0280764193696382E-3</v>
      </c>
      <c r="X275" s="54">
        <f>V275/SUM(D279:D286)</f>
        <v>8.7645148589532863E-3</v>
      </c>
      <c r="Y275" s="35">
        <f>S275^2</f>
        <v>10669545130.683258</v>
      </c>
      <c r="Z275" s="37">
        <f>T275^2</f>
        <v>50513360940.687325</v>
      </c>
      <c r="AA275" s="67">
        <f>SUM(H321:H323)-SUM($D282:$D284)</f>
        <v>3162610.0424420498</v>
      </c>
      <c r="AB275" s="67">
        <f>ABS(AA275)</f>
        <v>3162610.0424420498</v>
      </c>
      <c r="AC275" s="68">
        <f>AB275/SUM(D279:D286)</f>
        <v>0.12333047226116534</v>
      </c>
      <c r="AD275" s="67">
        <f>AA275^2</f>
        <v>10002102280555.305</v>
      </c>
    </row>
    <row r="276" spans="2:33" x14ac:dyDescent="0.25">
      <c r="B276" s="27">
        <v>45535</v>
      </c>
      <c r="C276" s="30">
        <f>Sales!K275</f>
        <v>5049012</v>
      </c>
      <c r="D276" s="30">
        <f>Returns!K276</f>
        <v>4747406</v>
      </c>
      <c r="E276" s="31">
        <f t="shared" si="1"/>
        <v>0.94026435270900521</v>
      </c>
      <c r="F276" s="35"/>
      <c r="G276" s="35"/>
      <c r="H276" s="35">
        <f t="shared" si="16"/>
        <v>4294704.2370384112</v>
      </c>
      <c r="I276" s="30"/>
      <c r="J276" s="30"/>
      <c r="K276" s="30">
        <f t="shared" si="17"/>
        <v>5583237.8620505771</v>
      </c>
      <c r="L276" s="30"/>
      <c r="M276" s="30"/>
      <c r="N276" s="31">
        <f t="shared" si="18"/>
        <v>0.90439199319404151</v>
      </c>
      <c r="O276" s="37"/>
      <c r="P276" s="37"/>
      <c r="Q276" s="37">
        <f t="shared" si="19"/>
        <v>5049435.6185363606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Sales!K276</f>
        <v>5026057</v>
      </c>
      <c r="D277" s="30">
        <f>Returns!K277</f>
        <v>4413121</v>
      </c>
      <c r="E277" s="31">
        <f t="shared" ref="E277:E284" si="20">IFERROR(D277/C277,0)</f>
        <v>0.87804833888672573</v>
      </c>
      <c r="F277" s="35"/>
      <c r="G277" s="35"/>
      <c r="H277" s="175">
        <f>_xlfn.FORECAST.ETS($B277,$D$149:$D$276,$B$149:$B$276,12,1)</f>
        <v>4436213.6172566907</v>
      </c>
      <c r="I277" s="30"/>
      <c r="J277" s="30"/>
      <c r="K277" s="173">
        <f>_xlfn.FORECAST.ETS($B277,$C$149:$C$276,$B$149:$B$276,12,1)</f>
        <v>5292642.8786744131</v>
      </c>
      <c r="L277" s="30"/>
      <c r="M277" s="30"/>
      <c r="N277" s="177">
        <f>_xlfn.FORECAST.ETS($B277,$E$149:$E$276,$B$149:$B$276,12,1)</f>
        <v>0.86491578421174864</v>
      </c>
      <c r="O277" s="37"/>
      <c r="P277" s="37"/>
      <c r="Q277" s="167">
        <f t="shared" si="19"/>
        <v>4577690.3659614064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Sales!K277</f>
        <v>5939055</v>
      </c>
      <c r="D278" s="30">
        <f>Returns!K278</f>
        <v>4958731</v>
      </c>
      <c r="E278" s="31">
        <f t="shared" si="20"/>
        <v>0.83493602938514633</v>
      </c>
      <c r="F278" s="35"/>
      <c r="G278" s="35"/>
      <c r="H278" s="165">
        <f t="shared" ref="H278:H284" si="21">_xlfn.FORECAST.ETS($B278,$D$149:$D$276,$B$149:$B$276,12,1)</f>
        <v>4397697.3513093218</v>
      </c>
      <c r="I278" s="30"/>
      <c r="J278" s="30"/>
      <c r="K278" s="30">
        <f t="shared" ref="K278:K284" si="22">_xlfn.FORECAST.ETS($B278,$C$149:$C$276,$B$149:$B$276,12,1)</f>
        <v>6011610.2934348062</v>
      </c>
      <c r="L278" s="30"/>
      <c r="M278" s="30"/>
      <c r="N278" s="31">
        <f t="shared" ref="N278:N284" si="23">_xlfn.FORECAST.ETS($B278,$E$149:$E$276,$B$149:$B$276,12,1)</f>
        <v>0.75119136257573438</v>
      </c>
      <c r="O278" s="37"/>
      <c r="P278" s="37"/>
      <c r="Q278" s="167">
        <f t="shared" si="19"/>
        <v>4515869.7275996022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Sales!K278</f>
        <v>4872539</v>
      </c>
      <c r="D279" s="30">
        <f>Returns!K279</f>
        <v>3634305</v>
      </c>
      <c r="E279" s="31">
        <f t="shared" si="20"/>
        <v>0.74587499453570305</v>
      </c>
      <c r="F279" s="35"/>
      <c r="G279" s="35"/>
      <c r="H279" s="165">
        <f t="shared" si="21"/>
        <v>3762122.5079519702</v>
      </c>
      <c r="I279" s="30"/>
      <c r="J279" s="30"/>
      <c r="K279" s="30">
        <f t="shared" si="22"/>
        <v>5316633.864437242</v>
      </c>
      <c r="L279" s="30"/>
      <c r="M279" s="30"/>
      <c r="N279" s="31">
        <f t="shared" si="23"/>
        <v>0.73759096773697275</v>
      </c>
      <c r="O279" s="37"/>
      <c r="P279" s="37"/>
      <c r="Q279" s="167">
        <f t="shared" si="19"/>
        <v>3921501.1171734263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Sales!K279</f>
        <v>5359836</v>
      </c>
      <c r="D280" s="30">
        <f>Returns!K280</f>
        <v>3662648</v>
      </c>
      <c r="E280" s="31">
        <f t="shared" si="20"/>
        <v>0.68335075923964839</v>
      </c>
      <c r="F280" s="35"/>
      <c r="G280" s="35"/>
      <c r="H280" s="165">
        <f t="shared" si="21"/>
        <v>3441060.4615785019</v>
      </c>
      <c r="I280" s="30"/>
      <c r="J280" s="30"/>
      <c r="K280" s="30">
        <f t="shared" si="22"/>
        <v>6017980.4584074235</v>
      </c>
      <c r="L280" s="30"/>
      <c r="M280" s="30"/>
      <c r="N280" s="31">
        <f t="shared" si="23"/>
        <v>0.59396393924262159</v>
      </c>
      <c r="O280" s="37"/>
      <c r="P280" s="37"/>
      <c r="Q280" s="167">
        <f t="shared" si="19"/>
        <v>3574463.3793607908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Sales!K280</f>
        <v>5251100</v>
      </c>
      <c r="D281" s="30">
        <f>Returns!K281</f>
        <v>4449316</v>
      </c>
      <c r="E281" s="31">
        <f t="shared" si="20"/>
        <v>0.84731123002799413</v>
      </c>
      <c r="F281" s="35"/>
      <c r="G281" s="35"/>
      <c r="H281" s="165">
        <f t="shared" si="21"/>
        <v>4253570.4300144864</v>
      </c>
      <c r="I281" s="30"/>
      <c r="J281" s="30"/>
      <c r="K281" s="30">
        <f t="shared" si="22"/>
        <v>5230316.1386774257</v>
      </c>
      <c r="L281" s="30"/>
      <c r="M281" s="30"/>
      <c r="N281" s="31">
        <f t="shared" si="23"/>
        <v>0.84003560837752966</v>
      </c>
      <c r="O281" s="37"/>
      <c r="P281" s="37"/>
      <c r="Q281" s="167">
        <f t="shared" si="19"/>
        <v>4393651.7995607033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Sales!K281</f>
        <v>4953869</v>
      </c>
      <c r="D282" s="30">
        <f>Returns!K282</f>
        <v>3443110</v>
      </c>
      <c r="E282" s="31">
        <f t="shared" si="20"/>
        <v>0.69503452755815709</v>
      </c>
      <c r="F282" s="35"/>
      <c r="G282" s="35"/>
      <c r="H282" s="165">
        <f t="shared" si="21"/>
        <v>3814481.8892262601</v>
      </c>
      <c r="I282" s="30"/>
      <c r="J282" s="30"/>
      <c r="K282" s="30">
        <f t="shared" si="22"/>
        <v>5065112.3452563789</v>
      </c>
      <c r="L282" s="30"/>
      <c r="M282" s="30"/>
      <c r="N282" s="31">
        <f t="shared" si="23"/>
        <v>0.78169411003130251</v>
      </c>
      <c r="O282" s="37"/>
      <c r="P282" s="37"/>
      <c r="Q282" s="167">
        <f t="shared" si="19"/>
        <v>3959368.4869337487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Sales!K282</f>
        <v>4987533</v>
      </c>
      <c r="D283" s="30">
        <f>Returns!K283</f>
        <v>4984675</v>
      </c>
      <c r="E283" s="31">
        <f t="shared" si="20"/>
        <v>0.999426971210015</v>
      </c>
      <c r="F283" s="35"/>
      <c r="G283" s="35"/>
      <c r="H283" s="165">
        <f t="shared" si="21"/>
        <v>4760181.3975874986</v>
      </c>
      <c r="I283" s="30"/>
      <c r="J283" s="30"/>
      <c r="K283" s="30">
        <f t="shared" si="22"/>
        <v>5266214.3936627321</v>
      </c>
      <c r="L283" s="30"/>
      <c r="M283" s="30"/>
      <c r="N283" s="31">
        <f t="shared" si="23"/>
        <v>0.92443771264327057</v>
      </c>
      <c r="O283" s="37"/>
      <c r="P283" s="37"/>
      <c r="Q283" s="167">
        <f t="shared" si="19"/>
        <v>4868287.1883666441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Sales!K283</f>
        <v>5585116</v>
      </c>
      <c r="D284" s="30">
        <f>Returns!K284</f>
        <v>5469325</v>
      </c>
      <c r="E284" s="31">
        <f t="shared" si="20"/>
        <v>0.97926793284150226</v>
      </c>
      <c r="F284" s="35"/>
      <c r="G284" s="35"/>
      <c r="H284" s="165">
        <f t="shared" si="21"/>
        <v>5219153.2229233822</v>
      </c>
      <c r="I284" s="30"/>
      <c r="J284" s="30"/>
      <c r="K284" s="30">
        <f t="shared" si="22"/>
        <v>5746483.1035093972</v>
      </c>
      <c r="L284" s="30"/>
      <c r="M284" s="30"/>
      <c r="N284" s="31">
        <f t="shared" si="23"/>
        <v>0.92129499132185511</v>
      </c>
      <c r="O284" s="37"/>
      <c r="P284" s="37"/>
      <c r="Q284" s="169">
        <f t="shared" si="19"/>
        <v>5294206.1009788774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4978878.8986780997</v>
      </c>
      <c r="G288" s="65"/>
      <c r="H288" s="65"/>
      <c r="R288" t="s">
        <v>57</v>
      </c>
      <c r="S288" s="47">
        <f>AVERAGE(S249)</f>
        <v>3691509.7916907668</v>
      </c>
      <c r="T288" s="47">
        <f>AVERAGE(T249)</f>
        <v>2444700.3043953106</v>
      </c>
      <c r="U288" s="47">
        <f>AA249</f>
        <v>6060221.0488240421</v>
      </c>
      <c r="V288" s="47">
        <f>AVERAGE(U249)</f>
        <v>3691509.7916907668</v>
      </c>
      <c r="W288" s="47">
        <f>AVERAGE(V249)</f>
        <v>2444700.3043953106</v>
      </c>
      <c r="X288" s="47">
        <f>AB249</f>
        <v>6060221.0488240421</v>
      </c>
      <c r="Y288" s="48">
        <f>AVERAGE(W249)</f>
        <v>0.11698981710183341</v>
      </c>
      <c r="Z288" s="48">
        <f>AVERAGE(X249)</f>
        <v>7.7476441244656497E-2</v>
      </c>
      <c r="AA288" s="48">
        <f>AC249</f>
        <v>0.1920580445687726</v>
      </c>
      <c r="AB288" s="47">
        <f>SQRT(AVERAGE(Y249))</f>
        <v>3691509.7916907668</v>
      </c>
      <c r="AC288" s="47">
        <f>SQRT(AVERAGE(Z249))</f>
        <v>2444700.3043953106</v>
      </c>
      <c r="AD288" s="30">
        <f>SQRT(AVERAGE(AD249))</f>
        <v>6060221.0488240421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4184832.4739223318</v>
      </c>
      <c r="G289" s="65"/>
      <c r="H289" s="65"/>
      <c r="R289" t="s">
        <v>58</v>
      </c>
      <c r="S289" s="47">
        <f>S261</f>
        <v>-2227954.5847573131</v>
      </c>
      <c r="T289" s="47">
        <f>AVERAGE(T261)</f>
        <v>-3069736.930938866</v>
      </c>
      <c r="U289" s="47">
        <f>AA261</f>
        <v>172004.98892048746</v>
      </c>
      <c r="V289" s="47">
        <f>AVERAGE(U261)</f>
        <v>2227954.5847573131</v>
      </c>
      <c r="W289" s="47">
        <f>AVERAGE(V261)</f>
        <v>3069736.930938866</v>
      </c>
      <c r="X289" s="47">
        <f>AB261</f>
        <v>172004.98892048746</v>
      </c>
      <c r="Y289" s="48">
        <f>AVERAGE(W261)</f>
        <v>6.525278221092394E-2</v>
      </c>
      <c r="Z289" s="48">
        <f>AVERAGE(X261)</f>
        <v>8.9907072958223311E-2</v>
      </c>
      <c r="AA289" s="48">
        <f>AC261</f>
        <v>5.0377167281637119E-3</v>
      </c>
      <c r="AB289" s="47">
        <f>SQRT(AVERAGE(Y261))</f>
        <v>2227954.5847573131</v>
      </c>
      <c r="AC289" s="47">
        <f>SQRT(AVERAGE(Z261))</f>
        <v>3069736.930938866</v>
      </c>
      <c r="AD289" s="30">
        <f>SQRT(AVERAGE(AD261))</f>
        <v>172004.98892048746</v>
      </c>
    </row>
    <row r="290" spans="2:37" x14ac:dyDescent="0.25">
      <c r="B290" s="27">
        <v>44773</v>
      </c>
      <c r="F290" s="64">
        <f t="shared" si="24"/>
        <v>3980524.8183654156</v>
      </c>
      <c r="G290" s="65"/>
      <c r="H290" s="65"/>
      <c r="R290" t="s">
        <v>59</v>
      </c>
      <c r="S290" s="55">
        <f>AVERAGE(S273)</f>
        <v>-930750.12215188891</v>
      </c>
      <c r="T290" s="55">
        <f>AVERAGE(T273)</f>
        <v>89807.165935203433</v>
      </c>
      <c r="U290" s="55">
        <f>AA273</f>
        <v>6112456.0990369394</v>
      </c>
      <c r="V290" s="55">
        <f>AVERAGE(U273)</f>
        <v>930750.12215188891</v>
      </c>
      <c r="W290" s="55">
        <f>AVERAGE(V273)</f>
        <v>89807.165935203433</v>
      </c>
      <c r="X290" s="55">
        <f>AB273</f>
        <v>6112456.0990369394</v>
      </c>
      <c r="Y290" s="56">
        <f>AVERAGE(W273)</f>
        <v>2.6581293213570088E-2</v>
      </c>
      <c r="Z290" s="56">
        <f>AVERAGE(X273)</f>
        <v>2.5648028977790674E-3</v>
      </c>
      <c r="AA290" s="56">
        <f>AC273</f>
        <v>0.17456563685205845</v>
      </c>
      <c r="AB290" s="55">
        <f>SQRT(AVERAGE(Y273))</f>
        <v>930750.12215188891</v>
      </c>
      <c r="AC290" s="55">
        <f>SQRT(AVERAGE(Z273))</f>
        <v>89807.165935203433</v>
      </c>
      <c r="AD290" s="55">
        <f>SQRT(AVERAGE(AD273))</f>
        <v>6112456.0990369394</v>
      </c>
      <c r="AE290" s="51"/>
      <c r="AF290" s="51"/>
    </row>
    <row r="291" spans="2:37" x14ac:dyDescent="0.25">
      <c r="B291" s="27">
        <v>44804</v>
      </c>
      <c r="F291" s="64">
        <f t="shared" si="24"/>
        <v>3565215.249798988</v>
      </c>
      <c r="G291" s="65"/>
      <c r="H291" s="65"/>
      <c r="R291" t="s">
        <v>69</v>
      </c>
      <c r="S291" s="47">
        <f t="shared" ref="S291:Z291" si="25">AVERAGE(S288:S290)</f>
        <v>177601.69492718825</v>
      </c>
      <c r="T291" s="47">
        <f t="shared" si="25"/>
        <v>-178409.820202784</v>
      </c>
      <c r="U291" s="47">
        <f t="shared" si="25"/>
        <v>4114894.0455938228</v>
      </c>
      <c r="V291" s="47">
        <f t="shared" si="25"/>
        <v>2283404.8328666561</v>
      </c>
      <c r="W291" s="47">
        <f t="shared" si="25"/>
        <v>1868081.4670897934</v>
      </c>
      <c r="X291" s="47">
        <f t="shared" si="25"/>
        <v>4114894.0455938228</v>
      </c>
      <c r="Y291" s="48">
        <f t="shared" si="25"/>
        <v>6.9607964175442474E-2</v>
      </c>
      <c r="Z291" s="48">
        <f t="shared" si="25"/>
        <v>5.6649439033552962E-2</v>
      </c>
      <c r="AA291" s="48">
        <f>AVERAGE(AA288:AA290)</f>
        <v>0.1238871327163316</v>
      </c>
      <c r="AB291" s="47">
        <f>AVERAGE(AB288:AB290)</f>
        <v>2283404.8328666561</v>
      </c>
      <c r="AC291" s="47">
        <f>AVERAGE(AC288:AC290)</f>
        <v>1868081.4670897934</v>
      </c>
      <c r="AD291" s="47">
        <f t="shared" ref="AD291" si="26">AVERAGE(AD288:AD290)</f>
        <v>4114894.0455938228</v>
      </c>
      <c r="AE291" s="30">
        <f>SQRT(AVERAGE(Y249,Y261,Y273))</f>
        <v>2546718.2780836266</v>
      </c>
      <c r="AF291" s="30">
        <f>SQRT(AVERAGE(Z249,Z261,Z273))</f>
        <v>2266267.8372553266</v>
      </c>
      <c r="AG291" s="47">
        <f>SQRT(AVERAGE(AD273,AD261,AD249))</f>
        <v>4970512.5302285608</v>
      </c>
    </row>
    <row r="292" spans="2:37" x14ac:dyDescent="0.25">
      <c r="B292" s="27">
        <v>44834</v>
      </c>
      <c r="F292" s="179">
        <f>_xlfn.FORECAST.ETS($B292,$D$5:$D$252,$B$5:$B$252,12,1)</f>
        <v>4598485.253561601</v>
      </c>
      <c r="G292" s="65"/>
      <c r="H292" s="65"/>
      <c r="R292" t="s">
        <v>70</v>
      </c>
      <c r="S292" s="47">
        <f>ABS(S291)</f>
        <v>177601.69492718825</v>
      </c>
      <c r="T292" s="47">
        <f>ABS(T291)</f>
        <v>178409.820202784</v>
      </c>
      <c r="U292" s="47">
        <f>ABS(U291)</f>
        <v>4114894.0455938228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4633164.0198484445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4649443.3954191292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4683889.6240749313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4730620.9403103106</v>
      </c>
      <c r="G296" s="65"/>
      <c r="H296" s="65"/>
      <c r="R296" t="s">
        <v>57</v>
      </c>
      <c r="V296" s="49">
        <f t="shared" ref="V296:X298" si="28">RANK(V288,$V288:$X288,1)</f>
        <v>2</v>
      </c>
      <c r="W296">
        <f t="shared" si="28"/>
        <v>1</v>
      </c>
      <c r="X296">
        <f t="shared" si="28"/>
        <v>3</v>
      </c>
      <c r="Y296" s="49">
        <f t="shared" ref="Y296:AA298" si="29">RANK(Y288,$Y288:$AA288,1)</f>
        <v>2</v>
      </c>
      <c r="Z296">
        <f t="shared" si="29"/>
        <v>1</v>
      </c>
      <c r="AA296">
        <f t="shared" si="29"/>
        <v>3</v>
      </c>
      <c r="AB296" s="49">
        <f t="shared" ref="AB296:AD298" si="30">RANK(AB288,$AB288:$AD288,1)</f>
        <v>2</v>
      </c>
      <c r="AC296">
        <f t="shared" si="30"/>
        <v>1</v>
      </c>
      <c r="AD296">
        <f t="shared" si="30"/>
        <v>3</v>
      </c>
    </row>
    <row r="297" spans="2:37" x14ac:dyDescent="0.25">
      <c r="B297" s="27">
        <v>44985</v>
      </c>
      <c r="F297" s="170">
        <f t="shared" si="27"/>
        <v>4732022.313814343</v>
      </c>
      <c r="G297" s="65"/>
      <c r="H297" s="65"/>
      <c r="R297" t="s">
        <v>58</v>
      </c>
      <c r="V297" s="49">
        <f t="shared" si="28"/>
        <v>2</v>
      </c>
      <c r="W297">
        <f t="shared" si="28"/>
        <v>3</v>
      </c>
      <c r="X297">
        <f t="shared" si="28"/>
        <v>1</v>
      </c>
      <c r="Y297" s="49">
        <f t="shared" si="29"/>
        <v>2</v>
      </c>
      <c r="Z297">
        <f t="shared" si="29"/>
        <v>3</v>
      </c>
      <c r="AA297">
        <f t="shared" si="29"/>
        <v>1</v>
      </c>
      <c r="AB297" s="49">
        <f t="shared" si="30"/>
        <v>2</v>
      </c>
      <c r="AC297">
        <f t="shared" si="30"/>
        <v>3</v>
      </c>
      <c r="AD297">
        <f t="shared" si="30"/>
        <v>1</v>
      </c>
    </row>
    <row r="298" spans="2:37" x14ac:dyDescent="0.25">
      <c r="B298" s="27">
        <v>45016</v>
      </c>
      <c r="F298" s="170">
        <f t="shared" si="27"/>
        <v>4785402.9840471093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1</v>
      </c>
      <c r="X298" s="51">
        <f t="shared" si="28"/>
        <v>3</v>
      </c>
      <c r="Y298" s="57">
        <f t="shared" si="29"/>
        <v>2</v>
      </c>
      <c r="Z298" s="51">
        <f t="shared" si="29"/>
        <v>1</v>
      </c>
      <c r="AA298" s="51">
        <f t="shared" si="29"/>
        <v>3</v>
      </c>
      <c r="AB298" s="57">
        <f t="shared" si="30"/>
        <v>2</v>
      </c>
      <c r="AC298" s="51">
        <f t="shared" si="30"/>
        <v>1</v>
      </c>
      <c r="AD298" s="51">
        <f t="shared" si="30"/>
        <v>3</v>
      </c>
      <c r="AE298" s="51"/>
      <c r="AF298" s="51"/>
    </row>
    <row r="299" spans="2:37" x14ac:dyDescent="0.25">
      <c r="B299" s="32">
        <v>45046</v>
      </c>
      <c r="F299" s="171">
        <f t="shared" si="27"/>
        <v>4801304.5177481798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2</v>
      </c>
      <c r="U299">
        <f>RANK(U292,$S292:$U292,1)</f>
        <v>3</v>
      </c>
      <c r="V299">
        <f>RANK(V291,$V291:$X291,1)</f>
        <v>2</v>
      </c>
      <c r="W299">
        <f>RANK(W291,$V291:$X291,1)</f>
        <v>1</v>
      </c>
      <c r="X299">
        <f>RANK(X291,$V291:$X291,1)</f>
        <v>3</v>
      </c>
      <c r="Y299">
        <f>RANK(Y291,$Y291:$Z291,1)</f>
        <v>2</v>
      </c>
      <c r="Z299">
        <f>RANK(Z291,$Y291:$AA291,1)</f>
        <v>1</v>
      </c>
      <c r="AA299">
        <f>RANK(AA291,$Y291:$AA291,1)</f>
        <v>3</v>
      </c>
      <c r="AB299">
        <f>RANK(AB291,$AB291:$AD291,1)</f>
        <v>2</v>
      </c>
      <c r="AC299">
        <f>RANK(AC291,$AB291:$AD291,1)</f>
        <v>1</v>
      </c>
      <c r="AD299">
        <f>RANK(AD291,$AB291:$AD291,1)</f>
        <v>3</v>
      </c>
      <c r="AE299">
        <f>RANK(AE291,$AE291:$AG291,1)</f>
        <v>2</v>
      </c>
      <c r="AF299">
        <f>RANK(AF291,$AE291:$AG291,1)</f>
        <v>1</v>
      </c>
      <c r="AG299">
        <f>RANK(AG291,$AE291:$AG291,1)</f>
        <v>3</v>
      </c>
      <c r="AK299">
        <f>RANK(AE291,$AE291:$AF291,1)</f>
        <v>2</v>
      </c>
    </row>
    <row r="300" spans="2:37" x14ac:dyDescent="0.25">
      <c r="B300" s="27">
        <v>45077</v>
      </c>
      <c r="F300" s="65"/>
      <c r="G300" s="64">
        <f>_xlfn.FORECAST.ETS($B300,$D$5:$D$260,$B$5:$B$260,12,1)</f>
        <v>5052511.2217852296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4181720.6959858886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4361273.7219295269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4306029.1732786465</v>
      </c>
      <c r="H303" s="65"/>
      <c r="S303" s="50">
        <f>AVERAGE(S299,V299,Y299,AB299)</f>
        <v>1.75</v>
      </c>
      <c r="T303" s="50">
        <f>AVERAGE(T299,W299,Z299,AC299)</f>
        <v>1.25</v>
      </c>
      <c r="U303" s="50">
        <f>AVERAGE(U299,X299,AA299,AD299)</f>
        <v>3</v>
      </c>
      <c r="W303" s="52" t="str">
        <f>_xlfn.XLOOKUP(MIN(S303:U303),S303:U303,S302:U302,,0)</f>
        <v>Returns as %</v>
      </c>
    </row>
    <row r="304" spans="2:37" x14ac:dyDescent="0.25">
      <c r="B304" s="27">
        <v>45199</v>
      </c>
      <c r="F304" s="65"/>
      <c r="G304" s="179">
        <f>_xlfn.FORECAST.ETS($B304,$D$5:$D$264,$B$5:$B$264,12,1)</f>
        <v>3938034.3157339646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4181309.7758584269</v>
      </c>
      <c r="H305" s="65"/>
    </row>
    <row r="306" spans="2:8" x14ac:dyDescent="0.25">
      <c r="B306" s="27">
        <v>45260</v>
      </c>
      <c r="F306" s="65"/>
      <c r="G306" s="170">
        <f t="shared" si="32"/>
        <v>3395415.4202447091</v>
      </c>
      <c r="H306" s="65"/>
    </row>
    <row r="307" spans="2:8" x14ac:dyDescent="0.25">
      <c r="B307" s="27">
        <v>45291</v>
      </c>
      <c r="F307" s="65"/>
      <c r="G307" s="170">
        <f t="shared" si="32"/>
        <v>3148333.3503133259</v>
      </c>
      <c r="H307" s="65"/>
    </row>
    <row r="308" spans="2:8" x14ac:dyDescent="0.25">
      <c r="B308" s="27">
        <v>45322</v>
      </c>
      <c r="F308" s="65"/>
      <c r="G308" s="170">
        <f t="shared" si="32"/>
        <v>4552291.4268458756</v>
      </c>
      <c r="H308" s="65"/>
    </row>
    <row r="309" spans="2:8" x14ac:dyDescent="0.25">
      <c r="B309" s="27">
        <v>45351</v>
      </c>
      <c r="F309" s="65"/>
      <c r="G309" s="170">
        <f t="shared" si="32"/>
        <v>3907565.2556872745</v>
      </c>
      <c r="H309" s="65"/>
    </row>
    <row r="310" spans="2:8" x14ac:dyDescent="0.25">
      <c r="B310" s="27">
        <v>45382</v>
      </c>
      <c r="F310" s="65"/>
      <c r="G310" s="170">
        <f t="shared" si="32"/>
        <v>5343172.6225089096</v>
      </c>
      <c r="H310" s="65"/>
    </row>
    <row r="311" spans="2:8" x14ac:dyDescent="0.25">
      <c r="B311" s="32">
        <v>45412</v>
      </c>
      <c r="F311" s="66"/>
      <c r="G311" s="171">
        <f t="shared" si="32"/>
        <v>5849324.8217280004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5423812.9680043645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4554551.0698027853</v>
      </c>
    </row>
    <row r="314" spans="2:8" x14ac:dyDescent="0.25">
      <c r="B314" s="27">
        <v>45504</v>
      </c>
      <c r="F314" s="65"/>
      <c r="G314" s="65"/>
      <c r="H314" s="64">
        <f t="shared" si="33"/>
        <v>4714664.4388091248</v>
      </c>
    </row>
    <row r="315" spans="2:8" x14ac:dyDescent="0.25">
      <c r="B315" s="27">
        <v>45535</v>
      </c>
      <c r="F315" s="65"/>
      <c r="G315" s="65"/>
      <c r="H315" s="64">
        <f t="shared" si="33"/>
        <v>4678027.1573237134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4605634.0022107922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4904704.0212110113</v>
      </c>
    </row>
    <row r="318" spans="2:8" x14ac:dyDescent="0.25">
      <c r="B318" s="27">
        <v>45626</v>
      </c>
      <c r="F318" s="65"/>
      <c r="G318" s="65"/>
      <c r="H318" s="170">
        <f t="shared" si="34"/>
        <v>4564264.2101375507</v>
      </c>
    </row>
    <row r="319" spans="2:8" x14ac:dyDescent="0.25">
      <c r="B319" s="27">
        <v>45657</v>
      </c>
      <c r="F319" s="65"/>
      <c r="G319" s="65"/>
      <c r="H319" s="170">
        <f t="shared" si="34"/>
        <v>4384671.1619659495</v>
      </c>
    </row>
    <row r="320" spans="2:8" x14ac:dyDescent="0.25">
      <c r="B320" s="27">
        <v>45688</v>
      </c>
      <c r="F320" s="65"/>
      <c r="G320" s="65"/>
      <c r="H320" s="170">
        <f t="shared" si="34"/>
        <v>5608693.6610695887</v>
      </c>
    </row>
    <row r="321" spans="2:12" x14ac:dyDescent="0.25">
      <c r="B321" s="27">
        <v>45716</v>
      </c>
      <c r="F321" s="65"/>
      <c r="G321" s="65"/>
      <c r="H321" s="170">
        <f t="shared" si="34"/>
        <v>5074636.7669996368</v>
      </c>
    </row>
    <row r="322" spans="2:12" x14ac:dyDescent="0.25">
      <c r="B322" s="27">
        <v>45747</v>
      </c>
      <c r="F322" s="65"/>
      <c r="G322" s="65"/>
      <c r="H322" s="170">
        <f t="shared" si="34"/>
        <v>5904590.5924761742</v>
      </c>
    </row>
    <row r="323" spans="2:12" x14ac:dyDescent="0.25">
      <c r="B323" s="27">
        <v>45777</v>
      </c>
      <c r="F323" s="65"/>
      <c r="G323" s="65"/>
      <c r="H323" s="170">
        <f t="shared" si="34"/>
        <v>6080492.6829662407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50350635</v>
      </c>
      <c r="D327" s="109">
        <f>SUM(D249:D252,F253:F260)</f>
        <v>54042144.791690759</v>
      </c>
      <c r="E327" s="47">
        <f>SUM(D249:D252,F292:F299)</f>
        <v>56410856.048824035</v>
      </c>
      <c r="F327" s="110">
        <f>SUM(D249:D252,O253:O260)</f>
        <v>52795335.304395296</v>
      </c>
      <c r="G327" s="111">
        <f>D327-$C327</f>
        <v>3691509.7916907594</v>
      </c>
      <c r="H327" s="111">
        <f t="shared" ref="H327:I329" si="35">E327-$C327</f>
        <v>6060221.0488240346</v>
      </c>
      <c r="I327" s="112">
        <f t="shared" si="35"/>
        <v>2444700.3043952957</v>
      </c>
      <c r="J327" s="118">
        <f>G327/$C327</f>
        <v>7.3316052353475963E-2</v>
      </c>
      <c r="K327" s="119">
        <f t="shared" ref="K327:L330" si="36">H327/$C327</f>
        <v>0.12036036981110634</v>
      </c>
      <c r="L327" s="120">
        <f t="shared" si="36"/>
        <v>4.8553514854287251E-2</v>
      </c>
    </row>
    <row r="328" spans="2:12" x14ac:dyDescent="0.25">
      <c r="B328" t="s">
        <v>107</v>
      </c>
      <c r="C328" s="109">
        <f>SUM(D261:D272)</f>
        <v>53040850</v>
      </c>
      <c r="D328" s="109">
        <f>SUM(D261:D264,G265:G272)</f>
        <v>50812895.415242687</v>
      </c>
      <c r="E328" s="47">
        <f>SUM(D261:D264,G304:G311)</f>
        <v>53212854.988920487</v>
      </c>
      <c r="F328" s="110">
        <f>SUM(D261:D264,P265:P272)</f>
        <v>49971113.069061138</v>
      </c>
      <c r="G328" s="111">
        <f t="shared" ref="G328:G329" si="37">D328-$C328</f>
        <v>-2227954.5847573131</v>
      </c>
      <c r="H328" s="111">
        <f t="shared" si="35"/>
        <v>172004.98892048746</v>
      </c>
      <c r="I328" s="112">
        <f t="shared" si="35"/>
        <v>-3069736.9309388623</v>
      </c>
      <c r="J328" s="118">
        <f t="shared" ref="J328:J330" si="38">G328/$C328</f>
        <v>-4.2004503788255904E-2</v>
      </c>
      <c r="K328" s="119">
        <f t="shared" si="36"/>
        <v>3.2428776861699515E-3</v>
      </c>
      <c r="L328" s="120">
        <f t="shared" si="36"/>
        <v>-5.7874957338331916E-2</v>
      </c>
    </row>
    <row r="329" spans="2:12" x14ac:dyDescent="0.25">
      <c r="B329" t="s">
        <v>108</v>
      </c>
      <c r="C329" s="109">
        <f>SUM(D273:D284)</f>
        <v>55181479</v>
      </c>
      <c r="D329" s="109">
        <f>SUM(D273:D276,H277:H284)</f>
        <v>54250728.877848111</v>
      </c>
      <c r="E329" s="47">
        <f>SUM(D273:D276,H316:H323)</f>
        <v>61293935.099036947</v>
      </c>
      <c r="F329" s="110">
        <f>SUM(D273:D276,Q277:Q284)</f>
        <v>55271286.165935189</v>
      </c>
      <c r="G329" s="111">
        <f t="shared" si="37"/>
        <v>-930750.12215188891</v>
      </c>
      <c r="H329" s="111">
        <f t="shared" si="35"/>
        <v>6112456.0990369469</v>
      </c>
      <c r="I329" s="112">
        <f t="shared" si="35"/>
        <v>89807.165935188532</v>
      </c>
      <c r="J329" s="118">
        <f t="shared" si="38"/>
        <v>-1.6867074587687093E-2</v>
      </c>
      <c r="K329" s="119">
        <f t="shared" si="36"/>
        <v>0.1107700665115726</v>
      </c>
      <c r="L329" s="120">
        <f t="shared" si="36"/>
        <v>1.6274874751941414E-3</v>
      </c>
    </row>
    <row r="330" spans="2:12" x14ac:dyDescent="0.25">
      <c r="B330" s="69" t="s">
        <v>114</v>
      </c>
      <c r="C330" s="113">
        <f>SUM(C327:C329)</f>
        <v>158572964</v>
      </c>
      <c r="D330" s="113">
        <f t="shared" ref="D330:F330" si="39">SUM(D327:D329)</f>
        <v>159105769.08478156</v>
      </c>
      <c r="E330" s="114">
        <f t="shared" si="39"/>
        <v>170917646.13678145</v>
      </c>
      <c r="F330" s="115">
        <f t="shared" si="39"/>
        <v>158037734.53939164</v>
      </c>
      <c r="G330" s="114">
        <f>SUM(G327:G329)</f>
        <v>532805.08478155732</v>
      </c>
      <c r="H330" s="116">
        <f t="shared" ref="H330:I330" si="40">SUM(H327:H329)</f>
        <v>12344682.136781469</v>
      </c>
      <c r="I330" s="117">
        <f t="shared" si="40"/>
        <v>-535229.46060837805</v>
      </c>
      <c r="J330" s="121">
        <f t="shared" si="38"/>
        <v>3.3599995317080489E-3</v>
      </c>
      <c r="K330" s="122">
        <f t="shared" si="36"/>
        <v>7.7848593009723077E-2</v>
      </c>
      <c r="L330" s="123">
        <f t="shared" si="36"/>
        <v>-3.3752882402348109E-3</v>
      </c>
    </row>
    <row r="331" spans="2:12" x14ac:dyDescent="0.25">
      <c r="B331" s="69" t="s">
        <v>118</v>
      </c>
      <c r="G331" s="124">
        <f>ABS(G327)+ABS(G328)+ABS(G329)</f>
        <v>6850214.4985999614</v>
      </c>
      <c r="H331" s="125">
        <f t="shared" ref="H331:I331" si="41">ABS(H327)+ABS(H328)+ABS(H329)</f>
        <v>12344682.136781469</v>
      </c>
      <c r="I331" s="125">
        <f t="shared" si="41"/>
        <v>5604244.4012693465</v>
      </c>
      <c r="J331" s="126">
        <f>G331/$C330</f>
        <v>4.3199132599930225E-2</v>
      </c>
      <c r="K331" s="126">
        <f>H331/$C330</f>
        <v>7.7848593009723077E-2</v>
      </c>
      <c r="L331" s="127">
        <f>I331/$C330</f>
        <v>3.5341739599881267E-2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50350635</v>
      </c>
      <c r="D336" s="109">
        <f>SUM($D249:$D257,F258:F260)</f>
        <v>51676426.850678563</v>
      </c>
      <c r="E336" s="47">
        <f>SUM($D249:$D257,F297:F299)</f>
        <v>51911966.815609626</v>
      </c>
      <c r="F336" s="110">
        <f>SUM($D249:D257,O258:O260)</f>
        <v>51195042.703743823</v>
      </c>
      <c r="G336" s="111">
        <f>D336-$C336</f>
        <v>1325791.8506785631</v>
      </c>
      <c r="H336" s="111">
        <f t="shared" ref="H336:H338" si="42">E336-$C336</f>
        <v>1561331.8156096265</v>
      </c>
      <c r="I336" s="112">
        <f t="shared" ref="I336:I338" si="43">F336-$C336</f>
        <v>844407.70374382287</v>
      </c>
      <c r="J336" s="118">
        <f>G336/$C336</f>
        <v>2.6331184317309266E-2</v>
      </c>
      <c r="K336" s="119">
        <f t="shared" ref="K336:K339" si="44">H336/$C336</f>
        <v>3.1009178247893527E-2</v>
      </c>
      <c r="L336" s="120">
        <f t="shared" ref="L336:L339" si="45">I336/$C336</f>
        <v>1.6770547258119443E-2</v>
      </c>
    </row>
    <row r="337" spans="2:12" x14ac:dyDescent="0.25">
      <c r="B337" t="s">
        <v>107</v>
      </c>
      <c r="C337" s="109">
        <f t="shared" ref="C337:C338" si="46">C328</f>
        <v>53040850</v>
      </c>
      <c r="D337" s="109">
        <f>SUM($D261:$D269,G270:G272)</f>
        <v>51906809.49014996</v>
      </c>
      <c r="E337" s="47">
        <f>SUM($D261:$D269,G309:G311)</f>
        <v>54160026.699924178</v>
      </c>
      <c r="F337" s="110">
        <f>SUM($D261:$D269,P270:P272)</f>
        <v>51487916.146532595</v>
      </c>
      <c r="G337" s="111">
        <f t="shared" ref="G337:G338" si="47">D337-$C337</f>
        <v>-1134040.5098500401</v>
      </c>
      <c r="H337" s="111">
        <f t="shared" si="42"/>
        <v>1119176.6999241784</v>
      </c>
      <c r="I337" s="112">
        <f t="shared" si="43"/>
        <v>-1552933.8534674048</v>
      </c>
      <c r="J337" s="118">
        <f t="shared" ref="J337:J339" si="48">G337/$C337</f>
        <v>-2.1380511621703652E-2</v>
      </c>
      <c r="K337" s="119">
        <f t="shared" si="44"/>
        <v>2.1100278368920904E-2</v>
      </c>
      <c r="L337" s="120">
        <f t="shared" si="45"/>
        <v>-2.9278072532159739E-2</v>
      </c>
    </row>
    <row r="338" spans="2:12" x14ac:dyDescent="0.25">
      <c r="B338" t="s">
        <v>108</v>
      </c>
      <c r="C338" s="109">
        <f t="shared" si="46"/>
        <v>55181479</v>
      </c>
      <c r="D338" s="109">
        <f>SUM($D273:$D281,H282:H284)</f>
        <v>55078185.509737141</v>
      </c>
      <c r="E338" s="47">
        <f>SUM($D273:$D281,H321:H323)</f>
        <v>58344089.042442054</v>
      </c>
      <c r="F338" s="110">
        <f>SUM($D273:$D281,Q282:Q284)</f>
        <v>55406230.776279271</v>
      </c>
      <c r="G338" s="111">
        <f t="shared" si="47"/>
        <v>-103293.49026285857</v>
      </c>
      <c r="H338" s="111">
        <f t="shared" si="42"/>
        <v>3162610.0424420536</v>
      </c>
      <c r="I338" s="112">
        <f t="shared" si="43"/>
        <v>224751.77627927065</v>
      </c>
      <c r="J338" s="118">
        <f t="shared" si="48"/>
        <v>-1.8718869471196771E-3</v>
      </c>
      <c r="K338" s="119">
        <f t="shared" si="44"/>
        <v>5.7312890117389811E-2</v>
      </c>
      <c r="L338" s="120">
        <f t="shared" si="45"/>
        <v>4.0729567302694196E-3</v>
      </c>
    </row>
    <row r="339" spans="2:12" x14ac:dyDescent="0.25">
      <c r="B339" s="69" t="s">
        <v>114</v>
      </c>
      <c r="C339" s="113">
        <f>SUM(C336:C338)</f>
        <v>158572964</v>
      </c>
      <c r="D339" s="113">
        <f t="shared" ref="D339:F339" si="49">SUM(D336:D338)</f>
        <v>158661421.85056567</v>
      </c>
      <c r="E339" s="114">
        <f t="shared" si="49"/>
        <v>164416082.55797586</v>
      </c>
      <c r="F339" s="115">
        <f t="shared" si="49"/>
        <v>158089189.62655568</v>
      </c>
      <c r="G339" s="114">
        <f>SUM(G336:G338)</f>
        <v>88457.85056566447</v>
      </c>
      <c r="H339" s="116">
        <f t="shared" ref="H339:I339" si="50">SUM(H336:H338)</f>
        <v>5843118.5579758584</v>
      </c>
      <c r="I339" s="117">
        <f t="shared" si="50"/>
        <v>-483774.37344431132</v>
      </c>
      <c r="J339" s="121">
        <f t="shared" si="48"/>
        <v>5.5783689939518607E-4</v>
      </c>
      <c r="K339" s="122">
        <f t="shared" si="44"/>
        <v>3.6848138614447912E-2</v>
      </c>
      <c r="L339" s="123">
        <f t="shared" si="45"/>
        <v>-3.0507998415436779E-3</v>
      </c>
    </row>
    <row r="340" spans="2:12" x14ac:dyDescent="0.25">
      <c r="B340" s="69" t="s">
        <v>118</v>
      </c>
      <c r="G340" s="124">
        <f>ABS(G336)+ABS(G337)+ABS(G338)</f>
        <v>2563125.8507914618</v>
      </c>
      <c r="H340" s="125">
        <f t="shared" ref="H340:I340" si="51">ABS(H336)+ABS(H337)+ABS(H338)</f>
        <v>5843118.5579758584</v>
      </c>
      <c r="I340" s="125">
        <f t="shared" si="51"/>
        <v>2622093.3334904984</v>
      </c>
      <c r="J340" s="126">
        <f>G340/$C339</f>
        <v>1.6163700205486867E-2</v>
      </c>
      <c r="K340" s="126">
        <f>H340/$C339</f>
        <v>3.6848138614447912E-2</v>
      </c>
      <c r="L340" s="127">
        <f>I340/$C339</f>
        <v>1.6535563612788989E-2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6EF1-6B6A-4846-A6B5-953FC2547815}">
  <sheetPr>
    <tabColor theme="5" tint="0.39997558519241921"/>
  </sheetPr>
  <dimension ref="A1:AU111"/>
  <sheetViews>
    <sheetView workbookViewId="0">
      <pane xSplit="1" topLeftCell="B1" activePane="topRight" state="frozen"/>
      <selection activeCell="J25" sqref="J25"/>
      <selection pane="topRight" activeCell="F31" sqref="F31"/>
    </sheetView>
  </sheetViews>
  <sheetFormatPr defaultRowHeight="15" outlineLevelCol="1" x14ac:dyDescent="0.25"/>
  <cols>
    <col min="1" max="1" width="27.140625" bestFit="1" customWidth="1"/>
    <col min="2" max="2" width="14.28515625" bestFit="1" customWidth="1"/>
    <col min="3" max="5" width="14.28515625" customWidth="1" outlineLevel="1"/>
    <col min="6" max="7" width="12.140625" customWidth="1" outlineLevel="1"/>
    <col min="8" max="8" width="13.140625" customWidth="1" outlineLevel="1"/>
    <col min="9" max="9" width="9.28515625" customWidth="1" outlineLevel="1"/>
    <col min="10" max="10" width="9.5703125" customWidth="1" outlineLevel="1"/>
    <col min="11" max="11" width="9.28515625" customWidth="1" outlineLevel="1"/>
    <col min="12" max="12" width="5.7109375" customWidth="1"/>
    <col min="13" max="14" width="14.28515625" bestFit="1" customWidth="1"/>
    <col min="15" max="15" width="14.28515625" customWidth="1"/>
    <col min="16" max="16" width="11.5703125" bestFit="1" customWidth="1"/>
    <col min="17" max="17" width="12.42578125" customWidth="1"/>
    <col min="19" max="19" width="8.28515625" bestFit="1" customWidth="1"/>
    <col min="20" max="20" width="16.28515625" bestFit="1" customWidth="1"/>
    <col min="21" max="21" width="13.85546875" bestFit="1" customWidth="1"/>
    <col min="25" max="25" width="14.28515625" customWidth="1"/>
    <col min="26" max="26" width="16.85546875" bestFit="1" customWidth="1"/>
    <col min="27" max="27" width="21.7109375" bestFit="1" customWidth="1"/>
    <col min="31" max="31" width="27.140625" bestFit="1" customWidth="1"/>
    <col min="32" max="34" width="14.28515625" bestFit="1" customWidth="1"/>
    <col min="36" max="36" width="11.5703125" bestFit="1" customWidth="1"/>
  </cols>
  <sheetData>
    <row r="1" spans="1:24" ht="18.75" x14ac:dyDescent="0.3">
      <c r="A1" s="161" t="s">
        <v>136</v>
      </c>
    </row>
    <row r="2" spans="1:24" ht="18.75" x14ac:dyDescent="0.3">
      <c r="A2" s="161"/>
    </row>
    <row r="3" spans="1:24" x14ac:dyDescent="0.25">
      <c r="A3" s="244" t="s">
        <v>132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</row>
    <row r="4" spans="1:24" x14ac:dyDescent="0.25">
      <c r="A4" s="140" t="s">
        <v>120</v>
      </c>
      <c r="B4" s="140" t="s">
        <v>131</v>
      </c>
      <c r="C4" s="239" t="s">
        <v>143</v>
      </c>
      <c r="D4" s="239"/>
      <c r="E4" s="240"/>
      <c r="F4" s="238" t="s">
        <v>141</v>
      </c>
      <c r="G4" s="239"/>
      <c r="H4" s="240"/>
      <c r="I4" s="238" t="s">
        <v>122</v>
      </c>
      <c r="J4" s="239"/>
      <c r="K4" s="240"/>
      <c r="M4" s="245" t="s">
        <v>121</v>
      </c>
      <c r="N4" s="246"/>
      <c r="O4" s="163" t="s">
        <v>129</v>
      </c>
      <c r="P4" s="245" t="s">
        <v>126</v>
      </c>
      <c r="Q4" s="246"/>
      <c r="R4" s="245" t="s">
        <v>122</v>
      </c>
      <c r="S4" s="246"/>
      <c r="T4" s="245" t="s">
        <v>133</v>
      </c>
      <c r="U4" s="246"/>
      <c r="V4" s="245" t="s">
        <v>134</v>
      </c>
      <c r="W4" s="246"/>
    </row>
    <row r="5" spans="1:24" ht="60" x14ac:dyDescent="0.25">
      <c r="A5" s="77" t="s">
        <v>95</v>
      </c>
      <c r="B5" s="90" t="s">
        <v>41</v>
      </c>
      <c r="C5" s="106" t="s">
        <v>82</v>
      </c>
      <c r="D5" s="106" t="s">
        <v>83</v>
      </c>
      <c r="E5" s="107" t="s">
        <v>63</v>
      </c>
      <c r="F5" s="105" t="s">
        <v>82</v>
      </c>
      <c r="G5" s="106" t="s">
        <v>83</v>
      </c>
      <c r="H5" s="141" t="s">
        <v>63</v>
      </c>
      <c r="I5" s="105" t="s">
        <v>82</v>
      </c>
      <c r="J5" s="106" t="s">
        <v>83</v>
      </c>
      <c r="K5" s="141" t="s">
        <v>63</v>
      </c>
      <c r="M5" s="87" t="s">
        <v>99</v>
      </c>
      <c r="N5" s="152" t="s">
        <v>96</v>
      </c>
      <c r="O5" s="188" t="s">
        <v>130</v>
      </c>
      <c r="P5" s="162" t="s">
        <v>99</v>
      </c>
      <c r="Q5" s="159" t="s">
        <v>96</v>
      </c>
      <c r="R5" s="162" t="s">
        <v>99</v>
      </c>
      <c r="S5" s="159" t="s">
        <v>96</v>
      </c>
      <c r="T5" s="162" t="s">
        <v>99</v>
      </c>
      <c r="U5" s="162" t="s">
        <v>96</v>
      </c>
      <c r="V5" s="162" t="s">
        <v>99</v>
      </c>
      <c r="W5" s="162" t="s">
        <v>96</v>
      </c>
    </row>
    <row r="6" spans="1:24" x14ac:dyDescent="0.25">
      <c r="A6" s="91" t="s">
        <v>1</v>
      </c>
      <c r="B6" s="133">
        <f>B34+B61+B88</f>
        <v>3295588387</v>
      </c>
      <c r="C6" s="129">
        <f t="shared" ref="C6:E6" si="0">C34+C61+C88</f>
        <v>3331735330.5495291</v>
      </c>
      <c r="D6" s="129">
        <f t="shared" si="0"/>
        <v>3314578885.8162618</v>
      </c>
      <c r="E6" s="129">
        <f t="shared" si="0"/>
        <v>3329483286.5150356</v>
      </c>
      <c r="F6" s="128">
        <f>C6-$B6</f>
        <v>36146943.549529076</v>
      </c>
      <c r="G6" s="129">
        <f t="shared" ref="G6:G24" si="1">D6-$B6</f>
        <v>18990498.816261768</v>
      </c>
      <c r="H6" s="130">
        <f t="shared" ref="H6:H24" si="2">E6-$B6</f>
        <v>33894899.515035629</v>
      </c>
      <c r="I6" s="94">
        <f>F6/$B6</f>
        <v>1.0968282232124845E-2</v>
      </c>
      <c r="J6" s="147">
        <f t="shared" ref="J6:J28" si="3">G6/$B6</f>
        <v>5.7624000895175409E-3</v>
      </c>
      <c r="K6" s="148">
        <f t="shared" ref="K6:K28" si="4">H6/$B6</f>
        <v>1.0284931106305548E-2</v>
      </c>
      <c r="M6" s="129">
        <f t="shared" ref="M6:N21" si="5">M34+M61+M88</f>
        <v>3314578885.8162618</v>
      </c>
      <c r="N6" s="130">
        <f t="shared" si="5"/>
        <v>3314578885.8162618</v>
      </c>
      <c r="O6" s="129">
        <f t="shared" ref="O6" si="6">O34+O61+O88</f>
        <v>0</v>
      </c>
      <c r="P6" s="129">
        <f>M6-$B6</f>
        <v>18990498.816261768</v>
      </c>
      <c r="Q6" s="130">
        <f t="shared" ref="Q6:Q24" si="7">N6-$B6</f>
        <v>18990498.816261768</v>
      </c>
      <c r="R6" s="147">
        <f>P6/$B6</f>
        <v>5.7624000895175409E-3</v>
      </c>
      <c r="S6" s="148">
        <f t="shared" ref="S6:S24" si="8">Q6/$B6</f>
        <v>5.7624000895175409E-3</v>
      </c>
      <c r="T6" s="129">
        <f>T34+T61+T88</f>
        <v>33262691.18130374</v>
      </c>
      <c r="U6" s="130">
        <f t="shared" ref="U6:U24" si="9">U34+U61+U88</f>
        <v>33262691.18130374</v>
      </c>
      <c r="V6" s="147">
        <f>T6/$B6</f>
        <v>1.0093096368622366E-2</v>
      </c>
      <c r="W6" s="148">
        <f t="shared" ref="W6:W24" si="10">U6/$B6</f>
        <v>1.0093096368622366E-2</v>
      </c>
      <c r="X6" s="47"/>
    </row>
    <row r="7" spans="1:24" x14ac:dyDescent="0.25">
      <c r="A7" s="78" t="s">
        <v>2</v>
      </c>
      <c r="B7" s="132">
        <f t="shared" ref="B7:E24" si="11">B35+B62+B89</f>
        <v>2858208</v>
      </c>
      <c r="C7" s="131">
        <f t="shared" si="11"/>
        <v>2973230.2153330054</v>
      </c>
      <c r="D7" s="131">
        <f t="shared" si="11"/>
        <v>2971795.3123254497</v>
      </c>
      <c r="E7" s="131">
        <f t="shared" si="11"/>
        <v>3205220.5679677455</v>
      </c>
      <c r="F7" s="131">
        <f t="shared" ref="F7:F24" si="12">C7-$B7</f>
        <v>115022.21533300541</v>
      </c>
      <c r="G7" s="131">
        <f t="shared" si="1"/>
        <v>113587.31232544966</v>
      </c>
      <c r="H7" s="132">
        <f t="shared" si="2"/>
        <v>347012.56796774548</v>
      </c>
      <c r="I7" s="80">
        <f t="shared" ref="I7:I28" si="13">F7/$B7</f>
        <v>4.0242772860829376E-2</v>
      </c>
      <c r="J7" s="80">
        <f t="shared" si="3"/>
        <v>3.9740743964557394E-2</v>
      </c>
      <c r="K7" s="149">
        <f t="shared" si="4"/>
        <v>0.12140913746226499</v>
      </c>
      <c r="M7" s="131">
        <f t="shared" si="5"/>
        <v>2971795.3123254497</v>
      </c>
      <c r="N7" s="132">
        <f t="shared" si="5"/>
        <v>2973230.2153330054</v>
      </c>
      <c r="O7" s="131">
        <f t="shared" ref="O7" si="14">O35+O62+O89</f>
        <v>1434.9030075562187</v>
      </c>
      <c r="P7" s="131">
        <f t="shared" ref="P7:P15" si="15">M7-$B7</f>
        <v>113587.31232544966</v>
      </c>
      <c r="Q7" s="132">
        <f t="shared" si="7"/>
        <v>115022.21533300541</v>
      </c>
      <c r="R7" s="80">
        <f t="shared" ref="R7:R24" si="16">P7/$B7</f>
        <v>3.9740743964557394E-2</v>
      </c>
      <c r="S7" s="149">
        <f t="shared" si="8"/>
        <v>4.0242772860829376E-2</v>
      </c>
      <c r="T7" s="131">
        <f t="shared" ref="T7" si="17">T35+T62+T89</f>
        <v>113587.31232544943</v>
      </c>
      <c r="U7" s="132">
        <f t="shared" si="9"/>
        <v>115022.21533300565</v>
      </c>
      <c r="V7" s="80">
        <f t="shared" ref="V7:V24" si="18">T7/$B7</f>
        <v>3.9740743964557311E-2</v>
      </c>
      <c r="W7" s="149">
        <f t="shared" si="10"/>
        <v>4.0242772860829459E-2</v>
      </c>
      <c r="X7" s="47"/>
    </row>
    <row r="8" spans="1:24" x14ac:dyDescent="0.25">
      <c r="A8" s="91" t="s">
        <v>8</v>
      </c>
      <c r="B8" s="133">
        <f t="shared" si="11"/>
        <v>7937003</v>
      </c>
      <c r="C8" s="128">
        <f t="shared" si="11"/>
        <v>6832494.938466195</v>
      </c>
      <c r="D8" s="128">
        <f t="shared" si="11"/>
        <v>7561512.6980478931</v>
      </c>
      <c r="E8" s="128">
        <f t="shared" si="11"/>
        <v>4969527.2259121081</v>
      </c>
      <c r="F8" s="128">
        <f t="shared" si="12"/>
        <v>-1104508.061533805</v>
      </c>
      <c r="G8" s="128">
        <f t="shared" si="1"/>
        <v>-375490.30195210688</v>
      </c>
      <c r="H8" s="133">
        <f t="shared" si="2"/>
        <v>-2967475.7740878919</v>
      </c>
      <c r="I8" s="94">
        <f t="shared" si="13"/>
        <v>-0.13915933527224381</v>
      </c>
      <c r="J8" s="94">
        <f t="shared" si="3"/>
        <v>-4.7308827015953868E-2</v>
      </c>
      <c r="K8" s="150">
        <f t="shared" si="4"/>
        <v>-0.37387862573415831</v>
      </c>
      <c r="M8" s="128">
        <f t="shared" si="5"/>
        <v>7561512.6980478931</v>
      </c>
      <c r="N8" s="133">
        <f t="shared" si="5"/>
        <v>7561512.6980478931</v>
      </c>
      <c r="O8" s="128">
        <f t="shared" ref="O8" si="19">O36+O63+O90</f>
        <v>0</v>
      </c>
      <c r="P8" s="128">
        <f t="shared" si="15"/>
        <v>-375490.30195210688</v>
      </c>
      <c r="Q8" s="133">
        <f t="shared" si="7"/>
        <v>-375490.30195210688</v>
      </c>
      <c r="R8" s="94">
        <f t="shared" si="16"/>
        <v>-4.7308827015953868E-2</v>
      </c>
      <c r="S8" s="150">
        <f t="shared" si="8"/>
        <v>-4.7308827015953868E-2</v>
      </c>
      <c r="T8" s="128">
        <f t="shared" ref="T8" si="20">T36+T63+T90</f>
        <v>731143.61867329245</v>
      </c>
      <c r="U8" s="133">
        <f t="shared" si="9"/>
        <v>731143.61867329245</v>
      </c>
      <c r="V8" s="94">
        <f t="shared" si="18"/>
        <v>9.2118349794411372E-2</v>
      </c>
      <c r="W8" s="150">
        <f t="shared" si="10"/>
        <v>9.2118349794411372E-2</v>
      </c>
      <c r="X8" s="47"/>
    </row>
    <row r="9" spans="1:24" x14ac:dyDescent="0.25">
      <c r="A9" s="78" t="s">
        <v>3</v>
      </c>
      <c r="B9" s="132">
        <f t="shared" si="11"/>
        <v>1104216</v>
      </c>
      <c r="C9" s="131">
        <f t="shared" si="11"/>
        <v>1093886.8194568851</v>
      </c>
      <c r="D9" s="131">
        <f t="shared" si="11"/>
        <v>1080419.8334440375</v>
      </c>
      <c r="E9" s="131">
        <f t="shared" si="11"/>
        <v>1941181.2193783219</v>
      </c>
      <c r="F9" s="131">
        <f t="shared" si="12"/>
        <v>-10329.180543114897</v>
      </c>
      <c r="G9" s="131">
        <f t="shared" si="1"/>
        <v>-23796.166555962525</v>
      </c>
      <c r="H9" s="132">
        <f t="shared" si="2"/>
        <v>836965.2193783219</v>
      </c>
      <c r="I9" s="80">
        <f t="shared" si="13"/>
        <v>-9.3543116048987671E-3</v>
      </c>
      <c r="J9" s="80">
        <f t="shared" si="3"/>
        <v>-2.1550282332408265E-2</v>
      </c>
      <c r="K9" s="149">
        <f t="shared" si="4"/>
        <v>0.75797237078463087</v>
      </c>
      <c r="M9" s="131">
        <f t="shared" si="5"/>
        <v>1080419.8334440375</v>
      </c>
      <c r="N9" s="132">
        <f t="shared" si="5"/>
        <v>1080419.8334440375</v>
      </c>
      <c r="O9" s="131">
        <f t="shared" ref="O9" si="21">O37+O64+O91</f>
        <v>0</v>
      </c>
      <c r="P9" s="131">
        <f t="shared" si="15"/>
        <v>-23796.166555962525</v>
      </c>
      <c r="Q9" s="132">
        <f t="shared" si="7"/>
        <v>-23796.166555962525</v>
      </c>
      <c r="R9" s="80">
        <f t="shared" si="16"/>
        <v>-2.1550282332408265E-2</v>
      </c>
      <c r="S9" s="149">
        <f t="shared" si="8"/>
        <v>-2.1550282332408265E-2</v>
      </c>
      <c r="T9" s="131">
        <f t="shared" ref="T9" si="22">T37+T64+T91</f>
        <v>23796.166555962525</v>
      </c>
      <c r="U9" s="132">
        <f t="shared" si="9"/>
        <v>23796.166555962525</v>
      </c>
      <c r="V9" s="80">
        <f t="shared" si="18"/>
        <v>2.1550282332408265E-2</v>
      </c>
      <c r="W9" s="149">
        <f t="shared" si="10"/>
        <v>2.1550282332408265E-2</v>
      </c>
      <c r="X9" s="47"/>
    </row>
    <row r="10" spans="1:24" x14ac:dyDescent="0.25">
      <c r="A10" s="91" t="s">
        <v>9</v>
      </c>
      <c r="B10" s="133">
        <f t="shared" si="11"/>
        <v>21797490</v>
      </c>
      <c r="C10" s="128">
        <f t="shared" si="11"/>
        <v>22531032.51670875</v>
      </c>
      <c r="D10" s="128">
        <f t="shared" si="11"/>
        <v>24830379.732061982</v>
      </c>
      <c r="E10" s="128">
        <f t="shared" si="11"/>
        <v>22496697.398532096</v>
      </c>
      <c r="F10" s="128">
        <f t="shared" si="12"/>
        <v>733542.51670875028</v>
      </c>
      <c r="G10" s="128">
        <f t="shared" si="1"/>
        <v>3032889.7320619822</v>
      </c>
      <c r="H10" s="133">
        <f t="shared" si="2"/>
        <v>699207.3985320963</v>
      </c>
      <c r="I10" s="94">
        <f t="shared" si="13"/>
        <v>3.3652613980267927E-2</v>
      </c>
      <c r="J10" s="94">
        <f t="shared" si="3"/>
        <v>0.13913940238357636</v>
      </c>
      <c r="K10" s="150">
        <f t="shared" si="4"/>
        <v>3.2077427196071491E-2</v>
      </c>
      <c r="M10" s="128">
        <f t="shared" si="5"/>
        <v>22496697.398532096</v>
      </c>
      <c r="N10" s="133">
        <f t="shared" si="5"/>
        <v>22496697.398532096</v>
      </c>
      <c r="O10" s="128">
        <f t="shared" ref="O10" si="23">O38+O65+O92</f>
        <v>0</v>
      </c>
      <c r="P10" s="128">
        <f t="shared" si="15"/>
        <v>699207.3985320963</v>
      </c>
      <c r="Q10" s="133">
        <f t="shared" si="7"/>
        <v>699207.3985320963</v>
      </c>
      <c r="R10" s="94">
        <f t="shared" si="16"/>
        <v>3.2077427196071491E-2</v>
      </c>
      <c r="S10" s="150">
        <f t="shared" si="8"/>
        <v>3.2077427196071491E-2</v>
      </c>
      <c r="T10" s="128">
        <f t="shared" ref="T10" si="24">T38+T65+T92</f>
        <v>917096.9235414518</v>
      </c>
      <c r="U10" s="133">
        <f t="shared" si="9"/>
        <v>917096.9235414518</v>
      </c>
      <c r="V10" s="94">
        <f t="shared" si="18"/>
        <v>4.2073510461133452E-2</v>
      </c>
      <c r="W10" s="150">
        <f t="shared" si="10"/>
        <v>4.2073510461133452E-2</v>
      </c>
      <c r="X10" s="47"/>
    </row>
    <row r="11" spans="1:24" x14ac:dyDescent="0.25">
      <c r="A11" s="78" t="s">
        <v>10</v>
      </c>
      <c r="B11" s="132">
        <f t="shared" si="11"/>
        <v>113883908</v>
      </c>
      <c r="C11" s="131">
        <f t="shared" si="11"/>
        <v>115316183.89742103</v>
      </c>
      <c r="D11" s="131">
        <f t="shared" si="11"/>
        <v>120193923.5260628</v>
      </c>
      <c r="E11" s="131">
        <f t="shared" si="11"/>
        <v>118872375.41769528</v>
      </c>
      <c r="F11" s="131">
        <f t="shared" si="12"/>
        <v>1432275.8974210322</v>
      </c>
      <c r="G11" s="131">
        <f t="shared" si="1"/>
        <v>6310015.5260628015</v>
      </c>
      <c r="H11" s="132">
        <f t="shared" si="2"/>
        <v>4988467.4176952839</v>
      </c>
      <c r="I11" s="80">
        <f t="shared" si="13"/>
        <v>1.2576631084885428E-2</v>
      </c>
      <c r="J11" s="80">
        <f t="shared" si="3"/>
        <v>5.5407437599197959E-2</v>
      </c>
      <c r="K11" s="149">
        <f t="shared" si="4"/>
        <v>4.380309303835344E-2</v>
      </c>
      <c r="M11" s="131">
        <f t="shared" si="5"/>
        <v>120193923.5260628</v>
      </c>
      <c r="N11" s="132">
        <f t="shared" si="5"/>
        <v>115316183.89742103</v>
      </c>
      <c r="O11" s="131">
        <f t="shared" ref="O11" si="25">O39+O66+O93</f>
        <v>-4877739.6286417693</v>
      </c>
      <c r="P11" s="131">
        <f t="shared" si="15"/>
        <v>6310015.5260628015</v>
      </c>
      <c r="Q11" s="132">
        <f t="shared" si="7"/>
        <v>1432275.8974210322</v>
      </c>
      <c r="R11" s="80">
        <f t="shared" si="16"/>
        <v>5.5407437599197959E-2</v>
      </c>
      <c r="S11" s="149">
        <f t="shared" si="8"/>
        <v>1.2576631084885428E-2</v>
      </c>
      <c r="T11" s="131">
        <f t="shared" ref="T11" si="26">T39+T66+T93</f>
        <v>6310015.5260628089</v>
      </c>
      <c r="U11" s="132">
        <f t="shared" si="9"/>
        <v>1557299.9466387257</v>
      </c>
      <c r="V11" s="80">
        <f t="shared" si="18"/>
        <v>5.5407437599198028E-2</v>
      </c>
      <c r="W11" s="149">
        <f t="shared" si="10"/>
        <v>1.3674451237120574E-2</v>
      </c>
      <c r="X11" s="47"/>
    </row>
    <row r="12" spans="1:24" x14ac:dyDescent="0.25">
      <c r="A12" s="91" t="s">
        <v>11</v>
      </c>
      <c r="B12" s="133">
        <f t="shared" si="11"/>
        <v>78612734</v>
      </c>
      <c r="C12" s="128">
        <f t="shared" si="11"/>
        <v>79020895.937812731</v>
      </c>
      <c r="D12" s="128">
        <f t="shared" si="11"/>
        <v>80686765.283339337</v>
      </c>
      <c r="E12" s="128">
        <f t="shared" si="11"/>
        <v>77253193.117387801</v>
      </c>
      <c r="F12" s="128">
        <f t="shared" si="12"/>
        <v>408161.93781273067</v>
      </c>
      <c r="G12" s="128">
        <f t="shared" si="1"/>
        <v>2074031.2833393365</v>
      </c>
      <c r="H12" s="133">
        <f t="shared" si="2"/>
        <v>-1359540.8826121986</v>
      </c>
      <c r="I12" s="94">
        <f t="shared" si="13"/>
        <v>5.1920588058002237E-3</v>
      </c>
      <c r="J12" s="94">
        <f t="shared" si="3"/>
        <v>2.6382892157641235E-2</v>
      </c>
      <c r="K12" s="150">
        <f t="shared" si="4"/>
        <v>-1.7294155964760093E-2</v>
      </c>
      <c r="M12" s="128">
        <f t="shared" si="5"/>
        <v>80686765.283339337</v>
      </c>
      <c r="N12" s="133">
        <f t="shared" si="5"/>
        <v>79020895.937812731</v>
      </c>
      <c r="O12" s="128">
        <f t="shared" ref="O12" si="27">O40+O67+O94</f>
        <v>-1665869.3455266021</v>
      </c>
      <c r="P12" s="128">
        <f t="shared" si="15"/>
        <v>2074031.2833393365</v>
      </c>
      <c r="Q12" s="133">
        <f t="shared" si="7"/>
        <v>408161.93781273067</v>
      </c>
      <c r="R12" s="94">
        <f t="shared" si="16"/>
        <v>2.6382892157641235E-2</v>
      </c>
      <c r="S12" s="150">
        <f t="shared" si="8"/>
        <v>5.1920588058002237E-3</v>
      </c>
      <c r="T12" s="128">
        <f t="shared" ref="T12" si="28">T40+T67+T94</f>
        <v>2074031.2833393365</v>
      </c>
      <c r="U12" s="133">
        <f t="shared" si="9"/>
        <v>408161.9378127344</v>
      </c>
      <c r="V12" s="94">
        <f t="shared" si="18"/>
        <v>2.6382892157641235E-2</v>
      </c>
      <c r="W12" s="150">
        <f t="shared" si="10"/>
        <v>5.1920588058002714E-3</v>
      </c>
      <c r="X12" s="47"/>
    </row>
    <row r="13" spans="1:24" x14ac:dyDescent="0.25">
      <c r="A13" s="78" t="s">
        <v>105</v>
      </c>
      <c r="B13" s="132">
        <f t="shared" si="11"/>
        <v>366113557</v>
      </c>
      <c r="C13" s="131">
        <f t="shared" si="11"/>
        <v>347970896.5395571</v>
      </c>
      <c r="D13" s="131">
        <f t="shared" si="11"/>
        <v>369269707.72224313</v>
      </c>
      <c r="E13" s="131">
        <f t="shared" si="11"/>
        <v>347878931.19523931</v>
      </c>
      <c r="F13" s="131">
        <f t="shared" si="12"/>
        <v>-18142660.460442901</v>
      </c>
      <c r="G13" s="131">
        <f t="shared" si="1"/>
        <v>3156150.7222431302</v>
      </c>
      <c r="H13" s="132">
        <f t="shared" si="2"/>
        <v>-18234625.804760695</v>
      </c>
      <c r="I13" s="80">
        <f t="shared" si="13"/>
        <v>-4.9554735446310998E-2</v>
      </c>
      <c r="J13" s="80">
        <f t="shared" si="3"/>
        <v>8.6206879311031097E-3</v>
      </c>
      <c r="K13" s="149">
        <f t="shared" si="4"/>
        <v>-4.980592894231637E-2</v>
      </c>
      <c r="M13" s="131">
        <f t="shared" si="5"/>
        <v>369269707.72224313</v>
      </c>
      <c r="N13" s="132">
        <f t="shared" si="5"/>
        <v>369269707.72224313</v>
      </c>
      <c r="O13" s="131">
        <f t="shared" ref="O13" si="29">O41+O68+O95</f>
        <v>0</v>
      </c>
      <c r="P13" s="131">
        <f t="shared" si="15"/>
        <v>3156150.7222431302</v>
      </c>
      <c r="Q13" s="132">
        <f t="shared" si="7"/>
        <v>3156150.7222431302</v>
      </c>
      <c r="R13" s="80">
        <f t="shared" si="16"/>
        <v>8.6206879311031097E-3</v>
      </c>
      <c r="S13" s="149">
        <f t="shared" si="8"/>
        <v>8.6206879311031097E-3</v>
      </c>
      <c r="T13" s="131">
        <f t="shared" ref="T13" si="30">T41+T68+T95</f>
        <v>13922256.760673076</v>
      </c>
      <c r="U13" s="132">
        <f t="shared" si="9"/>
        <v>13922256.760673076</v>
      </c>
      <c r="V13" s="80">
        <f t="shared" si="18"/>
        <v>3.8027154401914363E-2</v>
      </c>
      <c r="W13" s="149">
        <f t="shared" si="10"/>
        <v>3.8027154401914363E-2</v>
      </c>
      <c r="X13" s="47"/>
    </row>
    <row r="14" spans="1:24" x14ac:dyDescent="0.25">
      <c r="A14" s="91" t="s">
        <v>12</v>
      </c>
      <c r="B14" s="183">
        <f t="shared" si="11"/>
        <v>15446405</v>
      </c>
      <c r="C14" s="128">
        <f t="shared" si="11"/>
        <v>15633792.65301968</v>
      </c>
      <c r="D14" s="128">
        <f t="shared" si="11"/>
        <v>15466096.111410949</v>
      </c>
      <c r="E14" s="128">
        <f t="shared" si="11"/>
        <v>15694093.478220908</v>
      </c>
      <c r="F14" s="128">
        <f t="shared" si="12"/>
        <v>187387.65301967971</v>
      </c>
      <c r="G14" s="128">
        <f t="shared" si="1"/>
        <v>19691.111410949379</v>
      </c>
      <c r="H14" s="133">
        <f t="shared" si="2"/>
        <v>247688.47822090797</v>
      </c>
      <c r="I14" s="94">
        <f t="shared" si="13"/>
        <v>1.2131473505950395E-2</v>
      </c>
      <c r="J14" s="94">
        <f t="shared" si="3"/>
        <v>1.2748022216787257E-3</v>
      </c>
      <c r="K14" s="150">
        <f t="shared" si="4"/>
        <v>1.6035347915641728E-2</v>
      </c>
      <c r="M14" s="128">
        <f t="shared" si="5"/>
        <v>15466096.111410949</v>
      </c>
      <c r="N14" s="133">
        <f t="shared" si="5"/>
        <v>15466096.111410949</v>
      </c>
      <c r="O14" s="128">
        <f t="shared" ref="O14" si="31">O42+O69+O96</f>
        <v>0</v>
      </c>
      <c r="P14" s="128">
        <f t="shared" si="15"/>
        <v>19691.111410949379</v>
      </c>
      <c r="Q14" s="133">
        <f t="shared" si="7"/>
        <v>19691.111410949379</v>
      </c>
      <c r="R14" s="94">
        <f t="shared" si="16"/>
        <v>1.2748022216787257E-3</v>
      </c>
      <c r="S14" s="150">
        <f t="shared" si="8"/>
        <v>1.2748022216787257E-3</v>
      </c>
      <c r="T14" s="128">
        <f t="shared" ref="T14" si="32">T42+T69+T96</f>
        <v>134032.18516879808</v>
      </c>
      <c r="U14" s="133">
        <f t="shared" si="9"/>
        <v>134032.18516879808</v>
      </c>
      <c r="V14" s="94">
        <f t="shared" si="18"/>
        <v>8.6772414143483929E-3</v>
      </c>
      <c r="W14" s="150">
        <f t="shared" si="10"/>
        <v>8.6772414143483929E-3</v>
      </c>
      <c r="X14" s="47"/>
    </row>
    <row r="15" spans="1:24" x14ac:dyDescent="0.25">
      <c r="A15" s="78" t="s">
        <v>5</v>
      </c>
      <c r="B15" s="132">
        <f t="shared" si="11"/>
        <v>158572964</v>
      </c>
      <c r="C15" s="131">
        <f t="shared" si="11"/>
        <v>159105769.08478156</v>
      </c>
      <c r="D15" s="131">
        <f t="shared" si="11"/>
        <v>170917646.13678145</v>
      </c>
      <c r="E15" s="131">
        <f t="shared" si="11"/>
        <v>158037734.53939164</v>
      </c>
      <c r="F15" s="131">
        <f t="shared" si="12"/>
        <v>532805.08478155732</v>
      </c>
      <c r="G15" s="131">
        <f t="shared" si="1"/>
        <v>12344682.136781454</v>
      </c>
      <c r="H15" s="132">
        <f t="shared" si="2"/>
        <v>-535229.46060836315</v>
      </c>
      <c r="I15" s="80">
        <f t="shared" si="13"/>
        <v>3.3599995317080489E-3</v>
      </c>
      <c r="J15" s="80">
        <f t="shared" si="3"/>
        <v>7.784859300972298E-2</v>
      </c>
      <c r="K15" s="149">
        <f t="shared" si="4"/>
        <v>-3.3752882402347173E-3</v>
      </c>
      <c r="M15" s="131">
        <f t="shared" si="5"/>
        <v>170917646.13678145</v>
      </c>
      <c r="N15" s="132">
        <f t="shared" si="5"/>
        <v>158037734.53939164</v>
      </c>
      <c r="O15" s="131">
        <f t="shared" ref="O15" si="33">O43+O70+O97</f>
        <v>-12879911.597389847</v>
      </c>
      <c r="P15" s="131">
        <f t="shared" si="15"/>
        <v>12344682.136781454</v>
      </c>
      <c r="Q15" s="132">
        <f t="shared" si="7"/>
        <v>-535229.46060836315</v>
      </c>
      <c r="R15" s="80">
        <f t="shared" si="16"/>
        <v>7.784859300972298E-2</v>
      </c>
      <c r="S15" s="149">
        <f t="shared" si="8"/>
        <v>-3.3752882402347173E-3</v>
      </c>
      <c r="T15" s="131">
        <f t="shared" ref="T15" si="34">T43+T70+T97</f>
        <v>12344682.136781469</v>
      </c>
      <c r="U15" s="132">
        <f t="shared" si="9"/>
        <v>5604244.4012693465</v>
      </c>
      <c r="V15" s="80">
        <f t="shared" si="18"/>
        <v>7.7848593009723077E-2</v>
      </c>
      <c r="W15" s="149">
        <f t="shared" si="10"/>
        <v>3.5341739599881267E-2</v>
      </c>
      <c r="X15" s="47"/>
    </row>
    <row r="16" spans="1:24" x14ac:dyDescent="0.25">
      <c r="A16" s="91" t="s">
        <v>6</v>
      </c>
      <c r="B16" s="133">
        <f t="shared" si="11"/>
        <v>88895964</v>
      </c>
      <c r="C16" s="128">
        <f t="shared" si="11"/>
        <v>79038791.618048459</v>
      </c>
      <c r="D16" s="128">
        <f t="shared" si="11"/>
        <v>76625480.529933497</v>
      </c>
      <c r="E16" s="128">
        <f t="shared" si="11"/>
        <v>74795980.828085601</v>
      </c>
      <c r="F16" s="128">
        <f t="shared" si="12"/>
        <v>-9857172.3819515407</v>
      </c>
      <c r="G16" s="128">
        <f t="shared" si="1"/>
        <v>-12270483.470066503</v>
      </c>
      <c r="H16" s="133">
        <f t="shared" si="2"/>
        <v>-14099983.171914399</v>
      </c>
      <c r="I16" s="94">
        <f t="shared" si="13"/>
        <v>-0.11088436345604555</v>
      </c>
      <c r="J16" s="94">
        <f t="shared" si="3"/>
        <v>-0.13803195238499807</v>
      </c>
      <c r="K16" s="150">
        <f t="shared" si="4"/>
        <v>-0.15861218594709653</v>
      </c>
      <c r="M16" s="128">
        <f t="shared" si="5"/>
        <v>74795980.828085601</v>
      </c>
      <c r="N16" s="133">
        <f t="shared" si="5"/>
        <v>79038791.618048459</v>
      </c>
      <c r="O16" s="128">
        <f t="shared" ref="O16" si="35">O44+O71+O98</f>
        <v>4242810.7899628654</v>
      </c>
      <c r="P16" s="128">
        <f>M16-$B16</f>
        <v>-14099983.171914399</v>
      </c>
      <c r="Q16" s="133">
        <f t="shared" si="7"/>
        <v>-9857172.3819515407</v>
      </c>
      <c r="R16" s="94">
        <f t="shared" si="16"/>
        <v>-0.15861218594709653</v>
      </c>
      <c r="S16" s="150">
        <f t="shared" si="8"/>
        <v>-0.11088436345604555</v>
      </c>
      <c r="T16" s="128">
        <f t="shared" ref="T16" si="36">T44+T71+T98</f>
        <v>14099983.171914402</v>
      </c>
      <c r="U16" s="133">
        <f t="shared" si="9"/>
        <v>12141430.775649782</v>
      </c>
      <c r="V16" s="94">
        <f t="shared" si="18"/>
        <v>0.15861218594709656</v>
      </c>
      <c r="W16" s="150">
        <f t="shared" si="10"/>
        <v>0.13658022512304138</v>
      </c>
      <c r="X16" s="47"/>
    </row>
    <row r="17" spans="1:24" x14ac:dyDescent="0.25">
      <c r="A17" s="78" t="s">
        <v>7</v>
      </c>
      <c r="B17" s="132">
        <f t="shared" si="11"/>
        <v>3464</v>
      </c>
      <c r="C17" s="131">
        <f t="shared" si="11"/>
        <v>3692.5285666498512</v>
      </c>
      <c r="D17" s="131">
        <f t="shared" si="11"/>
        <v>6500.6022741825054</v>
      </c>
      <c r="E17" s="131">
        <f t="shared" si="11"/>
        <v>5661.1837904359181</v>
      </c>
      <c r="F17" s="131">
        <f t="shared" si="12"/>
        <v>228.5285666498512</v>
      </c>
      <c r="G17" s="131">
        <f t="shared" si="1"/>
        <v>3036.6022741825054</v>
      </c>
      <c r="H17" s="132">
        <f t="shared" si="2"/>
        <v>2197.1837904359181</v>
      </c>
      <c r="I17" s="80">
        <f t="shared" si="13"/>
        <v>6.5972449956654508E-2</v>
      </c>
      <c r="J17" s="80">
        <f t="shared" si="3"/>
        <v>0.87661728469471867</v>
      </c>
      <c r="K17" s="149">
        <f t="shared" si="4"/>
        <v>0.63429093257387936</v>
      </c>
      <c r="M17" s="131">
        <f t="shared" si="5"/>
        <v>6500.6022741825054</v>
      </c>
      <c r="N17" s="132">
        <f t="shared" si="5"/>
        <v>3692.5285666498512</v>
      </c>
      <c r="O17" s="131">
        <f t="shared" ref="O17" si="37">O45+O72+O99</f>
        <v>-2808.0737075326547</v>
      </c>
      <c r="P17" s="131">
        <f t="shared" ref="P17:P24" si="38">M17-$B17</f>
        <v>3036.6022741825054</v>
      </c>
      <c r="Q17" s="132">
        <f t="shared" si="7"/>
        <v>228.5285666498512</v>
      </c>
      <c r="R17" s="80">
        <f t="shared" si="16"/>
        <v>0.87661728469471867</v>
      </c>
      <c r="S17" s="149">
        <f t="shared" si="8"/>
        <v>6.5972449956654508E-2</v>
      </c>
      <c r="T17" s="131">
        <f t="shared" ref="T17" si="39">T45+T72+T99</f>
        <v>4470.5362897545983</v>
      </c>
      <c r="U17" s="132">
        <f t="shared" si="9"/>
        <v>1858.9896950360555</v>
      </c>
      <c r="V17" s="80">
        <f t="shared" si="18"/>
        <v>1.2905705224464776</v>
      </c>
      <c r="W17" s="149">
        <f t="shared" si="10"/>
        <v>0.53665984267784517</v>
      </c>
      <c r="X17" s="47"/>
    </row>
    <row r="18" spans="1:24" x14ac:dyDescent="0.25">
      <c r="A18" s="91" t="s">
        <v>13</v>
      </c>
      <c r="B18" s="133">
        <f t="shared" si="11"/>
        <v>287215763</v>
      </c>
      <c r="C18" s="128">
        <f t="shared" si="11"/>
        <v>297040555.70910466</v>
      </c>
      <c r="D18" s="128">
        <f t="shared" si="11"/>
        <v>307757281.47409344</v>
      </c>
      <c r="E18" s="128">
        <f t="shared" si="11"/>
        <v>278787226.22348261</v>
      </c>
      <c r="F18" s="128">
        <f t="shared" si="12"/>
        <v>9824792.7091046572</v>
      </c>
      <c r="G18" s="128">
        <f t="shared" si="1"/>
        <v>20541518.474093437</v>
      </c>
      <c r="H18" s="133">
        <f t="shared" si="2"/>
        <v>-8428536.7765173912</v>
      </c>
      <c r="I18" s="94">
        <f t="shared" si="13"/>
        <v>3.4207010807776092E-2</v>
      </c>
      <c r="J18" s="94">
        <f t="shared" si="3"/>
        <v>7.151946766269035E-2</v>
      </c>
      <c r="K18" s="150">
        <f t="shared" si="4"/>
        <v>-2.9345662259203341E-2</v>
      </c>
      <c r="M18" s="128">
        <f t="shared" si="5"/>
        <v>307757281.47409344</v>
      </c>
      <c r="N18" s="133">
        <f t="shared" si="5"/>
        <v>297040555.70910466</v>
      </c>
      <c r="O18" s="128">
        <f t="shared" ref="O18" si="40">O46+O73+O100</f>
        <v>-10716725.764988765</v>
      </c>
      <c r="P18" s="128">
        <f t="shared" si="38"/>
        <v>20541518.474093437</v>
      </c>
      <c r="Q18" s="133">
        <f t="shared" si="7"/>
        <v>9824792.7091046572</v>
      </c>
      <c r="R18" s="94">
        <f t="shared" si="16"/>
        <v>7.151946766269035E-2</v>
      </c>
      <c r="S18" s="150">
        <f t="shared" si="8"/>
        <v>3.4207010807776092E-2</v>
      </c>
      <c r="T18" s="128">
        <f t="shared" ref="T18" si="41">T46+T73+T100</f>
        <v>30225236.218109727</v>
      </c>
      <c r="U18" s="133">
        <f t="shared" si="9"/>
        <v>9824792.7091046423</v>
      </c>
      <c r="V18" s="94">
        <f t="shared" si="18"/>
        <v>0.10523529733327947</v>
      </c>
      <c r="W18" s="150">
        <f t="shared" si="10"/>
        <v>3.4207010807776043E-2</v>
      </c>
      <c r="X18" s="47"/>
    </row>
    <row r="19" spans="1:24" x14ac:dyDescent="0.25">
      <c r="A19" s="78" t="s">
        <v>14</v>
      </c>
      <c r="B19" s="132">
        <f t="shared" si="11"/>
        <v>31296364</v>
      </c>
      <c r="C19" s="131">
        <f t="shared" si="11"/>
        <v>32053673.371262722</v>
      </c>
      <c r="D19" s="131">
        <f t="shared" si="11"/>
        <v>32452607.357079446</v>
      </c>
      <c r="E19" s="131">
        <f t="shared" si="11"/>
        <v>44747145.717034303</v>
      </c>
      <c r="F19" s="131">
        <f t="shared" si="12"/>
        <v>757309.37126272172</v>
      </c>
      <c r="G19" s="131">
        <f t="shared" si="1"/>
        <v>1156243.3570794463</v>
      </c>
      <c r="H19" s="132">
        <f t="shared" si="2"/>
        <v>13450781.717034303</v>
      </c>
      <c r="I19" s="80">
        <f t="shared" si="13"/>
        <v>2.4197998568227342E-2</v>
      </c>
      <c r="J19" s="80">
        <f t="shared" si="3"/>
        <v>3.6944974089624161E-2</v>
      </c>
      <c r="K19" s="149">
        <f t="shared" si="4"/>
        <v>0.42978736178535953</v>
      </c>
      <c r="M19" s="131">
        <f t="shared" si="5"/>
        <v>32452607.357079446</v>
      </c>
      <c r="N19" s="132">
        <f t="shared" si="5"/>
        <v>32053673.371262722</v>
      </c>
      <c r="O19" s="131">
        <f>O47+O74+O101</f>
        <v>-398933.98581672646</v>
      </c>
      <c r="P19" s="131">
        <f t="shared" si="38"/>
        <v>1156243.3570794463</v>
      </c>
      <c r="Q19" s="132">
        <f t="shared" si="7"/>
        <v>757309.37126272172</v>
      </c>
      <c r="R19" s="80">
        <f t="shared" si="16"/>
        <v>3.6944974089624161E-2</v>
      </c>
      <c r="S19" s="149">
        <f t="shared" si="8"/>
        <v>2.4197998568227342E-2</v>
      </c>
      <c r="T19" s="131">
        <f>T47+T74+T101</f>
        <v>1156243.3570794463</v>
      </c>
      <c r="U19" s="132">
        <f t="shared" si="9"/>
        <v>1008147.9423152413</v>
      </c>
      <c r="V19" s="80">
        <f t="shared" si="18"/>
        <v>3.6944974089624161E-2</v>
      </c>
      <c r="W19" s="149">
        <f t="shared" si="10"/>
        <v>3.2212941487875117E-2</v>
      </c>
      <c r="X19" s="47"/>
    </row>
    <row r="20" spans="1:24" x14ac:dyDescent="0.25">
      <c r="A20" s="91" t="s">
        <v>15</v>
      </c>
      <c r="B20" s="133">
        <f t="shared" si="11"/>
        <v>1584677046</v>
      </c>
      <c r="C20" s="128">
        <f t="shared" si="11"/>
        <v>1624982556.352258</v>
      </c>
      <c r="D20" s="128">
        <f t="shared" si="11"/>
        <v>1595575743.5653732</v>
      </c>
      <c r="E20" s="128">
        <f t="shared" si="11"/>
        <v>1619075115.5424314</v>
      </c>
      <c r="F20" s="128">
        <f t="shared" si="12"/>
        <v>40305510.352257967</v>
      </c>
      <c r="G20" s="128">
        <f t="shared" si="1"/>
        <v>10898697.565373182</v>
      </c>
      <c r="H20" s="133">
        <f t="shared" si="2"/>
        <v>34398069.542431355</v>
      </c>
      <c r="I20" s="94">
        <f t="shared" si="13"/>
        <v>2.5434526520085637E-2</v>
      </c>
      <c r="J20" s="94">
        <f t="shared" si="3"/>
        <v>6.8775512290554014E-3</v>
      </c>
      <c r="K20" s="150">
        <f t="shared" si="4"/>
        <v>2.1706674952639754E-2</v>
      </c>
      <c r="M20" s="128">
        <f t="shared" si="5"/>
        <v>1595575743.5653732</v>
      </c>
      <c r="N20" s="133">
        <f t="shared" si="5"/>
        <v>1595575743.5653732</v>
      </c>
      <c r="O20" s="128">
        <f t="shared" ref="O20" si="42">O48+O75+O102</f>
        <v>0</v>
      </c>
      <c r="P20" s="128">
        <f t="shared" si="38"/>
        <v>10898697.565373182</v>
      </c>
      <c r="Q20" s="133">
        <f t="shared" si="7"/>
        <v>10898697.565373182</v>
      </c>
      <c r="R20" s="94">
        <f t="shared" si="16"/>
        <v>6.8775512290554014E-3</v>
      </c>
      <c r="S20" s="150">
        <f t="shared" si="8"/>
        <v>6.8775512290554014E-3</v>
      </c>
      <c r="T20" s="128">
        <f t="shared" ref="T20" si="43">T48+T75+T102</f>
        <v>11287136.614671707</v>
      </c>
      <c r="U20" s="133">
        <f t="shared" si="9"/>
        <v>11287136.614671707</v>
      </c>
      <c r="V20" s="94">
        <f t="shared" si="18"/>
        <v>7.1226731296212056E-3</v>
      </c>
      <c r="W20" s="150">
        <f t="shared" si="10"/>
        <v>7.1226731296212056E-3</v>
      </c>
      <c r="X20" s="47"/>
    </row>
    <row r="21" spans="1:24" x14ac:dyDescent="0.25">
      <c r="A21" s="78" t="s">
        <v>16</v>
      </c>
      <c r="B21" s="132">
        <f t="shared" si="11"/>
        <v>161063105</v>
      </c>
      <c r="C21" s="131">
        <f t="shared" si="11"/>
        <v>167644481.89208078</v>
      </c>
      <c r="D21" s="131">
        <f t="shared" si="11"/>
        <v>161519327.58097985</v>
      </c>
      <c r="E21" s="131">
        <f t="shared" si="11"/>
        <v>164662371.81119701</v>
      </c>
      <c r="F21" s="131">
        <f t="shared" si="12"/>
        <v>6581376.8920807838</v>
      </c>
      <c r="G21" s="131">
        <f t="shared" si="1"/>
        <v>456222.58097985387</v>
      </c>
      <c r="H21" s="132">
        <f t="shared" si="2"/>
        <v>3599266.8111970127</v>
      </c>
      <c r="I21" s="80">
        <f t="shared" si="13"/>
        <v>4.0862101175069138E-2</v>
      </c>
      <c r="J21" s="80">
        <f t="shared" si="3"/>
        <v>2.8325703827692499E-3</v>
      </c>
      <c r="K21" s="149">
        <f t="shared" si="4"/>
        <v>2.23469354523931E-2</v>
      </c>
      <c r="M21" s="131">
        <f t="shared" si="5"/>
        <v>161519327.58097985</v>
      </c>
      <c r="N21" s="132">
        <f t="shared" si="5"/>
        <v>161519327.58097985</v>
      </c>
      <c r="O21" s="131">
        <f t="shared" ref="O21" si="44">O49+O76+O103</f>
        <v>0</v>
      </c>
      <c r="P21" s="131">
        <f t="shared" si="38"/>
        <v>456222.58097985387</v>
      </c>
      <c r="Q21" s="132">
        <f t="shared" si="7"/>
        <v>456222.58097985387</v>
      </c>
      <c r="R21" s="80">
        <f t="shared" si="16"/>
        <v>2.8325703827692499E-3</v>
      </c>
      <c r="S21" s="149">
        <f t="shared" si="8"/>
        <v>2.8325703827692499E-3</v>
      </c>
      <c r="T21" s="131">
        <f t="shared" ref="T21" si="45">T49+T76+T103</f>
        <v>756879.96516606957</v>
      </c>
      <c r="U21" s="132">
        <f t="shared" si="9"/>
        <v>756879.96516606957</v>
      </c>
      <c r="V21" s="80">
        <f t="shared" si="18"/>
        <v>4.6992758842322674E-3</v>
      </c>
      <c r="W21" s="149">
        <f t="shared" si="10"/>
        <v>4.6992758842322674E-3</v>
      </c>
      <c r="X21" s="47"/>
    </row>
    <row r="22" spans="1:24" x14ac:dyDescent="0.25">
      <c r="A22" s="91" t="s">
        <v>27</v>
      </c>
      <c r="B22" s="133">
        <f t="shared" si="11"/>
        <v>4915</v>
      </c>
      <c r="C22" s="128">
        <f t="shared" si="11"/>
        <v>4265.2592832316341</v>
      </c>
      <c r="D22" s="128">
        <f t="shared" si="11"/>
        <v>5468.9061757435438</v>
      </c>
      <c r="E22" s="128">
        <f t="shared" si="11"/>
        <v>5747.5045785411248</v>
      </c>
      <c r="F22" s="128">
        <f t="shared" si="12"/>
        <v>-649.74071676836593</v>
      </c>
      <c r="G22" s="128">
        <f t="shared" si="1"/>
        <v>553.90617574354383</v>
      </c>
      <c r="H22" s="133">
        <f t="shared" si="2"/>
        <v>832.50457854112483</v>
      </c>
      <c r="I22" s="94">
        <f t="shared" si="13"/>
        <v>-0.13219546628044068</v>
      </c>
      <c r="J22" s="94">
        <f t="shared" si="3"/>
        <v>0.11269708560397636</v>
      </c>
      <c r="K22" s="150">
        <f t="shared" si="4"/>
        <v>0.16938038220572224</v>
      </c>
      <c r="M22" s="128">
        <f t="shared" ref="M22:N24" si="46">M50+M77+M104</f>
        <v>5747.5045785411248</v>
      </c>
      <c r="N22" s="133">
        <f t="shared" si="46"/>
        <v>5747.5045785411248</v>
      </c>
      <c r="O22" s="128">
        <f t="shared" ref="O22" si="47">O50+O77+O104</f>
        <v>0</v>
      </c>
      <c r="P22" s="128">
        <f t="shared" si="38"/>
        <v>832.50457854112483</v>
      </c>
      <c r="Q22" s="133">
        <f t="shared" si="7"/>
        <v>832.50457854112483</v>
      </c>
      <c r="R22" s="94">
        <f t="shared" si="16"/>
        <v>0.16938038220572224</v>
      </c>
      <c r="S22" s="150">
        <f t="shared" si="8"/>
        <v>0.16938038220572224</v>
      </c>
      <c r="T22" s="128">
        <f t="shared" ref="T22" si="48">T50+T77+T104</f>
        <v>1944.1434105057015</v>
      </c>
      <c r="U22" s="133">
        <f t="shared" si="9"/>
        <v>1944.1434105057015</v>
      </c>
      <c r="V22" s="94">
        <f t="shared" si="18"/>
        <v>0.39555308453829124</v>
      </c>
      <c r="W22" s="150">
        <f t="shared" si="10"/>
        <v>0.39555308453829124</v>
      </c>
      <c r="X22" s="47"/>
    </row>
    <row r="23" spans="1:24" x14ac:dyDescent="0.25">
      <c r="A23" s="78" t="s">
        <v>101</v>
      </c>
      <c r="B23" s="132">
        <f t="shared" si="11"/>
        <v>285844521</v>
      </c>
      <c r="C23" s="131">
        <f t="shared" si="11"/>
        <v>278801087.04191434</v>
      </c>
      <c r="D23" s="131">
        <f t="shared" si="11"/>
        <v>290468057.56179619</v>
      </c>
      <c r="E23" s="131">
        <f t="shared" si="11"/>
        <v>298896297.09353912</v>
      </c>
      <c r="F23" s="131">
        <f t="shared" si="12"/>
        <v>-7043433.9580856562</v>
      </c>
      <c r="G23" s="131">
        <f t="shared" si="1"/>
        <v>4623536.5617961884</v>
      </c>
      <c r="H23" s="132">
        <f t="shared" si="2"/>
        <v>13051776.093539119</v>
      </c>
      <c r="I23" s="80">
        <f t="shared" si="13"/>
        <v>-2.4640787003525094E-2</v>
      </c>
      <c r="J23" s="80">
        <f t="shared" si="3"/>
        <v>1.6175005018886433E-2</v>
      </c>
      <c r="K23" s="149">
        <f t="shared" si="4"/>
        <v>4.5660403242569474E-2</v>
      </c>
      <c r="M23" s="131">
        <f t="shared" si="46"/>
        <v>298896297.09353912</v>
      </c>
      <c r="N23" s="132">
        <f t="shared" si="46"/>
        <v>290468057.56179619</v>
      </c>
      <c r="O23" s="131">
        <f t="shared" ref="O23" si="49">O51+O78+O105</f>
        <v>-8428239.5317429155</v>
      </c>
      <c r="P23" s="131">
        <f t="shared" si="38"/>
        <v>13051776.093539119</v>
      </c>
      <c r="Q23" s="132">
        <f t="shared" si="7"/>
        <v>4623536.5617961884</v>
      </c>
      <c r="R23" s="80">
        <f t="shared" si="16"/>
        <v>4.5660403242569474E-2</v>
      </c>
      <c r="S23" s="149">
        <f t="shared" si="8"/>
        <v>1.6175005018886433E-2</v>
      </c>
      <c r="T23" s="131">
        <f t="shared" ref="T23" si="50">T51+T78+T105</f>
        <v>13051776.093539089</v>
      </c>
      <c r="U23" s="132">
        <f t="shared" si="9"/>
        <v>5170112.3794061393</v>
      </c>
      <c r="V23" s="80">
        <f t="shared" si="18"/>
        <v>4.566040324256937E-2</v>
      </c>
      <c r="W23" s="149">
        <f t="shared" si="10"/>
        <v>1.8087148780459358E-2</v>
      </c>
      <c r="X23" s="47"/>
    </row>
    <row r="24" spans="1:24" x14ac:dyDescent="0.25">
      <c r="A24" s="91" t="s">
        <v>18</v>
      </c>
      <c r="B24" s="133">
        <f t="shared" si="11"/>
        <v>1715755</v>
      </c>
      <c r="C24" s="128">
        <f t="shared" si="11"/>
        <v>1489301.6184160598</v>
      </c>
      <c r="D24" s="128">
        <f t="shared" si="11"/>
        <v>1942421.6378081581</v>
      </c>
      <c r="E24" s="128">
        <f t="shared" si="11"/>
        <v>2496789.7074887706</v>
      </c>
      <c r="F24" s="128">
        <f t="shared" si="12"/>
        <v>-226453.38158394024</v>
      </c>
      <c r="G24" s="128">
        <f t="shared" si="1"/>
        <v>226666.63780815806</v>
      </c>
      <c r="H24" s="133">
        <f t="shared" si="2"/>
        <v>781034.7074887706</v>
      </c>
      <c r="I24" s="94">
        <f t="shared" si="13"/>
        <v>-0.13198468405100974</v>
      </c>
      <c r="J24" s="94">
        <f t="shared" si="3"/>
        <v>0.13210897698573401</v>
      </c>
      <c r="K24" s="150">
        <f t="shared" si="4"/>
        <v>0.4552134235300323</v>
      </c>
      <c r="M24" s="128">
        <f t="shared" si="46"/>
        <v>1942421.6378081581</v>
      </c>
      <c r="N24" s="133">
        <f t="shared" si="46"/>
        <v>1489301.6184160598</v>
      </c>
      <c r="O24" s="128">
        <f t="shared" ref="O24" si="51">O52+O79+O106</f>
        <v>-453120.01939209813</v>
      </c>
      <c r="P24" s="128">
        <f t="shared" si="38"/>
        <v>226666.63780815806</v>
      </c>
      <c r="Q24" s="133">
        <f t="shared" si="7"/>
        <v>-226453.38158394024</v>
      </c>
      <c r="R24" s="94">
        <f t="shared" si="16"/>
        <v>0.13210897698573401</v>
      </c>
      <c r="S24" s="150">
        <f t="shared" si="8"/>
        <v>-0.13198468405100974</v>
      </c>
      <c r="T24" s="128">
        <f t="shared" ref="T24" si="52">T52+T79+T106</f>
        <v>226666.63780815806</v>
      </c>
      <c r="U24" s="133">
        <f t="shared" si="9"/>
        <v>226453.38158394006</v>
      </c>
      <c r="V24" s="94">
        <f t="shared" si="18"/>
        <v>0.13210897698573401</v>
      </c>
      <c r="W24" s="150">
        <f t="shared" si="10"/>
        <v>0.13198468405100966</v>
      </c>
      <c r="X24" s="47"/>
    </row>
    <row r="25" spans="1:24" hidden="1" x14ac:dyDescent="0.25">
      <c r="A25" s="78" t="s">
        <v>26</v>
      </c>
      <c r="B25" s="132"/>
      <c r="I25" t="e">
        <f t="shared" si="13"/>
        <v>#DIV/0!</v>
      </c>
      <c r="J25" t="e">
        <f t="shared" si="3"/>
        <v>#DIV/0!</v>
      </c>
      <c r="K25" t="e">
        <f t="shared" si="4"/>
        <v>#DIV/0!</v>
      </c>
      <c r="M25" s="131"/>
      <c r="N25" s="132"/>
      <c r="O25" s="131"/>
      <c r="P25" s="131"/>
      <c r="Q25" s="132"/>
      <c r="R25" s="131"/>
      <c r="S25" s="132"/>
      <c r="T25" s="131"/>
      <c r="U25" s="132"/>
      <c r="V25" s="131"/>
      <c r="W25" s="132"/>
    </row>
    <row r="26" spans="1:24" hidden="1" x14ac:dyDescent="0.25">
      <c r="A26" s="78" t="s">
        <v>4</v>
      </c>
      <c r="B26" s="132"/>
      <c r="I26" t="e">
        <f t="shared" si="13"/>
        <v>#DIV/0!</v>
      </c>
      <c r="J26" t="e">
        <f t="shared" si="3"/>
        <v>#DIV/0!</v>
      </c>
      <c r="K26" t="e">
        <f t="shared" si="4"/>
        <v>#DIV/0!</v>
      </c>
      <c r="M26" s="131"/>
      <c r="N26" s="132"/>
      <c r="O26" s="131"/>
      <c r="P26" s="131"/>
      <c r="Q26" s="132"/>
      <c r="R26" s="131"/>
      <c r="S26" s="132"/>
      <c r="T26" s="131"/>
      <c r="U26" s="132"/>
      <c r="V26" s="131"/>
      <c r="W26" s="132"/>
    </row>
    <row r="27" spans="1:24" ht="30" hidden="1" x14ac:dyDescent="0.25">
      <c r="A27" s="103" t="s">
        <v>73</v>
      </c>
      <c r="B27" s="228"/>
      <c r="I27" t="e">
        <f t="shared" si="13"/>
        <v>#DIV/0!</v>
      </c>
      <c r="J27" t="e">
        <f t="shared" si="3"/>
        <v>#DIV/0!</v>
      </c>
      <c r="K27" t="e">
        <f t="shared" si="4"/>
        <v>#DIV/0!</v>
      </c>
      <c r="M27" s="135"/>
      <c r="N27" s="136"/>
      <c r="O27" s="135"/>
      <c r="P27" s="135"/>
      <c r="Q27" s="136"/>
      <c r="R27" s="135"/>
      <c r="S27" s="136"/>
      <c r="T27" s="135"/>
      <c r="U27" s="136"/>
      <c r="V27" s="135"/>
      <c r="W27" s="136"/>
    </row>
    <row r="28" spans="1:24" x14ac:dyDescent="0.25">
      <c r="A28" s="217" t="s">
        <v>114</v>
      </c>
      <c r="B28" s="229">
        <f>SUM(B6:B27)</f>
        <v>6502631769</v>
      </c>
      <c r="C28" s="196">
        <f t="shared" ref="C28:H28" si="53">SUM(C6:C27)</f>
        <v>6563271918.5430202</v>
      </c>
      <c r="D28" s="196">
        <f t="shared" si="53"/>
        <v>6573910021.3874941</v>
      </c>
      <c r="E28" s="196">
        <f t="shared" si="53"/>
        <v>6563304576.2863884</v>
      </c>
      <c r="F28" s="196">
        <f t="shared" si="53"/>
        <v>60640149.543020889</v>
      </c>
      <c r="G28" s="196">
        <f t="shared" si="53"/>
        <v>71278252.387492493</v>
      </c>
      <c r="H28" s="154">
        <f t="shared" si="53"/>
        <v>60672807.286388576</v>
      </c>
      <c r="I28" s="225">
        <f t="shared" si="13"/>
        <v>9.325478006014536E-3</v>
      </c>
      <c r="J28" s="226">
        <f t="shared" si="3"/>
        <v>1.0961446829466393E-2</v>
      </c>
      <c r="K28" s="227">
        <f t="shared" si="4"/>
        <v>9.3305002407846754E-3</v>
      </c>
      <c r="M28" s="196">
        <f>SUM(M6:M27)</f>
        <v>6578175357.4822617</v>
      </c>
      <c r="N28" s="154">
        <f>SUM(N6:N27)</f>
        <v>6542996255.2280254</v>
      </c>
      <c r="O28" s="156">
        <f>SUM(O6:O27)</f>
        <v>-35179102.254235834</v>
      </c>
      <c r="P28" s="154">
        <f>SUM(P6:P27)</f>
        <v>75543588.482260421</v>
      </c>
      <c r="Q28" s="197">
        <f>SUM(Q6:Q27)</f>
        <v>40364486.228024587</v>
      </c>
      <c r="R28" s="155">
        <f>P28/$B28</f>
        <v>1.1617386800587328E-2</v>
      </c>
      <c r="S28" s="198">
        <f t="shared" ref="S28" si="54">Q28/$B28</f>
        <v>6.2074076561515019E-3</v>
      </c>
      <c r="T28" s="154">
        <f>SUM(T6:T24)</f>
        <v>140643669.83241421</v>
      </c>
      <c r="U28" s="197">
        <f>SUM(U6:U24)</f>
        <v>97094502.237973183</v>
      </c>
      <c r="V28" s="155">
        <f t="shared" ref="V28" si="55">T28/$B28</f>
        <v>2.1628730463088015E-2</v>
      </c>
      <c r="W28" s="198">
        <f t="shared" ref="W28" si="56">U28/$B28</f>
        <v>1.4931570122246789E-2</v>
      </c>
    </row>
    <row r="29" spans="1:24" x14ac:dyDescent="0.25">
      <c r="O29" s="69" t="s">
        <v>135</v>
      </c>
      <c r="Q29" s="47">
        <f>P28-Q28</f>
        <v>35179102.254235834</v>
      </c>
      <c r="S29" s="187">
        <f>R28-S28</f>
        <v>5.4099791444358258E-3</v>
      </c>
      <c r="U29" s="47">
        <f>T28-U28</f>
        <v>43549167.594441026</v>
      </c>
      <c r="W29" s="187">
        <f>V28-W28</f>
        <v>6.6971603408412256E-3</v>
      </c>
    </row>
    <row r="30" spans="1:24" x14ac:dyDescent="0.25">
      <c r="U30" s="48"/>
    </row>
    <row r="31" spans="1:24" x14ac:dyDescent="0.25">
      <c r="M31" s="247" t="s">
        <v>137</v>
      </c>
      <c r="N31" s="247"/>
      <c r="O31" s="247"/>
      <c r="P31" s="247"/>
      <c r="Q31" s="247"/>
      <c r="R31" s="247"/>
      <c r="S31" s="247"/>
      <c r="T31" s="247"/>
      <c r="U31" s="247"/>
      <c r="V31" s="247"/>
      <c r="W31" s="247"/>
    </row>
    <row r="32" spans="1:24" ht="28.5" customHeight="1" x14ac:dyDescent="0.25">
      <c r="A32" s="140" t="s">
        <v>120</v>
      </c>
      <c r="B32" s="221" t="s">
        <v>149</v>
      </c>
      <c r="C32" s="239" t="s">
        <v>119</v>
      </c>
      <c r="D32" s="239"/>
      <c r="E32" s="240"/>
      <c r="F32" s="238" t="s">
        <v>125</v>
      </c>
      <c r="G32" s="239"/>
      <c r="H32" s="240"/>
      <c r="I32" s="238" t="s">
        <v>122</v>
      </c>
      <c r="J32" s="239"/>
      <c r="K32" s="240"/>
      <c r="M32" s="245" t="s">
        <v>121</v>
      </c>
      <c r="N32" s="246"/>
      <c r="O32" s="163"/>
      <c r="P32" s="245" t="s">
        <v>126</v>
      </c>
      <c r="Q32" s="246"/>
      <c r="R32" s="245" t="s">
        <v>122</v>
      </c>
      <c r="S32" s="246"/>
      <c r="T32" s="245" t="s">
        <v>133</v>
      </c>
      <c r="U32" s="246"/>
      <c r="V32" s="245" t="s">
        <v>134</v>
      </c>
      <c r="W32" s="246"/>
    </row>
    <row r="33" spans="1:23" ht="60" x14ac:dyDescent="0.25">
      <c r="A33" s="77" t="s">
        <v>95</v>
      </c>
      <c r="B33" s="90" t="s">
        <v>41</v>
      </c>
      <c r="C33" s="106" t="s">
        <v>82</v>
      </c>
      <c r="D33" s="106" t="s">
        <v>83</v>
      </c>
      <c r="E33" s="107" t="s">
        <v>63</v>
      </c>
      <c r="F33" s="105" t="s">
        <v>82</v>
      </c>
      <c r="G33" s="106" t="s">
        <v>83</v>
      </c>
      <c r="H33" s="141" t="s">
        <v>63</v>
      </c>
      <c r="I33" s="105" t="s">
        <v>82</v>
      </c>
      <c r="J33" s="106" t="s">
        <v>83</v>
      </c>
      <c r="K33" s="141" t="s">
        <v>63</v>
      </c>
      <c r="M33" s="162" t="s">
        <v>99</v>
      </c>
      <c r="N33" s="159" t="s">
        <v>96</v>
      </c>
      <c r="O33" s="188" t="s">
        <v>130</v>
      </c>
      <c r="P33" s="162" t="s">
        <v>99</v>
      </c>
      <c r="Q33" s="159" t="s">
        <v>96</v>
      </c>
      <c r="R33" s="162" t="s">
        <v>99</v>
      </c>
      <c r="S33" s="159" t="s">
        <v>96</v>
      </c>
      <c r="T33" s="189" t="s">
        <v>99</v>
      </c>
      <c r="U33" s="162" t="s">
        <v>96</v>
      </c>
      <c r="V33" s="162" t="s">
        <v>99</v>
      </c>
      <c r="W33" s="162" t="s">
        <v>96</v>
      </c>
    </row>
    <row r="34" spans="1:23" x14ac:dyDescent="0.25">
      <c r="A34" s="91" t="s">
        <v>1</v>
      </c>
      <c r="B34" s="133">
        <f>Aluminum!C327</f>
        <v>1079472720</v>
      </c>
      <c r="C34" s="180">
        <f>Aluminum!D327</f>
        <v>1106338921.6871796</v>
      </c>
      <c r="D34" s="129">
        <f>Aluminum!E327</f>
        <v>1105599314.9987829</v>
      </c>
      <c r="E34" s="130">
        <f>Aluminum!F327</f>
        <v>1100884440.048414</v>
      </c>
      <c r="F34" s="128">
        <f>C34-$B34</f>
        <v>26866201.687179565</v>
      </c>
      <c r="G34" s="129">
        <f t="shared" ref="G34:G52" si="57">D34-$B34</f>
        <v>26126594.998782873</v>
      </c>
      <c r="H34" s="130">
        <f t="shared" ref="H34:H52" si="58">E34-$B34</f>
        <v>21411720.048413992</v>
      </c>
      <c r="I34" s="94">
        <f>F34/$B34</f>
        <v>2.4888263676713911E-2</v>
      </c>
      <c r="J34" s="147">
        <f t="shared" ref="J34:J52" si="59">G34/$B34</f>
        <v>2.4203108160790642E-2</v>
      </c>
      <c r="K34" s="148">
        <f t="shared" ref="K34:K52" si="60">H34/$B34</f>
        <v>1.9835350770526179E-2</v>
      </c>
      <c r="M34" s="129">
        <f>D34</f>
        <v>1105599314.9987829</v>
      </c>
      <c r="N34" s="129">
        <f>D34</f>
        <v>1105599314.9987829</v>
      </c>
      <c r="O34" s="129">
        <f>N34-M34</f>
        <v>0</v>
      </c>
      <c r="P34" s="129">
        <f>M34-$B34</f>
        <v>26126594.998782873</v>
      </c>
      <c r="Q34" s="130">
        <f t="shared" ref="Q34:Q52" si="61">N34-$B34</f>
        <v>26126594.998782873</v>
      </c>
      <c r="R34" s="147">
        <f>P34/$B34</f>
        <v>2.4203108160790642E-2</v>
      </c>
      <c r="S34" s="148">
        <f t="shared" ref="S34:S52" si="62">Q34/$B34</f>
        <v>2.4203108160790642E-2</v>
      </c>
      <c r="T34" s="129">
        <f>ABS(P34)</f>
        <v>26126594.998782873</v>
      </c>
      <c r="U34" s="130">
        <f>ABS(Q34)</f>
        <v>26126594.998782873</v>
      </c>
      <c r="V34" s="147">
        <f>T34/$B34</f>
        <v>2.4203108160790642E-2</v>
      </c>
      <c r="W34" s="148">
        <f t="shared" ref="W34:W52" si="63">U34/$B34</f>
        <v>2.4203108160790642E-2</v>
      </c>
    </row>
    <row r="35" spans="1:23" x14ac:dyDescent="0.25">
      <c r="A35" s="78" t="s">
        <v>2</v>
      </c>
      <c r="B35" s="132">
        <f>'Bag in a box'!C327</f>
        <v>930949</v>
      </c>
      <c r="C35" s="181">
        <f>'Bag in a box'!D327</f>
        <v>990723.678909651</v>
      </c>
      <c r="D35" s="131">
        <f>'Bag in a box'!E327</f>
        <v>1016238.5121807927</v>
      </c>
      <c r="E35" s="132">
        <f>'Bag in a box'!F327</f>
        <v>1127028.7759188232</v>
      </c>
      <c r="F35" s="131">
        <f t="shared" ref="F35:F52" si="64">C35-$B35</f>
        <v>59774.678909651004</v>
      </c>
      <c r="G35" s="131">
        <f t="shared" si="57"/>
        <v>85289.51218079275</v>
      </c>
      <c r="H35" s="132">
        <f t="shared" si="58"/>
        <v>196079.7759188232</v>
      </c>
      <c r="I35" s="80">
        <f t="shared" ref="I35:I52" si="65">F35/$B35</f>
        <v>6.4208328178719784E-2</v>
      </c>
      <c r="J35" s="80">
        <f t="shared" si="59"/>
        <v>9.161566549917638E-2</v>
      </c>
      <c r="K35" s="149">
        <f t="shared" si="60"/>
        <v>0.2106235421261779</v>
      </c>
      <c r="M35" s="131">
        <f t="shared" ref="M35:M52" si="66">D35</f>
        <v>1016238.5121807927</v>
      </c>
      <c r="N35" s="131">
        <f t="shared" ref="N35" si="67">C35</f>
        <v>990723.678909651</v>
      </c>
      <c r="O35" s="131">
        <f t="shared" ref="O35:O52" si="68">N35-M35</f>
        <v>-25514.833271141746</v>
      </c>
      <c r="P35" s="131">
        <f t="shared" ref="P35:P52" si="69">M35-$B35</f>
        <v>85289.51218079275</v>
      </c>
      <c r="Q35" s="132">
        <f t="shared" si="61"/>
        <v>59774.678909651004</v>
      </c>
      <c r="R35" s="80">
        <f t="shared" ref="R35:R52" si="70">P35/$B35</f>
        <v>9.161566549917638E-2</v>
      </c>
      <c r="S35" s="149">
        <f t="shared" si="62"/>
        <v>6.4208328178719784E-2</v>
      </c>
      <c r="T35" s="131">
        <f t="shared" ref="T35:T52" si="71">ABS(P35)</f>
        <v>85289.51218079275</v>
      </c>
      <c r="U35" s="132">
        <f t="shared" ref="U35:U52" si="72">ABS(Q35)</f>
        <v>59774.678909651004</v>
      </c>
      <c r="V35" s="80">
        <f t="shared" ref="V35:V52" si="73">T35/$B35</f>
        <v>9.161566549917638E-2</v>
      </c>
      <c r="W35" s="149">
        <f t="shared" si="63"/>
        <v>6.4208328178719784E-2</v>
      </c>
    </row>
    <row r="36" spans="1:23" x14ac:dyDescent="0.25">
      <c r="A36" s="91" t="s">
        <v>8</v>
      </c>
      <c r="B36" s="133">
        <f>'Bimetal 0-1L'!C327</f>
        <v>2414057</v>
      </c>
      <c r="C36" s="180">
        <f>'Bimetal 0-1L'!D327</f>
        <v>2074399.556702977</v>
      </c>
      <c r="D36" s="128">
        <f>'Bimetal 0-1L'!E327</f>
        <v>2318061.3452709788</v>
      </c>
      <c r="E36" s="133">
        <f>'Bimetal 0-1L'!F327</f>
        <v>1890064.431492246</v>
      </c>
      <c r="F36" s="128">
        <f t="shared" si="64"/>
        <v>-339657.44329702295</v>
      </c>
      <c r="G36" s="128">
        <f t="shared" si="57"/>
        <v>-95995.654729021247</v>
      </c>
      <c r="H36" s="133">
        <f t="shared" si="58"/>
        <v>-523992.56850775401</v>
      </c>
      <c r="I36" s="94">
        <f t="shared" si="65"/>
        <v>-0.14069984399582236</v>
      </c>
      <c r="J36" s="94">
        <f t="shared" si="59"/>
        <v>-3.976528090638342E-2</v>
      </c>
      <c r="K36" s="150">
        <f t="shared" si="60"/>
        <v>-0.217058904784665</v>
      </c>
      <c r="M36" s="128">
        <f t="shared" si="66"/>
        <v>2318061.3452709788</v>
      </c>
      <c r="N36" s="128">
        <f>D36</f>
        <v>2318061.3452709788</v>
      </c>
      <c r="O36" s="128">
        <f t="shared" si="68"/>
        <v>0</v>
      </c>
      <c r="P36" s="128">
        <f t="shared" si="69"/>
        <v>-95995.654729021247</v>
      </c>
      <c r="Q36" s="133">
        <f t="shared" si="61"/>
        <v>-95995.654729021247</v>
      </c>
      <c r="R36" s="94">
        <f t="shared" si="70"/>
        <v>-3.976528090638342E-2</v>
      </c>
      <c r="S36" s="150">
        <f t="shared" si="62"/>
        <v>-3.976528090638342E-2</v>
      </c>
      <c r="T36" s="128">
        <f t="shared" si="71"/>
        <v>95995.654729021247</v>
      </c>
      <c r="U36" s="133">
        <f t="shared" si="72"/>
        <v>95995.654729021247</v>
      </c>
      <c r="V36" s="94">
        <f t="shared" si="73"/>
        <v>3.976528090638342E-2</v>
      </c>
      <c r="W36" s="150">
        <f t="shared" si="63"/>
        <v>3.976528090638342E-2</v>
      </c>
    </row>
    <row r="37" spans="1:23" x14ac:dyDescent="0.25">
      <c r="A37" s="78" t="s">
        <v>3</v>
      </c>
      <c r="B37" s="132">
        <f>'Bimetal over 1L'!C327</f>
        <v>374496</v>
      </c>
      <c r="C37" s="181">
        <f>'Bimetal over 1L'!D327</f>
        <v>379100.58118038316</v>
      </c>
      <c r="D37" s="131">
        <f>'Bimetal over 1L'!E327</f>
        <v>374060.54279433866</v>
      </c>
      <c r="E37" s="132">
        <f>'Bimetal over 1L'!F327</f>
        <v>378892.96815589286</v>
      </c>
      <c r="F37" s="131">
        <f t="shared" si="64"/>
        <v>4604.5811803831602</v>
      </c>
      <c r="G37" s="131">
        <f t="shared" si="57"/>
        <v>-435.45720566133969</v>
      </c>
      <c r="H37" s="132">
        <f t="shared" si="58"/>
        <v>4396.9681558928569</v>
      </c>
      <c r="I37" s="80">
        <f t="shared" si="65"/>
        <v>1.2295408176277344E-2</v>
      </c>
      <c r="J37" s="80">
        <f t="shared" si="59"/>
        <v>-1.1627819940969722E-3</v>
      </c>
      <c r="K37" s="149">
        <f t="shared" si="60"/>
        <v>1.1741028357827204E-2</v>
      </c>
      <c r="M37" s="131">
        <f t="shared" si="66"/>
        <v>374060.54279433866</v>
      </c>
      <c r="N37" s="131">
        <f>D37</f>
        <v>374060.54279433866</v>
      </c>
      <c r="O37" s="131">
        <f t="shared" si="68"/>
        <v>0</v>
      </c>
      <c r="P37" s="131">
        <f t="shared" si="69"/>
        <v>-435.45720566133969</v>
      </c>
      <c r="Q37" s="132">
        <f t="shared" si="61"/>
        <v>-435.45720566133969</v>
      </c>
      <c r="R37" s="80">
        <f t="shared" si="70"/>
        <v>-1.1627819940969722E-3</v>
      </c>
      <c r="S37" s="149">
        <f t="shared" si="62"/>
        <v>-1.1627819940969722E-3</v>
      </c>
      <c r="T37" s="131">
        <f t="shared" si="71"/>
        <v>435.45720566133969</v>
      </c>
      <c r="U37" s="132">
        <f t="shared" si="72"/>
        <v>435.45720566133969</v>
      </c>
      <c r="V37" s="80">
        <f t="shared" si="73"/>
        <v>1.1627819940969722E-3</v>
      </c>
      <c r="W37" s="149">
        <f t="shared" si="63"/>
        <v>1.1627819940969722E-3</v>
      </c>
    </row>
    <row r="38" spans="1:23" x14ac:dyDescent="0.25">
      <c r="A38" s="91" t="s">
        <v>9</v>
      </c>
      <c r="B38" s="133">
        <f>'Drink Pouches'!C327</f>
        <v>9216170</v>
      </c>
      <c r="C38" s="180">
        <f>'Drink Pouches'!D327</f>
        <v>9571128.1406471767</v>
      </c>
      <c r="D38" s="128">
        <f>'Drink Pouches'!E327</f>
        <v>10115755.732931212</v>
      </c>
      <c r="E38" s="133">
        <f>'Drink Pouches'!F327</f>
        <v>9214203.2387652285</v>
      </c>
      <c r="F38" s="128">
        <f t="shared" si="64"/>
        <v>354958.14064717665</v>
      </c>
      <c r="G38" s="128">
        <f t="shared" si="57"/>
        <v>899585.73293121159</v>
      </c>
      <c r="H38" s="133">
        <f t="shared" si="58"/>
        <v>-1966.7612347714603</v>
      </c>
      <c r="I38" s="94">
        <f t="shared" si="65"/>
        <v>3.8514712797960177E-2</v>
      </c>
      <c r="J38" s="94">
        <f t="shared" si="59"/>
        <v>9.7609498623746266E-2</v>
      </c>
      <c r="K38" s="150">
        <f t="shared" si="60"/>
        <v>-2.134033155607438E-4</v>
      </c>
      <c r="M38" s="128">
        <f>E38</f>
        <v>9214203.2387652285</v>
      </c>
      <c r="N38" s="128">
        <f>E38</f>
        <v>9214203.2387652285</v>
      </c>
      <c r="O38" s="128">
        <f t="shared" si="68"/>
        <v>0</v>
      </c>
      <c r="P38" s="128">
        <f t="shared" si="69"/>
        <v>-1966.7612347714603</v>
      </c>
      <c r="Q38" s="133">
        <f t="shared" si="61"/>
        <v>-1966.7612347714603</v>
      </c>
      <c r="R38" s="94">
        <f t="shared" si="70"/>
        <v>-2.134033155607438E-4</v>
      </c>
      <c r="S38" s="150">
        <f t="shared" si="62"/>
        <v>-2.134033155607438E-4</v>
      </c>
      <c r="T38" s="128">
        <f t="shared" si="71"/>
        <v>1966.7612347714603</v>
      </c>
      <c r="U38" s="133">
        <f t="shared" si="72"/>
        <v>1966.7612347714603</v>
      </c>
      <c r="V38" s="94">
        <f t="shared" si="73"/>
        <v>2.134033155607438E-4</v>
      </c>
      <c r="W38" s="150">
        <f t="shared" si="63"/>
        <v>2.134033155607438E-4</v>
      </c>
    </row>
    <row r="39" spans="1:23" x14ac:dyDescent="0.25">
      <c r="A39" s="78" t="s">
        <v>10</v>
      </c>
      <c r="B39" s="132">
        <f>'Gable 0-1L'!C327</f>
        <v>37911152</v>
      </c>
      <c r="C39" s="181">
        <f>'Gable 0-1L'!D327</f>
        <v>38306406.951946057</v>
      </c>
      <c r="D39" s="131">
        <f>'Gable 0-1L'!E327</f>
        <v>40236773.83392559</v>
      </c>
      <c r="E39" s="132">
        <f>'Gable 0-1L'!F327</f>
        <v>39413445.05689799</v>
      </c>
      <c r="F39" s="131">
        <f t="shared" si="64"/>
        <v>395254.95194605738</v>
      </c>
      <c r="G39" s="131">
        <f t="shared" si="57"/>
        <v>2325621.8339255899</v>
      </c>
      <c r="H39" s="132">
        <f t="shared" si="58"/>
        <v>1502293.0568979904</v>
      </c>
      <c r="I39" s="80">
        <f t="shared" si="65"/>
        <v>1.0425822774946469E-2</v>
      </c>
      <c r="J39" s="80">
        <f t="shared" si="59"/>
        <v>6.1344003314000847E-2</v>
      </c>
      <c r="K39" s="149">
        <f t="shared" si="60"/>
        <v>3.9626679160210967E-2</v>
      </c>
      <c r="M39" s="131">
        <f t="shared" si="66"/>
        <v>40236773.83392559</v>
      </c>
      <c r="N39" s="131">
        <f t="shared" ref="N39:N40" si="74">C39</f>
        <v>38306406.951946057</v>
      </c>
      <c r="O39" s="131">
        <f t="shared" si="68"/>
        <v>-1930366.8819795325</v>
      </c>
      <c r="P39" s="131">
        <f t="shared" si="69"/>
        <v>2325621.8339255899</v>
      </c>
      <c r="Q39" s="132">
        <f t="shared" si="61"/>
        <v>395254.95194605738</v>
      </c>
      <c r="R39" s="80">
        <f t="shared" si="70"/>
        <v>6.1344003314000847E-2</v>
      </c>
      <c r="S39" s="149">
        <f t="shared" si="62"/>
        <v>1.0425822774946469E-2</v>
      </c>
      <c r="T39" s="131">
        <f t="shared" si="71"/>
        <v>2325621.8339255899</v>
      </c>
      <c r="U39" s="132">
        <f t="shared" si="72"/>
        <v>395254.95194605738</v>
      </c>
      <c r="V39" s="80">
        <f t="shared" si="73"/>
        <v>6.1344003314000847E-2</v>
      </c>
      <c r="W39" s="149">
        <f t="shared" si="63"/>
        <v>1.0425822774946469E-2</v>
      </c>
    </row>
    <row r="40" spans="1:23" x14ac:dyDescent="0.25">
      <c r="A40" s="91" t="s">
        <v>11</v>
      </c>
      <c r="B40" s="133">
        <f>'Gable over 1L'!C327</f>
        <v>27440757</v>
      </c>
      <c r="C40" s="180">
        <f>'Gable over 1L'!D327</f>
        <v>27484591.362342749</v>
      </c>
      <c r="D40" s="128">
        <f>'Gable over 1L'!E327</f>
        <v>28656734.499916252</v>
      </c>
      <c r="E40" s="133">
        <f>'Gable over 1L'!F327</f>
        <v>26949224.022186004</v>
      </c>
      <c r="F40" s="128">
        <f t="shared" si="64"/>
        <v>43834.362342748791</v>
      </c>
      <c r="G40" s="128">
        <f t="shared" si="57"/>
        <v>1215977.4999162517</v>
      </c>
      <c r="H40" s="133">
        <f t="shared" si="58"/>
        <v>-491532.97781399637</v>
      </c>
      <c r="I40" s="94">
        <f t="shared" si="65"/>
        <v>1.5974181157884526E-3</v>
      </c>
      <c r="J40" s="94">
        <f t="shared" si="59"/>
        <v>4.4312826352285097E-2</v>
      </c>
      <c r="K40" s="150">
        <f t="shared" si="60"/>
        <v>-1.7912515234692554E-2</v>
      </c>
      <c r="M40" s="128">
        <f t="shared" si="66"/>
        <v>28656734.499916252</v>
      </c>
      <c r="N40" s="128">
        <f t="shared" si="74"/>
        <v>27484591.362342749</v>
      </c>
      <c r="O40" s="128">
        <f t="shared" si="68"/>
        <v>-1172143.137573503</v>
      </c>
      <c r="P40" s="128">
        <f t="shared" si="69"/>
        <v>1215977.4999162517</v>
      </c>
      <c r="Q40" s="133">
        <f t="shared" si="61"/>
        <v>43834.362342748791</v>
      </c>
      <c r="R40" s="94">
        <f t="shared" si="70"/>
        <v>4.4312826352285097E-2</v>
      </c>
      <c r="S40" s="150">
        <f t="shared" si="62"/>
        <v>1.5974181157884526E-3</v>
      </c>
      <c r="T40" s="128">
        <f t="shared" si="71"/>
        <v>1215977.4999162517</v>
      </c>
      <c r="U40" s="133">
        <f t="shared" si="72"/>
        <v>43834.362342748791</v>
      </c>
      <c r="V40" s="94">
        <f t="shared" si="73"/>
        <v>4.4312826352285097E-2</v>
      </c>
      <c r="W40" s="150">
        <f t="shared" si="63"/>
        <v>1.5974181157884526E-3</v>
      </c>
    </row>
    <row r="41" spans="1:23" x14ac:dyDescent="0.25">
      <c r="A41" s="78" t="s">
        <v>105</v>
      </c>
      <c r="B41" s="132">
        <f>'Glass 0-1L'!C327</f>
        <v>122468268</v>
      </c>
      <c r="C41" s="181">
        <f>'Glass 0-1L'!D327</f>
        <v>117734493.27758276</v>
      </c>
      <c r="D41" s="131">
        <f>'Glass 0-1L'!E327</f>
        <v>131007471.7414581</v>
      </c>
      <c r="E41" s="132">
        <f>'Glass 0-1L'!F327</f>
        <v>115895591.07958977</v>
      </c>
      <c r="F41" s="131">
        <f t="shared" si="64"/>
        <v>-4733774.7224172354</v>
      </c>
      <c r="G41" s="131">
        <f t="shared" si="57"/>
        <v>8539203.7414581031</v>
      </c>
      <c r="H41" s="132">
        <f t="shared" si="58"/>
        <v>-6572676.9204102308</v>
      </c>
      <c r="I41" s="80">
        <f t="shared" si="65"/>
        <v>-3.8653071523941492E-2</v>
      </c>
      <c r="J41" s="80">
        <f t="shared" si="59"/>
        <v>6.9725847200338489E-2</v>
      </c>
      <c r="K41" s="149">
        <f t="shared" si="60"/>
        <v>-5.3668407561787604E-2</v>
      </c>
      <c r="M41" s="131">
        <f t="shared" si="66"/>
        <v>131007471.7414581</v>
      </c>
      <c r="N41" s="131">
        <f>D41</f>
        <v>131007471.7414581</v>
      </c>
      <c r="O41" s="131">
        <f t="shared" si="68"/>
        <v>0</v>
      </c>
      <c r="P41" s="131">
        <f t="shared" si="69"/>
        <v>8539203.7414581031</v>
      </c>
      <c r="Q41" s="132">
        <f t="shared" si="61"/>
        <v>8539203.7414581031</v>
      </c>
      <c r="R41" s="80">
        <f t="shared" si="70"/>
        <v>6.9725847200338489E-2</v>
      </c>
      <c r="S41" s="149">
        <f t="shared" si="62"/>
        <v>6.9725847200338489E-2</v>
      </c>
      <c r="T41" s="131">
        <f t="shared" si="71"/>
        <v>8539203.7414581031</v>
      </c>
      <c r="U41" s="132">
        <f t="shared" si="72"/>
        <v>8539203.7414581031</v>
      </c>
      <c r="V41" s="80">
        <f t="shared" si="73"/>
        <v>6.9725847200338489E-2</v>
      </c>
      <c r="W41" s="149">
        <f t="shared" si="63"/>
        <v>6.9725847200338489E-2</v>
      </c>
    </row>
    <row r="42" spans="1:23" x14ac:dyDescent="0.25">
      <c r="A42" s="91" t="s">
        <v>12</v>
      </c>
      <c r="B42" s="183">
        <f>'Glass over 1L'!C327</f>
        <v>5393378</v>
      </c>
      <c r="C42" s="180">
        <f>'Glass over 1L'!D327</f>
        <v>5549805.0961603904</v>
      </c>
      <c r="D42" s="128">
        <f>'Glass over 1L'!E327</f>
        <v>5465566.8509394135</v>
      </c>
      <c r="E42" s="133">
        <f>'Glass over 1L'!F327</f>
        <v>5552356.5864013517</v>
      </c>
      <c r="F42" s="128">
        <f t="shared" si="64"/>
        <v>156427.09616039041</v>
      </c>
      <c r="G42" s="128">
        <f t="shared" si="57"/>
        <v>72188.850939413533</v>
      </c>
      <c r="H42" s="133">
        <f t="shared" si="58"/>
        <v>158978.58640135173</v>
      </c>
      <c r="I42" s="94">
        <f t="shared" si="65"/>
        <v>2.9003547713583291E-2</v>
      </c>
      <c r="J42" s="94">
        <f t="shared" si="59"/>
        <v>1.3384719361300753E-2</v>
      </c>
      <c r="K42" s="150">
        <f t="shared" si="60"/>
        <v>2.9476626040554125E-2</v>
      </c>
      <c r="M42" s="128">
        <f t="shared" si="66"/>
        <v>5465566.8509394135</v>
      </c>
      <c r="N42" s="128">
        <f>D42</f>
        <v>5465566.8509394135</v>
      </c>
      <c r="O42" s="128">
        <f t="shared" si="68"/>
        <v>0</v>
      </c>
      <c r="P42" s="128">
        <f t="shared" si="69"/>
        <v>72188.850939413533</v>
      </c>
      <c r="Q42" s="133">
        <f t="shared" si="61"/>
        <v>72188.850939413533</v>
      </c>
      <c r="R42" s="94">
        <f t="shared" si="70"/>
        <v>1.3384719361300753E-2</v>
      </c>
      <c r="S42" s="150">
        <f t="shared" si="62"/>
        <v>1.3384719361300753E-2</v>
      </c>
      <c r="T42" s="128">
        <f t="shared" si="71"/>
        <v>72188.850939413533</v>
      </c>
      <c r="U42" s="133">
        <f t="shared" si="72"/>
        <v>72188.850939413533</v>
      </c>
      <c r="V42" s="94">
        <f t="shared" si="73"/>
        <v>1.3384719361300753E-2</v>
      </c>
      <c r="W42" s="150">
        <f t="shared" si="63"/>
        <v>1.3384719361300753E-2</v>
      </c>
    </row>
    <row r="43" spans="1:23" x14ac:dyDescent="0.25">
      <c r="A43" s="78" t="s">
        <v>5</v>
      </c>
      <c r="B43" s="132">
        <f>HDPE!C327</f>
        <v>50350635</v>
      </c>
      <c r="C43" s="181">
        <f>HDPE!D327</f>
        <v>54042144.791690759</v>
      </c>
      <c r="D43" s="131">
        <f>HDPE!E327</f>
        <v>56410856.048824035</v>
      </c>
      <c r="E43" s="132">
        <f>HDPE!F327</f>
        <v>52795335.304395296</v>
      </c>
      <c r="F43" s="131">
        <f t="shared" si="64"/>
        <v>3691509.7916907594</v>
      </c>
      <c r="G43" s="131">
        <f t="shared" si="57"/>
        <v>6060221.0488240346</v>
      </c>
      <c r="H43" s="132">
        <f t="shared" si="58"/>
        <v>2444700.3043952957</v>
      </c>
      <c r="I43" s="80">
        <f t="shared" si="65"/>
        <v>7.3316052353475963E-2</v>
      </c>
      <c r="J43" s="80">
        <f t="shared" si="59"/>
        <v>0.12036036981110634</v>
      </c>
      <c r="K43" s="149">
        <f t="shared" si="60"/>
        <v>4.8553514854287251E-2</v>
      </c>
      <c r="M43" s="131">
        <f t="shared" si="66"/>
        <v>56410856.048824035</v>
      </c>
      <c r="N43" s="131">
        <f>E43</f>
        <v>52795335.304395296</v>
      </c>
      <c r="O43" s="131">
        <f t="shared" si="68"/>
        <v>-3615520.744428739</v>
      </c>
      <c r="P43" s="131">
        <f t="shared" si="69"/>
        <v>6060221.0488240346</v>
      </c>
      <c r="Q43" s="132">
        <f t="shared" si="61"/>
        <v>2444700.3043952957</v>
      </c>
      <c r="R43" s="80">
        <f t="shared" si="70"/>
        <v>0.12036036981110634</v>
      </c>
      <c r="S43" s="149">
        <f t="shared" si="62"/>
        <v>4.8553514854287251E-2</v>
      </c>
      <c r="T43" s="131">
        <f t="shared" si="71"/>
        <v>6060221.0488240346</v>
      </c>
      <c r="U43" s="132">
        <f t="shared" si="72"/>
        <v>2444700.3043952957</v>
      </c>
      <c r="V43" s="80">
        <f t="shared" si="73"/>
        <v>0.12036036981110634</v>
      </c>
      <c r="W43" s="149">
        <f t="shared" si="63"/>
        <v>4.8553514854287251E-2</v>
      </c>
    </row>
    <row r="44" spans="1:23" x14ac:dyDescent="0.25">
      <c r="A44" s="91" t="s">
        <v>6</v>
      </c>
      <c r="B44" s="133">
        <f>ISB!C327</f>
        <v>31389456</v>
      </c>
      <c r="C44" s="180">
        <f>ISB!D327</f>
        <v>21953871.112553153</v>
      </c>
      <c r="D44" s="128">
        <f>ISB!E327</f>
        <v>26511571.324010175</v>
      </c>
      <c r="E44" s="133">
        <f>ISB!F327</f>
        <v>25405097.409342304</v>
      </c>
      <c r="F44" s="128">
        <f t="shared" si="64"/>
        <v>-9435584.8874468468</v>
      </c>
      <c r="G44" s="128">
        <f t="shared" si="57"/>
        <v>-4877884.6759898253</v>
      </c>
      <c r="H44" s="133">
        <f t="shared" si="58"/>
        <v>-5984358.5906576961</v>
      </c>
      <c r="I44" s="94">
        <f t="shared" si="65"/>
        <v>-0.30059727341075443</v>
      </c>
      <c r="J44" s="94">
        <f t="shared" si="59"/>
        <v>-0.15539882806474331</v>
      </c>
      <c r="K44" s="150">
        <f t="shared" si="60"/>
        <v>-0.19064868759298334</v>
      </c>
      <c r="M44" s="128">
        <f>E44</f>
        <v>25405097.409342304</v>
      </c>
      <c r="N44" s="128">
        <f>C44</f>
        <v>21953871.112553153</v>
      </c>
      <c r="O44" s="128">
        <f t="shared" si="68"/>
        <v>-3451226.2967891507</v>
      </c>
      <c r="P44" s="128">
        <f>M44-$B44</f>
        <v>-5984358.5906576961</v>
      </c>
      <c r="Q44" s="133">
        <f t="shared" si="61"/>
        <v>-9435584.8874468468</v>
      </c>
      <c r="R44" s="94">
        <f t="shared" si="70"/>
        <v>-0.19064868759298334</v>
      </c>
      <c r="S44" s="150">
        <f t="shared" si="62"/>
        <v>-0.30059727341075443</v>
      </c>
      <c r="T44" s="128">
        <f t="shared" si="71"/>
        <v>5984358.5906576961</v>
      </c>
      <c r="U44" s="133">
        <f t="shared" si="72"/>
        <v>9435584.8874468468</v>
      </c>
      <c r="V44" s="94">
        <f t="shared" si="73"/>
        <v>0.19064868759298334</v>
      </c>
      <c r="W44" s="150">
        <f t="shared" si="63"/>
        <v>0.30059727341075443</v>
      </c>
    </row>
    <row r="45" spans="1:23" x14ac:dyDescent="0.25">
      <c r="A45" s="78" t="s">
        <v>7</v>
      </c>
      <c r="B45" s="132">
        <f>'Liquor and Wine'!C327</f>
        <v>1441</v>
      </c>
      <c r="C45" s="181">
        <f>'Liquor and Wine'!D327</f>
        <v>2484.7591308429533</v>
      </c>
      <c r="D45" s="131">
        <f>'Liquor and Wine'!E327</f>
        <v>5194.5692819685519</v>
      </c>
      <c r="E45" s="132">
        <f>'Liquor and Wine'!F327</f>
        <v>3786.3928694825727</v>
      </c>
      <c r="F45" s="131">
        <f t="shared" si="64"/>
        <v>1043.7591308429533</v>
      </c>
      <c r="G45" s="131">
        <f t="shared" si="57"/>
        <v>3753.5692819685519</v>
      </c>
      <c r="H45" s="132">
        <f t="shared" si="58"/>
        <v>2345.3928694825727</v>
      </c>
      <c r="I45" s="80">
        <f t="shared" si="65"/>
        <v>0.72432972299996756</v>
      </c>
      <c r="J45" s="80">
        <f t="shared" si="59"/>
        <v>2.604836420519467</v>
      </c>
      <c r="K45" s="149">
        <f t="shared" si="60"/>
        <v>1.6276147602238533</v>
      </c>
      <c r="M45" s="131">
        <f t="shared" si="66"/>
        <v>5194.5692819685519</v>
      </c>
      <c r="N45" s="131">
        <f t="shared" ref="N45:N47" si="75">C45</f>
        <v>2484.7591308429533</v>
      </c>
      <c r="O45" s="131">
        <f t="shared" si="68"/>
        <v>-2709.8101511255986</v>
      </c>
      <c r="P45" s="131">
        <f t="shared" si="69"/>
        <v>3753.5692819685519</v>
      </c>
      <c r="Q45" s="132">
        <f t="shared" si="61"/>
        <v>1043.7591308429533</v>
      </c>
      <c r="R45" s="80">
        <f t="shared" si="70"/>
        <v>2.604836420519467</v>
      </c>
      <c r="S45" s="149">
        <f t="shared" si="62"/>
        <v>0.72432972299996756</v>
      </c>
      <c r="T45" s="131">
        <f t="shared" si="71"/>
        <v>3753.5692819685519</v>
      </c>
      <c r="U45" s="132">
        <f t="shared" si="72"/>
        <v>1043.7591308429533</v>
      </c>
      <c r="V45" s="80">
        <f t="shared" si="73"/>
        <v>2.604836420519467</v>
      </c>
      <c r="W45" s="149">
        <f t="shared" si="63"/>
        <v>0.72432972299996756</v>
      </c>
    </row>
    <row r="46" spans="1:23" x14ac:dyDescent="0.25">
      <c r="A46" s="91" t="s">
        <v>13</v>
      </c>
      <c r="B46" s="133">
        <f>'Other Pl 0-1L'!C327</f>
        <v>92578509</v>
      </c>
      <c r="C46" s="180">
        <f>'Other Pl 0-1L'!D327</f>
        <v>100431657.65533894</v>
      </c>
      <c r="D46" s="128">
        <f>'Other Pl 0-1L'!E327</f>
        <v>107711297.85939091</v>
      </c>
      <c r="E46" s="133">
        <f>'Other Pl 0-1L'!F327</f>
        <v>99145359.063429758</v>
      </c>
      <c r="F46" s="128">
        <f t="shared" si="64"/>
        <v>7853148.655338943</v>
      </c>
      <c r="G46" s="128">
        <f t="shared" si="57"/>
        <v>15132788.859390914</v>
      </c>
      <c r="H46" s="133">
        <f t="shared" si="58"/>
        <v>6566850.063429758</v>
      </c>
      <c r="I46" s="94">
        <f t="shared" si="65"/>
        <v>8.4826907887865677E-2</v>
      </c>
      <c r="J46" s="94">
        <f t="shared" si="59"/>
        <v>0.16345898225030731</v>
      </c>
      <c r="K46" s="150">
        <f t="shared" si="60"/>
        <v>7.093276975793332E-2</v>
      </c>
      <c r="M46" s="128">
        <f t="shared" si="66"/>
        <v>107711297.85939091</v>
      </c>
      <c r="N46" s="128">
        <f t="shared" si="75"/>
        <v>100431657.65533894</v>
      </c>
      <c r="O46" s="128">
        <f t="shared" si="68"/>
        <v>-7279640.2040519714</v>
      </c>
      <c r="P46" s="128">
        <f t="shared" si="69"/>
        <v>15132788.859390914</v>
      </c>
      <c r="Q46" s="133">
        <f t="shared" si="61"/>
        <v>7853148.655338943</v>
      </c>
      <c r="R46" s="94">
        <f t="shared" si="70"/>
        <v>0.16345898225030731</v>
      </c>
      <c r="S46" s="150">
        <f t="shared" si="62"/>
        <v>8.4826907887865677E-2</v>
      </c>
      <c r="T46" s="128">
        <f t="shared" si="71"/>
        <v>15132788.859390914</v>
      </c>
      <c r="U46" s="133">
        <f t="shared" si="72"/>
        <v>7853148.655338943</v>
      </c>
      <c r="V46" s="94">
        <f t="shared" si="73"/>
        <v>0.16345898225030731</v>
      </c>
      <c r="W46" s="150">
        <f t="shared" si="63"/>
        <v>8.4826907887865677E-2</v>
      </c>
    </row>
    <row r="47" spans="1:23" x14ac:dyDescent="0.25">
      <c r="A47" s="78" t="s">
        <v>14</v>
      </c>
      <c r="B47" s="132">
        <f>'Other Pl Over 1L'!C327</f>
        <v>10496037</v>
      </c>
      <c r="C47" s="181">
        <f>'Other Pl Over 1L'!D327</f>
        <v>11293716.228364415</v>
      </c>
      <c r="D47" s="131">
        <f>'Other Pl Over 1L'!E327</f>
        <v>10950967.93051894</v>
      </c>
      <c r="E47" s="132">
        <f>'Other Pl Over 1L'!F327</f>
        <v>23005040.348500382</v>
      </c>
      <c r="F47" s="131">
        <f t="shared" si="64"/>
        <v>797679.22836441547</v>
      </c>
      <c r="G47" s="131">
        <f t="shared" si="57"/>
        <v>454930.93051894009</v>
      </c>
      <c r="H47" s="132">
        <f t="shared" si="58"/>
        <v>12509003.348500382</v>
      </c>
      <c r="I47" s="80">
        <f t="shared" si="65"/>
        <v>7.5998134187638192E-2</v>
      </c>
      <c r="J47" s="80">
        <f t="shared" si="59"/>
        <v>4.3343114217198365E-2</v>
      </c>
      <c r="K47" s="149">
        <f t="shared" si="60"/>
        <v>1.1917834653689181</v>
      </c>
      <c r="M47" s="131">
        <f t="shared" si="66"/>
        <v>10950967.93051894</v>
      </c>
      <c r="N47" s="131">
        <f t="shared" si="75"/>
        <v>11293716.228364415</v>
      </c>
      <c r="O47" s="131">
        <f t="shared" si="68"/>
        <v>342748.29784547538</v>
      </c>
      <c r="P47" s="131">
        <f t="shared" si="69"/>
        <v>454930.93051894009</v>
      </c>
      <c r="Q47" s="132">
        <f t="shared" si="61"/>
        <v>797679.22836441547</v>
      </c>
      <c r="R47" s="80">
        <f t="shared" si="70"/>
        <v>4.3343114217198365E-2</v>
      </c>
      <c r="S47" s="149">
        <f t="shared" si="62"/>
        <v>7.5998134187638192E-2</v>
      </c>
      <c r="T47" s="131">
        <f t="shared" si="71"/>
        <v>454930.93051894009</v>
      </c>
      <c r="U47" s="132">
        <f t="shared" si="72"/>
        <v>797679.22836441547</v>
      </c>
      <c r="V47" s="80">
        <f t="shared" si="73"/>
        <v>4.3343114217198365E-2</v>
      </c>
      <c r="W47" s="149">
        <f t="shared" si="63"/>
        <v>7.5998134187638192E-2</v>
      </c>
    </row>
    <row r="48" spans="1:23" x14ac:dyDescent="0.25">
      <c r="A48" s="91" t="s">
        <v>15</v>
      </c>
      <c r="B48" s="133">
        <f>'PET 0-1L'!C327</f>
        <v>507824498</v>
      </c>
      <c r="C48" s="180">
        <f>'PET 0-1L'!D327</f>
        <v>531228839.99110419</v>
      </c>
      <c r="D48" s="128">
        <f>'PET 0-1L'!E327</f>
        <v>507630278.47535074</v>
      </c>
      <c r="E48" s="133">
        <f>'PET 0-1L'!F327</f>
        <v>545918749.25975835</v>
      </c>
      <c r="F48" s="128">
        <f t="shared" si="64"/>
        <v>23404341.991104186</v>
      </c>
      <c r="G48" s="128">
        <f t="shared" si="57"/>
        <v>-194219.52464926243</v>
      </c>
      <c r="H48" s="133">
        <f t="shared" si="58"/>
        <v>38094251.259758353</v>
      </c>
      <c r="I48" s="94">
        <f t="shared" si="65"/>
        <v>4.6087461481829073E-2</v>
      </c>
      <c r="J48" s="94">
        <f t="shared" si="59"/>
        <v>-3.8245402774811078E-4</v>
      </c>
      <c r="K48" s="150">
        <f t="shared" si="60"/>
        <v>7.5014599354279982E-2</v>
      </c>
      <c r="M48" s="128">
        <f t="shared" si="66"/>
        <v>507630278.47535074</v>
      </c>
      <c r="N48" s="128">
        <f>D48</f>
        <v>507630278.47535074</v>
      </c>
      <c r="O48" s="128">
        <f t="shared" si="68"/>
        <v>0</v>
      </c>
      <c r="P48" s="128">
        <f t="shared" si="69"/>
        <v>-194219.52464926243</v>
      </c>
      <c r="Q48" s="133">
        <f t="shared" si="61"/>
        <v>-194219.52464926243</v>
      </c>
      <c r="R48" s="94">
        <f t="shared" si="70"/>
        <v>-3.8245402774811078E-4</v>
      </c>
      <c r="S48" s="150">
        <f t="shared" si="62"/>
        <v>-3.8245402774811078E-4</v>
      </c>
      <c r="T48" s="128">
        <f t="shared" si="71"/>
        <v>194219.52464926243</v>
      </c>
      <c r="U48" s="133">
        <f t="shared" si="72"/>
        <v>194219.52464926243</v>
      </c>
      <c r="V48" s="94">
        <f t="shared" si="73"/>
        <v>3.8245402774811078E-4</v>
      </c>
      <c r="W48" s="150">
        <f t="shared" si="63"/>
        <v>3.8245402774811078E-4</v>
      </c>
    </row>
    <row r="49" spans="1:47" x14ac:dyDescent="0.25">
      <c r="A49" s="78" t="s">
        <v>16</v>
      </c>
      <c r="B49" s="132">
        <f>'PET over 1L'!C327</f>
        <v>52860895</v>
      </c>
      <c r="C49" s="181">
        <f>'PET over 1L'!D327</f>
        <v>56093163.333344735</v>
      </c>
      <c r="D49" s="131">
        <f>'PET over 1L'!E327</f>
        <v>53442394.039590709</v>
      </c>
      <c r="E49" s="132">
        <f>'PET over 1L'!F327</f>
        <v>54282021.992105372</v>
      </c>
      <c r="F49" s="131">
        <f t="shared" si="64"/>
        <v>3232268.3333447352</v>
      </c>
      <c r="G49" s="131">
        <f t="shared" si="57"/>
        <v>581499.03959070891</v>
      </c>
      <c r="H49" s="132">
        <f t="shared" si="58"/>
        <v>1421126.9921053723</v>
      </c>
      <c r="I49" s="80">
        <f t="shared" si="65"/>
        <v>6.1146681934627391E-2</v>
      </c>
      <c r="J49" s="80">
        <f t="shared" si="59"/>
        <v>1.1000552290889302E-2</v>
      </c>
      <c r="K49" s="149">
        <f t="shared" si="60"/>
        <v>2.6884277916697633E-2</v>
      </c>
      <c r="M49" s="131">
        <f t="shared" si="66"/>
        <v>53442394.039590709</v>
      </c>
      <c r="N49" s="131">
        <f>D49</f>
        <v>53442394.039590709</v>
      </c>
      <c r="O49" s="131">
        <f t="shared" si="68"/>
        <v>0</v>
      </c>
      <c r="P49" s="131">
        <f t="shared" si="69"/>
        <v>581499.03959070891</v>
      </c>
      <c r="Q49" s="132">
        <f t="shared" si="61"/>
        <v>581499.03959070891</v>
      </c>
      <c r="R49" s="80">
        <f t="shared" si="70"/>
        <v>1.1000552290889302E-2</v>
      </c>
      <c r="S49" s="149">
        <f t="shared" si="62"/>
        <v>1.1000552290889302E-2</v>
      </c>
      <c r="T49" s="131">
        <f t="shared" si="71"/>
        <v>581499.03959070891</v>
      </c>
      <c r="U49" s="132">
        <f t="shared" si="72"/>
        <v>581499.03959070891</v>
      </c>
      <c r="V49" s="80">
        <f t="shared" si="73"/>
        <v>1.1000552290889302E-2</v>
      </c>
      <c r="W49" s="149">
        <f t="shared" si="63"/>
        <v>1.1000552290889302E-2</v>
      </c>
    </row>
    <row r="50" spans="1:47" x14ac:dyDescent="0.25">
      <c r="A50" s="91" t="s">
        <v>27</v>
      </c>
      <c r="B50" s="133">
        <f>'Plastic Oneway Keg'!C327</f>
        <v>1285</v>
      </c>
      <c r="C50" s="180">
        <f>'Plastic Oneway Keg'!D327</f>
        <v>705.6932700985742</v>
      </c>
      <c r="D50" s="128">
        <f>'Plastic Oneway Keg'!E327</f>
        <v>791.15594697881204</v>
      </c>
      <c r="E50" s="133">
        <f>'Plastic Oneway Keg'!F327</f>
        <v>729.18058401771157</v>
      </c>
      <c r="F50" s="128">
        <f t="shared" si="64"/>
        <v>-579.3067299014258</v>
      </c>
      <c r="G50" s="128">
        <f t="shared" si="57"/>
        <v>-493.84405302118796</v>
      </c>
      <c r="H50" s="133">
        <f t="shared" si="58"/>
        <v>-555.81941598228843</v>
      </c>
      <c r="I50" s="94">
        <f t="shared" si="65"/>
        <v>-0.45082235789994224</v>
      </c>
      <c r="J50" s="94">
        <f t="shared" si="59"/>
        <v>-0.38431443814878441</v>
      </c>
      <c r="K50" s="150">
        <f t="shared" si="60"/>
        <v>-0.43254429259322058</v>
      </c>
      <c r="M50" s="128">
        <f>E50</f>
        <v>729.18058401771157</v>
      </c>
      <c r="N50" s="128">
        <f>E50</f>
        <v>729.18058401771157</v>
      </c>
      <c r="O50" s="128">
        <f t="shared" si="68"/>
        <v>0</v>
      </c>
      <c r="P50" s="128">
        <f t="shared" si="69"/>
        <v>-555.81941598228843</v>
      </c>
      <c r="Q50" s="133">
        <f t="shared" si="61"/>
        <v>-555.81941598228843</v>
      </c>
      <c r="R50" s="94">
        <f t="shared" si="70"/>
        <v>-0.43254429259322058</v>
      </c>
      <c r="S50" s="150">
        <f t="shared" si="62"/>
        <v>-0.43254429259322058</v>
      </c>
      <c r="T50" s="128">
        <f t="shared" si="71"/>
        <v>555.81941598228843</v>
      </c>
      <c r="U50" s="133">
        <f t="shared" si="72"/>
        <v>555.81941598228843</v>
      </c>
      <c r="V50" s="94">
        <f t="shared" si="73"/>
        <v>0.43254429259322058</v>
      </c>
      <c r="W50" s="150">
        <f t="shared" si="63"/>
        <v>0.43254429259322058</v>
      </c>
    </row>
    <row r="51" spans="1:47" x14ac:dyDescent="0.25">
      <c r="A51" s="78" t="s">
        <v>101</v>
      </c>
      <c r="B51" s="132">
        <f>'Tetra 0-1L'!C327</f>
        <v>93144727</v>
      </c>
      <c r="C51" s="181">
        <f>'Tetra 0-1L'!D327</f>
        <v>86557689.032253399</v>
      </c>
      <c r="D51" s="131">
        <f>'Tetra 0-1L'!E327</f>
        <v>97091577.159762919</v>
      </c>
      <c r="E51" s="132">
        <f>'Tetra 0-1L'!F327</f>
        <v>96171406.000872225</v>
      </c>
      <c r="F51" s="131">
        <f t="shared" si="64"/>
        <v>-6587037.9677466005</v>
      </c>
      <c r="G51" s="131">
        <f t="shared" si="57"/>
        <v>3946850.1597629189</v>
      </c>
      <c r="H51" s="132">
        <f t="shared" si="58"/>
        <v>3026679.0008722246</v>
      </c>
      <c r="I51" s="80">
        <f t="shared" si="65"/>
        <v>-7.0718313101573643E-2</v>
      </c>
      <c r="J51" s="80">
        <f t="shared" si="59"/>
        <v>4.2373307506316689E-2</v>
      </c>
      <c r="K51" s="149">
        <f t="shared" si="60"/>
        <v>3.2494367618600938E-2</v>
      </c>
      <c r="M51" s="131">
        <f>E51</f>
        <v>96171406.000872225</v>
      </c>
      <c r="N51" s="131">
        <f>D51</f>
        <v>97091577.159762919</v>
      </c>
      <c r="O51" s="131">
        <f t="shared" si="68"/>
        <v>920171.15889069438</v>
      </c>
      <c r="P51" s="131">
        <f t="shared" si="69"/>
        <v>3026679.0008722246</v>
      </c>
      <c r="Q51" s="132">
        <f t="shared" si="61"/>
        <v>3946850.1597629189</v>
      </c>
      <c r="R51" s="80">
        <f t="shared" si="70"/>
        <v>3.2494367618600938E-2</v>
      </c>
      <c r="S51" s="149">
        <f t="shared" si="62"/>
        <v>4.2373307506316689E-2</v>
      </c>
      <c r="T51" s="131">
        <f t="shared" si="71"/>
        <v>3026679.0008722246</v>
      </c>
      <c r="U51" s="132">
        <f t="shared" si="72"/>
        <v>3946850.1597629189</v>
      </c>
      <c r="V51" s="80">
        <f t="shared" si="73"/>
        <v>3.2494367618600938E-2</v>
      </c>
      <c r="W51" s="149">
        <f t="shared" si="63"/>
        <v>4.2373307506316689E-2</v>
      </c>
    </row>
    <row r="52" spans="1:47" x14ac:dyDescent="0.25">
      <c r="A52" s="91" t="s">
        <v>18</v>
      </c>
      <c r="B52" s="133">
        <f>'Tetra Over 1L'!C327</f>
        <v>582728</v>
      </c>
      <c r="C52" s="180">
        <f>'Tetra Over 1L'!D327</f>
        <v>517500.6959510179</v>
      </c>
      <c r="D52" s="128">
        <f>'Tetra Over 1L'!E327</f>
        <v>673712.73571429471</v>
      </c>
      <c r="E52" s="133">
        <f>'Tetra Over 1L'!F327</f>
        <v>773411.00828995346</v>
      </c>
      <c r="F52" s="128">
        <f t="shared" si="64"/>
        <v>-65227.3040489821</v>
      </c>
      <c r="G52" s="128">
        <f t="shared" si="57"/>
        <v>90984.735714294715</v>
      </c>
      <c r="H52" s="133">
        <f t="shared" si="58"/>
        <v>190683.00828995346</v>
      </c>
      <c r="I52" s="94">
        <f t="shared" si="65"/>
        <v>-0.11193439142958997</v>
      </c>
      <c r="J52" s="94">
        <f t="shared" si="59"/>
        <v>0.15613585706246261</v>
      </c>
      <c r="K52" s="150">
        <f t="shared" si="60"/>
        <v>0.32722472283801957</v>
      </c>
      <c r="M52" s="128">
        <f t="shared" si="66"/>
        <v>673712.73571429471</v>
      </c>
      <c r="N52" s="128">
        <f>C52</f>
        <v>517500.6959510179</v>
      </c>
      <c r="O52" s="128">
        <f t="shared" si="68"/>
        <v>-156212.03976327681</v>
      </c>
      <c r="P52" s="128">
        <f t="shared" si="69"/>
        <v>90984.735714294715</v>
      </c>
      <c r="Q52" s="133">
        <f t="shared" si="61"/>
        <v>-65227.3040489821</v>
      </c>
      <c r="R52" s="94">
        <f t="shared" si="70"/>
        <v>0.15613585706246261</v>
      </c>
      <c r="S52" s="150">
        <f t="shared" si="62"/>
        <v>-0.11193439142958997</v>
      </c>
      <c r="T52" s="128">
        <f t="shared" si="71"/>
        <v>90984.735714294715</v>
      </c>
      <c r="U52" s="133">
        <f t="shared" si="72"/>
        <v>65227.3040489821</v>
      </c>
      <c r="V52" s="94">
        <f t="shared" si="73"/>
        <v>0.15613585706246261</v>
      </c>
      <c r="W52" s="150">
        <f t="shared" si="63"/>
        <v>0.11193439142958997</v>
      </c>
    </row>
    <row r="53" spans="1:47" x14ac:dyDescent="0.25">
      <c r="A53" s="78" t="s">
        <v>26</v>
      </c>
      <c r="B53" s="132"/>
      <c r="C53" s="181"/>
      <c r="D53" s="131"/>
      <c r="E53" s="132"/>
      <c r="F53" s="142"/>
      <c r="G53" s="142"/>
      <c r="H53" s="143"/>
      <c r="I53" s="142"/>
      <c r="J53" s="142"/>
      <c r="K53" s="143"/>
      <c r="M53" s="131"/>
      <c r="N53" s="132"/>
      <c r="O53" s="131"/>
      <c r="P53" s="131"/>
      <c r="Q53" s="132"/>
      <c r="R53" s="131"/>
      <c r="S53" s="132"/>
      <c r="T53" s="131"/>
      <c r="U53" s="132"/>
      <c r="V53" s="131"/>
      <c r="W53" s="132"/>
    </row>
    <row r="54" spans="1:47" x14ac:dyDescent="0.25">
      <c r="A54" s="78" t="s">
        <v>4</v>
      </c>
      <c r="B54" s="132"/>
      <c r="C54" s="181"/>
      <c r="D54" s="131"/>
      <c r="E54" s="132"/>
      <c r="F54" s="142"/>
      <c r="G54" s="142"/>
      <c r="H54" s="143"/>
      <c r="I54" s="142"/>
      <c r="J54" s="142"/>
      <c r="K54" s="143"/>
      <c r="M54" s="131"/>
      <c r="N54" s="132"/>
      <c r="O54" s="131"/>
      <c r="P54" s="131"/>
      <c r="Q54" s="132"/>
      <c r="R54" s="131"/>
      <c r="S54" s="132"/>
      <c r="T54" s="131"/>
      <c r="U54" s="132"/>
      <c r="V54" s="131"/>
      <c r="W54" s="132"/>
    </row>
    <row r="55" spans="1:47" ht="30" x14ac:dyDescent="0.25">
      <c r="A55" s="99" t="s">
        <v>73</v>
      </c>
      <c r="B55" s="184"/>
      <c r="C55" s="182"/>
      <c r="D55" s="135"/>
      <c r="E55" s="136"/>
      <c r="F55" s="144"/>
      <c r="G55" s="144"/>
      <c r="H55" s="145"/>
      <c r="I55" s="144"/>
      <c r="J55" s="144"/>
      <c r="K55" s="145"/>
      <c r="M55" s="135"/>
      <c r="N55" s="136"/>
      <c r="O55" s="135"/>
      <c r="P55" s="135"/>
      <c r="Q55" s="136"/>
      <c r="R55" s="135"/>
      <c r="S55" s="136"/>
      <c r="T55" s="135"/>
      <c r="U55" s="136"/>
      <c r="V55" s="135"/>
      <c r="W55" s="136"/>
    </row>
    <row r="56" spans="1:47" x14ac:dyDescent="0.25">
      <c r="A56" s="77" t="s">
        <v>114</v>
      </c>
      <c r="B56" s="185">
        <f>SUM(B34:B55)</f>
        <v>2124852158</v>
      </c>
      <c r="C56" s="139">
        <f t="shared" ref="C56:E56" si="76">SUM(C34:C55)</f>
        <v>2170551343.6256533</v>
      </c>
      <c r="D56" s="139">
        <f t="shared" si="76"/>
        <v>2185218619.3565912</v>
      </c>
      <c r="E56" s="139">
        <f t="shared" si="76"/>
        <v>2198806182.1679683</v>
      </c>
      <c r="F56" s="146">
        <f t="shared" ref="F56" si="77">C56-$B56</f>
        <v>45699185.625653267</v>
      </c>
      <c r="G56" s="146">
        <f t="shared" ref="G56" si="78">D56-$B56</f>
        <v>60366461.356591225</v>
      </c>
      <c r="H56" s="146">
        <f t="shared" ref="H56" si="79">E56-$B56</f>
        <v>73954024.167968273</v>
      </c>
      <c r="I56" s="151">
        <f t="shared" ref="I56" si="80">F56/$B56</f>
        <v>2.1506995417821095E-2</v>
      </c>
      <c r="J56" s="151">
        <f t="shared" ref="J56" si="81">G56/$B56</f>
        <v>2.8409723062055608E-2</v>
      </c>
      <c r="K56" s="151">
        <f t="shared" ref="K56" si="82">H56/$B56</f>
        <v>3.4804315156484536E-2</v>
      </c>
      <c r="M56" s="153">
        <f>SUM(M34:M55)</f>
        <v>2182290359.8135037</v>
      </c>
      <c r="N56" s="154">
        <f>SUM(N34:N55)</f>
        <v>2165919945.3222313</v>
      </c>
      <c r="O56" s="156">
        <f>N56-M56</f>
        <v>-16370414.491272449</v>
      </c>
      <c r="P56" s="154">
        <f>SUM(P34:P55)</f>
        <v>57438201.81350372</v>
      </c>
      <c r="Q56" s="157">
        <f>SUM(Q34:Q55)</f>
        <v>41067787.322231449</v>
      </c>
      <c r="R56" s="155">
        <f>P56/$B56</f>
        <v>2.7031622693019248E-2</v>
      </c>
      <c r="S56" s="158">
        <f t="shared" ref="S56" si="83">Q56/$B56</f>
        <v>1.9327362220290269E-2</v>
      </c>
      <c r="T56" s="154">
        <f>SUM(T34:T52)</f>
        <v>69993265.429288507</v>
      </c>
      <c r="U56" s="157">
        <f>SUM(U34:U52)</f>
        <v>60655758.1396925</v>
      </c>
      <c r="V56" s="155">
        <f t="shared" ref="V56" si="84">T56/$B56</f>
        <v>3.2940299006576114E-2</v>
      </c>
      <c r="W56" s="158">
        <f t="shared" ref="W56" si="85">U56/$B56</f>
        <v>2.8545872196955219E-2</v>
      </c>
      <c r="X56" s="187"/>
      <c r="AT56">
        <v>2002</v>
      </c>
      <c r="AU56" t="s">
        <v>55</v>
      </c>
    </row>
    <row r="57" spans="1:47" x14ac:dyDescent="0.25">
      <c r="O57" s="69" t="s">
        <v>135</v>
      </c>
      <c r="Q57" s="47">
        <f>P56-Q56</f>
        <v>16370414.491272271</v>
      </c>
      <c r="S57" s="187">
        <f>R56-S56</f>
        <v>7.7042604727289785E-3</v>
      </c>
      <c r="U57" s="47">
        <f>T56-U56</f>
        <v>9337507.2895960063</v>
      </c>
      <c r="W57" s="187">
        <f>V56-W56</f>
        <v>4.3944268096208945E-3</v>
      </c>
    </row>
    <row r="59" spans="1:47" ht="34.5" customHeight="1" x14ac:dyDescent="0.25">
      <c r="A59" s="140" t="s">
        <v>120</v>
      </c>
      <c r="B59" s="221" t="s">
        <v>150</v>
      </c>
      <c r="C59" s="238" t="s">
        <v>123</v>
      </c>
      <c r="D59" s="239"/>
      <c r="E59" s="240"/>
      <c r="F59" s="238" t="s">
        <v>124</v>
      </c>
      <c r="G59" s="239"/>
      <c r="H59" s="240"/>
      <c r="I59" s="238" t="s">
        <v>122</v>
      </c>
      <c r="J59" s="239"/>
      <c r="K59" s="240"/>
      <c r="M59" s="245" t="s">
        <v>121</v>
      </c>
      <c r="N59" s="246"/>
      <c r="O59" s="163"/>
      <c r="P59" s="245" t="s">
        <v>126</v>
      </c>
      <c r="Q59" s="246"/>
      <c r="R59" s="245" t="s">
        <v>122</v>
      </c>
      <c r="S59" s="246"/>
      <c r="T59" s="245" t="s">
        <v>133</v>
      </c>
      <c r="U59" s="246"/>
      <c r="V59" s="245" t="s">
        <v>134</v>
      </c>
      <c r="W59" s="246"/>
    </row>
    <row r="60" spans="1:47" ht="60" x14ac:dyDescent="0.25">
      <c r="A60" s="77" t="s">
        <v>95</v>
      </c>
      <c r="B60" s="77" t="s">
        <v>41</v>
      </c>
      <c r="C60" s="105" t="s">
        <v>82</v>
      </c>
      <c r="D60" s="106" t="s">
        <v>83</v>
      </c>
      <c r="E60" s="107" t="s">
        <v>63</v>
      </c>
      <c r="F60" s="105" t="s">
        <v>82</v>
      </c>
      <c r="G60" s="106" t="s">
        <v>83</v>
      </c>
      <c r="H60" s="141" t="s">
        <v>63</v>
      </c>
      <c r="I60" s="105" t="s">
        <v>82</v>
      </c>
      <c r="J60" s="106" t="s">
        <v>83</v>
      </c>
      <c r="K60" s="141" t="s">
        <v>63</v>
      </c>
      <c r="M60" s="162" t="s">
        <v>99</v>
      </c>
      <c r="N60" s="159" t="s">
        <v>96</v>
      </c>
      <c r="O60" s="188" t="s">
        <v>130</v>
      </c>
      <c r="P60" s="162" t="s">
        <v>99</v>
      </c>
      <c r="Q60" s="159" t="s">
        <v>96</v>
      </c>
      <c r="R60" s="162" t="s">
        <v>99</v>
      </c>
      <c r="S60" s="159" t="s">
        <v>96</v>
      </c>
      <c r="T60" s="189" t="s">
        <v>99</v>
      </c>
      <c r="U60" s="162" t="s">
        <v>96</v>
      </c>
      <c r="V60" s="162" t="s">
        <v>99</v>
      </c>
      <c r="W60" s="162" t="s">
        <v>96</v>
      </c>
    </row>
    <row r="61" spans="1:47" x14ac:dyDescent="0.25">
      <c r="A61" s="91" t="s">
        <v>1</v>
      </c>
      <c r="B61" s="128">
        <f>Aluminum!C328</f>
        <v>1110736372</v>
      </c>
      <c r="C61" s="128">
        <f>Aluminum!D328</f>
        <v>1125580241.060524</v>
      </c>
      <c r="D61" s="129">
        <f>Aluminum!E328</f>
        <v>1109065007.9612298</v>
      </c>
      <c r="E61" s="130">
        <f>Aluminum!F328</f>
        <v>1109062523.7790024</v>
      </c>
      <c r="F61" s="128">
        <f>C61-$B61</f>
        <v>14843869.060523987</v>
      </c>
      <c r="G61" s="129">
        <f t="shared" ref="G61:G79" si="86">D61-$B61</f>
        <v>-1671364.0387701988</v>
      </c>
      <c r="H61" s="130">
        <f t="shared" ref="H61:H79" si="87">E61-$B61</f>
        <v>-1673848.2209975719</v>
      </c>
      <c r="I61" s="94">
        <f>F61/$B61</f>
        <v>1.3363989363016904E-2</v>
      </c>
      <c r="J61" s="147">
        <f t="shared" ref="J61:J79" si="88">G61/$B61</f>
        <v>-1.5047351296876401E-3</v>
      </c>
      <c r="K61" s="148">
        <f t="shared" ref="K61:K79" si="89">H61/$B61</f>
        <v>-1.506971647992069E-3</v>
      </c>
      <c r="M61" s="129">
        <f>D61</f>
        <v>1109065007.9612298</v>
      </c>
      <c r="N61" s="129">
        <f>D61</f>
        <v>1109065007.9612298</v>
      </c>
      <c r="O61" s="129">
        <f t="shared" ref="O61:O79" si="90">N61-M61</f>
        <v>0</v>
      </c>
      <c r="P61" s="129">
        <f>M61-$B61</f>
        <v>-1671364.0387701988</v>
      </c>
      <c r="Q61" s="130">
        <f t="shared" ref="Q61:Q79" si="91">N61-$B61</f>
        <v>-1671364.0387701988</v>
      </c>
      <c r="R61" s="147">
        <f>P61/$B61</f>
        <v>-1.5047351296876401E-3</v>
      </c>
      <c r="S61" s="148">
        <f t="shared" ref="S61:S79" si="92">Q61/$B61</f>
        <v>-1.5047351296876401E-3</v>
      </c>
      <c r="T61" s="129">
        <f>ABS(P61)</f>
        <v>1671364.0387701988</v>
      </c>
      <c r="U61" s="130">
        <f>ABS(Q61)</f>
        <v>1671364.0387701988</v>
      </c>
      <c r="V61" s="147">
        <f>T61/$B61</f>
        <v>1.5047351296876401E-3</v>
      </c>
      <c r="W61" s="148">
        <f t="shared" ref="W61:W79" si="93">U61/$B61</f>
        <v>1.5047351296876401E-3</v>
      </c>
    </row>
    <row r="62" spans="1:47" x14ac:dyDescent="0.25">
      <c r="A62" s="78" t="s">
        <v>2</v>
      </c>
      <c r="B62" s="131">
        <f>'Bag in a box'!C328</f>
        <v>986723</v>
      </c>
      <c r="C62" s="131">
        <f>'Bag in a box'!D328</f>
        <v>1001644.5588015618</v>
      </c>
      <c r="D62" s="131">
        <f>'Bag in a box'!E328</f>
        <v>1014226.1799923583</v>
      </c>
      <c r="E62" s="132">
        <f>'Bag in a box'!F328</f>
        <v>1044327.5213146165</v>
      </c>
      <c r="F62" s="131">
        <f t="shared" ref="F62:F79" si="94">C62-$B62</f>
        <v>14921.558801561827</v>
      </c>
      <c r="G62" s="131">
        <f t="shared" si="86"/>
        <v>27503.179992358317</v>
      </c>
      <c r="H62" s="132">
        <f t="shared" si="87"/>
        <v>57604.521314616548</v>
      </c>
      <c r="I62" s="80">
        <f t="shared" ref="I62:I79" si="95">F62/$B62</f>
        <v>1.5122338084307173E-2</v>
      </c>
      <c r="J62" s="80">
        <f t="shared" si="88"/>
        <v>2.78732531747596E-2</v>
      </c>
      <c r="K62" s="149">
        <f t="shared" si="89"/>
        <v>5.8379627630668937E-2</v>
      </c>
      <c r="M62" s="131">
        <f t="shared" ref="M62:M64" si="96">D62</f>
        <v>1014226.1799923583</v>
      </c>
      <c r="N62" s="131">
        <f t="shared" ref="N62" si="97">C62</f>
        <v>1001644.5588015618</v>
      </c>
      <c r="O62" s="131">
        <f t="shared" si="90"/>
        <v>-12581.62119079649</v>
      </c>
      <c r="P62" s="131">
        <f t="shared" ref="P62:P79" si="98">M62-$B62</f>
        <v>27503.179992358317</v>
      </c>
      <c r="Q62" s="132">
        <f t="shared" si="91"/>
        <v>14921.558801561827</v>
      </c>
      <c r="R62" s="80">
        <f t="shared" ref="R62:R79" si="99">P62/$B62</f>
        <v>2.78732531747596E-2</v>
      </c>
      <c r="S62" s="149">
        <f t="shared" si="92"/>
        <v>1.5122338084307173E-2</v>
      </c>
      <c r="T62" s="131">
        <f t="shared" ref="T62:T79" si="100">ABS(P62)</f>
        <v>27503.179992358317</v>
      </c>
      <c r="U62" s="132">
        <f t="shared" ref="U62:U79" si="101">ABS(Q62)</f>
        <v>14921.558801561827</v>
      </c>
      <c r="V62" s="80">
        <f t="shared" ref="V62:V79" si="102">T62/$B62</f>
        <v>2.78732531747596E-2</v>
      </c>
      <c r="W62" s="149">
        <f t="shared" si="93"/>
        <v>1.5122338084307173E-2</v>
      </c>
    </row>
    <row r="63" spans="1:47" x14ac:dyDescent="0.25">
      <c r="A63" s="91" t="s">
        <v>8</v>
      </c>
      <c r="B63" s="128">
        <f>'Bimetal 0-1L'!C328</f>
        <v>2563713</v>
      </c>
      <c r="C63" s="128">
        <f>'Bimetal 0-1L'!D328</f>
        <v>2159146.8309856984</v>
      </c>
      <c r="D63" s="128">
        <f>'Bimetal 0-1L'!E328</f>
        <v>2106391.6944163218</v>
      </c>
      <c r="E63" s="133">
        <f>'Bimetal 0-1L'!F328</f>
        <v>1992232.9421579293</v>
      </c>
      <c r="F63" s="128">
        <f t="shared" si="94"/>
        <v>-404566.16901430162</v>
      </c>
      <c r="G63" s="128">
        <f t="shared" si="86"/>
        <v>-457321.30558367819</v>
      </c>
      <c r="H63" s="133">
        <f t="shared" si="87"/>
        <v>-571480.0578420707</v>
      </c>
      <c r="I63" s="94">
        <f t="shared" si="95"/>
        <v>-0.15780478119598473</v>
      </c>
      <c r="J63" s="94">
        <f t="shared" si="88"/>
        <v>-0.17838241081730996</v>
      </c>
      <c r="K63" s="150">
        <f t="shared" si="89"/>
        <v>-0.22291108944022622</v>
      </c>
      <c r="M63" s="128">
        <f t="shared" si="96"/>
        <v>2106391.6944163218</v>
      </c>
      <c r="N63" s="128">
        <f>D63</f>
        <v>2106391.6944163218</v>
      </c>
      <c r="O63" s="128">
        <f t="shared" si="90"/>
        <v>0</v>
      </c>
      <c r="P63" s="128">
        <f t="shared" si="98"/>
        <v>-457321.30558367819</v>
      </c>
      <c r="Q63" s="133">
        <f t="shared" si="91"/>
        <v>-457321.30558367819</v>
      </c>
      <c r="R63" s="94">
        <f t="shared" si="99"/>
        <v>-0.17838241081730996</v>
      </c>
      <c r="S63" s="150">
        <f t="shared" si="92"/>
        <v>-0.17838241081730996</v>
      </c>
      <c r="T63" s="128">
        <f t="shared" si="100"/>
        <v>457321.30558367819</v>
      </c>
      <c r="U63" s="133">
        <f t="shared" si="101"/>
        <v>457321.30558367819</v>
      </c>
      <c r="V63" s="94">
        <f t="shared" si="102"/>
        <v>0.17838241081730996</v>
      </c>
      <c r="W63" s="150">
        <f t="shared" si="93"/>
        <v>0.17838241081730996</v>
      </c>
    </row>
    <row r="64" spans="1:47" x14ac:dyDescent="0.25">
      <c r="A64" s="78" t="s">
        <v>3</v>
      </c>
      <c r="B64" s="131">
        <f>'Bimetal over 1L'!C328</f>
        <v>369439</v>
      </c>
      <c r="C64" s="131">
        <f>'Bimetal over 1L'!D328</f>
        <v>351505.42853355035</v>
      </c>
      <c r="D64" s="131">
        <f>'Bimetal over 1L'!E328</f>
        <v>347090.18724737968</v>
      </c>
      <c r="E64" s="132">
        <f>'Bimetal over 1L'!F328</f>
        <v>866554.99220533238</v>
      </c>
      <c r="F64" s="131">
        <f t="shared" si="94"/>
        <v>-17933.571466449648</v>
      </c>
      <c r="G64" s="131">
        <f t="shared" si="86"/>
        <v>-22348.812752620317</v>
      </c>
      <c r="H64" s="132">
        <f t="shared" si="87"/>
        <v>497115.99220533238</v>
      </c>
      <c r="I64" s="80">
        <f t="shared" si="95"/>
        <v>-4.8542713320601366E-2</v>
      </c>
      <c r="J64" s="80">
        <f t="shared" si="88"/>
        <v>-6.0493918488898887E-2</v>
      </c>
      <c r="K64" s="149">
        <f t="shared" si="89"/>
        <v>1.3455969516086077</v>
      </c>
      <c r="M64" s="131">
        <f t="shared" si="96"/>
        <v>347090.18724737968</v>
      </c>
      <c r="N64" s="131">
        <f>D64</f>
        <v>347090.18724737968</v>
      </c>
      <c r="O64" s="131">
        <f t="shared" si="90"/>
        <v>0</v>
      </c>
      <c r="P64" s="131">
        <f t="shared" si="98"/>
        <v>-22348.812752620317</v>
      </c>
      <c r="Q64" s="132">
        <f t="shared" si="91"/>
        <v>-22348.812752620317</v>
      </c>
      <c r="R64" s="80">
        <f t="shared" si="99"/>
        <v>-6.0493918488898887E-2</v>
      </c>
      <c r="S64" s="149">
        <f t="shared" si="92"/>
        <v>-6.0493918488898887E-2</v>
      </c>
      <c r="T64" s="131">
        <f t="shared" si="100"/>
        <v>22348.812752620317</v>
      </c>
      <c r="U64" s="132">
        <f t="shared" si="101"/>
        <v>22348.812752620317</v>
      </c>
      <c r="V64" s="80">
        <f t="shared" si="102"/>
        <v>6.0493918488898887E-2</v>
      </c>
      <c r="W64" s="149">
        <f t="shared" si="93"/>
        <v>6.0493918488898887E-2</v>
      </c>
    </row>
    <row r="65" spans="1:23" x14ac:dyDescent="0.25">
      <c r="A65" s="91" t="s">
        <v>9</v>
      </c>
      <c r="B65" s="128">
        <f>'Drink Pouches'!C328</f>
        <v>7728396</v>
      </c>
      <c r="C65" s="128">
        <f>'Drink Pouches'!D328</f>
        <v>8285912.9711494735</v>
      </c>
      <c r="D65" s="128">
        <f>'Drink Pouches'!E328</f>
        <v>9040193.1235415228</v>
      </c>
      <c r="E65" s="133">
        <f>'Drink Pouches'!F328</f>
        <v>8536548.1610367745</v>
      </c>
      <c r="F65" s="128">
        <f t="shared" si="94"/>
        <v>557516.97114947345</v>
      </c>
      <c r="G65" s="128">
        <f t="shared" si="86"/>
        <v>1311797.1235415228</v>
      </c>
      <c r="H65" s="133">
        <f t="shared" si="87"/>
        <v>808152.16103677452</v>
      </c>
      <c r="I65" s="94">
        <f t="shared" si="95"/>
        <v>7.213876865904302E-2</v>
      </c>
      <c r="J65" s="94">
        <f t="shared" si="88"/>
        <v>0.16973730687991698</v>
      </c>
      <c r="K65" s="150">
        <f t="shared" si="89"/>
        <v>0.10456919664012747</v>
      </c>
      <c r="M65" s="128">
        <f>E65</f>
        <v>8536548.1610367745</v>
      </c>
      <c r="N65" s="128">
        <f>E65</f>
        <v>8536548.1610367745</v>
      </c>
      <c r="O65" s="128">
        <f t="shared" si="90"/>
        <v>0</v>
      </c>
      <c r="P65" s="128">
        <f t="shared" si="98"/>
        <v>808152.16103677452</v>
      </c>
      <c r="Q65" s="133">
        <f t="shared" si="91"/>
        <v>808152.16103677452</v>
      </c>
      <c r="R65" s="94">
        <f t="shared" si="99"/>
        <v>0.10456919664012747</v>
      </c>
      <c r="S65" s="150">
        <f t="shared" si="92"/>
        <v>0.10456919664012747</v>
      </c>
      <c r="T65" s="128">
        <f t="shared" si="100"/>
        <v>808152.16103677452</v>
      </c>
      <c r="U65" s="133">
        <f t="shared" si="101"/>
        <v>808152.16103677452</v>
      </c>
      <c r="V65" s="94">
        <f t="shared" si="102"/>
        <v>0.10456919664012747</v>
      </c>
      <c r="W65" s="150">
        <f t="shared" si="93"/>
        <v>0.10456919664012747</v>
      </c>
    </row>
    <row r="66" spans="1:23" x14ac:dyDescent="0.25">
      <c r="A66" s="78" t="s">
        <v>10</v>
      </c>
      <c r="B66" s="131">
        <f>'Gable 0-1L'!C328</f>
        <v>39453520</v>
      </c>
      <c r="C66" s="131">
        <f>'Gable 0-1L'!D328</f>
        <v>39391007.975391157</v>
      </c>
      <c r="D66" s="131">
        <f>'Gable 0-1L'!E328</f>
        <v>40206822.965585463</v>
      </c>
      <c r="E66" s="132">
        <f>'Gable 0-1L'!F328</f>
        <v>40551772.695616506</v>
      </c>
      <c r="F66" s="131">
        <f t="shared" si="94"/>
        <v>-62512.024608843029</v>
      </c>
      <c r="G66" s="131">
        <f t="shared" si="86"/>
        <v>753302.96558546275</v>
      </c>
      <c r="H66" s="132">
        <f t="shared" si="87"/>
        <v>1098252.695616506</v>
      </c>
      <c r="I66" s="80">
        <f t="shared" si="95"/>
        <v>-1.5844473347078544E-3</v>
      </c>
      <c r="J66" s="80">
        <f t="shared" si="88"/>
        <v>1.9093428560631922E-2</v>
      </c>
      <c r="K66" s="149">
        <f t="shared" si="89"/>
        <v>2.7836621310760257E-2</v>
      </c>
      <c r="M66" s="131">
        <f t="shared" ref="M66:M70" si="103">D66</f>
        <v>40206822.965585463</v>
      </c>
      <c r="N66" s="131">
        <f t="shared" ref="N66:N67" si="104">C66</f>
        <v>39391007.975391157</v>
      </c>
      <c r="O66" s="131">
        <f t="shared" si="90"/>
        <v>-815814.99019430578</v>
      </c>
      <c r="P66" s="131">
        <f t="shared" si="98"/>
        <v>753302.96558546275</v>
      </c>
      <c r="Q66" s="132">
        <f t="shared" si="91"/>
        <v>-62512.024608843029</v>
      </c>
      <c r="R66" s="80">
        <f t="shared" si="99"/>
        <v>1.9093428560631922E-2</v>
      </c>
      <c r="S66" s="149">
        <f t="shared" si="92"/>
        <v>-1.5844473347078544E-3</v>
      </c>
      <c r="T66" s="131">
        <f t="shared" si="100"/>
        <v>753302.96558546275</v>
      </c>
      <c r="U66" s="132">
        <f t="shared" si="101"/>
        <v>62512.024608843029</v>
      </c>
      <c r="V66" s="80">
        <f t="shared" si="102"/>
        <v>1.9093428560631922E-2</v>
      </c>
      <c r="W66" s="149">
        <f t="shared" si="93"/>
        <v>1.5844473347078544E-3</v>
      </c>
    </row>
    <row r="67" spans="1:23" x14ac:dyDescent="0.25">
      <c r="A67" s="91" t="s">
        <v>11</v>
      </c>
      <c r="B67" s="128">
        <f>'Gable over 1L'!C328</f>
        <v>26972258</v>
      </c>
      <c r="C67" s="128">
        <f>'Gable over 1L'!D328</f>
        <v>27226348.316690207</v>
      </c>
      <c r="D67" s="128">
        <f>'Gable over 1L'!E328</f>
        <v>27774163.457898386</v>
      </c>
      <c r="E67" s="133">
        <f>'Gable over 1L'!F328</f>
        <v>26933221.800786424</v>
      </c>
      <c r="F67" s="128">
        <f t="shared" si="94"/>
        <v>254090.31669020653</v>
      </c>
      <c r="G67" s="128">
        <f t="shared" si="86"/>
        <v>801905.45789838582</v>
      </c>
      <c r="H67" s="133">
        <f t="shared" si="87"/>
        <v>-39036.199213575572</v>
      </c>
      <c r="I67" s="94">
        <f t="shared" si="95"/>
        <v>9.4204317892186314E-3</v>
      </c>
      <c r="J67" s="94">
        <f t="shared" si="88"/>
        <v>2.9730749939377927E-2</v>
      </c>
      <c r="K67" s="150">
        <f t="shared" si="89"/>
        <v>-1.4472722014440011E-3</v>
      </c>
      <c r="M67" s="128">
        <f t="shared" si="103"/>
        <v>27774163.457898386</v>
      </c>
      <c r="N67" s="128">
        <f t="shared" si="104"/>
        <v>27226348.316690207</v>
      </c>
      <c r="O67" s="128">
        <f t="shared" si="90"/>
        <v>-547815.1412081793</v>
      </c>
      <c r="P67" s="128">
        <f t="shared" si="98"/>
        <v>801905.45789838582</v>
      </c>
      <c r="Q67" s="133">
        <f t="shared" si="91"/>
        <v>254090.31669020653</v>
      </c>
      <c r="R67" s="94">
        <f t="shared" si="99"/>
        <v>2.9730749939377927E-2</v>
      </c>
      <c r="S67" s="150">
        <f t="shared" si="92"/>
        <v>9.4204317892186314E-3</v>
      </c>
      <c r="T67" s="128">
        <f t="shared" si="100"/>
        <v>801905.45789838582</v>
      </c>
      <c r="U67" s="133">
        <f t="shared" si="101"/>
        <v>254090.31669020653</v>
      </c>
      <c r="V67" s="94">
        <f t="shared" si="102"/>
        <v>2.9730749939377927E-2</v>
      </c>
      <c r="W67" s="150">
        <f t="shared" si="93"/>
        <v>9.4204317892186314E-3</v>
      </c>
    </row>
    <row r="68" spans="1:23" x14ac:dyDescent="0.25">
      <c r="A68" s="78" t="s">
        <v>105</v>
      </c>
      <c r="B68" s="131">
        <f>'Glass 0-1L'!C328</f>
        <v>123957514</v>
      </c>
      <c r="C68" s="131">
        <f>'Glass 0-1L'!D328</f>
        <v>116277552.40826565</v>
      </c>
      <c r="D68" s="131">
        <f>'Glass 0-1L'!E328</f>
        <v>119011684.01598203</v>
      </c>
      <c r="E68" s="132">
        <f>'Glass 0-1L'!F328</f>
        <v>115094119.74774846</v>
      </c>
      <c r="F68" s="131">
        <f t="shared" si="94"/>
        <v>-7679961.5917343497</v>
      </c>
      <c r="G68" s="131">
        <f t="shared" si="86"/>
        <v>-4945829.9840179682</v>
      </c>
      <c r="H68" s="132">
        <f t="shared" si="87"/>
        <v>-8863394.2522515357</v>
      </c>
      <c r="I68" s="80">
        <f t="shared" si="95"/>
        <v>-6.1956402189014131E-2</v>
      </c>
      <c r="J68" s="80">
        <f t="shared" si="88"/>
        <v>-3.9899396369129897E-2</v>
      </c>
      <c r="K68" s="149">
        <f t="shared" si="89"/>
        <v>-7.1503485075148698E-2</v>
      </c>
      <c r="M68" s="131">
        <f t="shared" si="103"/>
        <v>119011684.01598203</v>
      </c>
      <c r="N68" s="131">
        <f>D68</f>
        <v>119011684.01598203</v>
      </c>
      <c r="O68" s="131">
        <f t="shared" si="90"/>
        <v>0</v>
      </c>
      <c r="P68" s="131">
        <f t="shared" si="98"/>
        <v>-4945829.9840179682</v>
      </c>
      <c r="Q68" s="132">
        <f t="shared" si="91"/>
        <v>-4945829.9840179682</v>
      </c>
      <c r="R68" s="80">
        <f t="shared" si="99"/>
        <v>-3.9899396369129897E-2</v>
      </c>
      <c r="S68" s="149">
        <f t="shared" si="92"/>
        <v>-3.9899396369129897E-2</v>
      </c>
      <c r="T68" s="131">
        <f t="shared" si="100"/>
        <v>4945829.9840179682</v>
      </c>
      <c r="U68" s="132">
        <f t="shared" si="101"/>
        <v>4945829.9840179682</v>
      </c>
      <c r="V68" s="80">
        <f t="shared" si="102"/>
        <v>3.9899396369129897E-2</v>
      </c>
      <c r="W68" s="149">
        <f t="shared" si="93"/>
        <v>3.9899396369129897E-2</v>
      </c>
    </row>
    <row r="69" spans="1:23" x14ac:dyDescent="0.25">
      <c r="A69" s="91" t="s">
        <v>12</v>
      </c>
      <c r="B69" s="138">
        <f>'Glass over 1L'!C328</f>
        <v>5199119</v>
      </c>
      <c r="C69" s="128">
        <f>'Glass over 1L'!D328</f>
        <v>5221321.187700592</v>
      </c>
      <c r="D69" s="128">
        <f>'Glass over 1L'!E328</f>
        <v>5203791.7973504607</v>
      </c>
      <c r="E69" s="133">
        <f>'Glass over 1L'!F328</f>
        <v>5310474.8355540885</v>
      </c>
      <c r="F69" s="128">
        <f t="shared" si="94"/>
        <v>22202.187700591981</v>
      </c>
      <c r="G69" s="128">
        <f t="shared" si="86"/>
        <v>4672.7973504606634</v>
      </c>
      <c r="H69" s="133">
        <f t="shared" si="87"/>
        <v>111355.83555408847</v>
      </c>
      <c r="I69" s="94">
        <f t="shared" si="95"/>
        <v>4.2703749809519615E-3</v>
      </c>
      <c r="J69" s="94">
        <f t="shared" si="88"/>
        <v>8.9876714698406855E-4</v>
      </c>
      <c r="K69" s="150">
        <f t="shared" si="89"/>
        <v>2.1418212499865547E-2</v>
      </c>
      <c r="M69" s="128">
        <f t="shared" si="103"/>
        <v>5203791.7973504607</v>
      </c>
      <c r="N69" s="128">
        <f>D69</f>
        <v>5203791.7973504607</v>
      </c>
      <c r="O69" s="128">
        <f t="shared" si="90"/>
        <v>0</v>
      </c>
      <c r="P69" s="128">
        <f t="shared" si="98"/>
        <v>4672.7973504606634</v>
      </c>
      <c r="Q69" s="133">
        <f t="shared" si="91"/>
        <v>4672.7973504606634</v>
      </c>
      <c r="R69" s="94">
        <f t="shared" si="99"/>
        <v>8.9876714698406855E-4</v>
      </c>
      <c r="S69" s="150">
        <f t="shared" si="92"/>
        <v>8.9876714698406855E-4</v>
      </c>
      <c r="T69" s="128">
        <f t="shared" si="100"/>
        <v>4672.7973504606634</v>
      </c>
      <c r="U69" s="133">
        <f t="shared" si="101"/>
        <v>4672.7973504606634</v>
      </c>
      <c r="V69" s="94">
        <f t="shared" si="102"/>
        <v>8.9876714698406855E-4</v>
      </c>
      <c r="W69" s="150">
        <f t="shared" si="93"/>
        <v>8.9876714698406855E-4</v>
      </c>
    </row>
    <row r="70" spans="1:23" x14ac:dyDescent="0.25">
      <c r="A70" s="78" t="s">
        <v>5</v>
      </c>
      <c r="B70" s="131">
        <f>HDPE!C328</f>
        <v>53040850</v>
      </c>
      <c r="C70" s="131">
        <f>HDPE!D328</f>
        <v>50812895.415242687</v>
      </c>
      <c r="D70" s="131">
        <f>HDPE!E328</f>
        <v>53212854.988920487</v>
      </c>
      <c r="E70" s="132">
        <f>HDPE!F328</f>
        <v>49971113.069061138</v>
      </c>
      <c r="F70" s="131">
        <f t="shared" si="94"/>
        <v>-2227954.5847573131</v>
      </c>
      <c r="G70" s="131">
        <f t="shared" si="86"/>
        <v>172004.98892048746</v>
      </c>
      <c r="H70" s="132">
        <f t="shared" si="87"/>
        <v>-3069736.9309388623</v>
      </c>
      <c r="I70" s="80">
        <f t="shared" si="95"/>
        <v>-4.2004503788255904E-2</v>
      </c>
      <c r="J70" s="80">
        <f t="shared" si="88"/>
        <v>3.2428776861699515E-3</v>
      </c>
      <c r="K70" s="149">
        <f t="shared" si="89"/>
        <v>-5.7874957338331916E-2</v>
      </c>
      <c r="M70" s="131">
        <f t="shared" si="103"/>
        <v>53212854.988920487</v>
      </c>
      <c r="N70" s="131">
        <f>E70</f>
        <v>49971113.069061138</v>
      </c>
      <c r="O70" s="131">
        <f t="shared" si="90"/>
        <v>-3241741.9198593497</v>
      </c>
      <c r="P70" s="131">
        <f t="shared" si="98"/>
        <v>172004.98892048746</v>
      </c>
      <c r="Q70" s="132">
        <f t="shared" si="91"/>
        <v>-3069736.9309388623</v>
      </c>
      <c r="R70" s="80">
        <f t="shared" si="99"/>
        <v>3.2428776861699515E-3</v>
      </c>
      <c r="S70" s="149">
        <f t="shared" si="92"/>
        <v>-5.7874957338331916E-2</v>
      </c>
      <c r="T70" s="131">
        <f t="shared" si="100"/>
        <v>172004.98892048746</v>
      </c>
      <c r="U70" s="132">
        <f t="shared" si="101"/>
        <v>3069736.9309388623</v>
      </c>
      <c r="V70" s="80">
        <f t="shared" si="102"/>
        <v>3.2428776861699515E-3</v>
      </c>
      <c r="W70" s="149">
        <f t="shared" si="93"/>
        <v>5.7874957338331916E-2</v>
      </c>
    </row>
    <row r="71" spans="1:23" x14ac:dyDescent="0.25">
      <c r="A71" s="91" t="s">
        <v>6</v>
      </c>
      <c r="B71" s="128">
        <f>ISB!C328</f>
        <v>30002556</v>
      </c>
      <c r="C71" s="128">
        <f>ISB!D328</f>
        <v>31144685.196849123</v>
      </c>
      <c r="D71" s="128">
        <f>ISB!E328</f>
        <v>25763245.874166448</v>
      </c>
      <c r="E71" s="133">
        <f>ISB!F328</f>
        <v>22848377.167809799</v>
      </c>
      <c r="F71" s="128">
        <f t="shared" si="94"/>
        <v>1142129.1968491226</v>
      </c>
      <c r="G71" s="128">
        <f t="shared" si="86"/>
        <v>-4239310.1258335523</v>
      </c>
      <c r="H71" s="133">
        <f t="shared" si="87"/>
        <v>-7154178.8321902007</v>
      </c>
      <c r="I71" s="94">
        <f t="shared" si="95"/>
        <v>3.8067729857720209E-2</v>
      </c>
      <c r="J71" s="94">
        <f t="shared" si="88"/>
        <v>-0.14129829891271772</v>
      </c>
      <c r="K71" s="150">
        <f t="shared" si="89"/>
        <v>-0.23845231160272481</v>
      </c>
      <c r="M71" s="128">
        <f>E71</f>
        <v>22848377.167809799</v>
      </c>
      <c r="N71" s="128">
        <f>C71</f>
        <v>31144685.196849123</v>
      </c>
      <c r="O71" s="128">
        <f t="shared" si="90"/>
        <v>8296308.0290393233</v>
      </c>
      <c r="P71" s="128">
        <f t="shared" si="98"/>
        <v>-7154178.8321902007</v>
      </c>
      <c r="Q71" s="133">
        <f t="shared" si="91"/>
        <v>1142129.1968491226</v>
      </c>
      <c r="R71" s="94">
        <f t="shared" si="99"/>
        <v>-0.23845231160272481</v>
      </c>
      <c r="S71" s="150">
        <f t="shared" si="92"/>
        <v>3.8067729857720209E-2</v>
      </c>
      <c r="T71" s="128">
        <f t="shared" si="100"/>
        <v>7154178.8321902007</v>
      </c>
      <c r="U71" s="133">
        <f t="shared" si="101"/>
        <v>1142129.1968491226</v>
      </c>
      <c r="V71" s="94">
        <f t="shared" si="102"/>
        <v>0.23845231160272481</v>
      </c>
      <c r="W71" s="150">
        <f t="shared" si="93"/>
        <v>3.8067729857720209E-2</v>
      </c>
    </row>
    <row r="72" spans="1:23" x14ac:dyDescent="0.25">
      <c r="A72" s="78" t="s">
        <v>7</v>
      </c>
      <c r="B72" s="131">
        <f>'Liquor and Wine'!C328</f>
        <v>1174</v>
      </c>
      <c r="C72" s="131">
        <f>'Liquor and Wine'!D328</f>
        <v>501.40146343645449</v>
      </c>
      <c r="D72" s="131">
        <f>'Liquor and Wine'!E328</f>
        <v>841.38224681544136</v>
      </c>
      <c r="E72" s="132">
        <f>'Liquor and Wine'!F328</f>
        <v>1038.3747332692942</v>
      </c>
      <c r="F72" s="131">
        <f t="shared" si="94"/>
        <v>-672.59853656354551</v>
      </c>
      <c r="G72" s="131">
        <f t="shared" si="86"/>
        <v>-332.61775318455864</v>
      </c>
      <c r="H72" s="132">
        <f t="shared" si="87"/>
        <v>-135.62526673070579</v>
      </c>
      <c r="I72" s="80">
        <f t="shared" si="95"/>
        <v>-0.57291187100813079</v>
      </c>
      <c r="J72" s="80">
        <f t="shared" si="88"/>
        <v>-0.28332006233778417</v>
      </c>
      <c r="K72" s="149">
        <f t="shared" si="89"/>
        <v>-0.11552407728339505</v>
      </c>
      <c r="M72" s="131">
        <f t="shared" ref="M72:M76" si="105">D72</f>
        <v>841.38224681544136</v>
      </c>
      <c r="N72" s="131">
        <f t="shared" ref="N72:N74" si="106">C72</f>
        <v>501.40146343645449</v>
      </c>
      <c r="O72" s="131">
        <f t="shared" si="90"/>
        <v>-339.98078337898687</v>
      </c>
      <c r="P72" s="131">
        <f t="shared" si="98"/>
        <v>-332.61775318455864</v>
      </c>
      <c r="Q72" s="132">
        <f t="shared" si="91"/>
        <v>-672.59853656354551</v>
      </c>
      <c r="R72" s="80">
        <f t="shared" si="99"/>
        <v>-0.28332006233778417</v>
      </c>
      <c r="S72" s="149">
        <f t="shared" si="92"/>
        <v>-0.57291187100813079</v>
      </c>
      <c r="T72" s="131">
        <f t="shared" si="100"/>
        <v>332.61775318455864</v>
      </c>
      <c r="U72" s="132">
        <f t="shared" si="101"/>
        <v>672.59853656354551</v>
      </c>
      <c r="V72" s="80">
        <f t="shared" si="102"/>
        <v>0.28332006233778417</v>
      </c>
      <c r="W72" s="149">
        <f t="shared" si="93"/>
        <v>0.57291187100813079</v>
      </c>
    </row>
    <row r="73" spans="1:23" x14ac:dyDescent="0.25">
      <c r="A73" s="91" t="s">
        <v>13</v>
      </c>
      <c r="B73" s="128">
        <f>'Other Pl 0-1L'!C328</f>
        <v>96124959</v>
      </c>
      <c r="C73" s="128">
        <f>'Other Pl 0-1L'!D328</f>
        <v>96273353.983688697</v>
      </c>
      <c r="D73" s="128">
        <f>'Other Pl 0-1L'!E328</f>
        <v>91283100.12799184</v>
      </c>
      <c r="E73" s="133">
        <f>'Other Pl 0-1L'!F328</f>
        <v>97899124.894964889</v>
      </c>
      <c r="F73" s="128">
        <f t="shared" si="94"/>
        <v>148394.98368869722</v>
      </c>
      <c r="G73" s="128">
        <f t="shared" si="86"/>
        <v>-4841858.8720081598</v>
      </c>
      <c r="H73" s="133">
        <f t="shared" si="87"/>
        <v>1774165.8949648887</v>
      </c>
      <c r="I73" s="94">
        <f t="shared" si="95"/>
        <v>1.5437716201127038E-3</v>
      </c>
      <c r="J73" s="94">
        <f t="shared" si="88"/>
        <v>-5.0370464886316982E-2</v>
      </c>
      <c r="K73" s="150">
        <f t="shared" si="89"/>
        <v>1.8456870238715926E-2</v>
      </c>
      <c r="M73" s="128">
        <f t="shared" si="105"/>
        <v>91283100.12799184</v>
      </c>
      <c r="N73" s="128">
        <f t="shared" si="106"/>
        <v>96273353.983688697</v>
      </c>
      <c r="O73" s="128">
        <f t="shared" si="90"/>
        <v>4990253.855696857</v>
      </c>
      <c r="P73" s="128">
        <f t="shared" si="98"/>
        <v>-4841858.8720081598</v>
      </c>
      <c r="Q73" s="133">
        <f t="shared" si="91"/>
        <v>148394.98368869722</v>
      </c>
      <c r="R73" s="94">
        <f t="shared" si="99"/>
        <v>-5.0370464886316982E-2</v>
      </c>
      <c r="S73" s="150">
        <f t="shared" si="92"/>
        <v>1.5437716201127038E-3</v>
      </c>
      <c r="T73" s="128">
        <f t="shared" si="100"/>
        <v>4841858.8720081598</v>
      </c>
      <c r="U73" s="133">
        <f t="shared" si="101"/>
        <v>148394.98368869722</v>
      </c>
      <c r="V73" s="94">
        <f t="shared" si="102"/>
        <v>5.0370464886316982E-2</v>
      </c>
      <c r="W73" s="150">
        <f t="shared" si="93"/>
        <v>1.5437716201127038E-3</v>
      </c>
    </row>
    <row r="74" spans="1:23" x14ac:dyDescent="0.25">
      <c r="A74" s="78" t="s">
        <v>14</v>
      </c>
      <c r="B74" s="131">
        <f>'Other Pl Over 1L'!C328</f>
        <v>10481200</v>
      </c>
      <c r="C74" s="131">
        <f>'Other Pl Over 1L'!D328</f>
        <v>10355780.714473739</v>
      </c>
      <c r="D74" s="131">
        <f>'Other Pl Over 1L'!E328</f>
        <v>10750804.690390892</v>
      </c>
      <c r="E74" s="132">
        <f>'Other Pl Over 1L'!F328</f>
        <v>18061130.779142693</v>
      </c>
      <c r="F74" s="131">
        <f t="shared" si="94"/>
        <v>-125419.28552626073</v>
      </c>
      <c r="G74" s="131">
        <f t="shared" si="86"/>
        <v>269604.69039089233</v>
      </c>
      <c r="H74" s="132">
        <f t="shared" si="87"/>
        <v>7579930.7791426927</v>
      </c>
      <c r="I74" s="80">
        <f t="shared" si="95"/>
        <v>-1.1966118910645798E-2</v>
      </c>
      <c r="J74" s="80">
        <f t="shared" si="88"/>
        <v>2.5722693049545123E-2</v>
      </c>
      <c r="K74" s="149">
        <f t="shared" si="89"/>
        <v>0.723193029342317</v>
      </c>
      <c r="M74" s="131">
        <f t="shared" si="105"/>
        <v>10750804.690390892</v>
      </c>
      <c r="N74" s="131">
        <f t="shared" si="106"/>
        <v>10355780.714473739</v>
      </c>
      <c r="O74" s="131">
        <f t="shared" si="90"/>
        <v>-395023.97591715306</v>
      </c>
      <c r="P74" s="131">
        <f t="shared" si="98"/>
        <v>269604.69039089233</v>
      </c>
      <c r="Q74" s="132">
        <f t="shared" si="91"/>
        <v>-125419.28552626073</v>
      </c>
      <c r="R74" s="80">
        <f t="shared" si="99"/>
        <v>2.5722693049545123E-2</v>
      </c>
      <c r="S74" s="149">
        <f t="shared" si="92"/>
        <v>-1.1966118910645798E-2</v>
      </c>
      <c r="T74" s="131">
        <f t="shared" si="100"/>
        <v>269604.69039089233</v>
      </c>
      <c r="U74" s="132">
        <f t="shared" si="101"/>
        <v>125419.28552626073</v>
      </c>
      <c r="V74" s="80">
        <f t="shared" si="102"/>
        <v>2.5722693049545123E-2</v>
      </c>
      <c r="W74" s="149">
        <f t="shared" si="93"/>
        <v>1.1966118910645798E-2</v>
      </c>
    </row>
    <row r="75" spans="1:23" x14ac:dyDescent="0.25">
      <c r="A75" s="91" t="s">
        <v>15</v>
      </c>
      <c r="B75" s="128">
        <f>'PET 0-1L'!C328</f>
        <v>538975887</v>
      </c>
      <c r="C75" s="128">
        <f>'PET 0-1L'!D328</f>
        <v>544940512.53002882</v>
      </c>
      <c r="D75" s="128">
        <f>'PET 0-1L'!E328</f>
        <v>542974871.39831066</v>
      </c>
      <c r="E75" s="133">
        <f>'PET 0-1L'!F328</f>
        <v>522922936.4613505</v>
      </c>
      <c r="F75" s="128">
        <f t="shared" si="94"/>
        <v>5964625.53002882</v>
      </c>
      <c r="G75" s="128">
        <f t="shared" si="86"/>
        <v>3998984.3983106613</v>
      </c>
      <c r="H75" s="133">
        <f t="shared" si="87"/>
        <v>-16052950.538649499</v>
      </c>
      <c r="I75" s="94">
        <f t="shared" si="95"/>
        <v>1.106659068410016E-2</v>
      </c>
      <c r="J75" s="94">
        <f t="shared" si="88"/>
        <v>7.4195979723127416E-3</v>
      </c>
      <c r="K75" s="150">
        <f t="shared" si="89"/>
        <v>-2.9784172030407549E-2</v>
      </c>
      <c r="M75" s="128">
        <f t="shared" si="105"/>
        <v>542974871.39831066</v>
      </c>
      <c r="N75" s="128">
        <f>D75</f>
        <v>542974871.39831066</v>
      </c>
      <c r="O75" s="128">
        <f t="shared" si="90"/>
        <v>0</v>
      </c>
      <c r="P75" s="128">
        <f t="shared" si="98"/>
        <v>3998984.3983106613</v>
      </c>
      <c r="Q75" s="133">
        <f t="shared" si="91"/>
        <v>3998984.3983106613</v>
      </c>
      <c r="R75" s="94">
        <f t="shared" si="99"/>
        <v>7.4195979723127416E-3</v>
      </c>
      <c r="S75" s="150">
        <f t="shared" si="92"/>
        <v>7.4195979723127416E-3</v>
      </c>
      <c r="T75" s="128">
        <f t="shared" si="100"/>
        <v>3998984.3983106613</v>
      </c>
      <c r="U75" s="133">
        <f t="shared" si="101"/>
        <v>3998984.3983106613</v>
      </c>
      <c r="V75" s="94">
        <f t="shared" si="102"/>
        <v>7.4195979723127416E-3</v>
      </c>
      <c r="W75" s="150">
        <f t="shared" si="93"/>
        <v>7.4195979723127416E-3</v>
      </c>
    </row>
    <row r="76" spans="1:23" x14ac:dyDescent="0.25">
      <c r="A76" s="78" t="s">
        <v>16</v>
      </c>
      <c r="B76" s="131">
        <f>'PET over 1L'!C328</f>
        <v>54165023</v>
      </c>
      <c r="C76" s="131">
        <f>'PET over 1L'!D328</f>
        <v>56739406.20543991</v>
      </c>
      <c r="D76" s="131">
        <f>'PET over 1L'!E328</f>
        <v>54190075.233482257</v>
      </c>
      <c r="E76" s="132">
        <f>'PET over 1L'!F328</f>
        <v>55513744.242102504</v>
      </c>
      <c r="F76" s="131">
        <f t="shared" si="94"/>
        <v>2574383.2054399103</v>
      </c>
      <c r="G76" s="131">
        <f t="shared" si="86"/>
        <v>25052.233482256532</v>
      </c>
      <c r="H76" s="132">
        <f t="shared" si="87"/>
        <v>1348721.2421025038</v>
      </c>
      <c r="I76" s="80">
        <f t="shared" si="95"/>
        <v>4.7528516796529564E-2</v>
      </c>
      <c r="J76" s="80">
        <f t="shared" si="88"/>
        <v>4.6251680687473413E-4</v>
      </c>
      <c r="K76" s="149">
        <f t="shared" si="89"/>
        <v>2.4900224672709984E-2</v>
      </c>
      <c r="M76" s="131">
        <f t="shared" si="105"/>
        <v>54190075.233482257</v>
      </c>
      <c r="N76" s="131">
        <f>D76</f>
        <v>54190075.233482257</v>
      </c>
      <c r="O76" s="131">
        <f t="shared" si="90"/>
        <v>0</v>
      </c>
      <c r="P76" s="131">
        <f t="shared" si="98"/>
        <v>25052.233482256532</v>
      </c>
      <c r="Q76" s="132">
        <f t="shared" si="91"/>
        <v>25052.233482256532</v>
      </c>
      <c r="R76" s="80">
        <f t="shared" si="99"/>
        <v>4.6251680687473413E-4</v>
      </c>
      <c r="S76" s="149">
        <f t="shared" si="92"/>
        <v>4.6251680687473413E-4</v>
      </c>
      <c r="T76" s="131">
        <f t="shared" si="100"/>
        <v>25052.233482256532</v>
      </c>
      <c r="U76" s="132">
        <f t="shared" si="101"/>
        <v>25052.233482256532</v>
      </c>
      <c r="V76" s="80">
        <f t="shared" si="102"/>
        <v>4.6251680687473413E-4</v>
      </c>
      <c r="W76" s="149">
        <f t="shared" si="93"/>
        <v>4.6251680687473413E-4</v>
      </c>
    </row>
    <row r="77" spans="1:23" x14ac:dyDescent="0.25">
      <c r="A77" s="91" t="s">
        <v>27</v>
      </c>
      <c r="B77" s="128">
        <f>'Plastic Oneway Keg'!C328</f>
        <v>2154</v>
      </c>
      <c r="C77" s="128">
        <f>'Plastic Oneway Keg'!D328</f>
        <v>2988.7311382478465</v>
      </c>
      <c r="D77" s="128">
        <f>'Plastic Oneway Keg'!E328</f>
        <v>4322.2080949968295</v>
      </c>
      <c r="E77" s="133">
        <f>'Plastic Oneway Keg'!F328</f>
        <v>3446.4927904612264</v>
      </c>
      <c r="F77" s="128">
        <f t="shared" si="94"/>
        <v>834.7311382478465</v>
      </c>
      <c r="G77" s="128">
        <f t="shared" si="86"/>
        <v>2168.2080949968295</v>
      </c>
      <c r="H77" s="133">
        <f t="shared" si="87"/>
        <v>1292.4927904612264</v>
      </c>
      <c r="I77" s="94">
        <f t="shared" si="95"/>
        <v>0.38752606232490555</v>
      </c>
      <c r="J77" s="94">
        <f t="shared" si="88"/>
        <v>1.0065961443810723</v>
      </c>
      <c r="K77" s="150">
        <f t="shared" si="89"/>
        <v>0.60004307820855451</v>
      </c>
      <c r="M77" s="128">
        <f>E77</f>
        <v>3446.4927904612264</v>
      </c>
      <c r="N77" s="128">
        <f>E77</f>
        <v>3446.4927904612264</v>
      </c>
      <c r="O77" s="128">
        <f t="shared" si="90"/>
        <v>0</v>
      </c>
      <c r="P77" s="128">
        <f t="shared" si="98"/>
        <v>1292.4927904612264</v>
      </c>
      <c r="Q77" s="133">
        <f t="shared" si="91"/>
        <v>1292.4927904612264</v>
      </c>
      <c r="R77" s="94">
        <f t="shared" si="99"/>
        <v>0.60004307820855451</v>
      </c>
      <c r="S77" s="150">
        <f t="shared" si="92"/>
        <v>0.60004307820855451</v>
      </c>
      <c r="T77" s="128">
        <f t="shared" si="100"/>
        <v>1292.4927904612264</v>
      </c>
      <c r="U77" s="133">
        <f t="shared" si="101"/>
        <v>1292.4927904612264</v>
      </c>
      <c r="V77" s="94">
        <f t="shared" si="102"/>
        <v>0.60004307820855451</v>
      </c>
      <c r="W77" s="150">
        <f t="shared" si="93"/>
        <v>0.60004307820855451</v>
      </c>
    </row>
    <row r="78" spans="1:23" x14ac:dyDescent="0.25">
      <c r="A78" s="78" t="s">
        <v>101</v>
      </c>
      <c r="B78" s="131">
        <f>'Tetra 0-1L'!C328</f>
        <v>97572642</v>
      </c>
      <c r="C78" s="131">
        <f>'Tetra 0-1L'!D328</f>
        <v>96674410.371428192</v>
      </c>
      <c r="D78" s="131">
        <f>'Tetra 0-1L'!E328</f>
        <v>97299354.091195017</v>
      </c>
      <c r="E78" s="132">
        <f>'Tetra 0-1L'!F328</f>
        <v>104684185.1915575</v>
      </c>
      <c r="F78" s="131">
        <f t="shared" si="94"/>
        <v>-898231.62857180834</v>
      </c>
      <c r="G78" s="131">
        <f t="shared" si="86"/>
        <v>-273287.9088049829</v>
      </c>
      <c r="H78" s="132">
        <f t="shared" si="87"/>
        <v>7111543.1915574968</v>
      </c>
      <c r="I78" s="80">
        <f t="shared" si="95"/>
        <v>-9.2057733618795354E-3</v>
      </c>
      <c r="J78" s="80">
        <f t="shared" si="88"/>
        <v>-2.8008661362780656E-3</v>
      </c>
      <c r="K78" s="149">
        <f t="shared" si="89"/>
        <v>7.2884602136298576E-2</v>
      </c>
      <c r="M78" s="131">
        <f>E78</f>
        <v>104684185.1915575</v>
      </c>
      <c r="N78" s="131">
        <f>D78</f>
        <v>97299354.091195017</v>
      </c>
      <c r="O78" s="131">
        <f t="shared" si="90"/>
        <v>-7384831.1003624797</v>
      </c>
      <c r="P78" s="131">
        <f t="shared" si="98"/>
        <v>7111543.1915574968</v>
      </c>
      <c r="Q78" s="132">
        <f t="shared" si="91"/>
        <v>-273287.9088049829</v>
      </c>
      <c r="R78" s="80">
        <f t="shared" si="99"/>
        <v>7.2884602136298576E-2</v>
      </c>
      <c r="S78" s="149">
        <f t="shared" si="92"/>
        <v>-2.8008661362780656E-3</v>
      </c>
      <c r="T78" s="131">
        <f t="shared" si="100"/>
        <v>7111543.1915574968</v>
      </c>
      <c r="U78" s="132">
        <f t="shared" si="101"/>
        <v>273287.9088049829</v>
      </c>
      <c r="V78" s="80">
        <f t="shared" si="102"/>
        <v>7.2884602136298576E-2</v>
      </c>
      <c r="W78" s="149">
        <f t="shared" si="93"/>
        <v>2.8008661362780656E-3</v>
      </c>
    </row>
    <row r="79" spans="1:23" x14ac:dyDescent="0.25">
      <c r="A79" s="91" t="s">
        <v>18</v>
      </c>
      <c r="B79" s="128">
        <f>'Tetra Over 1L'!C328</f>
        <v>578417</v>
      </c>
      <c r="C79" s="128">
        <f>'Tetra Over 1L'!D328</f>
        <v>482018.4286246241</v>
      </c>
      <c r="D79" s="128">
        <f>'Tetra Over 1L'!E328</f>
        <v>626816.17210739723</v>
      </c>
      <c r="E79" s="133">
        <f>'Tetra Over 1L'!F328</f>
        <v>880220.42726897728</v>
      </c>
      <c r="F79" s="128">
        <f t="shared" si="94"/>
        <v>-96398.571375375905</v>
      </c>
      <c r="G79" s="128">
        <f t="shared" si="86"/>
        <v>48399.172107397229</v>
      </c>
      <c r="H79" s="133">
        <f t="shared" si="87"/>
        <v>301803.42726897728</v>
      </c>
      <c r="I79" s="94">
        <f t="shared" si="95"/>
        <v>-0.16665929835287674</v>
      </c>
      <c r="J79" s="94">
        <f t="shared" si="88"/>
        <v>8.3675224115814767E-2</v>
      </c>
      <c r="K79" s="150">
        <f t="shared" si="89"/>
        <v>0.52177482209025194</v>
      </c>
      <c r="M79" s="128">
        <f t="shared" ref="M79" si="107">D79</f>
        <v>626816.17210739723</v>
      </c>
      <c r="N79" s="128">
        <f>C79</f>
        <v>482018.4286246241</v>
      </c>
      <c r="O79" s="128">
        <f t="shared" si="90"/>
        <v>-144797.74348277313</v>
      </c>
      <c r="P79" s="128">
        <f t="shared" si="98"/>
        <v>48399.172107397229</v>
      </c>
      <c r="Q79" s="133">
        <f t="shared" si="91"/>
        <v>-96398.571375375905</v>
      </c>
      <c r="R79" s="94">
        <f t="shared" si="99"/>
        <v>8.3675224115814767E-2</v>
      </c>
      <c r="S79" s="150">
        <f t="shared" si="92"/>
        <v>-0.16665929835287674</v>
      </c>
      <c r="T79" s="128">
        <f t="shared" si="100"/>
        <v>48399.172107397229</v>
      </c>
      <c r="U79" s="133">
        <f t="shared" si="101"/>
        <v>96398.571375375905</v>
      </c>
      <c r="V79" s="94">
        <f t="shared" si="102"/>
        <v>8.3675224115814767E-2</v>
      </c>
      <c r="W79" s="150">
        <f t="shared" si="93"/>
        <v>0.16665929835287674</v>
      </c>
    </row>
    <row r="80" spans="1:23" x14ac:dyDescent="0.25">
      <c r="A80" s="78" t="s">
        <v>26</v>
      </c>
      <c r="B80" s="131"/>
      <c r="C80" s="131"/>
      <c r="D80" s="131"/>
      <c r="E80" s="132"/>
      <c r="F80" s="142"/>
      <c r="G80" s="142"/>
      <c r="H80" s="143"/>
      <c r="I80" s="142"/>
      <c r="J80" s="142"/>
      <c r="K80" s="143"/>
      <c r="M80" s="131"/>
      <c r="N80" s="132"/>
      <c r="O80" s="131"/>
      <c r="P80" s="131"/>
      <c r="Q80" s="132"/>
      <c r="R80" s="131"/>
      <c r="S80" s="132"/>
      <c r="T80" s="131"/>
      <c r="U80" s="132"/>
      <c r="V80" s="131"/>
      <c r="W80" s="132"/>
    </row>
    <row r="81" spans="1:24" x14ac:dyDescent="0.25">
      <c r="A81" s="78" t="s">
        <v>4</v>
      </c>
      <c r="B81" s="131"/>
      <c r="C81" s="131"/>
      <c r="D81" s="131"/>
      <c r="E81" s="132"/>
      <c r="F81" s="142"/>
      <c r="G81" s="142"/>
      <c r="H81" s="143"/>
      <c r="I81" s="142"/>
      <c r="J81" s="142"/>
      <c r="K81" s="143"/>
      <c r="M81" s="131"/>
      <c r="N81" s="132"/>
      <c r="O81" s="131"/>
      <c r="P81" s="131"/>
      <c r="Q81" s="132"/>
      <c r="R81" s="131"/>
      <c r="S81" s="132"/>
      <c r="T81" s="131"/>
      <c r="U81" s="132"/>
      <c r="V81" s="131"/>
      <c r="W81" s="132"/>
    </row>
    <row r="82" spans="1:24" ht="30" x14ac:dyDescent="0.25">
      <c r="A82" s="99" t="s">
        <v>73</v>
      </c>
      <c r="B82" s="134"/>
      <c r="C82" s="135"/>
      <c r="D82" s="135"/>
      <c r="E82" s="136"/>
      <c r="F82" s="144"/>
      <c r="G82" s="144"/>
      <c r="H82" s="145"/>
      <c r="I82" s="144"/>
      <c r="J82" s="144"/>
      <c r="K82" s="145"/>
      <c r="M82" s="135"/>
      <c r="N82" s="136"/>
      <c r="O82" s="135"/>
      <c r="P82" s="135"/>
      <c r="Q82" s="136"/>
      <c r="R82" s="135"/>
      <c r="S82" s="136"/>
      <c r="T82" s="135"/>
      <c r="U82" s="136"/>
      <c r="V82" s="135"/>
      <c r="W82" s="136"/>
    </row>
    <row r="83" spans="1:24" x14ac:dyDescent="0.25">
      <c r="A83" s="137" t="s">
        <v>114</v>
      </c>
      <c r="B83" s="139">
        <f>SUM(B61:B82)</f>
        <v>2198911916</v>
      </c>
      <c r="C83" s="139">
        <f t="shared" ref="C83" si="108">SUM(C61:C82)</f>
        <v>2212921233.7164192</v>
      </c>
      <c r="D83" s="139">
        <f t="shared" ref="D83" si="109">SUM(D61:D82)</f>
        <v>2189875657.5501504</v>
      </c>
      <c r="E83" s="139">
        <f t="shared" ref="E83" si="110">SUM(E61:E82)</f>
        <v>2182177093.5762043</v>
      </c>
      <c r="F83" s="146">
        <f t="shared" ref="F83" si="111">C83-$B83</f>
        <v>14009317.71641922</v>
      </c>
      <c r="G83" s="146">
        <f t="shared" ref="G83" si="112">D83-$B83</f>
        <v>-9036258.4498496056</v>
      </c>
      <c r="H83" s="146">
        <f t="shared" ref="H83" si="113">E83-$B83</f>
        <v>-16734822.4237957</v>
      </c>
      <c r="I83" s="151">
        <f t="shared" ref="I83" si="114">F83/$B83</f>
        <v>6.37102269285225E-3</v>
      </c>
      <c r="J83" s="151">
        <f t="shared" ref="J83" si="115">G83/$B83</f>
        <v>-4.1094226576784834E-3</v>
      </c>
      <c r="K83" s="151">
        <f t="shared" ref="K83" si="116">H83/$B83</f>
        <v>-7.610501494865563E-3</v>
      </c>
      <c r="M83" s="153">
        <f>SUM(M61:M82)</f>
        <v>2193841099.2663465</v>
      </c>
      <c r="N83" s="154">
        <f>SUM(N61:N82)</f>
        <v>2194584714.6780849</v>
      </c>
      <c r="O83" s="160">
        <f>SUM(O61:O82)</f>
        <v>743615.41173776332</v>
      </c>
      <c r="P83" s="154">
        <f>SUM(P61:P82)</f>
        <v>-5070816.7336529167</v>
      </c>
      <c r="Q83" s="157">
        <f>SUM(Q61:Q82)</f>
        <v>-4327201.3219151516</v>
      </c>
      <c r="R83" s="155">
        <f t="shared" ref="R83" si="117">P83/$B83</f>
        <v>-2.3060572352880536E-3</v>
      </c>
      <c r="S83" s="158">
        <f t="shared" ref="S83" si="118">Q83/$B83</f>
        <v>-1.9678829744970792E-3</v>
      </c>
      <c r="T83" s="154">
        <f>SUM(T61:T79)</f>
        <v>33115652.192499109</v>
      </c>
      <c r="U83" s="157">
        <f>SUM(U61:U79)</f>
        <v>17122581.599915557</v>
      </c>
      <c r="V83" s="155">
        <f t="shared" ref="V83" si="119">T83/$B83</f>
        <v>1.5060017616685246E-2</v>
      </c>
      <c r="W83" s="158">
        <f t="shared" ref="W83" si="120">U83/$B83</f>
        <v>7.7868428813933251E-3</v>
      </c>
      <c r="X83" s="187"/>
    </row>
    <row r="84" spans="1:24" x14ac:dyDescent="0.25">
      <c r="O84" s="69" t="s">
        <v>135</v>
      </c>
      <c r="Q84" s="47">
        <f>P83-Q83</f>
        <v>-743615.41173776519</v>
      </c>
      <c r="S84" s="187">
        <f>R83-S83</f>
        <v>-3.3817426079097443E-4</v>
      </c>
      <c r="U84" s="47">
        <f>T83-U83</f>
        <v>15993070.592583552</v>
      </c>
      <c r="W84" s="187">
        <f>V83-W83</f>
        <v>7.2731747352919214E-3</v>
      </c>
    </row>
    <row r="86" spans="1:24" ht="34.5" customHeight="1" x14ac:dyDescent="0.25">
      <c r="A86" s="140" t="s">
        <v>120</v>
      </c>
      <c r="B86" s="221" t="s">
        <v>151</v>
      </c>
      <c r="C86" s="238" t="s">
        <v>128</v>
      </c>
      <c r="D86" s="239"/>
      <c r="E86" s="240"/>
      <c r="F86" s="238" t="s">
        <v>127</v>
      </c>
      <c r="G86" s="239"/>
      <c r="H86" s="240"/>
      <c r="I86" s="238" t="s">
        <v>122</v>
      </c>
      <c r="J86" s="239"/>
      <c r="K86" s="240"/>
      <c r="M86" s="245" t="s">
        <v>121</v>
      </c>
      <c r="N86" s="246"/>
      <c r="O86" s="163"/>
      <c r="P86" s="245" t="s">
        <v>126</v>
      </c>
      <c r="Q86" s="246"/>
      <c r="R86" s="245" t="s">
        <v>122</v>
      </c>
      <c r="S86" s="246"/>
      <c r="T86" s="245" t="s">
        <v>133</v>
      </c>
      <c r="U86" s="246"/>
      <c r="V86" s="245" t="s">
        <v>134</v>
      </c>
      <c r="W86" s="246"/>
    </row>
    <row r="87" spans="1:24" ht="60" x14ac:dyDescent="0.25">
      <c r="A87" s="77" t="s">
        <v>95</v>
      </c>
      <c r="B87" s="77" t="s">
        <v>41</v>
      </c>
      <c r="C87" s="105" t="s">
        <v>82</v>
      </c>
      <c r="D87" s="106" t="s">
        <v>83</v>
      </c>
      <c r="E87" s="107" t="s">
        <v>63</v>
      </c>
      <c r="F87" s="105" t="s">
        <v>82</v>
      </c>
      <c r="G87" s="106" t="s">
        <v>83</v>
      </c>
      <c r="H87" s="141" t="s">
        <v>63</v>
      </c>
      <c r="I87" s="105" t="s">
        <v>82</v>
      </c>
      <c r="J87" s="106" t="s">
        <v>83</v>
      </c>
      <c r="K87" s="141" t="s">
        <v>63</v>
      </c>
      <c r="M87" s="162" t="s">
        <v>99</v>
      </c>
      <c r="N87" s="159" t="s">
        <v>96</v>
      </c>
      <c r="O87" s="188" t="s">
        <v>130</v>
      </c>
      <c r="P87" s="162" t="s">
        <v>99</v>
      </c>
      <c r="Q87" s="159" t="s">
        <v>96</v>
      </c>
      <c r="R87" s="162" t="s">
        <v>99</v>
      </c>
      <c r="S87" s="159" t="s">
        <v>96</v>
      </c>
      <c r="T87" s="162" t="s">
        <v>99</v>
      </c>
      <c r="U87" s="190" t="s">
        <v>96</v>
      </c>
      <c r="V87" s="162" t="s">
        <v>99</v>
      </c>
      <c r="W87" s="162" t="s">
        <v>96</v>
      </c>
    </row>
    <row r="88" spans="1:24" x14ac:dyDescent="0.25">
      <c r="A88" s="91" t="s">
        <v>1</v>
      </c>
      <c r="B88" s="128">
        <f>Aluminum!C329</f>
        <v>1105379295</v>
      </c>
      <c r="C88" s="128">
        <f>Aluminum!D329</f>
        <v>1099816167.8018255</v>
      </c>
      <c r="D88" s="129">
        <f>Aluminum!E329</f>
        <v>1099914562.8562493</v>
      </c>
      <c r="E88" s="130">
        <f>Aluminum!F329</f>
        <v>1119536322.6876192</v>
      </c>
      <c r="F88" s="128">
        <f>C88-$B88</f>
        <v>-5563127.1981744766</v>
      </c>
      <c r="G88" s="129">
        <f t="shared" ref="G88:G106" si="121">D88-$B88</f>
        <v>-5464732.1437506676</v>
      </c>
      <c r="H88" s="130">
        <f t="shared" ref="H88:H106" si="122">E88-$B88</f>
        <v>14157027.687619209</v>
      </c>
      <c r="I88" s="94">
        <f>F88/$B88</f>
        <v>-5.0327767340480872E-3</v>
      </c>
      <c r="J88" s="147">
        <f t="shared" ref="J88:J106" si="123">G88/$B88</f>
        <v>-4.9437619905397879E-3</v>
      </c>
      <c r="K88" s="148">
        <f t="shared" ref="K88:K106" si="124">H88/$B88</f>
        <v>1.2807393581240554E-2</v>
      </c>
      <c r="M88" s="129">
        <f>D88</f>
        <v>1099914562.8562493</v>
      </c>
      <c r="N88" s="129">
        <f>D88</f>
        <v>1099914562.8562493</v>
      </c>
      <c r="O88" s="129">
        <f t="shared" ref="O88:O106" si="125">N88-M88</f>
        <v>0</v>
      </c>
      <c r="P88" s="129">
        <f>M88-$B88</f>
        <v>-5464732.1437506676</v>
      </c>
      <c r="Q88" s="130">
        <f t="shared" ref="Q88:Q106" si="126">N88-$B88</f>
        <v>-5464732.1437506676</v>
      </c>
      <c r="R88" s="147">
        <f>P88/$B88</f>
        <v>-4.9437619905397879E-3</v>
      </c>
      <c r="S88" s="148">
        <f t="shared" ref="S88:S106" si="127">Q88/$B88</f>
        <v>-4.9437619905397879E-3</v>
      </c>
      <c r="T88" s="129">
        <f>ABS(P88)</f>
        <v>5464732.1437506676</v>
      </c>
      <c r="U88" s="130">
        <f>ABS(Q88)</f>
        <v>5464732.1437506676</v>
      </c>
      <c r="V88" s="147">
        <f>T88/$B88</f>
        <v>4.9437619905397879E-3</v>
      </c>
      <c r="W88" s="148">
        <f t="shared" ref="W88:W106" si="128">U88/$B88</f>
        <v>4.9437619905397879E-3</v>
      </c>
    </row>
    <row r="89" spans="1:24" x14ac:dyDescent="0.25">
      <c r="A89" s="78" t="s">
        <v>2</v>
      </c>
      <c r="B89" s="131">
        <f>'Bag in a box'!C329</f>
        <v>940536</v>
      </c>
      <c r="C89" s="131">
        <f>'Bag in a box'!D329</f>
        <v>980861.97762179282</v>
      </c>
      <c r="D89" s="131">
        <f>'Bag in a box'!E329</f>
        <v>941330.62015229836</v>
      </c>
      <c r="E89" s="132">
        <f>'Bag in a box'!F329</f>
        <v>1033864.2707343057</v>
      </c>
      <c r="F89" s="131">
        <f t="shared" ref="F89:F106" si="129">C89-$B89</f>
        <v>40325.977621792816</v>
      </c>
      <c r="G89" s="131">
        <f t="shared" si="121"/>
        <v>794.62015229836106</v>
      </c>
      <c r="H89" s="132">
        <f t="shared" si="122"/>
        <v>93328.270734305726</v>
      </c>
      <c r="I89" s="80">
        <f t="shared" ref="I89:I106" si="130">F89/$B89</f>
        <v>4.2875528019972457E-2</v>
      </c>
      <c r="J89" s="80">
        <f t="shared" si="123"/>
        <v>8.448588382564421E-4</v>
      </c>
      <c r="K89" s="149">
        <f t="shared" si="124"/>
        <v>9.9228812862352661E-2</v>
      </c>
      <c r="M89" s="131">
        <f t="shared" ref="M89:M91" si="131">D89</f>
        <v>941330.62015229836</v>
      </c>
      <c r="N89" s="131">
        <f t="shared" ref="N89" si="132">C89</f>
        <v>980861.97762179282</v>
      </c>
      <c r="O89" s="131">
        <f t="shared" si="125"/>
        <v>39531.357469494455</v>
      </c>
      <c r="P89" s="131">
        <f t="shared" ref="P89:P106" si="133">M89-$B89</f>
        <v>794.62015229836106</v>
      </c>
      <c r="Q89" s="132">
        <f t="shared" si="126"/>
        <v>40325.977621792816</v>
      </c>
      <c r="R89" s="80">
        <f t="shared" ref="R89:R106" si="134">P89/$B89</f>
        <v>8.448588382564421E-4</v>
      </c>
      <c r="S89" s="149">
        <f t="shared" si="127"/>
        <v>4.2875528019972457E-2</v>
      </c>
      <c r="T89" s="131">
        <f t="shared" ref="T89:T106" si="135">ABS(P89)</f>
        <v>794.62015229836106</v>
      </c>
      <c r="U89" s="132">
        <f t="shared" ref="U89:U106" si="136">ABS(Q89)</f>
        <v>40325.977621792816</v>
      </c>
      <c r="V89" s="80">
        <f t="shared" ref="V89:V106" si="137">T89/$B89</f>
        <v>8.448588382564421E-4</v>
      </c>
      <c r="W89" s="149">
        <f t="shared" si="128"/>
        <v>4.2875528019972457E-2</v>
      </c>
    </row>
    <row r="90" spans="1:24" x14ac:dyDescent="0.25">
      <c r="A90" s="91" t="s">
        <v>8</v>
      </c>
      <c r="B90" s="128">
        <f>'Bimetal 0-1L'!C329</f>
        <v>2959233</v>
      </c>
      <c r="C90" s="128">
        <f>'Bimetal 0-1L'!D329</f>
        <v>2598948.5507775191</v>
      </c>
      <c r="D90" s="128">
        <f>'Bimetal 0-1L'!E329</f>
        <v>3137059.658360593</v>
      </c>
      <c r="E90" s="133">
        <f>'Bimetal 0-1L'!F329</f>
        <v>1087229.8522619326</v>
      </c>
      <c r="F90" s="128">
        <f t="shared" si="129"/>
        <v>-360284.44922248088</v>
      </c>
      <c r="G90" s="128">
        <f t="shared" si="121"/>
        <v>177826.65836059302</v>
      </c>
      <c r="H90" s="133">
        <f t="shared" si="122"/>
        <v>-1872003.1477380674</v>
      </c>
      <c r="I90" s="94">
        <f t="shared" si="130"/>
        <v>-0.12174926719946719</v>
      </c>
      <c r="J90" s="94">
        <f t="shared" si="123"/>
        <v>6.0092144944515362E-2</v>
      </c>
      <c r="K90" s="150">
        <f t="shared" si="124"/>
        <v>-0.63259741552559989</v>
      </c>
      <c r="M90" s="128">
        <f t="shared" si="131"/>
        <v>3137059.658360593</v>
      </c>
      <c r="N90" s="128">
        <f>D90</f>
        <v>3137059.658360593</v>
      </c>
      <c r="O90" s="128">
        <f t="shared" si="125"/>
        <v>0</v>
      </c>
      <c r="P90" s="128">
        <f t="shared" si="133"/>
        <v>177826.65836059302</v>
      </c>
      <c r="Q90" s="133">
        <f t="shared" si="126"/>
        <v>177826.65836059302</v>
      </c>
      <c r="R90" s="94">
        <f t="shared" si="134"/>
        <v>6.0092144944515362E-2</v>
      </c>
      <c r="S90" s="150">
        <f t="shared" si="127"/>
        <v>6.0092144944515362E-2</v>
      </c>
      <c r="T90" s="128">
        <f t="shared" si="135"/>
        <v>177826.65836059302</v>
      </c>
      <c r="U90" s="133">
        <f t="shared" si="136"/>
        <v>177826.65836059302</v>
      </c>
      <c r="V90" s="94">
        <f t="shared" si="137"/>
        <v>6.0092144944515362E-2</v>
      </c>
      <c r="W90" s="150">
        <f t="shared" si="128"/>
        <v>6.0092144944515362E-2</v>
      </c>
    </row>
    <row r="91" spans="1:24" x14ac:dyDescent="0.25">
      <c r="A91" s="78" t="s">
        <v>3</v>
      </c>
      <c r="B91" s="131">
        <f>'Bimetal over 1L'!C329</f>
        <v>360281</v>
      </c>
      <c r="C91" s="131">
        <f>'Bimetal over 1L'!D329</f>
        <v>363280.80974295142</v>
      </c>
      <c r="D91" s="131">
        <f>'Bimetal over 1L'!E329</f>
        <v>359269.10340231913</v>
      </c>
      <c r="E91" s="132">
        <f>'Bimetal over 1L'!F329</f>
        <v>695733.25901709672</v>
      </c>
      <c r="F91" s="131">
        <f t="shared" si="129"/>
        <v>2999.8097429514164</v>
      </c>
      <c r="G91" s="131">
        <f t="shared" si="121"/>
        <v>-1011.8965976808686</v>
      </c>
      <c r="H91" s="132">
        <f t="shared" si="122"/>
        <v>335452.25901709672</v>
      </c>
      <c r="I91" s="80">
        <f t="shared" si="130"/>
        <v>8.3263056973623822E-3</v>
      </c>
      <c r="J91" s="80">
        <f t="shared" si="123"/>
        <v>-2.8086315894561985E-3</v>
      </c>
      <c r="K91" s="149">
        <f t="shared" si="124"/>
        <v>0.93108506698131932</v>
      </c>
      <c r="M91" s="131">
        <f t="shared" si="131"/>
        <v>359269.10340231913</v>
      </c>
      <c r="N91" s="131">
        <f>D91</f>
        <v>359269.10340231913</v>
      </c>
      <c r="O91" s="131">
        <f t="shared" si="125"/>
        <v>0</v>
      </c>
      <c r="P91" s="131">
        <f t="shared" si="133"/>
        <v>-1011.8965976808686</v>
      </c>
      <c r="Q91" s="132">
        <f t="shared" si="126"/>
        <v>-1011.8965976808686</v>
      </c>
      <c r="R91" s="80">
        <f t="shared" si="134"/>
        <v>-2.8086315894561985E-3</v>
      </c>
      <c r="S91" s="149">
        <f t="shared" si="127"/>
        <v>-2.8086315894561985E-3</v>
      </c>
      <c r="T91" s="131">
        <f t="shared" si="135"/>
        <v>1011.8965976808686</v>
      </c>
      <c r="U91" s="132">
        <f t="shared" si="136"/>
        <v>1011.8965976808686</v>
      </c>
      <c r="V91" s="80">
        <f t="shared" si="137"/>
        <v>2.8086315894561985E-3</v>
      </c>
      <c r="W91" s="149">
        <f t="shared" si="128"/>
        <v>2.8086315894561985E-3</v>
      </c>
    </row>
    <row r="92" spans="1:24" x14ac:dyDescent="0.25">
      <c r="A92" s="91" t="s">
        <v>9</v>
      </c>
      <c r="B92" s="128">
        <f>'Drink Pouches'!C329</f>
        <v>4852924</v>
      </c>
      <c r="C92" s="128">
        <f>'Drink Pouches'!D329</f>
        <v>4673991.4049121002</v>
      </c>
      <c r="D92" s="128">
        <f>'Drink Pouches'!E329</f>
        <v>5674430.8755892478</v>
      </c>
      <c r="E92" s="133">
        <f>'Drink Pouches'!F329</f>
        <v>4745945.9987300942</v>
      </c>
      <c r="F92" s="128">
        <f t="shared" si="129"/>
        <v>-178932.59508789983</v>
      </c>
      <c r="G92" s="128">
        <f t="shared" si="121"/>
        <v>821506.87558924779</v>
      </c>
      <c r="H92" s="133">
        <f t="shared" si="122"/>
        <v>-106978.00126990583</v>
      </c>
      <c r="I92" s="94">
        <f t="shared" si="130"/>
        <v>-3.6871089489120337E-2</v>
      </c>
      <c r="J92" s="94">
        <f t="shared" si="123"/>
        <v>0.16928080381832639</v>
      </c>
      <c r="K92" s="150">
        <f t="shared" si="124"/>
        <v>-2.204402979933455E-2</v>
      </c>
      <c r="M92" s="128">
        <f>E92</f>
        <v>4745945.9987300942</v>
      </c>
      <c r="N92" s="128">
        <f>E92</f>
        <v>4745945.9987300942</v>
      </c>
      <c r="O92" s="128">
        <f t="shared" si="125"/>
        <v>0</v>
      </c>
      <c r="P92" s="128">
        <f t="shared" si="133"/>
        <v>-106978.00126990583</v>
      </c>
      <c r="Q92" s="133">
        <f t="shared" si="126"/>
        <v>-106978.00126990583</v>
      </c>
      <c r="R92" s="94">
        <f t="shared" si="134"/>
        <v>-2.204402979933455E-2</v>
      </c>
      <c r="S92" s="150">
        <f t="shared" si="127"/>
        <v>-2.204402979933455E-2</v>
      </c>
      <c r="T92" s="128">
        <f t="shared" si="135"/>
        <v>106978.00126990583</v>
      </c>
      <c r="U92" s="133">
        <f t="shared" si="136"/>
        <v>106978.00126990583</v>
      </c>
      <c r="V92" s="94">
        <f t="shared" si="137"/>
        <v>2.204402979933455E-2</v>
      </c>
      <c r="W92" s="150">
        <f t="shared" si="128"/>
        <v>2.204402979933455E-2</v>
      </c>
    </row>
    <row r="93" spans="1:24" x14ac:dyDescent="0.25">
      <c r="A93" s="78" t="s">
        <v>10</v>
      </c>
      <c r="B93" s="131">
        <f>'Gable 0-1L'!C329</f>
        <v>36519236</v>
      </c>
      <c r="C93" s="131">
        <f>'Gable 0-1L'!D329</f>
        <v>37618768.970083825</v>
      </c>
      <c r="D93" s="131">
        <f>'Gable 0-1L'!E329</f>
        <v>39750326.726551756</v>
      </c>
      <c r="E93" s="132">
        <f>'Gable 0-1L'!F329</f>
        <v>38907157.66518078</v>
      </c>
      <c r="F93" s="131">
        <f t="shared" si="129"/>
        <v>1099532.9700838253</v>
      </c>
      <c r="G93" s="131">
        <f t="shared" si="121"/>
        <v>3231090.7265517563</v>
      </c>
      <c r="H93" s="132">
        <f t="shared" si="122"/>
        <v>2387921.66518078</v>
      </c>
      <c r="I93" s="80">
        <f t="shared" si="130"/>
        <v>3.0108323462293276E-2</v>
      </c>
      <c r="J93" s="80">
        <f t="shared" si="123"/>
        <v>8.8476405326545063E-2</v>
      </c>
      <c r="K93" s="149">
        <f t="shared" si="124"/>
        <v>6.5388050976224688E-2</v>
      </c>
      <c r="M93" s="131">
        <f t="shared" ref="M93:M97" si="138">D93</f>
        <v>39750326.726551756</v>
      </c>
      <c r="N93" s="131">
        <f t="shared" ref="N93:N94" si="139">C93</f>
        <v>37618768.970083825</v>
      </c>
      <c r="O93" s="131">
        <f t="shared" si="125"/>
        <v>-2131557.756467931</v>
      </c>
      <c r="P93" s="131">
        <f t="shared" si="133"/>
        <v>3231090.7265517563</v>
      </c>
      <c r="Q93" s="132">
        <f t="shared" si="126"/>
        <v>1099532.9700838253</v>
      </c>
      <c r="R93" s="80">
        <f t="shared" si="134"/>
        <v>8.8476405326545063E-2</v>
      </c>
      <c r="S93" s="149">
        <f t="shared" si="127"/>
        <v>3.0108323462293276E-2</v>
      </c>
      <c r="T93" s="131">
        <f t="shared" si="135"/>
        <v>3231090.7265517563</v>
      </c>
      <c r="U93" s="132">
        <f t="shared" si="136"/>
        <v>1099532.9700838253</v>
      </c>
      <c r="V93" s="80">
        <f t="shared" si="137"/>
        <v>8.8476405326545063E-2</v>
      </c>
      <c r="W93" s="149">
        <f t="shared" si="128"/>
        <v>3.0108323462293276E-2</v>
      </c>
    </row>
    <row r="94" spans="1:24" x14ac:dyDescent="0.25">
      <c r="A94" s="91" t="s">
        <v>11</v>
      </c>
      <c r="B94" s="128">
        <f>'Gable over 1L'!C329</f>
        <v>24199719</v>
      </c>
      <c r="C94" s="128">
        <f>'Gable over 1L'!D329</f>
        <v>24309956.258779779</v>
      </c>
      <c r="D94" s="128">
        <f>'Gable over 1L'!E329</f>
        <v>24255867.325524699</v>
      </c>
      <c r="E94" s="133">
        <f>'Gable over 1L'!F329</f>
        <v>23370747.294415366</v>
      </c>
      <c r="F94" s="128">
        <f t="shared" si="129"/>
        <v>110237.25877977908</v>
      </c>
      <c r="G94" s="128">
        <f t="shared" si="121"/>
        <v>56148.325524698943</v>
      </c>
      <c r="H94" s="133">
        <f t="shared" si="122"/>
        <v>-828971.7055846341</v>
      </c>
      <c r="I94" s="94">
        <f t="shared" si="130"/>
        <v>4.5553115215833323E-3</v>
      </c>
      <c r="J94" s="94">
        <f t="shared" si="123"/>
        <v>2.3202056819213042E-3</v>
      </c>
      <c r="K94" s="150">
        <f t="shared" si="124"/>
        <v>-3.4255426915685845E-2</v>
      </c>
      <c r="M94" s="128">
        <f t="shared" si="138"/>
        <v>24255867.325524699</v>
      </c>
      <c r="N94" s="128">
        <f t="shared" si="139"/>
        <v>24309956.258779779</v>
      </c>
      <c r="O94" s="128">
        <f t="shared" si="125"/>
        <v>54088.933255080134</v>
      </c>
      <c r="P94" s="128">
        <f t="shared" si="133"/>
        <v>56148.325524698943</v>
      </c>
      <c r="Q94" s="133">
        <f t="shared" si="126"/>
        <v>110237.25877977908</v>
      </c>
      <c r="R94" s="94">
        <f t="shared" si="134"/>
        <v>2.3202056819213042E-3</v>
      </c>
      <c r="S94" s="150">
        <f t="shared" si="127"/>
        <v>4.5553115215833323E-3</v>
      </c>
      <c r="T94" s="128">
        <f t="shared" si="135"/>
        <v>56148.325524698943</v>
      </c>
      <c r="U94" s="133">
        <f t="shared" si="136"/>
        <v>110237.25877977908</v>
      </c>
      <c r="V94" s="94">
        <f t="shared" si="137"/>
        <v>2.3202056819213042E-3</v>
      </c>
      <c r="W94" s="150">
        <f t="shared" si="128"/>
        <v>4.5553115215833323E-3</v>
      </c>
    </row>
    <row r="95" spans="1:24" x14ac:dyDescent="0.25">
      <c r="A95" s="78" t="s">
        <v>105</v>
      </c>
      <c r="B95" s="131">
        <f>'Glass 0-1L'!C329</f>
        <v>119687775</v>
      </c>
      <c r="C95" s="131">
        <f>'Glass 0-1L'!D329</f>
        <v>113958850.85370865</v>
      </c>
      <c r="D95" s="131">
        <f>'Glass 0-1L'!E329</f>
        <v>119250551.964803</v>
      </c>
      <c r="E95" s="132">
        <f>'Glass 0-1L'!F329</f>
        <v>116889220.36790106</v>
      </c>
      <c r="F95" s="131">
        <f t="shared" si="129"/>
        <v>-5728924.1462913454</v>
      </c>
      <c r="G95" s="131">
        <f t="shared" si="121"/>
        <v>-437223.03519700468</v>
      </c>
      <c r="H95" s="132">
        <f t="shared" si="122"/>
        <v>-2798554.632098943</v>
      </c>
      <c r="I95" s="80">
        <f t="shared" si="130"/>
        <v>-4.7865574794847224E-2</v>
      </c>
      <c r="J95" s="80">
        <f t="shared" si="123"/>
        <v>-3.6530300207937251E-3</v>
      </c>
      <c r="K95" s="149">
        <f t="shared" si="124"/>
        <v>-2.3382125969832284E-2</v>
      </c>
      <c r="M95" s="131">
        <f t="shared" si="138"/>
        <v>119250551.964803</v>
      </c>
      <c r="N95" s="131">
        <f>D95</f>
        <v>119250551.964803</v>
      </c>
      <c r="O95" s="131">
        <f t="shared" si="125"/>
        <v>0</v>
      </c>
      <c r="P95" s="131">
        <f t="shared" si="133"/>
        <v>-437223.03519700468</v>
      </c>
      <c r="Q95" s="132">
        <f t="shared" si="126"/>
        <v>-437223.03519700468</v>
      </c>
      <c r="R95" s="80">
        <f t="shared" si="134"/>
        <v>-3.6530300207937251E-3</v>
      </c>
      <c r="S95" s="149">
        <f t="shared" si="127"/>
        <v>-3.6530300207937251E-3</v>
      </c>
      <c r="T95" s="131">
        <f t="shared" si="135"/>
        <v>437223.03519700468</v>
      </c>
      <c r="U95" s="132">
        <f t="shared" si="136"/>
        <v>437223.03519700468</v>
      </c>
      <c r="V95" s="80">
        <f t="shared" si="137"/>
        <v>3.6530300207937251E-3</v>
      </c>
      <c r="W95" s="149">
        <f t="shared" si="128"/>
        <v>3.6530300207937251E-3</v>
      </c>
    </row>
    <row r="96" spans="1:24" x14ac:dyDescent="0.25">
      <c r="A96" s="91" t="s">
        <v>12</v>
      </c>
      <c r="B96" s="138">
        <f>'Glass over 1L'!C329</f>
        <v>4853908</v>
      </c>
      <c r="C96" s="128">
        <f>'Glass over 1L'!D329</f>
        <v>4862666.3691586982</v>
      </c>
      <c r="D96" s="128">
        <f>'Glass over 1L'!E329</f>
        <v>4796737.4631210761</v>
      </c>
      <c r="E96" s="133">
        <f>'Glass over 1L'!F329</f>
        <v>4831262.0562654678</v>
      </c>
      <c r="F96" s="128">
        <f t="shared" si="129"/>
        <v>8758.3691586982459</v>
      </c>
      <c r="G96" s="128">
        <f t="shared" si="121"/>
        <v>-57170.536878923886</v>
      </c>
      <c r="H96" s="133">
        <f t="shared" si="122"/>
        <v>-22645.943734532222</v>
      </c>
      <c r="I96" s="94">
        <f t="shared" si="130"/>
        <v>1.8043953776417365E-3</v>
      </c>
      <c r="J96" s="94">
        <f t="shared" si="123"/>
        <v>-1.177824896535408E-2</v>
      </c>
      <c r="K96" s="150">
        <f t="shared" si="124"/>
        <v>-4.6655074085730965E-3</v>
      </c>
      <c r="M96" s="128">
        <f t="shared" si="138"/>
        <v>4796737.4631210761</v>
      </c>
      <c r="N96" s="128">
        <f>D96</f>
        <v>4796737.4631210761</v>
      </c>
      <c r="O96" s="128">
        <f t="shared" si="125"/>
        <v>0</v>
      </c>
      <c r="P96" s="128">
        <f t="shared" si="133"/>
        <v>-57170.536878923886</v>
      </c>
      <c r="Q96" s="133">
        <f t="shared" si="126"/>
        <v>-57170.536878923886</v>
      </c>
      <c r="R96" s="94">
        <f t="shared" si="134"/>
        <v>-1.177824896535408E-2</v>
      </c>
      <c r="S96" s="150">
        <f t="shared" si="127"/>
        <v>-1.177824896535408E-2</v>
      </c>
      <c r="T96" s="128">
        <f t="shared" si="135"/>
        <v>57170.536878923886</v>
      </c>
      <c r="U96" s="133">
        <f t="shared" si="136"/>
        <v>57170.536878923886</v>
      </c>
      <c r="V96" s="94">
        <f t="shared" si="137"/>
        <v>1.177824896535408E-2</v>
      </c>
      <c r="W96" s="150">
        <f t="shared" si="128"/>
        <v>1.177824896535408E-2</v>
      </c>
    </row>
    <row r="97" spans="1:24" x14ac:dyDescent="0.25">
      <c r="A97" s="78" t="s">
        <v>5</v>
      </c>
      <c r="B97" s="131">
        <f>HDPE!C329</f>
        <v>55181479</v>
      </c>
      <c r="C97" s="131">
        <f>HDPE!D329</f>
        <v>54250728.877848111</v>
      </c>
      <c r="D97" s="131">
        <f>HDPE!E329</f>
        <v>61293935.099036947</v>
      </c>
      <c r="E97" s="132">
        <f>HDPE!F329</f>
        <v>55271286.165935189</v>
      </c>
      <c r="F97" s="131">
        <f t="shared" si="129"/>
        <v>-930750.12215188891</v>
      </c>
      <c r="G97" s="131">
        <f t="shared" si="121"/>
        <v>6112456.0990369469</v>
      </c>
      <c r="H97" s="132">
        <f t="shared" si="122"/>
        <v>89807.165935188532</v>
      </c>
      <c r="I97" s="80">
        <f t="shared" si="130"/>
        <v>-1.6867074587687093E-2</v>
      </c>
      <c r="J97" s="80">
        <f t="shared" si="123"/>
        <v>0.1107700665115726</v>
      </c>
      <c r="K97" s="149">
        <f t="shared" si="124"/>
        <v>1.6274874751941414E-3</v>
      </c>
      <c r="M97" s="131">
        <f t="shared" si="138"/>
        <v>61293935.099036947</v>
      </c>
      <c r="N97" s="131">
        <f>E97</f>
        <v>55271286.165935189</v>
      </c>
      <c r="O97" s="131">
        <f t="shared" si="125"/>
        <v>-6022648.9331017584</v>
      </c>
      <c r="P97" s="131">
        <f t="shared" si="133"/>
        <v>6112456.0990369469</v>
      </c>
      <c r="Q97" s="132">
        <f t="shared" si="126"/>
        <v>89807.165935188532</v>
      </c>
      <c r="R97" s="80">
        <f t="shared" si="134"/>
        <v>0.1107700665115726</v>
      </c>
      <c r="S97" s="149">
        <f>Q97/$B97</f>
        <v>1.6274874751941414E-3</v>
      </c>
      <c r="T97" s="131">
        <f t="shared" si="135"/>
        <v>6112456.0990369469</v>
      </c>
      <c r="U97" s="132">
        <f t="shared" si="136"/>
        <v>89807.165935188532</v>
      </c>
      <c r="V97" s="80">
        <f t="shared" si="137"/>
        <v>0.1107700665115726</v>
      </c>
      <c r="W97" s="149">
        <f t="shared" si="128"/>
        <v>1.6274874751941414E-3</v>
      </c>
    </row>
    <row r="98" spans="1:24" x14ac:dyDescent="0.25">
      <c r="A98" s="91" t="s">
        <v>6</v>
      </c>
      <c r="B98" s="128">
        <f>ISB!C329</f>
        <v>27503952</v>
      </c>
      <c r="C98" s="128">
        <f>ISB!D329</f>
        <v>25940235.308646187</v>
      </c>
      <c r="D98" s="128">
        <f>ISB!E329</f>
        <v>24350663.331756879</v>
      </c>
      <c r="E98" s="133">
        <f>ISB!F329</f>
        <v>26542506.250933494</v>
      </c>
      <c r="F98" s="128">
        <f t="shared" si="129"/>
        <v>-1563716.6913538128</v>
      </c>
      <c r="G98" s="128">
        <f t="shared" si="121"/>
        <v>-3153288.6682431214</v>
      </c>
      <c r="H98" s="133">
        <f t="shared" si="122"/>
        <v>-961445.74906650558</v>
      </c>
      <c r="I98" s="94">
        <f t="shared" si="130"/>
        <v>-5.6854254666886157E-2</v>
      </c>
      <c r="J98" s="94">
        <f t="shared" si="123"/>
        <v>-0.11464856644031088</v>
      </c>
      <c r="K98" s="150">
        <f t="shared" si="124"/>
        <v>-3.4956640015460526E-2</v>
      </c>
      <c r="M98" s="128">
        <f>E98</f>
        <v>26542506.250933494</v>
      </c>
      <c r="N98" s="128">
        <f>C98</f>
        <v>25940235.308646187</v>
      </c>
      <c r="O98" s="128">
        <f t="shared" si="125"/>
        <v>-602270.94228730723</v>
      </c>
      <c r="P98" s="128">
        <f t="shared" si="133"/>
        <v>-961445.74906650558</v>
      </c>
      <c r="Q98" s="133">
        <f t="shared" si="126"/>
        <v>-1563716.6913538128</v>
      </c>
      <c r="R98" s="94">
        <f>P98/$B98</f>
        <v>-3.4956640015460526E-2</v>
      </c>
      <c r="S98" s="150">
        <f>Q98/$B98</f>
        <v>-5.6854254666886157E-2</v>
      </c>
      <c r="T98" s="128">
        <f t="shared" si="135"/>
        <v>961445.74906650558</v>
      </c>
      <c r="U98" s="133">
        <f t="shared" si="136"/>
        <v>1563716.6913538128</v>
      </c>
      <c r="V98" s="94">
        <f t="shared" si="137"/>
        <v>3.4956640015460526E-2</v>
      </c>
      <c r="W98" s="150">
        <f t="shared" si="128"/>
        <v>5.6854254666886157E-2</v>
      </c>
    </row>
    <row r="99" spans="1:24" x14ac:dyDescent="0.25">
      <c r="A99" s="78" t="s">
        <v>7</v>
      </c>
      <c r="B99" s="131">
        <f>'Liquor and Wine'!C329</f>
        <v>849</v>
      </c>
      <c r="C99" s="131">
        <f>'Liquor and Wine'!D329</f>
        <v>706.36797237044334</v>
      </c>
      <c r="D99" s="131">
        <f>'Liquor and Wine'!E329</f>
        <v>464.6507453985127</v>
      </c>
      <c r="E99" s="132">
        <f>'Liquor and Wine'!F329</f>
        <v>836.41618768405192</v>
      </c>
      <c r="F99" s="131">
        <f t="shared" si="129"/>
        <v>-142.63202762955666</v>
      </c>
      <c r="G99" s="131">
        <f t="shared" si="121"/>
        <v>-384.3492546014873</v>
      </c>
      <c r="H99" s="132">
        <f t="shared" si="122"/>
        <v>-12.58381231594808</v>
      </c>
      <c r="I99" s="80">
        <f t="shared" si="130"/>
        <v>-0.16800003254364743</v>
      </c>
      <c r="J99" s="80">
        <f t="shared" si="123"/>
        <v>-0.45270819152118646</v>
      </c>
      <c r="K99" s="149">
        <f t="shared" si="124"/>
        <v>-1.4821922633625535E-2</v>
      </c>
      <c r="M99" s="131">
        <f t="shared" ref="M99:M103" si="140">D99</f>
        <v>464.6507453985127</v>
      </c>
      <c r="N99" s="131">
        <f t="shared" ref="N99:N101" si="141">C99</f>
        <v>706.36797237044334</v>
      </c>
      <c r="O99" s="131">
        <f t="shared" si="125"/>
        <v>241.71722697193064</v>
      </c>
      <c r="P99" s="131">
        <f t="shared" si="133"/>
        <v>-384.3492546014873</v>
      </c>
      <c r="Q99" s="132">
        <f t="shared" si="126"/>
        <v>-142.63202762955666</v>
      </c>
      <c r="R99" s="80">
        <f t="shared" si="134"/>
        <v>-0.45270819152118646</v>
      </c>
      <c r="S99" s="149">
        <f t="shared" si="127"/>
        <v>-0.16800003254364743</v>
      </c>
      <c r="T99" s="131">
        <f t="shared" si="135"/>
        <v>384.3492546014873</v>
      </c>
      <c r="U99" s="132">
        <f t="shared" si="136"/>
        <v>142.63202762955666</v>
      </c>
      <c r="V99" s="80">
        <f t="shared" si="137"/>
        <v>0.45270819152118646</v>
      </c>
      <c r="W99" s="149">
        <f t="shared" si="128"/>
        <v>0.16800003254364743</v>
      </c>
    </row>
    <row r="100" spans="1:24" x14ac:dyDescent="0.25">
      <c r="A100" s="91" t="s">
        <v>13</v>
      </c>
      <c r="B100" s="128">
        <f>'Other Pl 0-1L'!C329</f>
        <v>98512295</v>
      </c>
      <c r="C100" s="128">
        <f>'Other Pl 0-1L'!D329</f>
        <v>100335544.070077</v>
      </c>
      <c r="D100" s="128">
        <f>'Other Pl 0-1L'!E329</f>
        <v>108762883.48671065</v>
      </c>
      <c r="E100" s="133">
        <f>'Other Pl 0-1L'!F329</f>
        <v>81742742.265087962</v>
      </c>
      <c r="F100" s="128">
        <f t="shared" si="129"/>
        <v>1823249.070077002</v>
      </c>
      <c r="G100" s="128">
        <f t="shared" si="121"/>
        <v>10250588.486710653</v>
      </c>
      <c r="H100" s="133">
        <f t="shared" si="122"/>
        <v>-16769552.734912038</v>
      </c>
      <c r="I100" s="94">
        <f t="shared" si="130"/>
        <v>1.8507832652533394E-2</v>
      </c>
      <c r="J100" s="94">
        <f t="shared" si="123"/>
        <v>0.10405389993919696</v>
      </c>
      <c r="K100" s="150">
        <f t="shared" si="124"/>
        <v>-0.17022801808558047</v>
      </c>
      <c r="M100" s="128">
        <f t="shared" si="140"/>
        <v>108762883.48671065</v>
      </c>
      <c r="N100" s="128">
        <f t="shared" si="141"/>
        <v>100335544.070077</v>
      </c>
      <c r="O100" s="128">
        <f t="shared" si="125"/>
        <v>-8427339.4166336507</v>
      </c>
      <c r="P100" s="128">
        <f t="shared" si="133"/>
        <v>10250588.486710653</v>
      </c>
      <c r="Q100" s="133">
        <f t="shared" si="126"/>
        <v>1823249.070077002</v>
      </c>
      <c r="R100" s="94">
        <f t="shared" si="134"/>
        <v>0.10405389993919696</v>
      </c>
      <c r="S100" s="150">
        <f t="shared" si="127"/>
        <v>1.8507832652533394E-2</v>
      </c>
      <c r="T100" s="128">
        <f t="shared" si="135"/>
        <v>10250588.486710653</v>
      </c>
      <c r="U100" s="133">
        <f t="shared" si="136"/>
        <v>1823249.070077002</v>
      </c>
      <c r="V100" s="94">
        <f t="shared" si="137"/>
        <v>0.10405389993919696</v>
      </c>
      <c r="W100" s="150">
        <f t="shared" si="128"/>
        <v>1.8507832652533394E-2</v>
      </c>
    </row>
    <row r="101" spans="1:24" x14ac:dyDescent="0.25">
      <c r="A101" s="78" t="s">
        <v>14</v>
      </c>
      <c r="B101" s="131">
        <f>'Other Pl Over 1L'!C329</f>
        <v>10319127</v>
      </c>
      <c r="C101" s="131">
        <f>'Other Pl Over 1L'!D329</f>
        <v>10404176.428424565</v>
      </c>
      <c r="D101" s="131">
        <f>'Other Pl Over 1L'!E329</f>
        <v>10750834.736169614</v>
      </c>
      <c r="E101" s="132">
        <f>'Other Pl Over 1L'!F329</f>
        <v>3680974.5893912273</v>
      </c>
      <c r="F101" s="131">
        <f t="shared" si="129"/>
        <v>85049.428424565122</v>
      </c>
      <c r="G101" s="131">
        <f t="shared" si="121"/>
        <v>431707.7361696139</v>
      </c>
      <c r="H101" s="132">
        <f t="shared" si="122"/>
        <v>-6638152.4106087722</v>
      </c>
      <c r="I101" s="80">
        <f t="shared" si="130"/>
        <v>8.2419208935567059E-3</v>
      </c>
      <c r="J101" s="80">
        <f t="shared" si="123"/>
        <v>4.1835683984664002E-2</v>
      </c>
      <c r="K101" s="149">
        <f t="shared" si="124"/>
        <v>-0.64328624026129078</v>
      </c>
      <c r="M101" s="131">
        <f t="shared" si="140"/>
        <v>10750834.736169614</v>
      </c>
      <c r="N101" s="131">
        <f t="shared" si="141"/>
        <v>10404176.428424565</v>
      </c>
      <c r="O101" s="131">
        <f t="shared" si="125"/>
        <v>-346658.30774504878</v>
      </c>
      <c r="P101" s="131">
        <f t="shared" si="133"/>
        <v>431707.7361696139</v>
      </c>
      <c r="Q101" s="132">
        <f t="shared" si="126"/>
        <v>85049.428424565122</v>
      </c>
      <c r="R101" s="80">
        <f t="shared" si="134"/>
        <v>4.1835683984664002E-2</v>
      </c>
      <c r="S101" s="149">
        <f t="shared" si="127"/>
        <v>8.2419208935567059E-3</v>
      </c>
      <c r="T101" s="131">
        <f t="shared" si="135"/>
        <v>431707.7361696139</v>
      </c>
      <c r="U101" s="132">
        <f t="shared" si="136"/>
        <v>85049.428424565122</v>
      </c>
      <c r="V101" s="80">
        <f t="shared" si="137"/>
        <v>4.1835683984664002E-2</v>
      </c>
      <c r="W101" s="149">
        <f t="shared" si="128"/>
        <v>8.2419208935567059E-3</v>
      </c>
    </row>
    <row r="102" spans="1:24" x14ac:dyDescent="0.25">
      <c r="A102" s="91" t="s">
        <v>15</v>
      </c>
      <c r="B102" s="128">
        <f>'PET 0-1L'!C329</f>
        <v>537876661</v>
      </c>
      <c r="C102" s="128">
        <f>'PET 0-1L'!D329</f>
        <v>548813203.83112502</v>
      </c>
      <c r="D102" s="128">
        <f>'PET 0-1L'!E329</f>
        <v>544970593.69171178</v>
      </c>
      <c r="E102" s="133">
        <f>'PET 0-1L'!F329</f>
        <v>550233429.82132256</v>
      </c>
      <c r="F102" s="128">
        <f t="shared" si="129"/>
        <v>10936542.831125021</v>
      </c>
      <c r="G102" s="128">
        <f t="shared" si="121"/>
        <v>7093932.6917117834</v>
      </c>
      <c r="H102" s="133">
        <f t="shared" si="122"/>
        <v>12356768.82132256</v>
      </c>
      <c r="I102" s="94">
        <f t="shared" si="130"/>
        <v>2.0332807916952956E-2</v>
      </c>
      <c r="J102" s="94">
        <f t="shared" si="123"/>
        <v>1.3188772084892122E-2</v>
      </c>
      <c r="K102" s="150">
        <f t="shared" si="124"/>
        <v>2.2973238508525954E-2</v>
      </c>
      <c r="M102" s="128">
        <f t="shared" si="140"/>
        <v>544970593.69171178</v>
      </c>
      <c r="N102" s="128">
        <f>D102</f>
        <v>544970593.69171178</v>
      </c>
      <c r="O102" s="128">
        <f t="shared" si="125"/>
        <v>0</v>
      </c>
      <c r="P102" s="128">
        <f t="shared" si="133"/>
        <v>7093932.6917117834</v>
      </c>
      <c r="Q102" s="133">
        <f t="shared" si="126"/>
        <v>7093932.6917117834</v>
      </c>
      <c r="R102" s="94">
        <f t="shared" si="134"/>
        <v>1.3188772084892122E-2</v>
      </c>
      <c r="S102" s="150">
        <f t="shared" si="127"/>
        <v>1.3188772084892122E-2</v>
      </c>
      <c r="T102" s="128">
        <f t="shared" si="135"/>
        <v>7093932.6917117834</v>
      </c>
      <c r="U102" s="133">
        <f t="shared" si="136"/>
        <v>7093932.6917117834</v>
      </c>
      <c r="V102" s="94">
        <f t="shared" si="137"/>
        <v>1.3188772084892122E-2</v>
      </c>
      <c r="W102" s="150">
        <f t="shared" si="128"/>
        <v>1.3188772084892122E-2</v>
      </c>
    </row>
    <row r="103" spans="1:24" x14ac:dyDescent="0.25">
      <c r="A103" s="78" t="s">
        <v>16</v>
      </c>
      <c r="B103" s="131">
        <f>'PET over 1L'!C329</f>
        <v>54037187</v>
      </c>
      <c r="C103" s="131">
        <f>'PET over 1L'!D329</f>
        <v>54811912.353296131</v>
      </c>
      <c r="D103" s="131">
        <f>'PET over 1L'!E329</f>
        <v>53886858.307906896</v>
      </c>
      <c r="E103" s="132">
        <f>'PET over 1L'!F329</f>
        <v>54866605.576989144</v>
      </c>
      <c r="F103" s="131">
        <f t="shared" si="129"/>
        <v>774725.3532961309</v>
      </c>
      <c r="G103" s="131">
        <f t="shared" si="121"/>
        <v>-150328.69209310412</v>
      </c>
      <c r="H103" s="132">
        <f t="shared" si="122"/>
        <v>829418.57698914409</v>
      </c>
      <c r="I103" s="80">
        <f t="shared" si="130"/>
        <v>1.4336892727153449E-2</v>
      </c>
      <c r="J103" s="80">
        <f t="shared" si="123"/>
        <v>-2.7819488844433022E-3</v>
      </c>
      <c r="K103" s="149">
        <f t="shared" si="124"/>
        <v>1.5349033194291629E-2</v>
      </c>
      <c r="M103" s="131">
        <f t="shared" si="140"/>
        <v>53886858.307906896</v>
      </c>
      <c r="N103" s="131">
        <f>D103</f>
        <v>53886858.307906896</v>
      </c>
      <c r="O103" s="131">
        <f t="shared" si="125"/>
        <v>0</v>
      </c>
      <c r="P103" s="131">
        <f t="shared" si="133"/>
        <v>-150328.69209310412</v>
      </c>
      <c r="Q103" s="132">
        <f t="shared" si="126"/>
        <v>-150328.69209310412</v>
      </c>
      <c r="R103" s="80">
        <f t="shared" si="134"/>
        <v>-2.7819488844433022E-3</v>
      </c>
      <c r="S103" s="149">
        <f t="shared" si="127"/>
        <v>-2.7819488844433022E-3</v>
      </c>
      <c r="T103" s="131">
        <f t="shared" si="135"/>
        <v>150328.69209310412</v>
      </c>
      <c r="U103" s="132">
        <f t="shared" si="136"/>
        <v>150328.69209310412</v>
      </c>
      <c r="V103" s="80">
        <f t="shared" si="137"/>
        <v>2.7819488844433022E-3</v>
      </c>
      <c r="W103" s="149">
        <f t="shared" si="128"/>
        <v>2.7819488844433022E-3</v>
      </c>
    </row>
    <row r="104" spans="1:24" x14ac:dyDescent="0.25">
      <c r="A104" s="91" t="s">
        <v>27</v>
      </c>
      <c r="B104" s="128">
        <f>'Plastic Oneway Keg'!C329</f>
        <v>1476</v>
      </c>
      <c r="C104" s="128">
        <f>'Plastic Oneway Keg'!D329</f>
        <v>570.83487488521303</v>
      </c>
      <c r="D104" s="128">
        <f>'Plastic Oneway Keg'!E329</f>
        <v>355.54213376790233</v>
      </c>
      <c r="E104" s="133">
        <f>'Plastic Oneway Keg'!F329</f>
        <v>1571.8312040621868</v>
      </c>
      <c r="F104" s="128">
        <f t="shared" si="129"/>
        <v>-905.16512511478697</v>
      </c>
      <c r="G104" s="128">
        <f t="shared" si="121"/>
        <v>-1120.4578662320978</v>
      </c>
      <c r="H104" s="133">
        <f t="shared" si="122"/>
        <v>95.831204062186771</v>
      </c>
      <c r="I104" s="94">
        <f t="shared" si="130"/>
        <v>-0.61325550482031643</v>
      </c>
      <c r="J104" s="94">
        <f t="shared" si="123"/>
        <v>-0.75911779555020176</v>
      </c>
      <c r="K104" s="150">
        <f t="shared" si="124"/>
        <v>6.4926290015031682E-2</v>
      </c>
      <c r="M104" s="128">
        <f>E104</f>
        <v>1571.8312040621868</v>
      </c>
      <c r="N104" s="128">
        <f>E104</f>
        <v>1571.8312040621868</v>
      </c>
      <c r="O104" s="128">
        <f t="shared" si="125"/>
        <v>0</v>
      </c>
      <c r="P104" s="128">
        <f t="shared" si="133"/>
        <v>95.831204062186771</v>
      </c>
      <c r="Q104" s="133">
        <f t="shared" si="126"/>
        <v>95.831204062186771</v>
      </c>
      <c r="R104" s="94">
        <f t="shared" si="134"/>
        <v>6.4926290015031682E-2</v>
      </c>
      <c r="S104" s="150">
        <f t="shared" si="127"/>
        <v>6.4926290015031682E-2</v>
      </c>
      <c r="T104" s="128">
        <f t="shared" si="135"/>
        <v>95.831204062186771</v>
      </c>
      <c r="U104" s="133">
        <f t="shared" si="136"/>
        <v>95.831204062186771</v>
      </c>
      <c r="V104" s="94">
        <f t="shared" si="137"/>
        <v>6.4926290015031682E-2</v>
      </c>
      <c r="W104" s="150">
        <f t="shared" si="128"/>
        <v>6.4926290015031682E-2</v>
      </c>
    </row>
    <row r="105" spans="1:24" x14ac:dyDescent="0.25">
      <c r="A105" s="78" t="s">
        <v>101</v>
      </c>
      <c r="B105" s="131">
        <f>'Tetra 0-1L'!C329</f>
        <v>95127152</v>
      </c>
      <c r="C105" s="131">
        <f>'Tetra 0-1L'!D329</f>
        <v>95568987.638232738</v>
      </c>
      <c r="D105" s="131">
        <f>'Tetra 0-1L'!E329</f>
        <v>96077126.310838237</v>
      </c>
      <c r="E105" s="132">
        <f>'Tetra 0-1L'!F329</f>
        <v>98040705.901109368</v>
      </c>
      <c r="F105" s="131">
        <f t="shared" si="129"/>
        <v>441835.63823273778</v>
      </c>
      <c r="G105" s="131">
        <f t="shared" si="121"/>
        <v>949974.3108382374</v>
      </c>
      <c r="H105" s="132">
        <f t="shared" si="122"/>
        <v>2913553.9011093676</v>
      </c>
      <c r="I105" s="80">
        <f t="shared" si="130"/>
        <v>4.6446848133615704E-3</v>
      </c>
      <c r="J105" s="80">
        <f t="shared" si="123"/>
        <v>9.9863634184931497E-3</v>
      </c>
      <c r="K105" s="149">
        <f t="shared" si="124"/>
        <v>3.0627994635110779E-2</v>
      </c>
      <c r="M105" s="131">
        <f>E105</f>
        <v>98040705.901109368</v>
      </c>
      <c r="N105" s="131">
        <f>D105</f>
        <v>96077126.310838237</v>
      </c>
      <c r="O105" s="131">
        <f t="shared" si="125"/>
        <v>-1963579.5902711302</v>
      </c>
      <c r="P105" s="131">
        <f t="shared" si="133"/>
        <v>2913553.9011093676</v>
      </c>
      <c r="Q105" s="132">
        <f t="shared" si="126"/>
        <v>949974.3108382374</v>
      </c>
      <c r="R105" s="80">
        <f t="shared" si="134"/>
        <v>3.0627994635110779E-2</v>
      </c>
      <c r="S105" s="149">
        <f t="shared" si="127"/>
        <v>9.9863634184931497E-3</v>
      </c>
      <c r="T105" s="131">
        <f t="shared" si="135"/>
        <v>2913553.9011093676</v>
      </c>
      <c r="U105" s="132">
        <f t="shared" si="136"/>
        <v>949974.3108382374</v>
      </c>
      <c r="V105" s="80">
        <f t="shared" si="137"/>
        <v>3.0627994635110779E-2</v>
      </c>
      <c r="W105" s="149">
        <f t="shared" si="128"/>
        <v>9.9863634184931497E-3</v>
      </c>
    </row>
    <row r="106" spans="1:24" x14ac:dyDescent="0.25">
      <c r="A106" s="91" t="s">
        <v>18</v>
      </c>
      <c r="B106" s="128">
        <f>'Tetra Over 1L'!C329</f>
        <v>554610</v>
      </c>
      <c r="C106" s="128">
        <f>'Tetra Over 1L'!D329</f>
        <v>489782.49384041794</v>
      </c>
      <c r="D106" s="128">
        <f>'Tetra Over 1L'!E329</f>
        <v>641892.72998646612</v>
      </c>
      <c r="E106" s="133">
        <f>'Tetra Over 1L'!F329</f>
        <v>843158.27192983974</v>
      </c>
      <c r="F106" s="128">
        <f t="shared" si="129"/>
        <v>-64827.506159582059</v>
      </c>
      <c r="G106" s="128">
        <f t="shared" si="121"/>
        <v>87282.729986466118</v>
      </c>
      <c r="H106" s="133">
        <f t="shared" si="122"/>
        <v>288548.27192983974</v>
      </c>
      <c r="I106" s="94">
        <f t="shared" si="130"/>
        <v>-0.11688845523806289</v>
      </c>
      <c r="J106" s="94">
        <f t="shared" si="123"/>
        <v>0.15737676923688018</v>
      </c>
      <c r="K106" s="150">
        <f t="shared" si="124"/>
        <v>0.52027239308674522</v>
      </c>
      <c r="M106" s="128">
        <f t="shared" ref="M106" si="142">D106</f>
        <v>641892.72998646612</v>
      </c>
      <c r="N106" s="128">
        <f>C106</f>
        <v>489782.49384041794</v>
      </c>
      <c r="O106" s="128">
        <f t="shared" si="125"/>
        <v>-152110.23614604818</v>
      </c>
      <c r="P106" s="128">
        <f t="shared" si="133"/>
        <v>87282.729986466118</v>
      </c>
      <c r="Q106" s="133">
        <f t="shared" si="126"/>
        <v>-64827.506159582059</v>
      </c>
      <c r="R106" s="94">
        <f t="shared" si="134"/>
        <v>0.15737676923688018</v>
      </c>
      <c r="S106" s="150">
        <f t="shared" si="127"/>
        <v>-0.11688845523806289</v>
      </c>
      <c r="T106" s="128">
        <f t="shared" si="135"/>
        <v>87282.729986466118</v>
      </c>
      <c r="U106" s="133">
        <f t="shared" si="136"/>
        <v>64827.506159582059</v>
      </c>
      <c r="V106" s="94">
        <f t="shared" si="137"/>
        <v>0.15737676923688018</v>
      </c>
      <c r="W106" s="150">
        <f t="shared" si="128"/>
        <v>0.11688845523806289</v>
      </c>
    </row>
    <row r="107" spans="1:24" x14ac:dyDescent="0.25">
      <c r="A107" s="78" t="s">
        <v>26</v>
      </c>
      <c r="B107" s="131"/>
      <c r="C107" s="131"/>
      <c r="D107" s="131"/>
      <c r="E107" s="132"/>
      <c r="F107" s="142"/>
      <c r="G107" s="142"/>
      <c r="H107" s="143"/>
      <c r="I107" s="142"/>
      <c r="J107" s="142"/>
      <c r="K107" s="143"/>
      <c r="M107" s="131"/>
      <c r="N107" s="132"/>
      <c r="O107" s="131"/>
      <c r="P107" s="131"/>
      <c r="Q107" s="132"/>
      <c r="R107" s="131"/>
      <c r="S107" s="132"/>
      <c r="T107" s="131"/>
      <c r="U107" s="132"/>
      <c r="V107" s="131"/>
      <c r="W107" s="132"/>
    </row>
    <row r="108" spans="1:24" x14ac:dyDescent="0.25">
      <c r="A108" s="78" t="s">
        <v>4</v>
      </c>
      <c r="B108" s="131"/>
      <c r="C108" s="131"/>
      <c r="D108" s="131"/>
      <c r="E108" s="132"/>
      <c r="F108" s="142"/>
      <c r="G108" s="142"/>
      <c r="H108" s="143"/>
      <c r="I108" s="142"/>
      <c r="J108" s="142"/>
      <c r="K108" s="143"/>
      <c r="M108" s="131"/>
      <c r="N108" s="132"/>
      <c r="O108" s="131"/>
      <c r="P108" s="131"/>
      <c r="Q108" s="132"/>
      <c r="R108" s="131"/>
      <c r="S108" s="132"/>
      <c r="T108" s="131"/>
      <c r="U108" s="132"/>
      <c r="V108" s="131"/>
      <c r="W108" s="132"/>
    </row>
    <row r="109" spans="1:24" ht="30" x14ac:dyDescent="0.25">
      <c r="A109" s="99" t="s">
        <v>73</v>
      </c>
      <c r="B109" s="134"/>
      <c r="C109" s="135"/>
      <c r="D109" s="135"/>
      <c r="E109" s="136"/>
      <c r="F109" s="144"/>
      <c r="G109" s="144"/>
      <c r="H109" s="145"/>
      <c r="I109" s="144"/>
      <c r="J109" s="144"/>
      <c r="K109" s="145"/>
      <c r="M109" s="135"/>
      <c r="N109" s="136"/>
      <c r="O109" s="135"/>
      <c r="P109" s="135"/>
      <c r="Q109" s="136"/>
      <c r="R109" s="135"/>
      <c r="S109" s="136"/>
      <c r="T109" s="135"/>
      <c r="U109" s="136"/>
      <c r="V109" s="135"/>
      <c r="W109" s="136"/>
    </row>
    <row r="110" spans="1:24" x14ac:dyDescent="0.25">
      <c r="A110" s="137" t="s">
        <v>114</v>
      </c>
      <c r="B110" s="139">
        <f>SUM(B88:B109)</f>
        <v>2178867695</v>
      </c>
      <c r="C110" s="139">
        <f t="shared" ref="C110" si="143">SUM(C88:C109)</f>
        <v>2179799341.2009478</v>
      </c>
      <c r="D110" s="139">
        <f t="shared" ref="D110" si="144">SUM(D88:D109)</f>
        <v>2198815744.480751</v>
      </c>
      <c r="E110" s="139">
        <f t="shared" ref="E110" si="145">SUM(E88:E109)</f>
        <v>2182321300.5422158</v>
      </c>
      <c r="F110" s="146">
        <f t="shared" ref="F110" si="146">C110-$B110</f>
        <v>931646.20094776154</v>
      </c>
      <c r="G110" s="146">
        <f t="shared" ref="G110" si="147">D110-$B110</f>
        <v>19948049.480751038</v>
      </c>
      <c r="H110" s="146">
        <f t="shared" ref="H110" si="148">E110-$B110</f>
        <v>3453605.5422158241</v>
      </c>
      <c r="I110" s="151">
        <f t="shared" ref="I110" si="149">F110/$B110</f>
        <v>4.2758273165721591E-4</v>
      </c>
      <c r="J110" s="151">
        <f t="shared" ref="J110" si="150">G110/$B110</f>
        <v>9.1552366977247952E-3</v>
      </c>
      <c r="K110" s="151">
        <f t="shared" ref="K110" si="151">H110/$B110</f>
        <v>1.5850460081358103E-3</v>
      </c>
      <c r="M110" s="153">
        <f>SUM(M88:M109)</f>
        <v>2202043898.40241</v>
      </c>
      <c r="N110" s="154">
        <f>SUM(N88:N109)</f>
        <v>2182491595.2277083</v>
      </c>
      <c r="O110" s="154">
        <f>SUM(O88:O109)</f>
        <v>-19552303.174701326</v>
      </c>
      <c r="P110" s="154">
        <f>SUM(P88:P109)</f>
        <v>23176203.402409844</v>
      </c>
      <c r="Q110" s="157">
        <f>SUM(Q88:Q109)</f>
        <v>3623900.2277085176</v>
      </c>
      <c r="R110" s="155">
        <f t="shared" ref="R110" si="152">P110/$B110</f>
        <v>1.0636810787361664E-2</v>
      </c>
      <c r="S110" s="158">
        <f t="shared" ref="S110" si="153">Q110/$B110</f>
        <v>1.6632034317753826E-3</v>
      </c>
      <c r="T110" s="154">
        <f>SUM(T88:T106)</f>
        <v>37534752.210626632</v>
      </c>
      <c r="U110" s="157">
        <f>SUM(U88:U106)</f>
        <v>19316162.498365138</v>
      </c>
      <c r="V110" s="155">
        <f t="shared" ref="V110" si="154">T110/$B110</f>
        <v>1.7226723906531936E-2</v>
      </c>
      <c r="W110" s="158">
        <f t="shared" ref="W110" si="155">U110/$B110</f>
        <v>8.865229652397567E-3</v>
      </c>
      <c r="X110" s="187"/>
    </row>
    <row r="111" spans="1:24" x14ac:dyDescent="0.25">
      <c r="O111" s="69" t="s">
        <v>135</v>
      </c>
      <c r="Q111" s="47">
        <f>P110-Q110</f>
        <v>19552303.174701326</v>
      </c>
      <c r="S111" s="187">
        <f>R110-S110</f>
        <v>8.9736073555862807E-3</v>
      </c>
      <c r="U111" s="47">
        <f>T110-U110</f>
        <v>18218589.712261494</v>
      </c>
      <c r="W111" s="187">
        <f>V110-W110</f>
        <v>8.3614942541343686E-3</v>
      </c>
    </row>
  </sheetData>
  <mergeCells count="34">
    <mergeCell ref="A3:W3"/>
    <mergeCell ref="T4:U4"/>
    <mergeCell ref="T32:U32"/>
    <mergeCell ref="T59:U59"/>
    <mergeCell ref="T86:U86"/>
    <mergeCell ref="V4:W4"/>
    <mergeCell ref="V32:W32"/>
    <mergeCell ref="V59:W59"/>
    <mergeCell ref="V86:W86"/>
    <mergeCell ref="M31:W31"/>
    <mergeCell ref="M4:N4"/>
    <mergeCell ref="P4:Q4"/>
    <mergeCell ref="R4:S4"/>
    <mergeCell ref="C4:E4"/>
    <mergeCell ref="F4:H4"/>
    <mergeCell ref="R86:S86"/>
    <mergeCell ref="R59:S59"/>
    <mergeCell ref="C86:E86"/>
    <mergeCell ref="F86:H86"/>
    <mergeCell ref="I86:K86"/>
    <mergeCell ref="M86:N86"/>
    <mergeCell ref="P86:Q86"/>
    <mergeCell ref="C59:E59"/>
    <mergeCell ref="F59:H59"/>
    <mergeCell ref="I59:K59"/>
    <mergeCell ref="M59:N59"/>
    <mergeCell ref="P59:Q59"/>
    <mergeCell ref="I4:K4"/>
    <mergeCell ref="R32:S32"/>
    <mergeCell ref="C32:E32"/>
    <mergeCell ref="F32:H32"/>
    <mergeCell ref="I32:K32"/>
    <mergeCell ref="P32:Q32"/>
    <mergeCell ref="M32:N3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BA4E-2678-492B-9694-C3157AE16196}">
  <dimension ref="B2:AK340"/>
  <sheetViews>
    <sheetView topLeftCell="P1" workbookViewId="0">
      <pane ySplit="4" topLeftCell="A276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Returns!L5</f>
        <v>12358860</v>
      </c>
    </row>
    <row r="6" spans="2:17" hidden="1" outlineLevel="1" x14ac:dyDescent="0.25">
      <c r="B6" s="63">
        <v>37315</v>
      </c>
      <c r="D6" s="30">
        <f>Returns!L6</f>
        <v>9962475</v>
      </c>
    </row>
    <row r="7" spans="2:17" hidden="1" outlineLevel="1" x14ac:dyDescent="0.25">
      <c r="B7" s="63">
        <v>37346</v>
      </c>
      <c r="D7" s="30">
        <f>Returns!L7</f>
        <v>9632023</v>
      </c>
    </row>
    <row r="8" spans="2:17" hidden="1" outlineLevel="1" x14ac:dyDescent="0.25">
      <c r="B8" s="63">
        <v>37376</v>
      </c>
      <c r="D8" s="30">
        <f>Returns!L8</f>
        <v>13110767</v>
      </c>
    </row>
    <row r="9" spans="2:17" hidden="1" outlineLevel="1" x14ac:dyDescent="0.25">
      <c r="B9" s="63">
        <v>37407</v>
      </c>
      <c r="C9" s="30"/>
      <c r="D9" s="30">
        <f>Returns!L9</f>
        <v>14219434</v>
      </c>
      <c r="E9" s="31"/>
    </row>
    <row r="10" spans="2:17" hidden="1" outlineLevel="1" x14ac:dyDescent="0.25">
      <c r="B10" s="63">
        <v>37437</v>
      </c>
      <c r="C10" s="30"/>
      <c r="D10" s="30">
        <f>Returns!L10</f>
        <v>13140860</v>
      </c>
      <c r="E10" s="31"/>
    </row>
    <row r="11" spans="2:17" hidden="1" outlineLevel="1" x14ac:dyDescent="0.25">
      <c r="B11" s="63">
        <v>37468</v>
      </c>
      <c r="C11" s="30"/>
      <c r="D11" s="30">
        <f>Returns!L11</f>
        <v>16688220</v>
      </c>
      <c r="E11" s="31"/>
    </row>
    <row r="12" spans="2:17" hidden="1" outlineLevel="1" x14ac:dyDescent="0.25">
      <c r="B12" s="63">
        <v>37499</v>
      </c>
      <c r="C12" s="30"/>
      <c r="D12" s="30">
        <f>Returns!L12</f>
        <v>14096837</v>
      </c>
      <c r="E12" s="31"/>
    </row>
    <row r="13" spans="2:17" hidden="1" outlineLevel="1" x14ac:dyDescent="0.25">
      <c r="B13" s="63">
        <v>37529</v>
      </c>
      <c r="C13" s="30"/>
      <c r="D13" s="30">
        <f>Returns!L13</f>
        <v>12464041</v>
      </c>
      <c r="E13" s="31"/>
    </row>
    <row r="14" spans="2:17" hidden="1" outlineLevel="1" x14ac:dyDescent="0.25">
      <c r="B14" s="63">
        <v>37560</v>
      </c>
      <c r="C14" s="30"/>
      <c r="D14" s="30">
        <f>Returns!L14</f>
        <v>12593628</v>
      </c>
      <c r="E14" s="31"/>
    </row>
    <row r="15" spans="2:17" hidden="1" outlineLevel="1" x14ac:dyDescent="0.25">
      <c r="B15" s="63">
        <v>37590</v>
      </c>
      <c r="C15" s="30"/>
      <c r="D15" s="30">
        <f>Returns!L15</f>
        <v>10476274</v>
      </c>
      <c r="E15" s="31"/>
    </row>
    <row r="16" spans="2:17" hidden="1" outlineLevel="1" x14ac:dyDescent="0.25">
      <c r="B16" s="63">
        <v>37621</v>
      </c>
      <c r="C16" s="30"/>
      <c r="D16" s="30">
        <f>Returns!L16</f>
        <v>10646532</v>
      </c>
      <c r="E16" s="31"/>
    </row>
    <row r="17" spans="2:5" hidden="1" outlineLevel="1" x14ac:dyDescent="0.25">
      <c r="B17" s="63">
        <v>37652</v>
      </c>
      <c r="C17" s="30"/>
      <c r="D17" s="30">
        <f>Returns!L17</f>
        <v>11997791</v>
      </c>
      <c r="E17" s="31"/>
    </row>
    <row r="18" spans="2:5" hidden="1" outlineLevel="1" x14ac:dyDescent="0.25">
      <c r="B18" s="63">
        <v>37680</v>
      </c>
      <c r="C18" s="30"/>
      <c r="D18" s="30">
        <f>Returns!L18</f>
        <v>9650862</v>
      </c>
      <c r="E18" s="31"/>
    </row>
    <row r="19" spans="2:5" hidden="1" outlineLevel="1" x14ac:dyDescent="0.25">
      <c r="B19" s="63">
        <v>37711</v>
      </c>
      <c r="C19" s="30"/>
      <c r="D19" s="30">
        <f>Returns!L19</f>
        <v>11382556</v>
      </c>
      <c r="E19" s="31"/>
    </row>
    <row r="20" spans="2:5" hidden="1" outlineLevel="1" x14ac:dyDescent="0.25">
      <c r="B20" s="63">
        <v>37741</v>
      </c>
      <c r="C20" s="30"/>
      <c r="D20" s="30">
        <f>Returns!L20</f>
        <v>14292456</v>
      </c>
      <c r="E20" s="31"/>
    </row>
    <row r="21" spans="2:5" hidden="1" outlineLevel="1" x14ac:dyDescent="0.25">
      <c r="B21" s="63">
        <v>37772</v>
      </c>
      <c r="C21" s="30"/>
      <c r="D21" s="30">
        <f>Returns!L21</f>
        <v>14626866</v>
      </c>
      <c r="E21" s="31"/>
    </row>
    <row r="22" spans="2:5" hidden="1" outlineLevel="1" x14ac:dyDescent="0.25">
      <c r="B22" s="63">
        <v>37802</v>
      </c>
      <c r="C22" s="30"/>
      <c r="D22" s="30">
        <f>Returns!L22</f>
        <v>13744578</v>
      </c>
      <c r="E22" s="31"/>
    </row>
    <row r="23" spans="2:5" hidden="1" outlineLevel="1" x14ac:dyDescent="0.25">
      <c r="B23" s="63">
        <v>37833</v>
      </c>
      <c r="C23" s="30"/>
      <c r="D23" s="30">
        <f>Returns!L23</f>
        <v>17071496</v>
      </c>
      <c r="E23" s="31"/>
    </row>
    <row r="24" spans="2:5" hidden="1" outlineLevel="1" x14ac:dyDescent="0.25">
      <c r="B24" s="63">
        <v>37864</v>
      </c>
      <c r="C24" s="30"/>
      <c r="D24" s="30">
        <f>Returns!L24</f>
        <v>15311692</v>
      </c>
      <c r="E24" s="31"/>
    </row>
    <row r="25" spans="2:5" hidden="1" outlineLevel="1" x14ac:dyDescent="0.25">
      <c r="B25" s="63">
        <v>37894</v>
      </c>
      <c r="C25" s="30"/>
      <c r="D25" s="30">
        <f>Returns!L25</f>
        <v>14222169</v>
      </c>
      <c r="E25" s="31"/>
    </row>
    <row r="26" spans="2:5" hidden="1" outlineLevel="1" x14ac:dyDescent="0.25">
      <c r="B26" s="63">
        <v>37925</v>
      </c>
      <c r="C26" s="30"/>
      <c r="D26" s="30">
        <f>Returns!L26</f>
        <v>14489884</v>
      </c>
      <c r="E26" s="31"/>
    </row>
    <row r="27" spans="2:5" hidden="1" outlineLevel="1" x14ac:dyDescent="0.25">
      <c r="B27" s="63">
        <v>37955</v>
      </c>
      <c r="C27" s="30"/>
      <c r="D27" s="30">
        <f>Returns!L27</f>
        <v>10400371</v>
      </c>
      <c r="E27" s="31"/>
    </row>
    <row r="28" spans="2:5" hidden="1" outlineLevel="1" x14ac:dyDescent="0.25">
      <c r="B28" s="63">
        <v>37986</v>
      </c>
      <c r="C28" s="30"/>
      <c r="D28" s="30">
        <f>Returns!L28</f>
        <v>12145817</v>
      </c>
      <c r="E28" s="31"/>
    </row>
    <row r="29" spans="2:5" hidden="1" outlineLevel="1" x14ac:dyDescent="0.25">
      <c r="B29" s="63">
        <v>38017</v>
      </c>
      <c r="C29" s="30"/>
      <c r="D29" s="30">
        <f>Returns!L29</f>
        <v>11887380</v>
      </c>
      <c r="E29" s="31"/>
    </row>
    <row r="30" spans="2:5" hidden="1" outlineLevel="1" x14ac:dyDescent="0.25">
      <c r="B30" s="63">
        <v>38046</v>
      </c>
      <c r="C30" s="30"/>
      <c r="D30" s="30">
        <f>Returns!L30</f>
        <v>11108794</v>
      </c>
      <c r="E30" s="31"/>
    </row>
    <row r="31" spans="2:5" hidden="1" outlineLevel="1" x14ac:dyDescent="0.25">
      <c r="B31" s="63">
        <v>38077</v>
      </c>
      <c r="C31" s="30"/>
      <c r="D31" s="30">
        <f>Returns!L31</f>
        <v>14834917</v>
      </c>
      <c r="E31" s="31"/>
    </row>
    <row r="32" spans="2:5" hidden="1" outlineLevel="1" x14ac:dyDescent="0.25">
      <c r="B32" s="63">
        <v>38107</v>
      </c>
      <c r="C32" s="30"/>
      <c r="D32" s="30">
        <f>Returns!L32</f>
        <v>14870783</v>
      </c>
      <c r="E32" s="31"/>
    </row>
    <row r="33" spans="2:5" hidden="1" outlineLevel="1" x14ac:dyDescent="0.25">
      <c r="B33" s="63">
        <v>38138</v>
      </c>
      <c r="C33" s="30"/>
      <c r="D33" s="30">
        <f>Returns!L33</f>
        <v>14386428</v>
      </c>
      <c r="E33" s="31"/>
    </row>
    <row r="34" spans="2:5" hidden="1" outlineLevel="1" x14ac:dyDescent="0.25">
      <c r="B34" s="63">
        <v>38168</v>
      </c>
      <c r="C34" s="30"/>
      <c r="D34" s="30">
        <f>Returns!L34</f>
        <v>16385172</v>
      </c>
      <c r="E34" s="31"/>
    </row>
    <row r="35" spans="2:5" hidden="1" outlineLevel="1" x14ac:dyDescent="0.25">
      <c r="B35" s="63">
        <v>38199</v>
      </c>
      <c r="C35" s="30"/>
      <c r="D35" s="30">
        <f>Returns!L35</f>
        <v>17161128</v>
      </c>
      <c r="E35" s="31"/>
    </row>
    <row r="36" spans="2:5" hidden="1" outlineLevel="1" x14ac:dyDescent="0.25">
      <c r="B36" s="63">
        <v>38230</v>
      </c>
      <c r="C36" s="30"/>
      <c r="D36" s="30">
        <f>Returns!L36</f>
        <v>15920804</v>
      </c>
      <c r="E36" s="31"/>
    </row>
    <row r="37" spans="2:5" hidden="1" outlineLevel="1" x14ac:dyDescent="0.25">
      <c r="B37" s="63">
        <v>38260</v>
      </c>
      <c r="C37" s="30"/>
      <c r="D37" s="30">
        <f>Returns!L37</f>
        <v>15421905</v>
      </c>
      <c r="E37" s="31"/>
    </row>
    <row r="38" spans="2:5" hidden="1" outlineLevel="1" x14ac:dyDescent="0.25">
      <c r="B38" s="63">
        <v>38291</v>
      </c>
      <c r="C38" s="30"/>
      <c r="D38" s="30">
        <f>Returns!L38</f>
        <v>13247759</v>
      </c>
      <c r="E38" s="31"/>
    </row>
    <row r="39" spans="2:5" hidden="1" outlineLevel="1" x14ac:dyDescent="0.25">
      <c r="B39" s="63">
        <v>38321</v>
      </c>
      <c r="C39" s="30"/>
      <c r="D39" s="30">
        <f>Returns!L39</f>
        <v>13644087</v>
      </c>
      <c r="E39" s="31"/>
    </row>
    <row r="40" spans="2:5" hidden="1" outlineLevel="1" x14ac:dyDescent="0.25">
      <c r="B40" s="63">
        <v>38352</v>
      </c>
      <c r="C40" s="30"/>
      <c r="D40" s="30">
        <f>Returns!L40</f>
        <v>12605035</v>
      </c>
      <c r="E40" s="31"/>
    </row>
    <row r="41" spans="2:5" hidden="1" outlineLevel="1" x14ac:dyDescent="0.25">
      <c r="B41" s="63">
        <v>38383</v>
      </c>
      <c r="C41" s="30"/>
      <c r="D41" s="30">
        <f>Returns!L41</f>
        <v>11410496</v>
      </c>
      <c r="E41" s="31"/>
    </row>
    <row r="42" spans="2:5" hidden="1" outlineLevel="1" x14ac:dyDescent="0.25">
      <c r="B42" s="63">
        <v>38411</v>
      </c>
      <c r="C42" s="30"/>
      <c r="D42" s="30">
        <f>Returns!L42</f>
        <v>12135583</v>
      </c>
      <c r="E42" s="31"/>
    </row>
    <row r="43" spans="2:5" hidden="1" outlineLevel="1" x14ac:dyDescent="0.25">
      <c r="B43" s="63">
        <v>38442</v>
      </c>
      <c r="C43" s="30"/>
      <c r="D43" s="30">
        <f>Returns!L43</f>
        <v>14712292</v>
      </c>
      <c r="E43" s="31"/>
    </row>
    <row r="44" spans="2:5" hidden="1" outlineLevel="1" x14ac:dyDescent="0.25">
      <c r="B44" s="63">
        <v>38472</v>
      </c>
      <c r="C44" s="30"/>
      <c r="D44" s="30">
        <f>Returns!L44</f>
        <v>16811767</v>
      </c>
      <c r="E44" s="31"/>
    </row>
    <row r="45" spans="2:5" hidden="1" outlineLevel="1" x14ac:dyDescent="0.25">
      <c r="B45" s="63">
        <v>38503</v>
      </c>
      <c r="C45" s="30"/>
      <c r="D45" s="30">
        <f>Returns!L45</f>
        <v>16055993</v>
      </c>
      <c r="E45" s="31"/>
    </row>
    <row r="46" spans="2:5" hidden="1" outlineLevel="1" x14ac:dyDescent="0.25">
      <c r="B46" s="63">
        <v>38533</v>
      </c>
      <c r="C46" s="30"/>
      <c r="D46" s="30">
        <f>Returns!L46</f>
        <v>16589656</v>
      </c>
      <c r="E46" s="31"/>
    </row>
    <row r="47" spans="2:5" hidden="1" outlineLevel="1" x14ac:dyDescent="0.25">
      <c r="B47" s="63">
        <v>38564</v>
      </c>
      <c r="C47" s="30"/>
      <c r="D47" s="30">
        <f>Returns!L47</f>
        <v>17236517</v>
      </c>
      <c r="E47" s="31"/>
    </row>
    <row r="48" spans="2:5" hidden="1" outlineLevel="1" x14ac:dyDescent="0.25">
      <c r="B48" s="63">
        <v>38595</v>
      </c>
      <c r="C48" s="30"/>
      <c r="D48" s="30">
        <f>Returns!L48</f>
        <v>17852664</v>
      </c>
      <c r="E48" s="31"/>
    </row>
    <row r="49" spans="2:5" hidden="1" outlineLevel="1" x14ac:dyDescent="0.25">
      <c r="B49" s="63">
        <v>38625</v>
      </c>
      <c r="C49" s="30"/>
      <c r="D49" s="30">
        <f>Returns!L49</f>
        <v>16229373</v>
      </c>
      <c r="E49" s="31"/>
    </row>
    <row r="50" spans="2:5" hidden="1" outlineLevel="1" x14ac:dyDescent="0.25">
      <c r="B50" s="63">
        <v>38656</v>
      </c>
      <c r="C50" s="30"/>
      <c r="D50" s="30">
        <f>Returns!L50</f>
        <v>14622606</v>
      </c>
      <c r="E50" s="31"/>
    </row>
    <row r="51" spans="2:5" hidden="1" outlineLevel="1" x14ac:dyDescent="0.25">
      <c r="B51" s="63">
        <v>38686</v>
      </c>
      <c r="C51" s="30"/>
      <c r="D51" s="30">
        <f>Returns!L51</f>
        <v>15376680</v>
      </c>
      <c r="E51" s="31"/>
    </row>
    <row r="52" spans="2:5" hidden="1" outlineLevel="1" x14ac:dyDescent="0.25">
      <c r="B52" s="63">
        <v>38717</v>
      </c>
      <c r="C52" s="30"/>
      <c r="D52" s="30">
        <f>Returns!L52</f>
        <v>12825126</v>
      </c>
      <c r="E52" s="31"/>
    </row>
    <row r="53" spans="2:5" hidden="1" outlineLevel="1" x14ac:dyDescent="0.25">
      <c r="B53" s="63">
        <v>38748</v>
      </c>
      <c r="C53" s="30"/>
      <c r="D53" s="30">
        <f>Returns!L53</f>
        <v>14793715</v>
      </c>
      <c r="E53" s="31"/>
    </row>
    <row r="54" spans="2:5" hidden="1" outlineLevel="1" x14ac:dyDescent="0.25">
      <c r="B54" s="63">
        <v>38776</v>
      </c>
      <c r="C54" s="30"/>
      <c r="D54" s="30">
        <f>Returns!L54</f>
        <v>12664893</v>
      </c>
      <c r="E54" s="31"/>
    </row>
    <row r="55" spans="2:5" hidden="1" outlineLevel="1" x14ac:dyDescent="0.25">
      <c r="B55" s="63">
        <v>38807</v>
      </c>
      <c r="C55" s="30"/>
      <c r="D55" s="30">
        <f>Returns!L55</f>
        <v>14752138</v>
      </c>
      <c r="E55" s="31"/>
    </row>
    <row r="56" spans="2:5" hidden="1" outlineLevel="1" x14ac:dyDescent="0.25">
      <c r="B56" s="63">
        <v>38837</v>
      </c>
      <c r="C56" s="30"/>
      <c r="D56" s="30">
        <f>Returns!L56</f>
        <v>17515438</v>
      </c>
      <c r="E56" s="31"/>
    </row>
    <row r="57" spans="2:5" hidden="1" outlineLevel="1" x14ac:dyDescent="0.25">
      <c r="B57" s="63">
        <v>38868</v>
      </c>
      <c r="C57" s="30"/>
      <c r="D57" s="30">
        <f>Returns!L57</f>
        <v>19607062</v>
      </c>
      <c r="E57" s="31"/>
    </row>
    <row r="58" spans="2:5" hidden="1" outlineLevel="1" x14ac:dyDescent="0.25">
      <c r="B58" s="63">
        <v>38898</v>
      </c>
      <c r="C58" s="30"/>
      <c r="D58" s="30">
        <f>Returns!L58</f>
        <v>19640179</v>
      </c>
      <c r="E58" s="31"/>
    </row>
    <row r="59" spans="2:5" hidden="1" outlineLevel="1" x14ac:dyDescent="0.25">
      <c r="B59" s="63">
        <v>38929</v>
      </c>
      <c r="C59" s="30"/>
      <c r="D59" s="30">
        <f>Returns!L59</f>
        <v>19839331</v>
      </c>
      <c r="E59" s="31"/>
    </row>
    <row r="60" spans="2:5" hidden="1" outlineLevel="1" x14ac:dyDescent="0.25">
      <c r="B60" s="63">
        <v>38960</v>
      </c>
      <c r="C60" s="30"/>
      <c r="D60" s="30">
        <f>Returns!L60</f>
        <v>20639444</v>
      </c>
      <c r="E60" s="31"/>
    </row>
    <row r="61" spans="2:5" hidden="1" outlineLevel="1" x14ac:dyDescent="0.25">
      <c r="B61" s="63">
        <v>38990</v>
      </c>
      <c r="C61" s="30"/>
      <c r="D61" s="30">
        <f>Returns!L61</f>
        <v>17836064</v>
      </c>
      <c r="E61" s="31"/>
    </row>
    <row r="62" spans="2:5" hidden="1" outlineLevel="1" x14ac:dyDescent="0.25">
      <c r="B62" s="63">
        <v>39021</v>
      </c>
      <c r="C62" s="30"/>
      <c r="D62" s="30">
        <f>Returns!L62</f>
        <v>17333083</v>
      </c>
      <c r="E62" s="31"/>
    </row>
    <row r="63" spans="2:5" hidden="1" outlineLevel="1" x14ac:dyDescent="0.25">
      <c r="B63" s="63">
        <v>39051</v>
      </c>
      <c r="C63" s="30"/>
      <c r="D63" s="30">
        <f>Returns!L63</f>
        <v>15102836</v>
      </c>
      <c r="E63" s="31"/>
    </row>
    <row r="64" spans="2:5" hidden="1" outlineLevel="1" x14ac:dyDescent="0.25">
      <c r="B64" s="63">
        <v>39082</v>
      </c>
      <c r="C64" s="30"/>
      <c r="D64" s="30">
        <f>Returns!L64</f>
        <v>14305764</v>
      </c>
      <c r="E64" s="31"/>
    </row>
    <row r="65" spans="2:5" hidden="1" outlineLevel="1" x14ac:dyDescent="0.25">
      <c r="B65" s="63">
        <v>39113</v>
      </c>
      <c r="C65" s="30"/>
      <c r="D65" s="30">
        <f>Returns!L65</f>
        <v>17283316</v>
      </c>
      <c r="E65" s="31"/>
    </row>
    <row r="66" spans="2:5" hidden="1" outlineLevel="1" x14ac:dyDescent="0.25">
      <c r="B66" s="63">
        <v>39141</v>
      </c>
      <c r="C66" s="30"/>
      <c r="D66" s="30">
        <f>Returns!L66</f>
        <v>13560213</v>
      </c>
      <c r="E66" s="31"/>
    </row>
    <row r="67" spans="2:5" hidden="1" outlineLevel="1" x14ac:dyDescent="0.25">
      <c r="B67" s="63">
        <v>39172</v>
      </c>
      <c r="C67" s="30"/>
      <c r="D67" s="30">
        <f>Returns!L67</f>
        <v>17949890</v>
      </c>
      <c r="E67" s="31"/>
    </row>
    <row r="68" spans="2:5" hidden="1" outlineLevel="1" x14ac:dyDescent="0.25">
      <c r="B68" s="63">
        <v>39202</v>
      </c>
      <c r="C68" s="30"/>
      <c r="D68" s="30">
        <f>Returns!L68</f>
        <v>18143706</v>
      </c>
      <c r="E68" s="31"/>
    </row>
    <row r="69" spans="2:5" hidden="1" outlineLevel="1" x14ac:dyDescent="0.25">
      <c r="B69" s="63">
        <v>39233</v>
      </c>
      <c r="C69" s="30"/>
      <c r="D69" s="30">
        <f>Returns!L69</f>
        <v>21620217</v>
      </c>
      <c r="E69" s="31"/>
    </row>
    <row r="70" spans="2:5" hidden="1" outlineLevel="1" x14ac:dyDescent="0.25">
      <c r="B70" s="63">
        <v>39263</v>
      </c>
      <c r="C70" s="30"/>
      <c r="D70" s="30">
        <f>Returns!L70</f>
        <v>19919936</v>
      </c>
      <c r="E70" s="31"/>
    </row>
    <row r="71" spans="2:5" hidden="1" outlineLevel="1" x14ac:dyDescent="0.25">
      <c r="B71" s="63">
        <v>39294</v>
      </c>
      <c r="C71" s="30"/>
      <c r="D71" s="30">
        <f>Returns!L71</f>
        <v>22166439</v>
      </c>
      <c r="E71" s="31"/>
    </row>
    <row r="72" spans="2:5" hidden="1" outlineLevel="1" x14ac:dyDescent="0.25">
      <c r="B72" s="63">
        <v>39325</v>
      </c>
      <c r="C72" s="30"/>
      <c r="D72" s="30">
        <f>Returns!L72</f>
        <v>21417322</v>
      </c>
      <c r="E72" s="31"/>
    </row>
    <row r="73" spans="2:5" hidden="1" outlineLevel="1" x14ac:dyDescent="0.25">
      <c r="B73" s="63">
        <v>39355</v>
      </c>
      <c r="C73" s="30"/>
      <c r="D73" s="30">
        <f>Returns!L73</f>
        <v>17962181</v>
      </c>
      <c r="E73" s="31"/>
    </row>
    <row r="74" spans="2:5" hidden="1" outlineLevel="1" x14ac:dyDescent="0.25">
      <c r="B74" s="63">
        <v>39386</v>
      </c>
      <c r="C74" s="30"/>
      <c r="D74" s="30">
        <f>Returns!L74</f>
        <v>19519574</v>
      </c>
      <c r="E74" s="31"/>
    </row>
    <row r="75" spans="2:5" hidden="1" outlineLevel="1" x14ac:dyDescent="0.25">
      <c r="B75" s="63">
        <v>39416</v>
      </c>
      <c r="C75" s="30"/>
      <c r="D75" s="30">
        <f>Returns!L75</f>
        <v>16235246</v>
      </c>
      <c r="E75" s="31"/>
    </row>
    <row r="76" spans="2:5" hidden="1" outlineLevel="1" x14ac:dyDescent="0.25">
      <c r="B76" s="63">
        <v>39447</v>
      </c>
      <c r="C76" s="30"/>
      <c r="D76" s="30">
        <f>Returns!L76</f>
        <v>12720134</v>
      </c>
      <c r="E76" s="31"/>
    </row>
    <row r="77" spans="2:5" hidden="1" outlineLevel="1" x14ac:dyDescent="0.25">
      <c r="B77" s="63">
        <v>39478</v>
      </c>
      <c r="C77" s="30"/>
      <c r="D77" s="30">
        <f>Returns!L77</f>
        <v>16571370</v>
      </c>
      <c r="E77" s="31"/>
    </row>
    <row r="78" spans="2:5" hidden="1" outlineLevel="1" x14ac:dyDescent="0.25">
      <c r="B78" s="63">
        <v>39507</v>
      </c>
      <c r="C78" s="30"/>
      <c r="D78" s="30">
        <f>Returns!L78</f>
        <v>14438825</v>
      </c>
      <c r="E78" s="31"/>
    </row>
    <row r="79" spans="2:5" hidden="1" outlineLevel="1" x14ac:dyDescent="0.25">
      <c r="B79" s="63">
        <v>39538</v>
      </c>
      <c r="C79" s="30"/>
      <c r="D79" s="30">
        <f>Returns!L79</f>
        <v>16394492</v>
      </c>
      <c r="E79" s="31"/>
    </row>
    <row r="80" spans="2:5" hidden="1" outlineLevel="1" x14ac:dyDescent="0.25">
      <c r="B80" s="63">
        <v>39568</v>
      </c>
      <c r="C80" s="30"/>
      <c r="D80" s="30">
        <f>Returns!L80</f>
        <v>18710531</v>
      </c>
      <c r="E80" s="31"/>
    </row>
    <row r="81" spans="2:5" hidden="1" outlineLevel="1" x14ac:dyDescent="0.25">
      <c r="B81" s="63">
        <v>39599</v>
      </c>
      <c r="C81" s="30"/>
      <c r="D81" s="30">
        <f>Returns!L81</f>
        <v>20289197</v>
      </c>
      <c r="E81" s="31"/>
    </row>
    <row r="82" spans="2:5" hidden="1" outlineLevel="1" x14ac:dyDescent="0.25">
      <c r="B82" s="63">
        <v>39629</v>
      </c>
      <c r="C82" s="30"/>
      <c r="D82" s="30">
        <f>Returns!L82</f>
        <v>18251635</v>
      </c>
      <c r="E82" s="31"/>
    </row>
    <row r="83" spans="2:5" hidden="1" outlineLevel="1" x14ac:dyDescent="0.25">
      <c r="B83" s="63">
        <v>39660</v>
      </c>
      <c r="C83" s="30"/>
      <c r="D83" s="30">
        <f>Returns!L83</f>
        <v>23293796</v>
      </c>
      <c r="E83" s="31"/>
    </row>
    <row r="84" spans="2:5" hidden="1" outlineLevel="1" x14ac:dyDescent="0.25">
      <c r="B84" s="63">
        <v>39691</v>
      </c>
      <c r="C84" s="30"/>
      <c r="D84" s="30">
        <f>Returns!L84</f>
        <v>19636127</v>
      </c>
      <c r="E84" s="31"/>
    </row>
    <row r="85" spans="2:5" hidden="1" outlineLevel="1" x14ac:dyDescent="0.25">
      <c r="B85" s="63">
        <v>39721</v>
      </c>
      <c r="C85" s="30"/>
      <c r="D85" s="30">
        <f>Returns!L85</f>
        <v>19933809</v>
      </c>
      <c r="E85" s="31"/>
    </row>
    <row r="86" spans="2:5" hidden="1" outlineLevel="1" x14ac:dyDescent="0.25">
      <c r="B86" s="63">
        <v>39752</v>
      </c>
      <c r="C86" s="30"/>
      <c r="D86" s="30">
        <f>Returns!L86</f>
        <v>19331766</v>
      </c>
      <c r="E86" s="31"/>
    </row>
    <row r="87" spans="2:5" hidden="1" outlineLevel="1" x14ac:dyDescent="0.25">
      <c r="B87" s="63">
        <v>39782</v>
      </c>
      <c r="C87" s="30"/>
      <c r="D87" s="30">
        <f>Returns!L87</f>
        <v>16671729</v>
      </c>
      <c r="E87" s="31"/>
    </row>
    <row r="88" spans="2:5" hidden="1" outlineLevel="1" x14ac:dyDescent="0.25">
      <c r="B88" s="63">
        <v>39813</v>
      </c>
      <c r="C88" s="30"/>
      <c r="D88" s="30">
        <f>Returns!L88</f>
        <v>13092018</v>
      </c>
      <c r="E88" s="31"/>
    </row>
    <row r="89" spans="2:5" hidden="1" outlineLevel="1" x14ac:dyDescent="0.25">
      <c r="B89" s="63">
        <v>39844</v>
      </c>
      <c r="C89" s="30"/>
      <c r="D89" s="30">
        <f>Returns!L89</f>
        <v>16139949</v>
      </c>
      <c r="E89" s="31"/>
    </row>
    <row r="90" spans="2:5" hidden="1" outlineLevel="1" x14ac:dyDescent="0.25">
      <c r="B90" s="63">
        <v>39872</v>
      </c>
      <c r="C90" s="30"/>
      <c r="D90" s="30">
        <f>Returns!L90</f>
        <v>15234156</v>
      </c>
      <c r="E90" s="31"/>
    </row>
    <row r="91" spans="2:5" hidden="1" outlineLevel="1" x14ac:dyDescent="0.25">
      <c r="B91" s="63">
        <v>39903</v>
      </c>
      <c r="C91" s="30"/>
      <c r="D91" s="30">
        <f>Returns!L91</f>
        <v>16243468</v>
      </c>
      <c r="E91" s="31"/>
    </row>
    <row r="92" spans="2:5" hidden="1" outlineLevel="1" x14ac:dyDescent="0.25">
      <c r="B92" s="63">
        <v>39933</v>
      </c>
      <c r="C92" s="30"/>
      <c r="D92" s="30">
        <f>Returns!L92</f>
        <v>19984264</v>
      </c>
      <c r="E92" s="31"/>
    </row>
    <row r="93" spans="2:5" hidden="1" outlineLevel="1" x14ac:dyDescent="0.25">
      <c r="B93" s="63">
        <v>39964</v>
      </c>
      <c r="C93" s="30"/>
      <c r="D93" s="30">
        <f>Returns!L93</f>
        <v>19346857</v>
      </c>
      <c r="E93" s="31"/>
    </row>
    <row r="94" spans="2:5" hidden="1" outlineLevel="1" x14ac:dyDescent="0.25">
      <c r="B94" s="63">
        <v>39994</v>
      </c>
      <c r="C94" s="30"/>
      <c r="D94" s="30">
        <f>Returns!L94</f>
        <v>12957375</v>
      </c>
      <c r="E94" s="31"/>
    </row>
    <row r="95" spans="2:5" hidden="1" outlineLevel="1" x14ac:dyDescent="0.25">
      <c r="B95" s="63">
        <v>40025</v>
      </c>
      <c r="C95" s="30"/>
      <c r="D95" s="30">
        <f>Returns!L95</f>
        <v>15016684</v>
      </c>
      <c r="E95" s="31"/>
    </row>
    <row r="96" spans="2:5" hidden="1" outlineLevel="1" x14ac:dyDescent="0.25">
      <c r="B96" s="63">
        <v>40056</v>
      </c>
      <c r="C96" s="30"/>
      <c r="D96" s="30">
        <f>Returns!L96</f>
        <v>12433825</v>
      </c>
      <c r="E96" s="31"/>
    </row>
    <row r="97" spans="2:5" hidden="1" outlineLevel="1" x14ac:dyDescent="0.25">
      <c r="B97" s="63">
        <v>40086</v>
      </c>
      <c r="C97" s="30"/>
      <c r="D97" s="30">
        <f>Returns!L97</f>
        <v>12933276</v>
      </c>
      <c r="E97" s="31"/>
    </row>
    <row r="98" spans="2:5" hidden="1" outlineLevel="1" x14ac:dyDescent="0.25">
      <c r="B98" s="63">
        <v>40117</v>
      </c>
      <c r="C98" s="30"/>
      <c r="D98" s="30">
        <f>Returns!L98</f>
        <v>11440716</v>
      </c>
      <c r="E98" s="31"/>
    </row>
    <row r="99" spans="2:5" hidden="1" outlineLevel="1" x14ac:dyDescent="0.25">
      <c r="B99" s="63">
        <v>40147</v>
      </c>
      <c r="C99" s="30"/>
      <c r="D99" s="30">
        <f>Returns!L99</f>
        <v>10451628</v>
      </c>
      <c r="E99" s="31"/>
    </row>
    <row r="100" spans="2:5" hidden="1" outlineLevel="1" x14ac:dyDescent="0.25">
      <c r="B100" s="63">
        <v>40178</v>
      </c>
      <c r="C100" s="30"/>
      <c r="D100" s="30">
        <f>Returns!L100</f>
        <v>9003936</v>
      </c>
      <c r="E100" s="31"/>
    </row>
    <row r="101" spans="2:5" hidden="1" outlineLevel="1" x14ac:dyDescent="0.25">
      <c r="B101" s="63">
        <v>40209</v>
      </c>
      <c r="C101" s="30"/>
      <c r="D101" s="30">
        <f>Returns!L101</f>
        <v>10546322</v>
      </c>
      <c r="E101" s="31"/>
    </row>
    <row r="102" spans="2:5" hidden="1" outlineLevel="1" x14ac:dyDescent="0.25">
      <c r="B102" s="63">
        <v>40237</v>
      </c>
      <c r="C102" s="30"/>
      <c r="D102" s="30">
        <f>Returns!L102</f>
        <v>9094248</v>
      </c>
      <c r="E102" s="31"/>
    </row>
    <row r="103" spans="2:5" hidden="1" outlineLevel="1" x14ac:dyDescent="0.25">
      <c r="B103" s="63">
        <v>40268</v>
      </c>
      <c r="C103" s="30"/>
      <c r="D103" s="30">
        <f>Returns!L103</f>
        <v>12569796</v>
      </c>
      <c r="E103" s="31"/>
    </row>
    <row r="104" spans="2:5" hidden="1" outlineLevel="1" x14ac:dyDescent="0.25">
      <c r="B104" s="63">
        <v>40298</v>
      </c>
      <c r="C104" s="30"/>
      <c r="D104" s="30">
        <f>Returns!L104</f>
        <v>12386268</v>
      </c>
      <c r="E104" s="31"/>
    </row>
    <row r="105" spans="2:5" hidden="1" outlineLevel="1" x14ac:dyDescent="0.25">
      <c r="B105" s="63">
        <v>40329</v>
      </c>
      <c r="C105" s="30"/>
      <c r="D105" s="30">
        <f>Returns!L105</f>
        <v>11181612</v>
      </c>
      <c r="E105" s="31"/>
    </row>
    <row r="106" spans="2:5" hidden="1" outlineLevel="1" x14ac:dyDescent="0.25">
      <c r="B106" s="63">
        <v>40359</v>
      </c>
      <c r="C106" s="30"/>
      <c r="D106" s="30">
        <f>Returns!L106</f>
        <v>11901972</v>
      </c>
      <c r="E106" s="31"/>
    </row>
    <row r="107" spans="2:5" hidden="1" outlineLevel="1" x14ac:dyDescent="0.25">
      <c r="B107" s="63">
        <v>40390</v>
      </c>
      <c r="C107" s="30"/>
      <c r="D107" s="30">
        <f>Returns!L107</f>
        <v>12733848</v>
      </c>
      <c r="E107" s="31"/>
    </row>
    <row r="108" spans="2:5" hidden="1" outlineLevel="1" x14ac:dyDescent="0.25">
      <c r="B108" s="63">
        <v>40421</v>
      </c>
      <c r="C108" s="30"/>
      <c r="D108" s="30">
        <f>Returns!L108</f>
        <v>11496288</v>
      </c>
      <c r="E108" s="31"/>
    </row>
    <row r="109" spans="2:5" hidden="1" outlineLevel="1" x14ac:dyDescent="0.25">
      <c r="B109" s="63">
        <v>40451</v>
      </c>
      <c r="C109" s="30"/>
      <c r="D109" s="30">
        <f>Returns!L109</f>
        <v>10605216</v>
      </c>
      <c r="E109" s="31"/>
    </row>
    <row r="110" spans="2:5" hidden="1" outlineLevel="1" x14ac:dyDescent="0.25">
      <c r="B110" s="63">
        <v>40482</v>
      </c>
      <c r="C110" s="30"/>
      <c r="D110" s="30">
        <f>Returns!L110</f>
        <v>10415868</v>
      </c>
      <c r="E110" s="31"/>
    </row>
    <row r="111" spans="2:5" hidden="1" outlineLevel="1" x14ac:dyDescent="0.25">
      <c r="B111" s="63">
        <v>40512</v>
      </c>
      <c r="C111" s="30"/>
      <c r="D111" s="30">
        <f>Returns!L111</f>
        <v>9047028</v>
      </c>
      <c r="E111" s="31"/>
    </row>
    <row r="112" spans="2:5" hidden="1" outlineLevel="1" x14ac:dyDescent="0.25">
      <c r="B112" s="63">
        <v>40543</v>
      </c>
      <c r="C112" s="30"/>
      <c r="D112" s="30">
        <f>Returns!L112</f>
        <v>8728656</v>
      </c>
      <c r="E112" s="31"/>
    </row>
    <row r="113" spans="2:5" hidden="1" outlineLevel="1" x14ac:dyDescent="0.25">
      <c r="B113" s="63">
        <v>40574</v>
      </c>
      <c r="C113" s="30"/>
      <c r="D113" s="30">
        <f>Returns!L113</f>
        <v>8592396</v>
      </c>
      <c r="E113" s="31"/>
    </row>
    <row r="114" spans="2:5" hidden="1" outlineLevel="1" x14ac:dyDescent="0.25">
      <c r="B114" s="63">
        <v>40602</v>
      </c>
      <c r="C114" s="30"/>
      <c r="D114" s="30">
        <f>Returns!L114</f>
        <v>8467188</v>
      </c>
      <c r="E114" s="31"/>
    </row>
    <row r="115" spans="2:5" hidden="1" outlineLevel="1" x14ac:dyDescent="0.25">
      <c r="B115" s="63">
        <v>40633</v>
      </c>
      <c r="C115" s="30"/>
      <c r="D115" s="30">
        <f>Returns!L115</f>
        <v>9750780</v>
      </c>
      <c r="E115" s="31"/>
    </row>
    <row r="116" spans="2:5" hidden="1" outlineLevel="1" x14ac:dyDescent="0.25">
      <c r="B116" s="63">
        <v>40663</v>
      </c>
      <c r="C116" s="30"/>
      <c r="D116" s="30">
        <f>Returns!L116</f>
        <v>10297800</v>
      </c>
      <c r="E116" s="31"/>
    </row>
    <row r="117" spans="2:5" hidden="1" outlineLevel="1" x14ac:dyDescent="0.25">
      <c r="B117" s="63">
        <v>40694</v>
      </c>
      <c r="C117" s="30"/>
      <c r="D117" s="30">
        <f>Returns!L117</f>
        <v>11881560</v>
      </c>
      <c r="E117" s="31"/>
    </row>
    <row r="118" spans="2:5" hidden="1" outlineLevel="1" x14ac:dyDescent="0.25">
      <c r="B118" s="63">
        <v>40724</v>
      </c>
      <c r="C118" s="30"/>
      <c r="D118" s="30">
        <f>Returns!L118</f>
        <v>11268072</v>
      </c>
      <c r="E118" s="31"/>
    </row>
    <row r="119" spans="2:5" hidden="1" outlineLevel="1" x14ac:dyDescent="0.25">
      <c r="B119" s="63">
        <v>40755</v>
      </c>
      <c r="C119" s="30"/>
      <c r="D119" s="30">
        <f>Returns!L119</f>
        <v>10756128</v>
      </c>
      <c r="E119" s="31"/>
    </row>
    <row r="120" spans="2:5" hidden="1" outlineLevel="1" x14ac:dyDescent="0.25">
      <c r="B120" s="63">
        <v>40786</v>
      </c>
      <c r="C120" s="30"/>
      <c r="D120" s="30">
        <f>Returns!L120</f>
        <v>11618376</v>
      </c>
      <c r="E120" s="31"/>
    </row>
    <row r="121" spans="2:5" hidden="1" outlineLevel="1" x14ac:dyDescent="0.25">
      <c r="B121" s="63">
        <v>40816</v>
      </c>
      <c r="C121" s="30"/>
      <c r="D121" s="30">
        <f>Returns!L121</f>
        <v>10271304</v>
      </c>
      <c r="E121" s="31"/>
    </row>
    <row r="122" spans="2:5" hidden="1" outlineLevel="1" x14ac:dyDescent="0.25">
      <c r="B122" s="63">
        <v>40847</v>
      </c>
      <c r="C122" s="30"/>
      <c r="D122" s="30">
        <f>Returns!L122</f>
        <v>9872244</v>
      </c>
      <c r="E122" s="31"/>
    </row>
    <row r="123" spans="2:5" hidden="1" outlineLevel="1" x14ac:dyDescent="0.25">
      <c r="B123" s="63">
        <v>40877</v>
      </c>
      <c r="C123" s="30"/>
      <c r="D123" s="30">
        <f>Returns!L123</f>
        <v>9478920</v>
      </c>
      <c r="E123" s="31"/>
    </row>
    <row r="124" spans="2:5" hidden="1" outlineLevel="1" x14ac:dyDescent="0.25">
      <c r="B124" s="63">
        <v>40908</v>
      </c>
      <c r="C124" s="30"/>
      <c r="D124" s="30">
        <f>Returns!L124</f>
        <v>8191464</v>
      </c>
      <c r="E124" s="31"/>
    </row>
    <row r="125" spans="2:5" hidden="1" outlineLevel="1" x14ac:dyDescent="0.25">
      <c r="B125" s="63">
        <v>40939</v>
      </c>
      <c r="C125" s="30"/>
      <c r="D125" s="30">
        <f>Returns!L125</f>
        <v>9319584</v>
      </c>
      <c r="E125" s="31"/>
    </row>
    <row r="126" spans="2:5" hidden="1" outlineLevel="1" x14ac:dyDescent="0.25">
      <c r="B126" s="63">
        <v>40968</v>
      </c>
      <c r="C126" s="30"/>
      <c r="D126" s="30">
        <f>Returns!L126</f>
        <v>9082824</v>
      </c>
      <c r="E126" s="31"/>
    </row>
    <row r="127" spans="2:5" hidden="1" outlineLevel="1" x14ac:dyDescent="0.25">
      <c r="B127" s="63">
        <v>40999</v>
      </c>
      <c r="C127" s="30"/>
      <c r="D127" s="30">
        <f>Returns!L127</f>
        <v>8882676</v>
      </c>
      <c r="E127" s="31"/>
    </row>
    <row r="128" spans="2:5" hidden="1" outlineLevel="1" x14ac:dyDescent="0.25">
      <c r="B128" s="63">
        <v>41029</v>
      </c>
      <c r="C128" s="30"/>
      <c r="D128" s="30">
        <f>Returns!L128</f>
        <v>10436856</v>
      </c>
      <c r="E128" s="31"/>
    </row>
    <row r="129" spans="2:5" hidden="1" outlineLevel="1" x14ac:dyDescent="0.25">
      <c r="B129" s="63">
        <v>41060</v>
      </c>
      <c r="C129" s="30"/>
      <c r="D129" s="30">
        <f>Returns!L129</f>
        <v>11746872</v>
      </c>
      <c r="E129" s="31"/>
    </row>
    <row r="130" spans="2:5" hidden="1" outlineLevel="1" x14ac:dyDescent="0.25">
      <c r="B130" s="63">
        <v>41090</v>
      </c>
      <c r="C130" s="30"/>
      <c r="D130" s="30">
        <f>Returns!L130</f>
        <v>10109496</v>
      </c>
      <c r="E130" s="31"/>
    </row>
    <row r="131" spans="2:5" hidden="1" outlineLevel="1" x14ac:dyDescent="0.25">
      <c r="B131" s="63">
        <v>41121</v>
      </c>
      <c r="C131" s="30"/>
      <c r="D131" s="30">
        <f>Returns!L131</f>
        <v>11636724</v>
      </c>
      <c r="E131" s="31"/>
    </row>
    <row r="132" spans="2:5" hidden="1" outlineLevel="1" x14ac:dyDescent="0.25">
      <c r="B132" s="63">
        <v>41152</v>
      </c>
      <c r="C132" s="30"/>
      <c r="D132" s="30">
        <f>Returns!L132</f>
        <v>11465976</v>
      </c>
      <c r="E132" s="31"/>
    </row>
    <row r="133" spans="2:5" hidden="1" outlineLevel="1" x14ac:dyDescent="0.25">
      <c r="B133" s="63">
        <v>41182</v>
      </c>
      <c r="C133" s="30"/>
      <c r="D133" s="30">
        <f>Returns!L133</f>
        <v>9522444</v>
      </c>
      <c r="E133" s="31"/>
    </row>
    <row r="134" spans="2:5" hidden="1" outlineLevel="1" x14ac:dyDescent="0.25">
      <c r="B134" s="63">
        <v>41213</v>
      </c>
      <c r="C134" s="30"/>
      <c r="D134" s="30">
        <f>Returns!L134</f>
        <v>10065312</v>
      </c>
      <c r="E134" s="31"/>
    </row>
    <row r="135" spans="2:5" hidden="1" outlineLevel="1" x14ac:dyDescent="0.25">
      <c r="B135" s="63">
        <v>41243</v>
      </c>
      <c r="C135" s="30"/>
      <c r="D135" s="30">
        <f>Returns!L135</f>
        <v>7803480</v>
      </c>
      <c r="E135" s="31"/>
    </row>
    <row r="136" spans="2:5" hidden="1" outlineLevel="1" x14ac:dyDescent="0.25">
      <c r="B136" s="63">
        <v>41274</v>
      </c>
      <c r="C136" s="30"/>
      <c r="D136" s="30">
        <f>Returns!L136</f>
        <v>7169136</v>
      </c>
      <c r="E136" s="31"/>
    </row>
    <row r="137" spans="2:5" hidden="1" outlineLevel="1" x14ac:dyDescent="0.25">
      <c r="B137" s="63">
        <v>41305</v>
      </c>
      <c r="C137" s="30"/>
      <c r="D137" s="30">
        <f>Returns!L137</f>
        <v>9976032</v>
      </c>
      <c r="E137" s="31"/>
    </row>
    <row r="138" spans="2:5" hidden="1" outlineLevel="1" x14ac:dyDescent="0.25">
      <c r="B138" s="63">
        <v>41333</v>
      </c>
      <c r="C138" s="30"/>
      <c r="D138" s="30">
        <f>Returns!L138</f>
        <v>7901712</v>
      </c>
      <c r="E138" s="31"/>
    </row>
    <row r="139" spans="2:5" hidden="1" outlineLevel="1" x14ac:dyDescent="0.25">
      <c r="B139" s="63">
        <v>41364</v>
      </c>
      <c r="C139" s="30"/>
      <c r="D139" s="30">
        <f>Returns!L139</f>
        <v>7872696</v>
      </c>
      <c r="E139" s="31"/>
    </row>
    <row r="140" spans="2:5" hidden="1" outlineLevel="1" x14ac:dyDescent="0.25">
      <c r="B140" s="63">
        <v>41394</v>
      </c>
      <c r="C140" s="30"/>
      <c r="D140" s="30">
        <f>Returns!L140</f>
        <v>10614144</v>
      </c>
      <c r="E140" s="31"/>
    </row>
    <row r="141" spans="2:5" hidden="1" outlineLevel="1" x14ac:dyDescent="0.25">
      <c r="B141" s="63">
        <v>41425</v>
      </c>
      <c r="C141" s="30"/>
      <c r="D141" s="30">
        <f>Returns!L141</f>
        <v>11675004</v>
      </c>
      <c r="E141" s="31"/>
    </row>
    <row r="142" spans="2:5" hidden="1" outlineLevel="1" x14ac:dyDescent="0.25">
      <c r="B142" s="63">
        <v>41455</v>
      </c>
      <c r="C142" s="30"/>
      <c r="D142" s="30">
        <f>Returns!L142</f>
        <v>9623820</v>
      </c>
      <c r="E142" s="31"/>
    </row>
    <row r="143" spans="2:5" hidden="1" outlineLevel="1" x14ac:dyDescent="0.25">
      <c r="B143" s="63">
        <v>41486</v>
      </c>
      <c r="C143" s="30"/>
      <c r="D143" s="30">
        <f>Returns!L143</f>
        <v>11500680</v>
      </c>
      <c r="E143" s="31"/>
    </row>
    <row r="144" spans="2:5" hidden="1" outlineLevel="1" x14ac:dyDescent="0.25">
      <c r="B144" s="63">
        <v>41517</v>
      </c>
      <c r="C144" s="30"/>
      <c r="D144" s="30">
        <f>Returns!L144</f>
        <v>10059276</v>
      </c>
      <c r="E144" s="31"/>
    </row>
    <row r="145" spans="2:17" hidden="1" outlineLevel="1" x14ac:dyDescent="0.25">
      <c r="B145" s="63">
        <v>41547</v>
      </c>
      <c r="C145" s="30"/>
      <c r="D145" s="30">
        <f>Returns!L145</f>
        <v>9863880</v>
      </c>
      <c r="E145" s="31"/>
    </row>
    <row r="146" spans="2:17" hidden="1" outlineLevel="1" x14ac:dyDescent="0.25">
      <c r="B146" s="63">
        <v>41578</v>
      </c>
      <c r="C146" s="30"/>
      <c r="D146" s="30">
        <f>Returns!L146</f>
        <v>10313352</v>
      </c>
      <c r="E146" s="31"/>
    </row>
    <row r="147" spans="2:17" hidden="1" outlineLevel="1" x14ac:dyDescent="0.25">
      <c r="B147" s="63">
        <v>41608</v>
      </c>
      <c r="C147" s="30"/>
      <c r="D147" s="30">
        <f>Returns!L147</f>
        <v>7912980</v>
      </c>
      <c r="E147" s="31"/>
    </row>
    <row r="148" spans="2:17" hidden="1" outlineLevel="1" x14ac:dyDescent="0.25">
      <c r="B148" s="63">
        <v>41639</v>
      </c>
      <c r="C148" s="30"/>
      <c r="D148" s="30">
        <f>Returns!L148</f>
        <v>6443688</v>
      </c>
      <c r="E148" s="31"/>
    </row>
    <row r="149" spans="2:17" collapsed="1" x14ac:dyDescent="0.25">
      <c r="B149" s="27">
        <v>41670</v>
      </c>
      <c r="C149" s="30">
        <f>Sales!L148</f>
        <v>7432443</v>
      </c>
      <c r="D149" s="30">
        <f>Returns!L149</f>
        <v>9247164</v>
      </c>
      <c r="E149" s="31">
        <f t="shared" ref="E149:E212" si="0">IFERROR(D149/C149,0)</f>
        <v>1.2441621146640478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Sales!L149</f>
        <v>7834443</v>
      </c>
      <c r="D150" s="30">
        <f>Returns!L150</f>
        <v>7238340</v>
      </c>
      <c r="E150" s="31">
        <f t="shared" si="0"/>
        <v>0.92391252320043682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Sales!L150</f>
        <v>8937351</v>
      </c>
      <c r="D151" s="30">
        <f>Returns!L151</f>
        <v>9247164</v>
      </c>
      <c r="E151" s="31">
        <f t="shared" si="0"/>
        <v>1.0346649695194918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Sales!L151</f>
        <v>9997071</v>
      </c>
      <c r="D152" s="30">
        <f>Returns!L152</f>
        <v>9476160</v>
      </c>
      <c r="E152" s="31">
        <f t="shared" si="0"/>
        <v>0.94789363804658389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Sales!L152</f>
        <v>10509702</v>
      </c>
      <c r="D153" s="30">
        <f>Returns!L153</f>
        <v>9487332</v>
      </c>
      <c r="E153" s="31">
        <f t="shared" si="0"/>
        <v>0.90272131407722123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Sales!L153</f>
        <v>10755795</v>
      </c>
      <c r="D154" s="30">
        <f>Returns!L154</f>
        <v>8997576</v>
      </c>
      <c r="E154" s="31">
        <f t="shared" si="0"/>
        <v>0.83653286437683128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Sales!L154</f>
        <v>10733103</v>
      </c>
      <c r="D155" s="30">
        <f>Returns!L155</f>
        <v>10158384</v>
      </c>
      <c r="E155" s="31">
        <f t="shared" si="0"/>
        <v>0.94645360246705912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Sales!L155</f>
        <v>9579900</v>
      </c>
      <c r="D156" s="30">
        <f>Returns!L156</f>
        <v>8858316</v>
      </c>
      <c r="E156" s="31">
        <f t="shared" si="0"/>
        <v>0.92467729308239122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Sales!L156</f>
        <v>9650625</v>
      </c>
      <c r="D157" s="30">
        <f>Returns!L157</f>
        <v>8504160</v>
      </c>
      <c r="E157" s="31">
        <f t="shared" si="0"/>
        <v>0.88120303089178165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Sales!L157</f>
        <v>8926542</v>
      </c>
      <c r="D158" s="30">
        <f>Returns!L158</f>
        <v>9500532</v>
      </c>
      <c r="E158" s="31">
        <f t="shared" si="0"/>
        <v>1.064301495472715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Sales!L158</f>
        <v>7495425</v>
      </c>
      <c r="D159" s="30">
        <f>Returns!L159</f>
        <v>6617400</v>
      </c>
      <c r="E159" s="31">
        <f t="shared" si="0"/>
        <v>0.88285854371166417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Sales!L159</f>
        <v>9418650</v>
      </c>
      <c r="D160" s="30">
        <f>Returns!L160</f>
        <v>7304184</v>
      </c>
      <c r="E160" s="31">
        <f t="shared" si="0"/>
        <v>0.77550222165596983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Sales!L160</f>
        <v>6652245</v>
      </c>
      <c r="D161" s="30">
        <f>Returns!L161</f>
        <v>7444872</v>
      </c>
      <c r="E161" s="31">
        <f t="shared" si="0"/>
        <v>1.1191518051424745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Sales!L161</f>
        <v>7099983</v>
      </c>
      <c r="D162" s="30">
        <f>Returns!L162</f>
        <v>6366972</v>
      </c>
      <c r="E162" s="31">
        <f t="shared" si="0"/>
        <v>0.89675876688718836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Sales!L162</f>
        <v>9189441</v>
      </c>
      <c r="D163" s="30">
        <f>Returns!L163</f>
        <v>7713588</v>
      </c>
      <c r="E163" s="31">
        <f t="shared" si="0"/>
        <v>0.83939686864522012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Sales!L163</f>
        <v>8324781</v>
      </c>
      <c r="D164" s="30">
        <f>Returns!L164</f>
        <v>8274612</v>
      </c>
      <c r="E164" s="31">
        <f t="shared" si="0"/>
        <v>0.99397353515966369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Sales!L164</f>
        <v>8709543</v>
      </c>
      <c r="D165" s="30">
        <f>Returns!L165</f>
        <v>8377212</v>
      </c>
      <c r="E165" s="31">
        <f t="shared" si="0"/>
        <v>0.96184288888636293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Sales!L165</f>
        <v>10409724</v>
      </c>
      <c r="D166" s="30">
        <f>Returns!L166</f>
        <v>8229528</v>
      </c>
      <c r="E166" s="31">
        <f t="shared" si="0"/>
        <v>0.79056159414024807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Sales!L166</f>
        <v>9181554</v>
      </c>
      <c r="D167" s="30">
        <f>Returns!L167</f>
        <v>8714580</v>
      </c>
      <c r="E167" s="31">
        <f t="shared" si="0"/>
        <v>0.94913998218602214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Sales!L167</f>
        <v>8003832</v>
      </c>
      <c r="D168" s="30">
        <f>Returns!L168</f>
        <v>7855632</v>
      </c>
      <c r="E168" s="31">
        <f t="shared" si="0"/>
        <v>0.98148386922664044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Sales!L168</f>
        <v>8586550</v>
      </c>
      <c r="D169" s="30">
        <f>Returns!L169</f>
        <v>7877736</v>
      </c>
      <c r="E169" s="31">
        <f t="shared" si="0"/>
        <v>0.91745066412004816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Sales!L169</f>
        <v>7281913</v>
      </c>
      <c r="D170" s="30">
        <f>Returns!L170</f>
        <v>8047020</v>
      </c>
      <c r="E170" s="31">
        <f t="shared" si="0"/>
        <v>1.1050695057741009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Sales!L170</f>
        <v>7551796</v>
      </c>
      <c r="D171" s="30">
        <f>Returns!L171</f>
        <v>6562128</v>
      </c>
      <c r="E171" s="31">
        <f t="shared" si="0"/>
        <v>0.86894932013523674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Sales!L171</f>
        <v>8325403</v>
      </c>
      <c r="D172" s="30">
        <f>Returns!L172</f>
        <v>6092052</v>
      </c>
      <c r="E172" s="31">
        <f t="shared" si="0"/>
        <v>0.7317425955236041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Sales!L172</f>
        <v>5740536</v>
      </c>
      <c r="D173" s="30">
        <f>Returns!L173</f>
        <v>6108732</v>
      </c>
      <c r="E173" s="31">
        <f t="shared" si="0"/>
        <v>1.0641396552517046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Sales!L173</f>
        <v>6266943</v>
      </c>
      <c r="D174" s="30">
        <f>Returns!L174</f>
        <v>6273168</v>
      </c>
      <c r="E174" s="31">
        <f t="shared" si="0"/>
        <v>1.0009933072632062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Sales!L174</f>
        <v>7583466</v>
      </c>
      <c r="D175" s="30">
        <f>Returns!L175</f>
        <v>6881472</v>
      </c>
      <c r="E175" s="31">
        <f t="shared" si="0"/>
        <v>0.90743098208655515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Sales!L175</f>
        <v>7035879</v>
      </c>
      <c r="D176" s="30">
        <f>Returns!L176</f>
        <v>7351764</v>
      </c>
      <c r="E176" s="31">
        <f t="shared" si="0"/>
        <v>1.044896309331073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Sales!L176</f>
        <v>8543876</v>
      </c>
      <c r="D177" s="30">
        <f>Returns!L177</f>
        <v>6812628</v>
      </c>
      <c r="E177" s="31">
        <f t="shared" si="0"/>
        <v>0.79736971838074433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Sales!L177</f>
        <v>8228589</v>
      </c>
      <c r="D178" s="30">
        <f>Returns!L178</f>
        <v>6720792</v>
      </c>
      <c r="E178" s="31">
        <f t="shared" si="0"/>
        <v>0.81676117254124614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Sales!L178</f>
        <v>6483506</v>
      </c>
      <c r="D179" s="30">
        <f>Returns!L179</f>
        <v>7058856</v>
      </c>
      <c r="E179" s="31">
        <f t="shared" si="0"/>
        <v>1.0887405672177985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Sales!L179</f>
        <v>6711309</v>
      </c>
      <c r="D180" s="30">
        <f>Returns!L180</f>
        <v>6965592</v>
      </c>
      <c r="E180" s="31">
        <f t="shared" si="0"/>
        <v>1.0378887337775686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Sales!L180</f>
        <v>6882455.3999999994</v>
      </c>
      <c r="D181" s="30">
        <f>Returns!L181</f>
        <v>6191472</v>
      </c>
      <c r="E181" s="31">
        <f t="shared" si="0"/>
        <v>0.89960219720421297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Sales!L181</f>
        <v>6098049</v>
      </c>
      <c r="D182" s="30">
        <f>Returns!L182</f>
        <v>6143940</v>
      </c>
      <c r="E182" s="31">
        <f t="shared" si="0"/>
        <v>1.0075255216873462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Sales!L182</f>
        <v>6682528.96</v>
      </c>
      <c r="D183" s="30">
        <f>Returns!L183</f>
        <v>6012588</v>
      </c>
      <c r="E183" s="31">
        <f t="shared" si="0"/>
        <v>0.89974739144265525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Sales!L183</f>
        <v>6483894</v>
      </c>
      <c r="D184" s="30">
        <f>Returns!L184</f>
        <v>4736232</v>
      </c>
      <c r="E184" s="31">
        <f t="shared" si="0"/>
        <v>0.7304610470189673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Sales!L184</f>
        <v>5266541.040000001</v>
      </c>
      <c r="D185" s="30">
        <f>Returns!L185</f>
        <v>5636808</v>
      </c>
      <c r="E185" s="31">
        <f t="shared" si="0"/>
        <v>1.0703055301739373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Sales!L185</f>
        <v>4715895</v>
      </c>
      <c r="D186" s="30">
        <f>Returns!L186</f>
        <v>4619148</v>
      </c>
      <c r="E186" s="31">
        <f t="shared" si="0"/>
        <v>0.97948491219588218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Sales!L186</f>
        <v>5944813.04</v>
      </c>
      <c r="D187" s="30">
        <f>Returns!L187</f>
        <v>5548704</v>
      </c>
      <c r="E187" s="31">
        <f t="shared" si="0"/>
        <v>0.93336896596499186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Sales!L187</f>
        <v>6081562.96</v>
      </c>
      <c r="D188" s="30">
        <f>Returns!L188</f>
        <v>5554848</v>
      </c>
      <c r="E188" s="31">
        <f t="shared" si="0"/>
        <v>0.91339151407880848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Sales!L188</f>
        <v>7368838</v>
      </c>
      <c r="D189" s="30">
        <f>Returns!L189</f>
        <v>6578760</v>
      </c>
      <c r="E189" s="31">
        <f t="shared" si="0"/>
        <v>0.892781195624059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Sales!L189</f>
        <v>6632901.0399999991</v>
      </c>
      <c r="D190" s="30">
        <f>Returns!L190</f>
        <v>6013236</v>
      </c>
      <c r="E190" s="31">
        <f t="shared" si="0"/>
        <v>0.90657707144082478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Sales!L190</f>
        <v>6721034.9600000009</v>
      </c>
      <c r="D191" s="30">
        <f>Returns!L191</f>
        <v>6160284</v>
      </c>
      <c r="E191" s="31">
        <f t="shared" si="0"/>
        <v>0.9165677662239089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Sales!L191</f>
        <v>6192026.04</v>
      </c>
      <c r="D192" s="30">
        <f>Returns!L192</f>
        <v>6235752</v>
      </c>
      <c r="E192" s="31">
        <f t="shared" si="0"/>
        <v>1.0070616563492358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Sales!L192</f>
        <v>5208804.959999999</v>
      </c>
      <c r="D193" s="30">
        <f>Returns!L193</f>
        <v>5579736</v>
      </c>
      <c r="E193" s="31">
        <f t="shared" si="0"/>
        <v>1.0712123112400049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Sales!L193</f>
        <v>6098049</v>
      </c>
      <c r="D194" s="30">
        <f>Returns!L194</f>
        <v>5580384</v>
      </c>
      <c r="E194" s="31">
        <f t="shared" si="0"/>
        <v>0.91510973427730735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Sales!L194</f>
        <v>6682528.96</v>
      </c>
      <c r="D195" s="30">
        <f>Returns!L195</f>
        <v>4611600</v>
      </c>
      <c r="E195" s="31">
        <f t="shared" si="0"/>
        <v>0.69009801941808568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Sales!L195</f>
        <v>6483894</v>
      </c>
      <c r="D196" s="30">
        <f>Returns!L196</f>
        <v>4569276</v>
      </c>
      <c r="E196" s="31">
        <f t="shared" si="0"/>
        <v>0.70471170565095609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Sales!L196</f>
        <v>4532433.959999999</v>
      </c>
      <c r="D197" s="30">
        <f>Returns!L197</f>
        <v>4861908</v>
      </c>
      <c r="E197" s="31">
        <f t="shared" si="0"/>
        <v>1.072692518613112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Sales!L197</f>
        <v>4004342.0400000005</v>
      </c>
      <c r="D198" s="30">
        <f>Returns!L198</f>
        <v>3752412</v>
      </c>
      <c r="E198" s="31">
        <f t="shared" si="0"/>
        <v>0.9370857840105985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Sales!L198</f>
        <v>5156420.04</v>
      </c>
      <c r="D199" s="30">
        <f>Returns!L199</f>
        <v>4818168</v>
      </c>
      <c r="E199" s="31">
        <f t="shared" si="0"/>
        <v>0.93440176762636273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Sales!L199</f>
        <v>5029683.96</v>
      </c>
      <c r="D200" s="30">
        <f>Returns!L200</f>
        <v>5123640</v>
      </c>
      <c r="E200" s="31">
        <f t="shared" si="0"/>
        <v>1.0186803069034183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Sales!L200</f>
        <v>6882155.040000001</v>
      </c>
      <c r="D201" s="30">
        <f>Returns!L201</f>
        <v>6116436</v>
      </c>
      <c r="E201" s="31">
        <f t="shared" si="0"/>
        <v>0.88873847863793531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Sales!L201</f>
        <v>5296434</v>
      </c>
      <c r="D202" s="30">
        <f>Returns!L202</f>
        <v>5013036</v>
      </c>
      <c r="E202" s="31">
        <f t="shared" si="0"/>
        <v>0.94649267790366121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Sales!L202</f>
        <v>5540625.96</v>
      </c>
      <c r="D203" s="30">
        <f>Returns!L203</f>
        <v>5197872</v>
      </c>
      <c r="E203" s="31">
        <f t="shared" si="0"/>
        <v>0.93813804388268074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Sales!L203</f>
        <v>5206109.040000001</v>
      </c>
      <c r="D204" s="30">
        <f>Returns!L204</f>
        <v>5527380</v>
      </c>
      <c r="E204" s="31">
        <f t="shared" si="0"/>
        <v>1.0617103786208826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Sales!L204</f>
        <v>4358613.959999999</v>
      </c>
      <c r="D205" s="30">
        <f>Returns!L205</f>
        <v>4425552</v>
      </c>
      <c r="E205" s="31">
        <f t="shared" si="0"/>
        <v>1.0153576436487164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Sales!L205</f>
        <v>4898743.92</v>
      </c>
      <c r="D206" s="30">
        <f>Returns!L206</f>
        <v>4943844</v>
      </c>
      <c r="E206" s="31">
        <f t="shared" si="0"/>
        <v>1.0092064579689235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Sales!L206</f>
        <v>4798038.959999999</v>
      </c>
      <c r="D207" s="30">
        <f>Returns!L207</f>
        <v>4300116</v>
      </c>
      <c r="E207" s="31">
        <f t="shared" si="0"/>
        <v>0.89622365217309552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Sales!L207</f>
        <v>5376924</v>
      </c>
      <c r="D208" s="30">
        <f>Returns!L208</f>
        <v>3563604</v>
      </c>
      <c r="E208" s="31">
        <f t="shared" si="0"/>
        <v>0.66275885617873709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Sales!L208</f>
        <v>3666080.04</v>
      </c>
      <c r="D209" s="30">
        <f>Returns!L209</f>
        <v>4737480</v>
      </c>
      <c r="E209" s="31">
        <f t="shared" si="0"/>
        <v>1.2922467453820239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Sales!L209</f>
        <v>3435384</v>
      </c>
      <c r="D210" s="30">
        <f>Returns!L210</f>
        <v>2990496</v>
      </c>
      <c r="E210" s="31">
        <f t="shared" si="0"/>
        <v>0.87049831983848092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Sales!L210</f>
        <v>4628544.0000000009</v>
      </c>
      <c r="D211" s="30">
        <f>Returns!L211</f>
        <v>4049436</v>
      </c>
      <c r="E211" s="31">
        <f t="shared" si="0"/>
        <v>0.87488333264197105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Sales!L211</f>
        <v>4196994</v>
      </c>
      <c r="D212" s="30">
        <f>Returns!L212</f>
        <v>4827768</v>
      </c>
      <c r="E212" s="31">
        <f t="shared" si="0"/>
        <v>1.1502918517396021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Sales!L212</f>
        <v>4961962.92</v>
      </c>
      <c r="D213" s="30">
        <f>Returns!L213</f>
        <v>4432704</v>
      </c>
      <c r="E213" s="31">
        <f t="shared" ref="E213:E276" si="1">IFERROR(D213/C213,0)</f>
        <v>0.89333678454816023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Sales!L213</f>
        <v>4503819</v>
      </c>
      <c r="D214" s="30">
        <f>Returns!L214</f>
        <v>4013496</v>
      </c>
      <c r="E214" s="31">
        <f t="shared" si="1"/>
        <v>0.89113172620835779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Sales!L214</f>
        <v>4254810.959999999</v>
      </c>
      <c r="D215" s="30">
        <f>Returns!L215</f>
        <v>4674888</v>
      </c>
      <c r="E215" s="31">
        <f t="shared" si="1"/>
        <v>1.0987298951584916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Sales!L215</f>
        <v>4172471.04</v>
      </c>
      <c r="D216" s="30">
        <f>Returns!L216</f>
        <v>4039620</v>
      </c>
      <c r="E216" s="31">
        <f t="shared" si="1"/>
        <v>0.96816010495305915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Sales!L216</f>
        <v>3878490.9599999995</v>
      </c>
      <c r="D217" s="30">
        <f>Returns!L217</f>
        <v>3936972</v>
      </c>
      <c r="E217" s="31">
        <f t="shared" si="1"/>
        <v>1.0150782973592389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Sales!L217</f>
        <v>3721257</v>
      </c>
      <c r="D218" s="30">
        <f>Returns!L218</f>
        <v>4266204</v>
      </c>
      <c r="E218" s="31">
        <f t="shared" si="1"/>
        <v>1.1464416459277067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Sales!L218</f>
        <v>3847160.04</v>
      </c>
      <c r="D219" s="30">
        <f>Returns!L219</f>
        <v>3321348</v>
      </c>
      <c r="E219" s="31">
        <f t="shared" si="1"/>
        <v>0.86332462529944554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Sales!L219</f>
        <v>4127616</v>
      </c>
      <c r="D220" s="30">
        <f>Returns!L220</f>
        <v>2914584</v>
      </c>
      <c r="E220" s="31">
        <f t="shared" si="1"/>
        <v>0.70611801097776539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Sales!L220</f>
        <v>3114381.96</v>
      </c>
      <c r="D221" s="30">
        <f>Returns!L221</f>
        <v>3854544</v>
      </c>
      <c r="E221" s="31">
        <f t="shared" si="1"/>
        <v>1.2376593653271739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Sales!L221</f>
        <v>3234141.96</v>
      </c>
      <c r="D222" s="30">
        <f>Returns!L222</f>
        <v>3038208</v>
      </c>
      <c r="E222" s="31">
        <f t="shared" si="1"/>
        <v>0.93941701928260446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Sales!L222</f>
        <v>3008167.08</v>
      </c>
      <c r="D223" s="30">
        <f>Returns!L223</f>
        <v>2232854.8205699585</v>
      </c>
      <c r="E223" s="31">
        <f t="shared" si="1"/>
        <v>0.74226422974150708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Sales!L223</f>
        <v>1500842.04</v>
      </c>
      <c r="D224" s="30">
        <f>Returns!L224</f>
        <v>2646207.7156890891</v>
      </c>
      <c r="E224" s="31">
        <f t="shared" si="1"/>
        <v>1.7631487159628665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Sales!L224</f>
        <v>2129463.96</v>
      </c>
      <c r="D225" s="30">
        <f>Returns!L225</f>
        <v>2891132.6102370452</v>
      </c>
      <c r="E225" s="31">
        <f t="shared" si="1"/>
        <v>1.3576809302924504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Sales!L225</f>
        <v>3382106.0400000005</v>
      </c>
      <c r="D226" s="30">
        <f>Returns!L226</f>
        <v>2559176.6300847139</v>
      </c>
      <c r="E226" s="31">
        <f t="shared" si="1"/>
        <v>0.75668136948323284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Sales!L226</f>
        <v>3500298.84</v>
      </c>
      <c r="D227" s="30">
        <f>Returns!L227</f>
        <v>3003546.7089540847</v>
      </c>
      <c r="E227" s="31">
        <f t="shared" si="1"/>
        <v>0.85808293698548455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Sales!L227</f>
        <v>3331254.04</v>
      </c>
      <c r="D228" s="30">
        <f>Returns!L228</f>
        <v>2848889.5144651099</v>
      </c>
      <c r="E228" s="31">
        <f t="shared" si="1"/>
        <v>0.85520031803551966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Sales!L228</f>
        <v>2965394.04</v>
      </c>
      <c r="D229" s="30">
        <f>Returns!L229</f>
        <v>3208848</v>
      </c>
      <c r="E229" s="31">
        <f t="shared" si="1"/>
        <v>1.0820983507473427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Sales!L229</f>
        <v>2712273</v>
      </c>
      <c r="D230" s="30">
        <f>Returns!L230</f>
        <v>3013272</v>
      </c>
      <c r="E230" s="31">
        <f t="shared" si="1"/>
        <v>1.110976660535278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Sales!L230</f>
        <v>3139728</v>
      </c>
      <c r="D231" s="30">
        <f>Returns!L231</f>
        <v>2495064</v>
      </c>
      <c r="E231" s="31">
        <f t="shared" si="1"/>
        <v>0.79467520753390097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Sales!L231</f>
        <v>1842692.0399999998</v>
      </c>
      <c r="D232" s="30">
        <f>Returns!L232</f>
        <v>2039904</v>
      </c>
      <c r="E232" s="31">
        <f t="shared" si="1"/>
        <v>1.1070238302000805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Sales!L232</f>
        <v>803305.99999999953</v>
      </c>
      <c r="D233" s="30">
        <f>Returns!L233</f>
        <v>1352652</v>
      </c>
      <c r="E233" s="31">
        <f t="shared" si="1"/>
        <v>1.6838564631659676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Sales!L233</f>
        <v>1942313.9999999986</v>
      </c>
      <c r="D234" s="30">
        <f>Returns!L234</f>
        <v>860280</v>
      </c>
      <c r="E234" s="31">
        <f t="shared" si="1"/>
        <v>0.4429149972661478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Sales!L234</f>
        <v>2486492.0000000042</v>
      </c>
      <c r="D235" s="30">
        <f>Returns!L235</f>
        <v>2673900</v>
      </c>
      <c r="E235" s="31">
        <f t="shared" si="1"/>
        <v>1.0753704415698886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Sales!L235</f>
        <v>2132352.0000000084</v>
      </c>
      <c r="D236" s="30">
        <f>Returns!L236</f>
        <v>2458164</v>
      </c>
      <c r="E236" s="31">
        <f t="shared" si="1"/>
        <v>1.1527946605438457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Sales!L236</f>
        <v>1627771.0000000081</v>
      </c>
      <c r="D237" s="30">
        <f>Returns!L237</f>
        <v>1815288</v>
      </c>
      <c r="E237" s="31">
        <f t="shared" si="1"/>
        <v>1.1151986366632598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Sales!L237</f>
        <v>2907626.9999999879</v>
      </c>
      <c r="D238" s="30">
        <f>Returns!L238</f>
        <v>1966368</v>
      </c>
      <c r="E238" s="31">
        <f t="shared" si="1"/>
        <v>0.67627931643226868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Sales!L238</f>
        <v>3585703.0000000084</v>
      </c>
      <c r="D239" s="30">
        <f>Returns!L239</f>
        <v>3130416</v>
      </c>
      <c r="E239" s="31">
        <f t="shared" si="1"/>
        <v>0.87302713024475054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Sales!L239</f>
        <v>2890481.0000000042</v>
      </c>
      <c r="D240" s="30">
        <f>Returns!L240</f>
        <v>2849208</v>
      </c>
      <c r="E240" s="31">
        <f t="shared" si="1"/>
        <v>0.98572106165029139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Sales!L240</f>
        <v>2689527.9999999958</v>
      </c>
      <c r="D241" s="30">
        <f>Returns!L241</f>
        <v>3352320</v>
      </c>
      <c r="E241" s="31">
        <f t="shared" si="1"/>
        <v>1.2464343185867577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Sales!L241</f>
        <v>2462317.0000000084</v>
      </c>
      <c r="D242" s="30">
        <f>Returns!L242</f>
        <v>2806356</v>
      </c>
      <c r="E242" s="31">
        <f t="shared" si="1"/>
        <v>1.1397216524111196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Sales!L242</f>
        <v>2202705.9999999958</v>
      </c>
      <c r="D243" s="30">
        <f>Returns!L243</f>
        <v>2273328</v>
      </c>
      <c r="E243" s="31">
        <f t="shared" si="1"/>
        <v>1.0320614734785325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Sales!L243</f>
        <v>2448453</v>
      </c>
      <c r="D244" s="30">
        <f>Returns!L244</f>
        <v>2002296</v>
      </c>
      <c r="E244" s="31">
        <f t="shared" si="1"/>
        <v>0.81778004315377917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Sales!L244</f>
        <v>1521174.0000000121</v>
      </c>
      <c r="D245" s="30">
        <f>Returns!L245</f>
        <v>1917600</v>
      </c>
      <c r="E245" s="31">
        <f t="shared" si="1"/>
        <v>1.2606052956466418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Sales!L245</f>
        <v>2587869.9999999958</v>
      </c>
      <c r="D246" s="30">
        <f>Returns!L246</f>
        <v>1792896</v>
      </c>
      <c r="E246" s="31">
        <f t="shared" si="1"/>
        <v>0.69280759852697504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Sales!L246</f>
        <v>3230697</v>
      </c>
      <c r="D247" s="30">
        <f>Returns!L247</f>
        <v>2821596</v>
      </c>
      <c r="E247" s="31">
        <f t="shared" si="1"/>
        <v>0.87337066892995541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Sales!L247</f>
        <v>3010722</v>
      </c>
      <c r="D248" s="30">
        <f>Returns!L248</f>
        <v>2727612</v>
      </c>
      <c r="E248" s="31">
        <f t="shared" si="1"/>
        <v>0.90596607723994449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Sales!L248</f>
        <v>3296469</v>
      </c>
      <c r="D249" s="30">
        <f>Returns!L249</f>
        <v>2962908</v>
      </c>
      <c r="E249" s="31">
        <f t="shared" si="1"/>
        <v>0.89881263861422633</v>
      </c>
      <c r="F249" s="35">
        <f>_xlfn.FORECAST.ETS($B249,$D$149:$D$248,$B$149:$B$248,12,1)</f>
        <v>2587369.0242983848</v>
      </c>
      <c r="G249" s="35"/>
      <c r="H249" s="35"/>
      <c r="I249" s="30">
        <f t="shared" ref="I249:I252" si="2">_xlfn.FORECAST.ETS($B249,$C$149:$C$248,$B$149:$B$248,12,1)</f>
        <v>1614671.6933674891</v>
      </c>
      <c r="J249" s="30"/>
      <c r="K249" s="30"/>
      <c r="L249" s="31">
        <f>_xlfn.FORECAST.ETS($B249,$E$149:$E$248,$B$149:$B$248,12,1)</f>
        <v>0.80641381696360359</v>
      </c>
      <c r="M249" s="30"/>
      <c r="N249" s="30"/>
      <c r="O249" s="37">
        <f>I249*L249</f>
        <v>1302093.5633915623</v>
      </c>
      <c r="P249" s="37"/>
      <c r="Q249" s="37"/>
      <c r="R249" t="s">
        <v>159</v>
      </c>
      <c r="S249" s="35">
        <f>SUM(F253:F260)-SUM($D253:$D260)</f>
        <v>-9435584.8874468505</v>
      </c>
      <c r="T249" s="37">
        <f>SUM(O253:O260)-SUM($D253:$D260)</f>
        <v>-5984358.5906576905</v>
      </c>
      <c r="U249" s="35">
        <f>ABS(S249)</f>
        <v>9435584.8874468505</v>
      </c>
      <c r="V249" s="37">
        <f>ABS(T249)</f>
        <v>5984358.5906576905</v>
      </c>
      <c r="W249" s="53">
        <f>U249/SUM(D253:D260)</f>
        <v>0.47314920056766613</v>
      </c>
      <c r="X249" s="54">
        <f>V249/SUM(D253:D260)</f>
        <v>0.30008680085608325</v>
      </c>
      <c r="Y249" s="35">
        <f>S249^2</f>
        <v>89030262168215.391</v>
      </c>
      <c r="Z249" s="37">
        <f>T249^2</f>
        <v>35812547741578.5</v>
      </c>
      <c r="AA249" s="67">
        <f>SUM(F292:F299)-SUM($D253:$D260)</f>
        <v>-4877884.6759898271</v>
      </c>
      <c r="AB249" s="67">
        <f>ABS(AA249)</f>
        <v>4877884.6759898271</v>
      </c>
      <c r="AC249" s="68">
        <f>AB249/SUM(D253:D260)</f>
        <v>0.24460245574986952</v>
      </c>
      <c r="AD249" s="67">
        <f>AA249^2</f>
        <v>23793758912256.383</v>
      </c>
    </row>
    <row r="250" spans="2:30" x14ac:dyDescent="0.25">
      <c r="B250" s="27">
        <v>44742</v>
      </c>
      <c r="C250" s="30">
        <f>Sales!L249</f>
        <v>2573606.0000000042</v>
      </c>
      <c r="D250" s="30">
        <f>Returns!L250</f>
        <v>3056748</v>
      </c>
      <c r="E250" s="31">
        <f t="shared" si="1"/>
        <v>1.1877295903102476</v>
      </c>
      <c r="F250" s="35">
        <f t="shared" ref="F250:F252" si="3">_xlfn.FORECAST.ETS($B250,$D$149:$D$248,$B$149:$B$248,12,1)</f>
        <v>2324518.1507588597</v>
      </c>
      <c r="G250" s="35"/>
      <c r="H250" s="35"/>
      <c r="I250" s="30">
        <f t="shared" si="2"/>
        <v>1990685.3705639984</v>
      </c>
      <c r="J250" s="30"/>
      <c r="K250" s="30"/>
      <c r="L250" s="31">
        <f t="shared" ref="L250:L252" si="4">_xlfn.FORECAST.ETS($B250,$E$149:$E$248,$B$149:$B$248,12,1)</f>
        <v>0.73945403629609874</v>
      </c>
      <c r="M250" s="30"/>
      <c r="N250" s="30"/>
      <c r="O250" s="37">
        <f t="shared" ref="O250:P265" si="5">I250*L250</f>
        <v>1472020.3322591437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Sales!L250</f>
        <v>2746735.0000000084</v>
      </c>
      <c r="D251" s="30">
        <f>Returns!L251</f>
        <v>2571708</v>
      </c>
      <c r="E251" s="31">
        <f t="shared" si="1"/>
        <v>0.93627816298259281</v>
      </c>
      <c r="F251" s="35">
        <f t="shared" si="3"/>
        <v>2974741.7177672964</v>
      </c>
      <c r="G251" s="35"/>
      <c r="H251" s="35"/>
      <c r="I251" s="30">
        <f t="shared" si="2"/>
        <v>1909867.7208941837</v>
      </c>
      <c r="J251" s="30"/>
      <c r="K251" s="30"/>
      <c r="L251" s="31">
        <f t="shared" si="4"/>
        <v>0.92270630031908285</v>
      </c>
      <c r="M251" s="30"/>
      <c r="N251" s="30"/>
      <c r="O251" s="37">
        <f t="shared" si="5"/>
        <v>1762246.9788451111</v>
      </c>
      <c r="P251" s="37"/>
      <c r="Q251" s="37"/>
      <c r="R251" t="s">
        <v>160</v>
      </c>
      <c r="S251" s="35">
        <f>SUM(F258:F260)-SUM($D258:$D260)</f>
        <v>-3919583.7966502435</v>
      </c>
      <c r="T251" s="37">
        <f>SUM(O258:O260)-SUM($D258:$D260)</f>
        <v>-3163377.9878420564</v>
      </c>
      <c r="U251" s="35">
        <f>ABS(S251)</f>
        <v>3919583.7966502435</v>
      </c>
      <c r="V251" s="37">
        <f>ABS(T251)</f>
        <v>3163377.9878420564</v>
      </c>
      <c r="W251" s="53">
        <f>U251/SUM(D255:D262)</f>
        <v>0.19900494055062001</v>
      </c>
      <c r="X251" s="54">
        <f>V251/SUM(D255:D262)</f>
        <v>0.16061089163284525</v>
      </c>
      <c r="Y251" s="35">
        <f>S251^2</f>
        <v>15363137138963.137</v>
      </c>
      <c r="Z251" s="37">
        <f>T251^2</f>
        <v>10006960293963.658</v>
      </c>
      <c r="AA251" s="67">
        <f>SUM(F297:F299)-SUM($D258:$D260)</f>
        <v>-2985346.2928592451</v>
      </c>
      <c r="AB251" s="67">
        <f>ABS(AA251)</f>
        <v>2985346.2928592451</v>
      </c>
      <c r="AC251" s="68">
        <f>AB251/SUM(D255:D262)</f>
        <v>0.1515718740446873</v>
      </c>
      <c r="AD251" s="67">
        <f>AA251^2</f>
        <v>8912292488288.4375</v>
      </c>
    </row>
    <row r="252" spans="2:30" x14ac:dyDescent="0.25">
      <c r="B252" s="27">
        <v>44804</v>
      </c>
      <c r="C252" s="30">
        <f>Sales!L251</f>
        <v>2848440</v>
      </c>
      <c r="D252" s="30">
        <f>Returns!L252</f>
        <v>2856000</v>
      </c>
      <c r="E252" s="31">
        <f t="shared" si="1"/>
        <v>1.0026540843409024</v>
      </c>
      <c r="F252" s="35">
        <f t="shared" si="3"/>
        <v>2240462.6681933464</v>
      </c>
      <c r="G252" s="35"/>
      <c r="H252" s="35"/>
      <c r="I252" s="30">
        <f t="shared" si="2"/>
        <v>1478267.4733292339</v>
      </c>
      <c r="J252" s="30"/>
      <c r="K252" s="30"/>
      <c r="L252" s="31">
        <f t="shared" si="4"/>
        <v>0.90700795049884009</v>
      </c>
      <c r="M252" s="30"/>
      <c r="N252" s="30"/>
      <c r="O252" s="37">
        <f t="shared" si="5"/>
        <v>1340800.3512734473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Sales!L252</f>
        <v>2956932</v>
      </c>
      <c r="D253" s="30">
        <f>Returns!L253</f>
        <v>2990304</v>
      </c>
      <c r="E253" s="31">
        <f t="shared" si="1"/>
        <v>1.0112860221337521</v>
      </c>
      <c r="F253" s="175">
        <f>_xlfn.FORECAST.ETS($B253,$D$149:$D$252,$B$149:$B$252,12,1)</f>
        <v>2053715.4788073529</v>
      </c>
      <c r="G253" s="35"/>
      <c r="H253" s="35"/>
      <c r="I253" s="173">
        <f>_xlfn.FORECAST.ETS($B253,$C$149:$C$252,$B$149:$B$252,12,1)</f>
        <v>2603029.5563598443</v>
      </c>
      <c r="J253" s="30"/>
      <c r="K253" s="30"/>
      <c r="L253" s="177">
        <f>_xlfn.FORECAST.ETS($B253,$E$149:$E$252,$B$149:$B$252,12,1)</f>
        <v>1.104792926415386</v>
      </c>
      <c r="M253" s="30"/>
      <c r="N253" s="30"/>
      <c r="O253" s="167">
        <f t="shared" si="5"/>
        <v>2875808.6411165362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Sales!L253</f>
        <v>2923872</v>
      </c>
      <c r="D254" s="30">
        <f>Returns!L254</f>
        <v>2650944</v>
      </c>
      <c r="E254" s="31">
        <f t="shared" si="1"/>
        <v>0.9066552844994582</v>
      </c>
      <c r="F254" s="165">
        <f t="shared" ref="F254:F260" si="6">_xlfn.FORECAST.ETS($B254,$D$149:$D$252,$B$149:$B$252,12,1)</f>
        <v>2440659.6356423795</v>
      </c>
      <c r="G254" s="35"/>
      <c r="H254" s="35"/>
      <c r="I254" s="30">
        <f>_xlfn.FORECAST.ETS($B254,$C$149:$C$252,$B$149:$B$252,12,1)</f>
        <v>2182167.8866847986</v>
      </c>
      <c r="J254" s="30"/>
      <c r="K254" s="30"/>
      <c r="L254" s="31">
        <f t="shared" ref="L254:L260" si="7">_xlfn.FORECAST.ETS($B254,$E$149:$E$252,$B$149:$B$252,12,1)</f>
        <v>1.1059172488985687</v>
      </c>
      <c r="M254" s="30"/>
      <c r="N254" s="30"/>
      <c r="O254" s="167">
        <f t="shared" si="5"/>
        <v>2413297.105877256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Sales!L254</f>
        <v>2855724</v>
      </c>
      <c r="D255" s="30">
        <f>Returns!L255</f>
        <v>2265000</v>
      </c>
      <c r="E255" s="31">
        <f t="shared" si="1"/>
        <v>0.79314387524844843</v>
      </c>
      <c r="F255" s="165">
        <f t="shared" si="6"/>
        <v>994220.58540606522</v>
      </c>
      <c r="G255" s="35"/>
      <c r="H255" s="35"/>
      <c r="I255" s="30">
        <f t="shared" ref="I255:I260" si="8">_xlfn.FORECAST.ETS($B255,$C$149:$C$252,$B$149:$B$252,12,1)</f>
        <v>1927301.1298663022</v>
      </c>
      <c r="J255" s="30"/>
      <c r="K255" s="30"/>
      <c r="L255" s="31">
        <f t="shared" si="7"/>
        <v>0.91629673542811918</v>
      </c>
      <c r="M255" s="30"/>
      <c r="N255" s="30"/>
      <c r="O255" s="167">
        <f t="shared" si="5"/>
        <v>1765979.7334834184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Sales!L255</f>
        <v>2334876</v>
      </c>
      <c r="D256" s="30">
        <f>Returns!L256</f>
        <v>2086572</v>
      </c>
      <c r="E256" s="31">
        <f t="shared" si="1"/>
        <v>0.8936543096935341</v>
      </c>
      <c r="F256" s="165">
        <f t="shared" si="6"/>
        <v>607594.69236993359</v>
      </c>
      <c r="G256" s="35"/>
      <c r="H256" s="35"/>
      <c r="I256" s="30">
        <f t="shared" si="8"/>
        <v>2264189.4272124381</v>
      </c>
      <c r="J256" s="30"/>
      <c r="K256" s="30"/>
      <c r="L256" s="31">
        <f t="shared" si="7"/>
        <v>0.83813944753587633</v>
      </c>
      <c r="M256" s="30"/>
      <c r="N256" s="30"/>
      <c r="O256" s="167">
        <f>I256*L256</f>
        <v>1897706.4756404052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Sales!L256</f>
        <v>2680272.9999999981</v>
      </c>
      <c r="D257" s="30">
        <f>Returns!L257</f>
        <v>2612616</v>
      </c>
      <c r="E257" s="31">
        <f t="shared" si="1"/>
        <v>0.9747574220984212</v>
      </c>
      <c r="F257" s="165">
        <f t="shared" si="6"/>
        <v>993244.51697766222</v>
      </c>
      <c r="G257" s="35"/>
      <c r="H257" s="35"/>
      <c r="I257" s="30">
        <f t="shared" si="8"/>
        <v>638051.86063320818</v>
      </c>
      <c r="J257" s="30"/>
      <c r="K257" s="30"/>
      <c r="L257" s="31">
        <f t="shared" si="7"/>
        <v>1.303441761366229</v>
      </c>
      <c r="M257" s="30"/>
      <c r="N257" s="30"/>
      <c r="O257" s="167">
        <f t="shared" si="5"/>
        <v>831663.44106674858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Sales!L257</f>
        <v>1985443.0000000005</v>
      </c>
      <c r="D258" s="30">
        <f>Returns!L258</f>
        <v>2340168</v>
      </c>
      <c r="E258" s="31">
        <f t="shared" si="1"/>
        <v>1.1786628979023823</v>
      </c>
      <c r="F258" s="165">
        <f t="shared" si="6"/>
        <v>407739.62740711716</v>
      </c>
      <c r="G258" s="35"/>
      <c r="H258" s="35"/>
      <c r="I258" s="30">
        <f t="shared" si="8"/>
        <v>688748.88884833734</v>
      </c>
      <c r="J258" s="30"/>
      <c r="K258" s="30"/>
      <c r="L258" s="31">
        <f t="shared" si="7"/>
        <v>0.82997817096321391</v>
      </c>
      <c r="M258" s="30"/>
      <c r="N258" s="30"/>
      <c r="O258" s="167">
        <f t="shared" si="5"/>
        <v>571646.54301928892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Sales!L258</f>
        <v>3155739</v>
      </c>
      <c r="D259" s="30">
        <f>Returns!L259</f>
        <v>2315364</v>
      </c>
      <c r="E259" s="31">
        <f t="shared" si="1"/>
        <v>0.73369945993632557</v>
      </c>
      <c r="F259" s="165">
        <f t="shared" si="6"/>
        <v>1324734.733528717</v>
      </c>
      <c r="G259" s="35"/>
      <c r="H259" s="35"/>
      <c r="I259" s="30">
        <f t="shared" si="8"/>
        <v>1778303.0854648955</v>
      </c>
      <c r="J259" s="30"/>
      <c r="K259" s="30"/>
      <c r="L259" s="31">
        <f t="shared" si="7"/>
        <v>0.94946549171560923</v>
      </c>
      <c r="M259" s="30"/>
      <c r="N259" s="30"/>
      <c r="O259" s="167">
        <f t="shared" si="5"/>
        <v>1688437.4134603119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Sales!L259</f>
        <v>2574135.9999999991</v>
      </c>
      <c r="D260" s="30">
        <f>Returns!L260</f>
        <v>2681124</v>
      </c>
      <c r="E260" s="31">
        <f t="shared" si="1"/>
        <v>1.0415626835567355</v>
      </c>
      <c r="F260" s="166">
        <f t="shared" si="6"/>
        <v>1684597.8424139223</v>
      </c>
      <c r="G260" s="36"/>
      <c r="H260" s="36"/>
      <c r="I260" s="33">
        <f t="shared" si="8"/>
        <v>1644685.0935748606</v>
      </c>
      <c r="J260" s="33"/>
      <c r="K260" s="33"/>
      <c r="L260" s="34">
        <f t="shared" si="7"/>
        <v>1.1632585855811799</v>
      </c>
      <c r="M260" s="33"/>
      <c r="N260" s="33"/>
      <c r="O260" s="168">
        <f t="shared" si="5"/>
        <v>1913194.0556783429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Sales!L260</f>
        <v>3046612.9999999935</v>
      </c>
      <c r="D261" s="30">
        <f>Returns!L261</f>
        <v>2828688</v>
      </c>
      <c r="E261" s="31">
        <f t="shared" si="1"/>
        <v>0.92846974656774783</v>
      </c>
      <c r="F261" s="35"/>
      <c r="G261" s="35">
        <f>_xlfn.FORECAST.ETS($B261,$D$149:$D$260,$B$149:$B$260,12,1)</f>
        <v>2846444.6934195077</v>
      </c>
      <c r="H261" s="35"/>
      <c r="I261" s="30"/>
      <c r="J261" s="30">
        <f>_xlfn.FORECAST.ETS($B261,$C$149:$C$260,$B$149:$B$260,12,1)</f>
        <v>2370637.3621202642</v>
      </c>
      <c r="K261" s="30"/>
      <c r="L261" s="30"/>
      <c r="M261" s="31">
        <f>_xlfn.FORECAST.ETS($B261,$E$149:$E$260,$B$149:$B$260,12,1)</f>
        <v>0.94169346202749893</v>
      </c>
      <c r="N261" s="30"/>
      <c r="O261" s="37"/>
      <c r="P261" s="37">
        <f>J261*M261</f>
        <v>2232413.7047467693</v>
      </c>
      <c r="Q261" s="37"/>
      <c r="R261" t="s">
        <v>159</v>
      </c>
      <c r="S261" s="35">
        <f>SUM(G265:G272)-SUM($D265:$D272)</f>
        <v>1142129.1968491226</v>
      </c>
      <c r="T261" s="37">
        <f>SUM(P265:P272)-SUM($D265:$D272)</f>
        <v>-7154178.832190197</v>
      </c>
      <c r="U261" s="35">
        <f>ABS(S261)</f>
        <v>1142129.1968491226</v>
      </c>
      <c r="V261" s="37">
        <f>ABS(T261)</f>
        <v>7154178.832190197</v>
      </c>
      <c r="W261" s="53">
        <f>U261/SUM(D265:D272)</f>
        <v>5.9136546520654372E-2</v>
      </c>
      <c r="X261" s="54">
        <f>V261/SUM(D265:D272)</f>
        <v>0.37042519400962753</v>
      </c>
      <c r="Y261" s="35">
        <f>S261^2</f>
        <v>1304459102295.2219</v>
      </c>
      <c r="Z261" s="37">
        <f>T261^2</f>
        <v>51182274762958.289</v>
      </c>
      <c r="AA261" s="67">
        <f>SUM(G304:G311)-SUM($D265:$D272)</f>
        <v>-4239310.1258335561</v>
      </c>
      <c r="AB261" s="67">
        <f>ABS(AA261)</f>
        <v>4239310.1258335561</v>
      </c>
      <c r="AC261" s="68">
        <f>AB261/SUM(D265:D272)</f>
        <v>0.21950070199015753</v>
      </c>
      <c r="AD261" s="67">
        <f>AA261^2</f>
        <v>17971750342994.922</v>
      </c>
    </row>
    <row r="262" spans="2:30" x14ac:dyDescent="0.25">
      <c r="B262" s="27">
        <v>45107</v>
      </c>
      <c r="C262" s="30">
        <f>Sales!L261</f>
        <v>2586957.000000007</v>
      </c>
      <c r="D262" s="30">
        <f>Returns!L262</f>
        <v>2566380</v>
      </c>
      <c r="E262" s="31">
        <f t="shared" si="1"/>
        <v>0.99204586701672781</v>
      </c>
      <c r="F262" s="35"/>
      <c r="G262" s="35">
        <f t="shared" ref="G262:G264" si="9">_xlfn.FORECAST.ETS($B262,$D$149:$D$260,$B$149:$B$260,12,1)</f>
        <v>2607861.3461701842</v>
      </c>
      <c r="H262" s="35"/>
      <c r="I262" s="30"/>
      <c r="J262" s="30">
        <f t="shared" ref="J262:J264" si="10">_xlfn.FORECAST.ETS($B262,$C$149:$C$260,$B$149:$B$260,12,1)</f>
        <v>2591866.8913929313</v>
      </c>
      <c r="K262" s="30"/>
      <c r="L262" s="30"/>
      <c r="M262" s="31">
        <f t="shared" ref="M262:M264" si="11">_xlfn.FORECAST.ETS($B262,$E$149:$E$260,$B$149:$B$260,12,1)</f>
        <v>0.87483399324060296</v>
      </c>
      <c r="N262" s="30"/>
      <c r="O262" s="37"/>
      <c r="P262" s="37">
        <f t="shared" si="5"/>
        <v>2267453.2625453863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Sales!L262</f>
        <v>2643265.0000000093</v>
      </c>
      <c r="D263" s="30">
        <f>Returns!L263</f>
        <v>2577396</v>
      </c>
      <c r="E263" s="31">
        <f t="shared" si="1"/>
        <v>0.97508044028880603</v>
      </c>
      <c r="F263" s="35"/>
      <c r="G263" s="35">
        <f t="shared" si="9"/>
        <v>3173768.395677451</v>
      </c>
      <c r="H263" s="35"/>
      <c r="I263" s="30"/>
      <c r="J263" s="30">
        <f t="shared" si="10"/>
        <v>3317122.8534971746</v>
      </c>
      <c r="K263" s="30"/>
      <c r="L263" s="30"/>
      <c r="M263" s="31">
        <f t="shared" si="11"/>
        <v>1.0573455911628409</v>
      </c>
      <c r="N263" s="30"/>
      <c r="O263" s="37"/>
      <c r="P263" s="37">
        <f t="shared" si="5"/>
        <v>3507345.2244907399</v>
      </c>
      <c r="Q263" s="37"/>
      <c r="R263" t="s">
        <v>160</v>
      </c>
      <c r="S263" s="35">
        <f>SUM(G270:G272)-SUM($D270:$D272)</f>
        <v>-477507.05177558493</v>
      </c>
      <c r="T263" s="37">
        <f>SUM(P270:P272)-SUM($D270:$D272)</f>
        <v>-3474442.2712376951</v>
      </c>
      <c r="U263" s="35">
        <f>ABS(S263)</f>
        <v>477507.05177558493</v>
      </c>
      <c r="V263" s="37">
        <f>ABS(T263)</f>
        <v>3474442.2712376951</v>
      </c>
      <c r="W263" s="53">
        <f>U263/SUM(D267:D274)</f>
        <v>2.5484184443188396E-2</v>
      </c>
      <c r="X263" s="54">
        <f>V263/SUM(D267:D274)</f>
        <v>0.18542831430067494</v>
      </c>
      <c r="Y263" s="35">
        <f>S263^2</f>
        <v>228012984495.41113</v>
      </c>
      <c r="Z263" s="37">
        <f>T263^2</f>
        <v>12071749096163.354</v>
      </c>
      <c r="AA263" s="67">
        <f>SUM(G309:G311)-SUM($D270:$D272)</f>
        <v>-2766957.1991538936</v>
      </c>
      <c r="AB263" s="67">
        <f>ABS(AA263)</f>
        <v>2766957.1991538936</v>
      </c>
      <c r="AC263" s="68">
        <f>AB263/SUM(D267:D274)</f>
        <v>0.14767037962569243</v>
      </c>
      <c r="AD263" s="67">
        <f>AA263^2</f>
        <v>7656052141949.5596</v>
      </c>
    </row>
    <row r="264" spans="2:30" x14ac:dyDescent="0.25">
      <c r="B264" s="27">
        <v>45169</v>
      </c>
      <c r="C264" s="30">
        <f>Sales!L263</f>
        <v>2938718.0000000023</v>
      </c>
      <c r="D264" s="30">
        <f>Returns!L264</f>
        <v>2716668</v>
      </c>
      <c r="E264" s="31">
        <f t="shared" si="1"/>
        <v>0.92443984077410557</v>
      </c>
      <c r="F264" s="35"/>
      <c r="G264" s="35">
        <f t="shared" si="9"/>
        <v>2790994.2715814086</v>
      </c>
      <c r="H264" s="35"/>
      <c r="I264" s="30"/>
      <c r="J264" s="30">
        <f t="shared" si="10"/>
        <v>3302474.1800332791</v>
      </c>
      <c r="K264" s="30"/>
      <c r="L264" s="30"/>
      <c r="M264" s="31">
        <f t="shared" si="11"/>
        <v>1.0414870011677482</v>
      </c>
      <c r="N264" s="30"/>
      <c r="O264" s="37"/>
      <c r="P264" s="37">
        <f t="shared" si="5"/>
        <v>3439483.9301967779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Sales!L264</f>
        <v>2330931.0000000033</v>
      </c>
      <c r="D265" s="30">
        <f>Returns!L265</f>
        <v>2678100</v>
      </c>
      <c r="E265" s="31">
        <f t="shared" si="1"/>
        <v>1.1489400587147351</v>
      </c>
      <c r="F265" s="35"/>
      <c r="G265" s="175">
        <f>_xlfn.FORECAST.ETS($B265,$D$149:$D$264,$B$149:$B$264,12,1)</f>
        <v>3198547.2147129499</v>
      </c>
      <c r="H265" s="35"/>
      <c r="I265" s="30"/>
      <c r="J265" s="173">
        <f>_xlfn.FORECAST.ETS($B265,$C$149:$C$264,$B$149:$B$264,12,1)</f>
        <v>2639382.0134360362</v>
      </c>
      <c r="K265" s="30"/>
      <c r="L265" s="30"/>
      <c r="M265" s="177">
        <f>_xlfn.FORECAST.ETS($B265,$E$149:$E$264,$B$149:$B$264,12,1)</f>
        <v>0.84690411820787159</v>
      </c>
      <c r="N265" s="30"/>
      <c r="O265" s="37"/>
      <c r="P265" s="167">
        <f t="shared" si="5"/>
        <v>2235303.4967027628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Sales!L265</f>
        <v>2685212.0000000033</v>
      </c>
      <c r="D266" s="30">
        <f>Returns!L266</f>
        <v>2583024</v>
      </c>
      <c r="E266" s="31">
        <f t="shared" si="1"/>
        <v>0.96194415934384203</v>
      </c>
      <c r="F266" s="35"/>
      <c r="G266" s="165">
        <f t="shared" ref="G266:G272" si="12">_xlfn.FORECAST.ETS($B266,$D$149:$D$264,$B$149:$B$264,12,1)</f>
        <v>2987065.2360514659</v>
      </c>
      <c r="H266" s="35"/>
      <c r="I266" s="30"/>
      <c r="J266" s="30">
        <f t="shared" ref="J266:J272" si="13">_xlfn.FORECAST.ETS($B266,$C$149:$C$264,$B$149:$B$264,12,1)</f>
        <v>2222634.1554149468</v>
      </c>
      <c r="K266" s="30"/>
      <c r="L266" s="30"/>
      <c r="M266" s="31">
        <f t="shared" ref="M266:M272" si="14">_xlfn.FORECAST.ETS($B266,$E$149:$E$264,$B$149:$B$264,12,1)</f>
        <v>1.0032769286895573</v>
      </c>
      <c r="N266" s="30"/>
      <c r="O266" s="37"/>
      <c r="P266" s="167">
        <f t="shared" ref="P266:P272" si="15">J266*M266</f>
        <v>2229917.5690452158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Sales!L266</f>
        <v>2292005.9999999995</v>
      </c>
      <c r="D267" s="30">
        <f>Returns!L267</f>
        <v>2656308</v>
      </c>
      <c r="E267" s="31">
        <f t="shared" si="1"/>
        <v>1.1589446100926439</v>
      </c>
      <c r="F267" s="35"/>
      <c r="G267" s="165">
        <f t="shared" si="12"/>
        <v>2636545.4504654841</v>
      </c>
      <c r="H267" s="35"/>
      <c r="I267" s="30"/>
      <c r="J267" s="30">
        <f t="shared" si="13"/>
        <v>1958725.8532224419</v>
      </c>
      <c r="K267" s="30"/>
      <c r="L267" s="30"/>
      <c r="M267" s="31">
        <f t="shared" si="14"/>
        <v>0.83539735086666833</v>
      </c>
      <c r="N267" s="30"/>
      <c r="O267" s="37"/>
      <c r="P267" s="167">
        <f t="shared" si="15"/>
        <v>1636314.3888560825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Sales!L267</f>
        <v>2390446.0000000023</v>
      </c>
      <c r="D268" s="30">
        <f>Returns!L268</f>
        <v>2037552</v>
      </c>
      <c r="E268" s="31">
        <f t="shared" si="1"/>
        <v>0.85237315546973158</v>
      </c>
      <c r="F268" s="35"/>
      <c r="G268" s="165">
        <f t="shared" si="12"/>
        <v>2383772.1297079423</v>
      </c>
      <c r="H268" s="35"/>
      <c r="I268" s="30"/>
      <c r="J268" s="30">
        <f t="shared" si="13"/>
        <v>2211861.4083551988</v>
      </c>
      <c r="K268" s="30"/>
      <c r="L268" s="30"/>
      <c r="M268" s="31">
        <f t="shared" si="14"/>
        <v>0.68999937855353732</v>
      </c>
      <c r="N268" s="30"/>
      <c r="O268" s="37"/>
      <c r="P268" s="167">
        <f t="shared" si="15"/>
        <v>1526182.9972116391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Sales!L268</f>
        <v>2505839.0000000019</v>
      </c>
      <c r="D269" s="30">
        <f>Returns!L269</f>
        <v>2199948</v>
      </c>
      <c r="E269" s="31">
        <f t="shared" si="1"/>
        <v>0.87792870970561088</v>
      </c>
      <c r="F269" s="35"/>
      <c r="G269" s="165">
        <f t="shared" si="12"/>
        <v>2568638.2176868655</v>
      </c>
      <c r="H269" s="35"/>
      <c r="I269" s="30"/>
      <c r="J269" s="30">
        <f t="shared" si="13"/>
        <v>822551.55803432781</v>
      </c>
      <c r="K269" s="30"/>
      <c r="L269" s="30"/>
      <c r="M269" s="31">
        <f t="shared" si="14"/>
        <v>1.0303025736855131</v>
      </c>
      <c r="N269" s="30"/>
      <c r="O269" s="37"/>
      <c r="P269" s="167">
        <f t="shared" si="15"/>
        <v>847476.98723179672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Sales!L269</f>
        <v>1980620.9999999995</v>
      </c>
      <c r="D270" s="30">
        <f>Returns!L270</f>
        <v>2344152</v>
      </c>
      <c r="E270" s="31">
        <f t="shared" si="1"/>
        <v>1.1835439490947539</v>
      </c>
      <c r="F270" s="35"/>
      <c r="G270" s="165">
        <f t="shared" si="12"/>
        <v>2084038.935910763</v>
      </c>
      <c r="H270" s="35"/>
      <c r="I270" s="30"/>
      <c r="J270" s="30">
        <f t="shared" si="13"/>
        <v>694997.23935124197</v>
      </c>
      <c r="K270" s="30"/>
      <c r="L270" s="30"/>
      <c r="M270" s="31">
        <f t="shared" si="14"/>
        <v>0.90949057383290699</v>
      </c>
      <c r="N270" s="30"/>
      <c r="O270" s="37"/>
      <c r="P270" s="167">
        <f t="shared" si="15"/>
        <v>632093.43802984722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Sales!L270</f>
        <v>2221440.0000000014</v>
      </c>
      <c r="D271" s="30">
        <f>Returns!L271</f>
        <v>1988436</v>
      </c>
      <c r="E271" s="31">
        <f t="shared" si="1"/>
        <v>0.89511127917026734</v>
      </c>
      <c r="F271" s="35"/>
      <c r="G271" s="165">
        <f t="shared" si="12"/>
        <v>2255654.4653895749</v>
      </c>
      <c r="H271" s="35"/>
      <c r="I271" s="30"/>
      <c r="J271" s="30">
        <f t="shared" si="13"/>
        <v>1819793.5452783888</v>
      </c>
      <c r="K271" s="30"/>
      <c r="L271" s="30"/>
      <c r="M271" s="31">
        <f t="shared" si="14"/>
        <v>0.83294920537051798</v>
      </c>
      <c r="N271" s="30"/>
      <c r="O271" s="37"/>
      <c r="P271" s="167">
        <f t="shared" si="15"/>
        <v>1515795.5874780316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Sales!L271</f>
        <v>2970730</v>
      </c>
      <c r="D272" s="30">
        <f>Returns!L272</f>
        <v>2825904</v>
      </c>
      <c r="E272" s="31">
        <f t="shared" si="1"/>
        <v>0.95124901960124275</v>
      </c>
      <c r="F272" s="36"/>
      <c r="G272" s="166">
        <f t="shared" si="12"/>
        <v>2341291.546924077</v>
      </c>
      <c r="H272" s="36"/>
      <c r="I272" s="33"/>
      <c r="J272" s="33">
        <f t="shared" si="13"/>
        <v>1659695.9725382556</v>
      </c>
      <c r="K272" s="33"/>
      <c r="L272" s="33"/>
      <c r="M272" s="34">
        <f t="shared" si="14"/>
        <v>0.92556753084427801</v>
      </c>
      <c r="N272" s="33"/>
      <c r="O272" s="38"/>
      <c r="P272" s="168">
        <f t="shared" si="15"/>
        <v>1536160.7032544259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Sales!L272</f>
        <v>2333652</v>
      </c>
      <c r="D273" s="30">
        <f>Returns!L273</f>
        <v>2463948</v>
      </c>
      <c r="E273" s="31">
        <f t="shared" si="1"/>
        <v>1.0558335175938829</v>
      </c>
      <c r="F273" s="35"/>
      <c r="G273" s="35"/>
      <c r="H273" s="35">
        <f>_xlfn.FORECAST.ETS($B273,$D$149:$D$272,$B$149:$B$272,12,1)</f>
        <v>2857163.3965803217</v>
      </c>
      <c r="I273" s="30"/>
      <c r="J273" s="30"/>
      <c r="K273" s="30">
        <f>_xlfn.FORECAST.ETS($B273,$C$149:$C$272,$B$149:$B$272,12,1)</f>
        <v>2456005.3539292593</v>
      </c>
      <c r="L273" s="30"/>
      <c r="M273" s="30"/>
      <c r="N273" s="31">
        <f>_xlfn.FORECAST.ETS($B273,$E$149:$E$272,$B$149:$B$272,12,1)</f>
        <v>0.85142972387896754</v>
      </c>
      <c r="O273" s="37"/>
      <c r="P273" s="37"/>
      <c r="Q273" s="37">
        <f>K273*N273</f>
        <v>2091115.9603412552</v>
      </c>
      <c r="R273" t="s">
        <v>159</v>
      </c>
      <c r="S273" s="35">
        <f>SUM(H277:H284)-SUM($D277:$D284)</f>
        <v>-1563716.691353811</v>
      </c>
      <c r="T273" s="37">
        <f>SUM(Q277:Q284)-SUM($D277:$D284)</f>
        <v>-961445.74906650931</v>
      </c>
      <c r="U273" s="35">
        <f>ABS(S273)</f>
        <v>1563716.691353811</v>
      </c>
      <c r="V273" s="37">
        <f>ABS(T273)</f>
        <v>961445.74906650931</v>
      </c>
      <c r="W273" s="53">
        <f>U273/SUM(D277:D284)</f>
        <v>8.8092228505872769E-2</v>
      </c>
      <c r="X273" s="54">
        <f>V273/SUM(D277:D284)</f>
        <v>5.4163199185039215E-2</v>
      </c>
      <c r="Y273" s="35">
        <f>S273^2</f>
        <v>2445209890818.5098</v>
      </c>
      <c r="Z273" s="37">
        <f>T273^2</f>
        <v>924377928398.06116</v>
      </c>
      <c r="AA273" s="67">
        <f>SUM(H316:H323)-SUM($D277:$D284)</f>
        <v>-3153288.6682431214</v>
      </c>
      <c r="AB273" s="67">
        <f>ABS(AA273)</f>
        <v>3153288.6682431214</v>
      </c>
      <c r="AC273" s="68">
        <f>AB273/SUM(D277:D284)</f>
        <v>0.17764101863449441</v>
      </c>
      <c r="AD273" s="67">
        <f>AA273^2</f>
        <v>9943229425270.4785</v>
      </c>
    </row>
    <row r="274" spans="2:33" x14ac:dyDescent="0.25">
      <c r="B274" s="27">
        <v>45473</v>
      </c>
      <c r="C274" s="30">
        <f>Sales!L273</f>
        <v>2615547.0000000005</v>
      </c>
      <c r="D274" s="30">
        <f>Returns!L274</f>
        <v>2221140</v>
      </c>
      <c r="E274" s="31">
        <f t="shared" si="1"/>
        <v>0.8492066860201708</v>
      </c>
      <c r="F274" s="35"/>
      <c r="G274" s="35"/>
      <c r="H274" s="35">
        <f t="shared" ref="H274:H276" si="16">_xlfn.FORECAST.ETS($B274,$D$149:$D$272,$B$149:$B$272,12,1)</f>
        <v>2605493.009532026</v>
      </c>
      <c r="I274" s="30"/>
      <c r="J274" s="30"/>
      <c r="K274" s="30">
        <f t="shared" ref="K274:K276" si="17">_xlfn.FORECAST.ETS($B274,$C$149:$C$272,$B$149:$B$272,12,1)</f>
        <v>2185981.4001140846</v>
      </c>
      <c r="L274" s="30"/>
      <c r="M274" s="30"/>
      <c r="N274" s="31">
        <f t="shared" ref="N274:N276" si="18">_xlfn.FORECAST.ETS($B274,$E$149:$E$272,$B$149:$B$272,12,1)</f>
        <v>0.78464017754222826</v>
      </c>
      <c r="O274" s="37"/>
      <c r="P274" s="37"/>
      <c r="Q274" s="37">
        <f t="shared" ref="Q274:Q284" si="19">K274*N274</f>
        <v>1715208.833889524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Sales!L274</f>
        <v>2581654</v>
      </c>
      <c r="D275" s="30">
        <f>Returns!L275</f>
        <v>2539416</v>
      </c>
      <c r="E275" s="31">
        <f t="shared" si="1"/>
        <v>0.98363917085713271</v>
      </c>
      <c r="F275" s="35"/>
      <c r="G275" s="35"/>
      <c r="H275" s="35">
        <f t="shared" si="16"/>
        <v>2515970.5422910042</v>
      </c>
      <c r="I275" s="30"/>
      <c r="J275" s="30"/>
      <c r="K275" s="30">
        <f t="shared" si="17"/>
        <v>2682231.5165989855</v>
      </c>
      <c r="L275" s="30"/>
      <c r="M275" s="30"/>
      <c r="N275" s="31">
        <f t="shared" si="18"/>
        <v>0.96687205340289373</v>
      </c>
      <c r="O275" s="37"/>
      <c r="P275" s="37"/>
      <c r="Q275" s="37">
        <f t="shared" si="19"/>
        <v>2593374.694156019</v>
      </c>
      <c r="R275" t="s">
        <v>160</v>
      </c>
      <c r="S275" s="35">
        <f>SUM(H282:H284)-SUM($D282:$D284)</f>
        <v>-670457.17852797545</v>
      </c>
      <c r="T275" s="37">
        <f>SUM(Q282:Q284)-SUM($D282:$D284)</f>
        <v>-400000.06913882494</v>
      </c>
      <c r="U275" s="35">
        <f>ABS(S275)</f>
        <v>670457.17852797545</v>
      </c>
      <c r="V275" s="37">
        <f>ABS(T275)</f>
        <v>400000.06913882494</v>
      </c>
      <c r="W275" s="53">
        <f>U275/SUM(D279:D286)</f>
        <v>5.2062973005660859E-2</v>
      </c>
      <c r="X275" s="54">
        <f>V275/SUM(D279:D286)</f>
        <v>3.1061182531537574E-2</v>
      </c>
      <c r="Y275" s="35">
        <f>S275^2</f>
        <v>449512828239.69354</v>
      </c>
      <c r="Z275" s="37">
        <f>T275^2</f>
        <v>160000055311.06473</v>
      </c>
      <c r="AA275" s="67">
        <f>SUM(H321:H323)-SUM($D282:$D284)</f>
        <v>-1933504.3654571176</v>
      </c>
      <c r="AB275" s="67">
        <f>ABS(AA275)</f>
        <v>1933504.3654571176</v>
      </c>
      <c r="AC275" s="68">
        <f>AB275/SUM(D279:D286)</f>
        <v>0.15014230410081444</v>
      </c>
      <c r="AD275" s="67">
        <f>AA275^2</f>
        <v>3738439131241.731</v>
      </c>
    </row>
    <row r="276" spans="2:33" x14ac:dyDescent="0.25">
      <c r="B276" s="27">
        <v>45535</v>
      </c>
      <c r="C276" s="30">
        <f>Sales!L275</f>
        <v>2335928</v>
      </c>
      <c r="D276" s="30">
        <f>Returns!L276</f>
        <v>2528544</v>
      </c>
      <c r="E276" s="31">
        <f t="shared" si="1"/>
        <v>1.0824580209663996</v>
      </c>
      <c r="F276" s="35"/>
      <c r="G276" s="35"/>
      <c r="H276" s="35">
        <f t="shared" si="16"/>
        <v>2578036.6744084018</v>
      </c>
      <c r="I276" s="30"/>
      <c r="J276" s="30"/>
      <c r="K276" s="30">
        <f t="shared" si="17"/>
        <v>3019054.1903057029</v>
      </c>
      <c r="L276" s="30"/>
      <c r="M276" s="30"/>
      <c r="N276" s="31">
        <f t="shared" si="18"/>
        <v>0.95093826605342302</v>
      </c>
      <c r="O276" s="37"/>
      <c r="P276" s="37"/>
      <c r="Q276" s="37">
        <f t="shared" si="19"/>
        <v>2870934.1568506262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Sales!L276</f>
        <v>2354667.0000000033</v>
      </c>
      <c r="D277" s="30">
        <f>Returns!L277</f>
        <v>2309016</v>
      </c>
      <c r="E277" s="31">
        <f t="shared" ref="E277:E284" si="20">IFERROR(D277/C277,0)</f>
        <v>0.98061254521339825</v>
      </c>
      <c r="F277" s="35"/>
      <c r="G277" s="35"/>
      <c r="H277" s="175">
        <f>_xlfn.FORECAST.ETS($B277,$D$149:$D$276,$B$149:$B$276,12,1)</f>
        <v>2458878.3459720123</v>
      </c>
      <c r="I277" s="30"/>
      <c r="J277" s="30"/>
      <c r="K277" s="173">
        <f>_xlfn.FORECAST.ETS($B277,$C$149:$C$276,$B$149:$B$276,12,1)</f>
        <v>2065539.4080419864</v>
      </c>
      <c r="L277" s="30"/>
      <c r="M277" s="30"/>
      <c r="N277" s="177">
        <f>_xlfn.FORECAST.ETS($B277,$E$149:$E$276,$B$149:$B$276,12,1)</f>
        <v>1.0050899456762281</v>
      </c>
      <c r="O277" s="37"/>
      <c r="P277" s="37"/>
      <c r="Q277" s="167">
        <f t="shared" si="19"/>
        <v>2076052.8914210284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Sales!L277</f>
        <v>2344685.0000000005</v>
      </c>
      <c r="D278" s="30">
        <f>Returns!L278</f>
        <v>2564076</v>
      </c>
      <c r="E278" s="31">
        <f t="shared" si="20"/>
        <v>1.0935694986746618</v>
      </c>
      <c r="F278" s="35"/>
      <c r="G278" s="35"/>
      <c r="H278" s="165">
        <f t="shared" ref="H278:H284" si="21">_xlfn.FORECAST.ETS($B278,$D$149:$D$276,$B$149:$B$276,12,1)</f>
        <v>2345715.373056917</v>
      </c>
      <c r="I278" s="30"/>
      <c r="J278" s="30"/>
      <c r="K278" s="30">
        <f t="shared" ref="K278:K284" si="22">_xlfn.FORECAST.ETS($B278,$C$149:$C$276,$B$149:$B$276,12,1)</f>
        <v>2379897.3910424197</v>
      </c>
      <c r="L278" s="30"/>
      <c r="M278" s="30"/>
      <c r="N278" s="31">
        <f t="shared" ref="N278:N284" si="23">_xlfn.FORECAST.ETS($B278,$E$149:$E$276,$B$149:$B$276,12,1)</f>
        <v>1.1610973892336562</v>
      </c>
      <c r="O278" s="37"/>
      <c r="P278" s="37"/>
      <c r="Q278" s="167">
        <f t="shared" si="19"/>
        <v>2763292.6473833434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Sales!L278</f>
        <v>2286819.0000000037</v>
      </c>
      <c r="D279" s="30">
        <f>Returns!L279</f>
        <v>2106672</v>
      </c>
      <c r="E279" s="31">
        <f t="shared" si="20"/>
        <v>0.92122376104099035</v>
      </c>
      <c r="F279" s="35"/>
      <c r="G279" s="35"/>
      <c r="H279" s="165">
        <f t="shared" si="21"/>
        <v>2285356.0623723892</v>
      </c>
      <c r="I279" s="30"/>
      <c r="J279" s="30"/>
      <c r="K279" s="30">
        <f t="shared" si="22"/>
        <v>2028039.4701068762</v>
      </c>
      <c r="L279" s="30"/>
      <c r="M279" s="30"/>
      <c r="N279" s="31">
        <f t="shared" si="23"/>
        <v>0.99359785138910728</v>
      </c>
      <c r="O279" s="37"/>
      <c r="P279" s="37"/>
      <c r="Q279" s="167">
        <f t="shared" si="19"/>
        <v>2015055.6600304958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Sales!L279</f>
        <v>2268062.0000000047</v>
      </c>
      <c r="D280" s="30">
        <f>Returns!L280</f>
        <v>2073696</v>
      </c>
      <c r="E280" s="31">
        <f t="shared" si="20"/>
        <v>0.91430304815300278</v>
      </c>
      <c r="F280" s="35"/>
      <c r="G280" s="35"/>
      <c r="H280" s="165">
        <f t="shared" si="21"/>
        <v>1656289.7089729519</v>
      </c>
      <c r="I280" s="30"/>
      <c r="J280" s="30"/>
      <c r="K280" s="30">
        <f t="shared" si="22"/>
        <v>1994768.4591256648</v>
      </c>
      <c r="L280" s="30"/>
      <c r="M280" s="30"/>
      <c r="N280" s="31">
        <f t="shared" si="23"/>
        <v>0.84801863193831073</v>
      </c>
      <c r="O280" s="37"/>
      <c r="P280" s="37"/>
      <c r="Q280" s="167">
        <f t="shared" si="19"/>
        <v>1691600.8197414384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Sales!L280</f>
        <v>2331734.9999999967</v>
      </c>
      <c r="D281" s="30">
        <f>Returns!L281</f>
        <v>2430588</v>
      </c>
      <c r="E281" s="31">
        <f t="shared" si="20"/>
        <v>1.0423946117376131</v>
      </c>
      <c r="F281" s="35"/>
      <c r="G281" s="35"/>
      <c r="H281" s="165">
        <f t="shared" si="21"/>
        <v>1844548.9967998946</v>
      </c>
      <c r="I281" s="30"/>
      <c r="J281" s="30"/>
      <c r="K281" s="30">
        <f t="shared" si="22"/>
        <v>2000497.4449399975</v>
      </c>
      <c r="L281" s="30"/>
      <c r="M281" s="30"/>
      <c r="N281" s="31">
        <f t="shared" si="23"/>
        <v>1.1880046672927853</v>
      </c>
      <c r="O281" s="37"/>
      <c r="P281" s="37"/>
      <c r="Q281" s="167">
        <f t="shared" si="19"/>
        <v>2376600.3014960089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Sales!L281</f>
        <v>2009407.0000000012</v>
      </c>
      <c r="D282" s="30">
        <f>Returns!L282</f>
        <v>1739400</v>
      </c>
      <c r="E282" s="31">
        <f t="shared" si="20"/>
        <v>0.86562851627370607</v>
      </c>
      <c r="F282" s="35"/>
      <c r="G282" s="35"/>
      <c r="H282" s="165">
        <f t="shared" si="21"/>
        <v>1857965.198095738</v>
      </c>
      <c r="I282" s="30"/>
      <c r="J282" s="30"/>
      <c r="K282" s="30">
        <f t="shared" si="22"/>
        <v>1455268.2719077789</v>
      </c>
      <c r="L282" s="30"/>
      <c r="M282" s="30"/>
      <c r="N282" s="31">
        <f t="shared" si="23"/>
        <v>1.0717857578967502</v>
      </c>
      <c r="O282" s="37"/>
      <c r="P282" s="37"/>
      <c r="Q282" s="167">
        <f t="shared" si="19"/>
        <v>1559735.8077497729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Sales!L282</f>
        <v>2211298.0000000056</v>
      </c>
      <c r="D283" s="30">
        <f>Returns!L283</f>
        <v>2154960</v>
      </c>
      <c r="E283" s="31">
        <f t="shared" si="20"/>
        <v>0.97452265592425558</v>
      </c>
      <c r="F283" s="35"/>
      <c r="G283" s="35"/>
      <c r="H283" s="165">
        <f t="shared" si="21"/>
        <v>1520858.3311168905</v>
      </c>
      <c r="I283" s="30"/>
      <c r="J283" s="30"/>
      <c r="K283" s="30">
        <f t="shared" si="22"/>
        <v>1803344.1976422702</v>
      </c>
      <c r="L283" s="30"/>
      <c r="M283" s="30"/>
      <c r="N283" s="31">
        <f t="shared" si="23"/>
        <v>0.99088273091751589</v>
      </c>
      <c r="O283" s="37"/>
      <c r="P283" s="37"/>
      <c r="Q283" s="167">
        <f t="shared" si="19"/>
        <v>1786902.6233440293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Sales!L283</f>
        <v>2339133.0000000028</v>
      </c>
      <c r="D284" s="30">
        <f>Returns!L284</f>
        <v>2372496</v>
      </c>
      <c r="E284" s="31">
        <f t="shared" si="20"/>
        <v>1.0142629769234999</v>
      </c>
      <c r="F284" s="35"/>
      <c r="G284" s="35"/>
      <c r="H284" s="165">
        <f t="shared" si="21"/>
        <v>2217575.2922593956</v>
      </c>
      <c r="I284" s="30"/>
      <c r="J284" s="30"/>
      <c r="K284" s="30">
        <f t="shared" si="22"/>
        <v>2326056.8629692988</v>
      </c>
      <c r="L284" s="30"/>
      <c r="M284" s="30"/>
      <c r="N284" s="31">
        <f t="shared" si="23"/>
        <v>1.0834720078812781</v>
      </c>
      <c r="O284" s="37"/>
      <c r="P284" s="37"/>
      <c r="Q284" s="169">
        <f t="shared" si="19"/>
        <v>2520217.4997673733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2436975.2791756736</v>
      </c>
      <c r="G288" s="65"/>
      <c r="H288" s="65"/>
      <c r="R288" t="s">
        <v>57</v>
      </c>
      <c r="S288" s="47">
        <f>AVERAGE(S249)</f>
        <v>-9435584.8874468505</v>
      </c>
      <c r="T288" s="47">
        <f>AVERAGE(T249)</f>
        <v>-5984358.5906576905</v>
      </c>
      <c r="U288" s="47">
        <f>AA249</f>
        <v>-4877884.6759898271</v>
      </c>
      <c r="V288" s="47">
        <f>AVERAGE(U249)</f>
        <v>9435584.8874468505</v>
      </c>
      <c r="W288" s="47">
        <f>AVERAGE(V249)</f>
        <v>5984358.5906576905</v>
      </c>
      <c r="X288" s="47">
        <f>AB249</f>
        <v>4877884.6759898271</v>
      </c>
      <c r="Y288" s="48">
        <f>AVERAGE(W249)</f>
        <v>0.47314920056766613</v>
      </c>
      <c r="Z288" s="48">
        <f>AVERAGE(X249)</f>
        <v>0.30008680085608325</v>
      </c>
      <c r="AA288" s="48">
        <f>AC249</f>
        <v>0.24460245574986952</v>
      </c>
      <c r="AB288" s="47">
        <f>SQRT(AVERAGE(Y249))</f>
        <v>9435584.8874468505</v>
      </c>
      <c r="AC288" s="47">
        <f>SQRT(AVERAGE(Z249))</f>
        <v>5984358.5906576905</v>
      </c>
      <c r="AD288" s="30">
        <f>SQRT(AVERAGE(AD249))</f>
        <v>4877884.6759898271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2606928.9381278269</v>
      </c>
      <c r="G289" s="65"/>
      <c r="H289" s="65"/>
      <c r="R289" t="s">
        <v>58</v>
      </c>
      <c r="S289" s="47">
        <f>S261</f>
        <v>1142129.1968491226</v>
      </c>
      <c r="T289" s="47">
        <f>AVERAGE(T261)</f>
        <v>-7154178.832190197</v>
      </c>
      <c r="U289" s="47">
        <f>AA261</f>
        <v>-4239310.1258335561</v>
      </c>
      <c r="V289" s="47">
        <f>AVERAGE(U261)</f>
        <v>1142129.1968491226</v>
      </c>
      <c r="W289" s="47">
        <f>AVERAGE(V261)</f>
        <v>7154178.832190197</v>
      </c>
      <c r="X289" s="47">
        <f>AB261</f>
        <v>4239310.1258335561</v>
      </c>
      <c r="Y289" s="48">
        <f>AVERAGE(W261)</f>
        <v>5.9136546520654372E-2</v>
      </c>
      <c r="Z289" s="48">
        <f>AVERAGE(X261)</f>
        <v>0.37042519400962753</v>
      </c>
      <c r="AA289" s="48">
        <f>AC261</f>
        <v>0.21950070199015753</v>
      </c>
      <c r="AB289" s="47">
        <f>SQRT(AVERAGE(Y261))</f>
        <v>1142129.1968491226</v>
      </c>
      <c r="AC289" s="47">
        <f>SQRT(AVERAGE(Z261))</f>
        <v>7154178.832190197</v>
      </c>
      <c r="AD289" s="30">
        <f>SQRT(AVERAGE(AD261))</f>
        <v>4239310.1258335561</v>
      </c>
    </row>
    <row r="290" spans="2:37" x14ac:dyDescent="0.25">
      <c r="B290" s="27">
        <v>44773</v>
      </c>
      <c r="F290" s="64">
        <f t="shared" si="24"/>
        <v>3448273.7591510131</v>
      </c>
      <c r="G290" s="65"/>
      <c r="H290" s="65"/>
      <c r="R290" t="s">
        <v>59</v>
      </c>
      <c r="S290" s="55">
        <f>AVERAGE(S273)</f>
        <v>-1563716.691353811</v>
      </c>
      <c r="T290" s="55">
        <f>AVERAGE(T273)</f>
        <v>-961445.74906650931</v>
      </c>
      <c r="U290" s="55">
        <f>AA273</f>
        <v>-3153288.6682431214</v>
      </c>
      <c r="V290" s="55">
        <f>AVERAGE(U273)</f>
        <v>1563716.691353811</v>
      </c>
      <c r="W290" s="55">
        <f>AVERAGE(V273)</f>
        <v>961445.74906650931</v>
      </c>
      <c r="X290" s="55">
        <f>AB273</f>
        <v>3153288.6682431214</v>
      </c>
      <c r="Y290" s="56">
        <f>AVERAGE(W273)</f>
        <v>8.8092228505872769E-2</v>
      </c>
      <c r="Z290" s="56">
        <f>AVERAGE(X273)</f>
        <v>5.4163199185039215E-2</v>
      </c>
      <c r="AA290" s="56">
        <f>AC273</f>
        <v>0.17764101863449441</v>
      </c>
      <c r="AB290" s="55">
        <f>SQRT(AVERAGE(Y273))</f>
        <v>1563716.691353811</v>
      </c>
      <c r="AC290" s="55">
        <f>SQRT(AVERAGE(Z273))</f>
        <v>961445.74906650931</v>
      </c>
      <c r="AD290" s="55">
        <f>SQRT(AVERAGE(AD273))</f>
        <v>3153288.6682431214</v>
      </c>
      <c r="AE290" s="51"/>
      <c r="AF290" s="51"/>
    </row>
    <row r="291" spans="2:37" x14ac:dyDescent="0.25">
      <c r="B291" s="27">
        <v>44804</v>
      </c>
      <c r="F291" s="64">
        <f t="shared" si="24"/>
        <v>3105008.8444053819</v>
      </c>
      <c r="G291" s="65"/>
      <c r="H291" s="65"/>
      <c r="R291" t="s">
        <v>69</v>
      </c>
      <c r="S291" s="47">
        <f t="shared" ref="S291:Z291" si="25">AVERAGE(S288:S290)</f>
        <v>-3285724.1273171795</v>
      </c>
      <c r="T291" s="47">
        <f t="shared" si="25"/>
        <v>-4699994.3906381326</v>
      </c>
      <c r="U291" s="47">
        <f t="shared" si="25"/>
        <v>-4090161.156688835</v>
      </c>
      <c r="V291" s="47">
        <f t="shared" si="25"/>
        <v>4047143.5918832612</v>
      </c>
      <c r="W291" s="47">
        <f t="shared" si="25"/>
        <v>4699994.3906381326</v>
      </c>
      <c r="X291" s="47">
        <f t="shared" si="25"/>
        <v>4090161.156688835</v>
      </c>
      <c r="Y291" s="48">
        <f t="shared" si="25"/>
        <v>0.20679265853139775</v>
      </c>
      <c r="Z291" s="48">
        <f t="shared" si="25"/>
        <v>0.24155839801691667</v>
      </c>
      <c r="AA291" s="48">
        <f>AVERAGE(AA288:AA290)</f>
        <v>0.21391472545817383</v>
      </c>
      <c r="AB291" s="47">
        <f>AVERAGE(AB288:AB290)</f>
        <v>4047143.5918832612</v>
      </c>
      <c r="AC291" s="47">
        <f>AVERAGE(AC288:AC290)</f>
        <v>4699994.3906381326</v>
      </c>
      <c r="AD291" s="47">
        <f t="shared" ref="AD291" si="26">AVERAGE(AD288:AD290)</f>
        <v>4090161.156688835</v>
      </c>
      <c r="AE291" s="30">
        <f>SQRT(AVERAGE(Y249,Y261,Y273))</f>
        <v>5561172.8727349453</v>
      </c>
      <c r="AF291" s="30">
        <f>SQRT(AVERAGE(Z249,Z261,Z273))</f>
        <v>5413538.5972865857</v>
      </c>
      <c r="AG291" s="47">
        <f>SQRT(AVERAGE(AD273,AD261,AD249))</f>
        <v>4151655.8415697939</v>
      </c>
    </row>
    <row r="292" spans="2:37" x14ac:dyDescent="0.25">
      <c r="B292" s="27">
        <v>44834</v>
      </c>
      <c r="F292" s="179">
        <f>_xlfn.FORECAST.ETS($B292,$D$5:$D$252,$B$5:$B$252,12,1)</f>
        <v>2929311.9376127087</v>
      </c>
      <c r="G292" s="65"/>
      <c r="H292" s="65"/>
      <c r="R292" t="s">
        <v>70</v>
      </c>
      <c r="S292" s="47">
        <f>ABS(S291)</f>
        <v>3285724.1273171795</v>
      </c>
      <c r="T292" s="47">
        <f>ABS(T291)</f>
        <v>4699994.3906381326</v>
      </c>
      <c r="U292" s="47">
        <f>ABS(U291)</f>
        <v>4090161.156688835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2834184.204798433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2004842.9005997456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1366636.8169630643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1577921.7568954674</v>
      </c>
      <c r="G296" s="65"/>
      <c r="H296" s="65"/>
      <c r="R296" t="s">
        <v>57</v>
      </c>
      <c r="V296" s="49">
        <f t="shared" ref="V296:X298" si="28">RANK(V288,$V288:$X288,1)</f>
        <v>3</v>
      </c>
      <c r="W296">
        <f t="shared" si="28"/>
        <v>2</v>
      </c>
      <c r="X296">
        <f t="shared" si="28"/>
        <v>1</v>
      </c>
      <c r="Y296" s="49">
        <f t="shared" ref="Y296:AA298" si="29">RANK(Y288,$Y288:$AA288,1)</f>
        <v>3</v>
      </c>
      <c r="Z296">
        <f t="shared" si="29"/>
        <v>2</v>
      </c>
      <c r="AA296">
        <f t="shared" si="29"/>
        <v>1</v>
      </c>
      <c r="AB296" s="49">
        <f t="shared" ref="AB296:AD298" si="30">RANK(AB288,$AB288:$AD288,1)</f>
        <v>3</v>
      </c>
      <c r="AC296">
        <f t="shared" si="30"/>
        <v>2</v>
      </c>
      <c r="AD296">
        <f t="shared" si="30"/>
        <v>1</v>
      </c>
    </row>
    <row r="297" spans="2:37" x14ac:dyDescent="0.25">
      <c r="B297" s="27">
        <v>44985</v>
      </c>
      <c r="F297" s="170">
        <f t="shared" si="27"/>
        <v>886655.96020490606</v>
      </c>
      <c r="G297" s="65"/>
      <c r="H297" s="65"/>
      <c r="R297" t="s">
        <v>58</v>
      </c>
      <c r="V297" s="49">
        <f t="shared" si="28"/>
        <v>1</v>
      </c>
      <c r="W297">
        <f t="shared" si="28"/>
        <v>3</v>
      </c>
      <c r="X297">
        <f t="shared" si="28"/>
        <v>2</v>
      </c>
      <c r="Y297" s="49">
        <f t="shared" si="29"/>
        <v>1</v>
      </c>
      <c r="Z297">
        <f t="shared" si="29"/>
        <v>3</v>
      </c>
      <c r="AA297">
        <f t="shared" si="29"/>
        <v>2</v>
      </c>
      <c r="AB297" s="49">
        <f t="shared" si="30"/>
        <v>1</v>
      </c>
      <c r="AC297">
        <f t="shared" si="30"/>
        <v>3</v>
      </c>
      <c r="AD297">
        <f t="shared" si="30"/>
        <v>2</v>
      </c>
    </row>
    <row r="298" spans="2:37" x14ac:dyDescent="0.25">
      <c r="B298" s="27">
        <v>45016</v>
      </c>
      <c r="F298" s="170">
        <f t="shared" si="27"/>
        <v>1638246.0102062772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1</v>
      </c>
      <c r="X298" s="51">
        <f t="shared" si="28"/>
        <v>3</v>
      </c>
      <c r="Y298" s="57">
        <f t="shared" si="29"/>
        <v>2</v>
      </c>
      <c r="Z298" s="51">
        <f t="shared" si="29"/>
        <v>1</v>
      </c>
      <c r="AA298" s="51">
        <f t="shared" si="29"/>
        <v>3</v>
      </c>
      <c r="AB298" s="57">
        <f t="shared" si="30"/>
        <v>2</v>
      </c>
      <c r="AC298" s="51">
        <f t="shared" si="30"/>
        <v>1</v>
      </c>
      <c r="AD298" s="51">
        <f t="shared" si="30"/>
        <v>3</v>
      </c>
      <c r="AE298" s="51"/>
      <c r="AF298" s="51"/>
    </row>
    <row r="299" spans="2:37" x14ac:dyDescent="0.25">
      <c r="B299" s="32">
        <v>45046</v>
      </c>
      <c r="F299" s="171">
        <f t="shared" si="27"/>
        <v>1826407.7367295714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3</v>
      </c>
      <c r="U299">
        <f>RANK(U292,$S292:$U292,1)</f>
        <v>2</v>
      </c>
      <c r="V299">
        <f>RANK(V291,$V291:$X291,1)</f>
        <v>1</v>
      </c>
      <c r="W299">
        <f>RANK(W291,$V291:$X291,1)</f>
        <v>3</v>
      </c>
      <c r="X299">
        <f>RANK(X291,$V291:$X291,1)</f>
        <v>2</v>
      </c>
      <c r="Y299">
        <f>RANK(Y291,$Y291:$Z291,1)</f>
        <v>1</v>
      </c>
      <c r="Z299">
        <f>RANK(Z291,$Y291:$AA291,1)</f>
        <v>3</v>
      </c>
      <c r="AA299">
        <f>RANK(AA291,$Y291:$AA291,1)</f>
        <v>2</v>
      </c>
      <c r="AB299">
        <f>RANK(AB291,$AB291:$AD291,1)</f>
        <v>1</v>
      </c>
      <c r="AC299">
        <f>RANK(AC291,$AB291:$AD291,1)</f>
        <v>3</v>
      </c>
      <c r="AD299">
        <f>RANK(AD291,$AB291:$AD291,1)</f>
        <v>2</v>
      </c>
      <c r="AE299">
        <f>RANK(AE291,$AE291:$AG291,1)</f>
        <v>3</v>
      </c>
      <c r="AF299">
        <f>RANK(AF291,$AE291:$AG291,1)</f>
        <v>2</v>
      </c>
      <c r="AG299">
        <f>RANK(AG291,$AE291:$AG291,1)</f>
        <v>1</v>
      </c>
      <c r="AK299">
        <f>RANK(AE291,$AE291:$AF291,1)</f>
        <v>2</v>
      </c>
    </row>
    <row r="300" spans="2:37" x14ac:dyDescent="0.25">
      <c r="B300" s="27">
        <v>45077</v>
      </c>
      <c r="F300" s="65"/>
      <c r="G300" s="64">
        <f>_xlfn.FORECAST.ETS($B300,$D$5:$D$260,$B$5:$B$260,12,1)</f>
        <v>2741349.3760601128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2585023.0115864165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3043654.4492064165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3016638.0069376854</v>
      </c>
      <c r="H303" s="65"/>
      <c r="S303" s="50">
        <f>AVERAGE(S299,V299,Y299,AB299)</f>
        <v>1</v>
      </c>
      <c r="T303" s="50">
        <f>AVERAGE(T299,W299,Z299,AC299)</f>
        <v>3</v>
      </c>
      <c r="U303" s="50">
        <f>AVERAGE(U299,X299,AA299,AD299)</f>
        <v>2</v>
      </c>
      <c r="W303" s="52" t="str">
        <f>_xlfn.XLOOKUP(MIN(S303:U303),S303:U303,S302:U302,,0)</f>
        <v>Returns Only</v>
      </c>
    </row>
    <row r="304" spans="2:37" x14ac:dyDescent="0.25">
      <c r="B304" s="27">
        <v>45199</v>
      </c>
      <c r="F304" s="65"/>
      <c r="G304" s="179">
        <f>_xlfn.FORECAST.ETS($B304,$D$5:$D$264,$B$5:$B$264,12,1)</f>
        <v>2848971.2963158484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2693318.6514700181</v>
      </c>
      <c r="H305" s="65"/>
    </row>
    <row r="306" spans="2:8" x14ac:dyDescent="0.25">
      <c r="B306" s="27">
        <v>45260</v>
      </c>
      <c r="F306" s="65"/>
      <c r="G306" s="170">
        <f t="shared" si="32"/>
        <v>1992497.6037375289</v>
      </c>
      <c r="H306" s="65"/>
    </row>
    <row r="307" spans="2:8" x14ac:dyDescent="0.25">
      <c r="B307" s="27">
        <v>45291</v>
      </c>
      <c r="F307" s="65"/>
      <c r="G307" s="170">
        <f t="shared" si="32"/>
        <v>1448874.2402256005</v>
      </c>
      <c r="H307" s="65"/>
    </row>
    <row r="308" spans="2:8" x14ac:dyDescent="0.25">
      <c r="B308" s="27">
        <v>45322</v>
      </c>
      <c r="F308" s="65"/>
      <c r="G308" s="170">
        <f t="shared" si="32"/>
        <v>1698917.2815713431</v>
      </c>
      <c r="H308" s="65"/>
    </row>
    <row r="309" spans="2:8" x14ac:dyDescent="0.25">
      <c r="B309" s="27">
        <v>45351</v>
      </c>
      <c r="F309" s="65"/>
      <c r="G309" s="170">
        <f t="shared" si="32"/>
        <v>1052181.8796726614</v>
      </c>
      <c r="H309" s="65"/>
    </row>
    <row r="310" spans="2:8" x14ac:dyDescent="0.25">
      <c r="B310" s="27">
        <v>45382</v>
      </c>
      <c r="F310" s="65"/>
      <c r="G310" s="170">
        <f t="shared" si="32"/>
        <v>1553178.9099556585</v>
      </c>
      <c r="H310" s="65"/>
    </row>
    <row r="311" spans="2:8" x14ac:dyDescent="0.25">
      <c r="B311" s="32">
        <v>45412</v>
      </c>
      <c r="F311" s="66"/>
      <c r="G311" s="171">
        <f t="shared" si="32"/>
        <v>1786174.0112177862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2549257.4523424977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2342672.4775325116</v>
      </c>
    </row>
    <row r="314" spans="2:8" x14ac:dyDescent="0.25">
      <c r="B314" s="27">
        <v>45504</v>
      </c>
      <c r="F314" s="65"/>
      <c r="G314" s="65"/>
      <c r="H314" s="64">
        <f t="shared" si="33"/>
        <v>2451701.511927384</v>
      </c>
    </row>
    <row r="315" spans="2:8" x14ac:dyDescent="0.25">
      <c r="B315" s="27">
        <v>45535</v>
      </c>
      <c r="F315" s="65"/>
      <c r="G315" s="65"/>
      <c r="H315" s="64">
        <f t="shared" si="33"/>
        <v>2699663.1782918656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2657550.2211632743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2530640.4036226496</v>
      </c>
    </row>
    <row r="318" spans="2:8" x14ac:dyDescent="0.25">
      <c r="B318" s="27">
        <v>45626</v>
      </c>
      <c r="F318" s="65"/>
      <c r="G318" s="65"/>
      <c r="H318" s="170">
        <f t="shared" si="34"/>
        <v>2029131.8904813475</v>
      </c>
    </row>
    <row r="319" spans="2:8" x14ac:dyDescent="0.25">
      <c r="B319" s="27">
        <v>45657</v>
      </c>
      <c r="F319" s="65"/>
      <c r="G319" s="65"/>
      <c r="H319" s="170">
        <f t="shared" si="34"/>
        <v>1422822.2000759232</v>
      </c>
    </row>
    <row r="320" spans="2:8" x14ac:dyDescent="0.25">
      <c r="B320" s="27">
        <v>45688</v>
      </c>
      <c r="F320" s="65"/>
      <c r="G320" s="65"/>
      <c r="H320" s="170">
        <f t="shared" si="34"/>
        <v>1624118.9818708014</v>
      </c>
    </row>
    <row r="321" spans="2:12" x14ac:dyDescent="0.25">
      <c r="B321" s="27">
        <v>45716</v>
      </c>
      <c r="F321" s="65"/>
      <c r="G321" s="65"/>
      <c r="H321" s="170">
        <f t="shared" si="34"/>
        <v>1175640.0875560236</v>
      </c>
    </row>
    <row r="322" spans="2:12" x14ac:dyDescent="0.25">
      <c r="B322" s="27">
        <v>45747</v>
      </c>
      <c r="F322" s="65"/>
      <c r="G322" s="65"/>
      <c r="H322" s="170">
        <f t="shared" si="34"/>
        <v>1385213.7887425628</v>
      </c>
    </row>
    <row r="323" spans="2:12" x14ac:dyDescent="0.25">
      <c r="B323" s="27">
        <v>45777</v>
      </c>
      <c r="F323" s="65"/>
      <c r="G323" s="65"/>
      <c r="H323" s="170">
        <f t="shared" si="34"/>
        <v>1772497.7582442956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31389456</v>
      </c>
      <c r="D327" s="109">
        <f>SUM(D249:D252,F253:F260)</f>
        <v>21953871.112553153</v>
      </c>
      <c r="E327" s="47">
        <f>SUM(D249:D252,F292:F299)</f>
        <v>26511571.324010175</v>
      </c>
      <c r="F327" s="110">
        <f>SUM(D249:D252,O253:O260)</f>
        <v>25405097.409342304</v>
      </c>
      <c r="G327" s="111">
        <f>D327-$C327</f>
        <v>-9435584.8874468468</v>
      </c>
      <c r="H327" s="111">
        <f t="shared" ref="H327:I329" si="35">E327-$C327</f>
        <v>-4877884.6759898253</v>
      </c>
      <c r="I327" s="112">
        <f t="shared" si="35"/>
        <v>-5984358.5906576961</v>
      </c>
      <c r="J327" s="118">
        <f>G327/$C327</f>
        <v>-0.30059727341075443</v>
      </c>
      <c r="K327" s="119">
        <f t="shared" ref="K327:L330" si="36">H327/$C327</f>
        <v>-0.15539882806474331</v>
      </c>
      <c r="L327" s="120">
        <f t="shared" si="36"/>
        <v>-0.19064868759298334</v>
      </c>
    </row>
    <row r="328" spans="2:12" x14ac:dyDescent="0.25">
      <c r="B328" t="s">
        <v>107</v>
      </c>
      <c r="C328" s="109">
        <f>SUM(D261:D272)</f>
        <v>30002556</v>
      </c>
      <c r="D328" s="109">
        <f>SUM(D261:D264,G265:G272)</f>
        <v>31144685.196849123</v>
      </c>
      <c r="E328" s="47">
        <f>SUM(D261:D264,G304:G311)</f>
        <v>25763245.874166448</v>
      </c>
      <c r="F328" s="110">
        <f>SUM(D261:D264,P265:P272)</f>
        <v>22848377.167809799</v>
      </c>
      <c r="G328" s="111">
        <f t="shared" ref="G328:G329" si="37">D328-$C328</f>
        <v>1142129.1968491226</v>
      </c>
      <c r="H328" s="111">
        <f t="shared" si="35"/>
        <v>-4239310.1258335523</v>
      </c>
      <c r="I328" s="112">
        <f t="shared" si="35"/>
        <v>-7154178.8321902007</v>
      </c>
      <c r="J328" s="118">
        <f t="shared" ref="J328:J330" si="38">G328/$C328</f>
        <v>3.8067729857720209E-2</v>
      </c>
      <c r="K328" s="119">
        <f t="shared" si="36"/>
        <v>-0.14129829891271772</v>
      </c>
      <c r="L328" s="120">
        <f t="shared" si="36"/>
        <v>-0.23845231160272481</v>
      </c>
    </row>
    <row r="329" spans="2:12" x14ac:dyDescent="0.25">
      <c r="B329" t="s">
        <v>108</v>
      </c>
      <c r="C329" s="109">
        <f>SUM(D273:D284)</f>
        <v>27503952</v>
      </c>
      <c r="D329" s="109">
        <f>SUM(D273:D276,H277:H284)</f>
        <v>25940235.308646187</v>
      </c>
      <c r="E329" s="47">
        <f>SUM(D273:D276,H316:H323)</f>
        <v>24350663.331756879</v>
      </c>
      <c r="F329" s="110">
        <f>SUM(D273:D276,Q277:Q284)</f>
        <v>26542506.250933494</v>
      </c>
      <c r="G329" s="111">
        <f t="shared" si="37"/>
        <v>-1563716.6913538128</v>
      </c>
      <c r="H329" s="111">
        <f t="shared" si="35"/>
        <v>-3153288.6682431214</v>
      </c>
      <c r="I329" s="112">
        <f t="shared" si="35"/>
        <v>-961445.74906650558</v>
      </c>
      <c r="J329" s="118">
        <f t="shared" si="38"/>
        <v>-5.6854254666886157E-2</v>
      </c>
      <c r="K329" s="119">
        <f t="shared" si="36"/>
        <v>-0.11464856644031088</v>
      </c>
      <c r="L329" s="120">
        <f t="shared" si="36"/>
        <v>-3.4956640015460526E-2</v>
      </c>
    </row>
    <row r="330" spans="2:12" x14ac:dyDescent="0.25">
      <c r="B330" s="69" t="s">
        <v>114</v>
      </c>
      <c r="C330" s="113">
        <f>SUM(C327:C329)</f>
        <v>88895964</v>
      </c>
      <c r="D330" s="113">
        <f t="shared" ref="D330:F330" si="39">SUM(D327:D329)</f>
        <v>79038791.618048459</v>
      </c>
      <c r="E330" s="114">
        <f t="shared" si="39"/>
        <v>76625480.529933497</v>
      </c>
      <c r="F330" s="115">
        <f t="shared" si="39"/>
        <v>74795980.828085601</v>
      </c>
      <c r="G330" s="114">
        <f>SUM(G327:G329)</f>
        <v>-9857172.381951537</v>
      </c>
      <c r="H330" s="116">
        <f t="shared" ref="H330:I330" si="40">SUM(H327:H329)</f>
        <v>-12270483.470066499</v>
      </c>
      <c r="I330" s="117">
        <f t="shared" si="40"/>
        <v>-14099983.171914402</v>
      </c>
      <c r="J330" s="121">
        <f t="shared" si="38"/>
        <v>-0.11088436345604551</v>
      </c>
      <c r="K330" s="122">
        <f t="shared" si="36"/>
        <v>-0.13803195238499802</v>
      </c>
      <c r="L330" s="123">
        <f t="shared" si="36"/>
        <v>-0.15861218594709656</v>
      </c>
    </row>
    <row r="331" spans="2:12" x14ac:dyDescent="0.25">
      <c r="B331" s="69" t="s">
        <v>118</v>
      </c>
      <c r="G331" s="124">
        <f>ABS(G327)+ABS(G328)+ABS(G329)</f>
        <v>12141430.775649782</v>
      </c>
      <c r="H331" s="125">
        <f t="shared" ref="H331:I331" si="41">ABS(H327)+ABS(H328)+ABS(H329)</f>
        <v>12270483.470066499</v>
      </c>
      <c r="I331" s="125">
        <f t="shared" si="41"/>
        <v>14099983.171914402</v>
      </c>
      <c r="J331" s="126">
        <f>G331/$C330</f>
        <v>0.13658022512304138</v>
      </c>
      <c r="K331" s="126">
        <f>H331/$C330</f>
        <v>0.13803195238499802</v>
      </c>
      <c r="L331" s="127">
        <f>I331/$C330</f>
        <v>0.15861218594709656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31389456</v>
      </c>
      <c r="D336" s="109">
        <f>SUM($D249:$D257,F258:F260)</f>
        <v>27469872.203349758</v>
      </c>
      <c r="E336" s="47">
        <f>SUM($D249:$D257,F297:F299)</f>
        <v>28404109.707140755</v>
      </c>
      <c r="F336" s="110">
        <f>SUM($D249:D257,O258:O260)</f>
        <v>28226078.012157939</v>
      </c>
      <c r="G336" s="111">
        <f>D336-$C336</f>
        <v>-3919583.7966502421</v>
      </c>
      <c r="H336" s="111">
        <f t="shared" ref="H336:H338" si="42">E336-$C336</f>
        <v>-2985346.2928592451</v>
      </c>
      <c r="I336" s="112">
        <f t="shared" ref="I336:I338" si="43">F336-$C336</f>
        <v>-3163377.9878420606</v>
      </c>
      <c r="J336" s="118">
        <f>G336/$C336</f>
        <v>-0.12486944012824695</v>
      </c>
      <c r="K336" s="119">
        <f t="shared" ref="K336:K339" si="44">H336/$C336</f>
        <v>-9.510665915520311E-2</v>
      </c>
      <c r="L336" s="120">
        <f t="shared" ref="L336:L339" si="45">I336/$C336</f>
        <v>-0.10077836289491798</v>
      </c>
    </row>
    <row r="337" spans="2:12" x14ac:dyDescent="0.25">
      <c r="B337" t="s">
        <v>107</v>
      </c>
      <c r="C337" s="109">
        <f t="shared" ref="C337:C338" si="46">C328</f>
        <v>30002556</v>
      </c>
      <c r="D337" s="109">
        <f>SUM($D261:$D269,G270:G272)</f>
        <v>29525048.948224414</v>
      </c>
      <c r="E337" s="47">
        <f>SUM($D261:$D269,G309:G311)</f>
        <v>27235598.800846107</v>
      </c>
      <c r="F337" s="110">
        <f>SUM($D261:$D269,P270:P272)</f>
        <v>26528113.728762306</v>
      </c>
      <c r="G337" s="111">
        <f t="shared" ref="G337:G338" si="47">D337-$C337</f>
        <v>-477507.05177558586</v>
      </c>
      <c r="H337" s="111">
        <f t="shared" si="42"/>
        <v>-2766957.1991538927</v>
      </c>
      <c r="I337" s="112">
        <f t="shared" si="43"/>
        <v>-3474442.2712376937</v>
      </c>
      <c r="J337" s="118">
        <f t="shared" ref="J337:J339" si="48">G337/$C337</f>
        <v>-1.5915545721357404E-2</v>
      </c>
      <c r="K337" s="119">
        <f t="shared" si="44"/>
        <v>-9.2224049149475559E-2</v>
      </c>
      <c r="L337" s="120">
        <f t="shared" si="45"/>
        <v>-0.1158048757991717</v>
      </c>
    </row>
    <row r="338" spans="2:12" x14ac:dyDescent="0.25">
      <c r="B338" t="s">
        <v>108</v>
      </c>
      <c r="C338" s="109">
        <f t="shared" si="46"/>
        <v>27503952</v>
      </c>
      <c r="D338" s="109">
        <f>SUM($D273:$D281,H282:H284)</f>
        <v>26833494.821472026</v>
      </c>
      <c r="E338" s="47">
        <f>SUM($D273:$D281,H321:H323)</f>
        <v>25570447.634542879</v>
      </c>
      <c r="F338" s="110">
        <f>SUM($D273:$D281,Q282:Q284)</f>
        <v>27103951.930861179</v>
      </c>
      <c r="G338" s="111">
        <f t="shared" si="47"/>
        <v>-670457.17852797359</v>
      </c>
      <c r="H338" s="111">
        <f t="shared" si="42"/>
        <v>-1933504.3654571213</v>
      </c>
      <c r="I338" s="112">
        <f t="shared" si="43"/>
        <v>-400000.06913882121</v>
      </c>
      <c r="J338" s="118">
        <f t="shared" si="48"/>
        <v>-2.4376757875667236E-2</v>
      </c>
      <c r="K338" s="119">
        <f t="shared" si="44"/>
        <v>-7.029914702647537E-2</v>
      </c>
      <c r="L338" s="120">
        <f t="shared" si="45"/>
        <v>-1.4543367045536628E-2</v>
      </c>
    </row>
    <row r="339" spans="2:12" x14ac:dyDescent="0.25">
      <c r="B339" s="69" t="s">
        <v>114</v>
      </c>
      <c r="C339" s="113">
        <f>SUM(C336:C338)</f>
        <v>88895964</v>
      </c>
      <c r="D339" s="113">
        <f t="shared" ref="D339:F339" si="49">SUM(D336:D338)</f>
        <v>83828415.973046198</v>
      </c>
      <c r="E339" s="114">
        <f t="shared" si="49"/>
        <v>81210156.142529741</v>
      </c>
      <c r="F339" s="115">
        <f t="shared" si="49"/>
        <v>81858143.671781421</v>
      </c>
      <c r="G339" s="114">
        <f>SUM(G336:G338)</f>
        <v>-5067548.0269538015</v>
      </c>
      <c r="H339" s="116">
        <f t="shared" ref="H339:I339" si="50">SUM(H336:H338)</f>
        <v>-7685807.8574702591</v>
      </c>
      <c r="I339" s="117">
        <f t="shared" si="50"/>
        <v>-7037820.3282185756</v>
      </c>
      <c r="J339" s="121">
        <f t="shared" si="48"/>
        <v>-5.7005377960171529E-2</v>
      </c>
      <c r="K339" s="122">
        <f t="shared" si="44"/>
        <v>-8.6458456735676537E-2</v>
      </c>
      <c r="L339" s="123">
        <f t="shared" si="45"/>
        <v>-7.9169177221798004E-2</v>
      </c>
    </row>
    <row r="340" spans="2:12" x14ac:dyDescent="0.25">
      <c r="B340" s="69" t="s">
        <v>118</v>
      </c>
      <c r="G340" s="124">
        <f>ABS(G336)+ABS(G337)+ABS(G338)</f>
        <v>5067548.0269538015</v>
      </c>
      <c r="H340" s="125">
        <f t="shared" ref="H340:I340" si="51">ABS(H336)+ABS(H337)+ABS(H338)</f>
        <v>7685807.8574702591</v>
      </c>
      <c r="I340" s="125">
        <f t="shared" si="51"/>
        <v>7037820.3282185756</v>
      </c>
      <c r="J340" s="126">
        <f>G340/$C339</f>
        <v>5.7005377960171529E-2</v>
      </c>
      <c r="K340" s="126">
        <f>H340/$C339</f>
        <v>8.6458456735676537E-2</v>
      </c>
      <c r="L340" s="127">
        <f>I340/$C339</f>
        <v>7.9169177221798004E-2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192F-1B92-4E16-9044-4736D98171E4}">
  <dimension ref="B2:AK340"/>
  <sheetViews>
    <sheetView topLeftCell="O1" workbookViewId="0">
      <pane ySplit="4" topLeftCell="A292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Returns!M5</f>
        <v>240</v>
      </c>
    </row>
    <row r="6" spans="2:17" hidden="1" outlineLevel="1" x14ac:dyDescent="0.25">
      <c r="B6" s="63">
        <v>37315</v>
      </c>
      <c r="D6" s="30">
        <f>Returns!M6</f>
        <v>72</v>
      </c>
    </row>
    <row r="7" spans="2:17" hidden="1" outlineLevel="1" x14ac:dyDescent="0.25">
      <c r="B7" s="63">
        <v>37346</v>
      </c>
      <c r="D7" s="30">
        <f>Returns!M7</f>
        <v>144</v>
      </c>
    </row>
    <row r="8" spans="2:17" hidden="1" outlineLevel="1" x14ac:dyDescent="0.25">
      <c r="B8" s="63">
        <v>37376</v>
      </c>
      <c r="D8" s="30">
        <f>Returns!M8</f>
        <v>168</v>
      </c>
    </row>
    <row r="9" spans="2:17" hidden="1" outlineLevel="1" x14ac:dyDescent="0.25">
      <c r="B9" s="63">
        <v>37407</v>
      </c>
      <c r="C9" s="30"/>
      <c r="D9" s="30">
        <f>Returns!M9</f>
        <v>372</v>
      </c>
      <c r="E9" s="31"/>
    </row>
    <row r="10" spans="2:17" hidden="1" outlineLevel="1" x14ac:dyDescent="0.25">
      <c r="B10" s="63">
        <v>37437</v>
      </c>
      <c r="C10" s="30"/>
      <c r="D10" s="30">
        <f>Returns!M10</f>
        <v>264</v>
      </c>
      <c r="E10" s="31"/>
    </row>
    <row r="11" spans="2:17" hidden="1" outlineLevel="1" x14ac:dyDescent="0.25">
      <c r="B11" s="63">
        <v>37468</v>
      </c>
      <c r="C11" s="30"/>
      <c r="D11" s="30">
        <f>Returns!M11</f>
        <v>240</v>
      </c>
      <c r="E11" s="31"/>
    </row>
    <row r="12" spans="2:17" hidden="1" outlineLevel="1" x14ac:dyDescent="0.25">
      <c r="B12" s="63">
        <v>37499</v>
      </c>
      <c r="C12" s="30"/>
      <c r="D12" s="30">
        <f>Returns!M12</f>
        <v>132</v>
      </c>
      <c r="E12" s="31"/>
    </row>
    <row r="13" spans="2:17" hidden="1" outlineLevel="1" x14ac:dyDescent="0.25">
      <c r="B13" s="63">
        <v>37529</v>
      </c>
      <c r="C13" s="30"/>
      <c r="D13" s="30">
        <f>Returns!M13</f>
        <v>252</v>
      </c>
      <c r="E13" s="31"/>
    </row>
    <row r="14" spans="2:17" hidden="1" outlineLevel="1" x14ac:dyDescent="0.25">
      <c r="B14" s="63">
        <v>37560</v>
      </c>
      <c r="C14" s="30"/>
      <c r="D14" s="30">
        <f>Returns!M14</f>
        <v>108</v>
      </c>
      <c r="E14" s="31"/>
    </row>
    <row r="15" spans="2:17" hidden="1" outlineLevel="1" x14ac:dyDescent="0.25">
      <c r="B15" s="63">
        <v>37590</v>
      </c>
      <c r="C15" s="30"/>
      <c r="D15" s="30">
        <f>Returns!M15</f>
        <v>108</v>
      </c>
      <c r="E15" s="31"/>
    </row>
    <row r="16" spans="2:17" hidden="1" outlineLevel="1" x14ac:dyDescent="0.25">
      <c r="B16" s="63">
        <v>37621</v>
      </c>
      <c r="C16" s="30"/>
      <c r="D16" s="30">
        <f>Returns!M16</f>
        <v>180</v>
      </c>
      <c r="E16" s="31"/>
    </row>
    <row r="17" spans="2:5" hidden="1" outlineLevel="1" x14ac:dyDescent="0.25">
      <c r="B17" s="63">
        <v>37652</v>
      </c>
      <c r="C17" s="30"/>
      <c r="D17" s="30">
        <f>Returns!M17</f>
        <v>156</v>
      </c>
      <c r="E17" s="31"/>
    </row>
    <row r="18" spans="2:5" hidden="1" outlineLevel="1" x14ac:dyDescent="0.25">
      <c r="B18" s="63">
        <v>37680</v>
      </c>
      <c r="C18" s="30"/>
      <c r="D18" s="30">
        <f>Returns!M18</f>
        <v>132</v>
      </c>
      <c r="E18" s="31"/>
    </row>
    <row r="19" spans="2:5" hidden="1" outlineLevel="1" x14ac:dyDescent="0.25">
      <c r="B19" s="63">
        <v>37711</v>
      </c>
      <c r="C19" s="30"/>
      <c r="D19" s="30">
        <f>Returns!M19</f>
        <v>72</v>
      </c>
      <c r="E19" s="31"/>
    </row>
    <row r="20" spans="2:5" hidden="1" outlineLevel="1" x14ac:dyDescent="0.25">
      <c r="B20" s="63">
        <v>37741</v>
      </c>
      <c r="C20" s="30"/>
      <c r="D20" s="30">
        <f>Returns!M20</f>
        <v>180</v>
      </c>
      <c r="E20" s="31"/>
    </row>
    <row r="21" spans="2:5" hidden="1" outlineLevel="1" x14ac:dyDescent="0.25">
      <c r="B21" s="63">
        <v>37772</v>
      </c>
      <c r="C21" s="30"/>
      <c r="D21" s="30">
        <f>Returns!M21</f>
        <v>204</v>
      </c>
      <c r="E21" s="31"/>
    </row>
    <row r="22" spans="2:5" hidden="1" outlineLevel="1" x14ac:dyDescent="0.25">
      <c r="B22" s="63">
        <v>37802</v>
      </c>
      <c r="C22" s="30"/>
      <c r="D22" s="30">
        <f>Returns!M22</f>
        <v>144</v>
      </c>
      <c r="E22" s="31"/>
    </row>
    <row r="23" spans="2:5" hidden="1" outlineLevel="1" x14ac:dyDescent="0.25">
      <c r="B23" s="63">
        <v>37833</v>
      </c>
      <c r="C23" s="30"/>
      <c r="D23" s="30">
        <f>Returns!M23</f>
        <v>132</v>
      </c>
      <c r="E23" s="31"/>
    </row>
    <row r="24" spans="2:5" hidden="1" outlineLevel="1" x14ac:dyDescent="0.25">
      <c r="B24" s="63">
        <v>37864</v>
      </c>
      <c r="C24" s="30"/>
      <c r="D24" s="30">
        <f>Returns!M24</f>
        <v>120</v>
      </c>
      <c r="E24" s="31"/>
    </row>
    <row r="25" spans="2:5" hidden="1" outlineLevel="1" x14ac:dyDescent="0.25">
      <c r="B25" s="63">
        <v>37894</v>
      </c>
      <c r="C25" s="30"/>
      <c r="D25" s="30">
        <f>Returns!M25</f>
        <v>96</v>
      </c>
      <c r="E25" s="31"/>
    </row>
    <row r="26" spans="2:5" hidden="1" outlineLevel="1" x14ac:dyDescent="0.25">
      <c r="B26" s="63">
        <v>37925</v>
      </c>
      <c r="C26" s="30"/>
      <c r="D26" s="30">
        <f>Returns!M26</f>
        <v>132</v>
      </c>
      <c r="E26" s="31"/>
    </row>
    <row r="27" spans="2:5" hidden="1" outlineLevel="1" x14ac:dyDescent="0.25">
      <c r="B27" s="63">
        <v>37955</v>
      </c>
      <c r="C27" s="30"/>
      <c r="D27" s="30">
        <f>Returns!M27</f>
        <v>96</v>
      </c>
      <c r="E27" s="31"/>
    </row>
    <row r="28" spans="2:5" hidden="1" outlineLevel="1" x14ac:dyDescent="0.25">
      <c r="B28" s="63">
        <v>37986</v>
      </c>
      <c r="C28" s="30"/>
      <c r="D28" s="30">
        <f>Returns!M28</f>
        <v>108</v>
      </c>
      <c r="E28" s="31"/>
    </row>
    <row r="29" spans="2:5" hidden="1" outlineLevel="1" x14ac:dyDescent="0.25">
      <c r="B29" s="63">
        <v>38017</v>
      </c>
      <c r="C29" s="30"/>
      <c r="D29" s="30">
        <f>Returns!M29</f>
        <v>156</v>
      </c>
      <c r="E29" s="31"/>
    </row>
    <row r="30" spans="2:5" hidden="1" outlineLevel="1" x14ac:dyDescent="0.25">
      <c r="B30" s="63">
        <v>38046</v>
      </c>
      <c r="C30" s="30"/>
      <c r="D30" s="30">
        <f>Returns!M30</f>
        <v>60</v>
      </c>
      <c r="E30" s="31"/>
    </row>
    <row r="31" spans="2:5" hidden="1" outlineLevel="1" x14ac:dyDescent="0.25">
      <c r="B31" s="63">
        <v>38077</v>
      </c>
      <c r="C31" s="30"/>
      <c r="D31" s="30">
        <f>Returns!M31</f>
        <v>252</v>
      </c>
      <c r="E31" s="31"/>
    </row>
    <row r="32" spans="2:5" hidden="1" outlineLevel="1" x14ac:dyDescent="0.25">
      <c r="B32" s="63">
        <v>38107</v>
      </c>
      <c r="C32" s="30"/>
      <c r="D32" s="30">
        <f>Returns!M32</f>
        <v>144</v>
      </c>
      <c r="E32" s="31"/>
    </row>
    <row r="33" spans="2:5" hidden="1" outlineLevel="1" x14ac:dyDescent="0.25">
      <c r="B33" s="63">
        <v>38138</v>
      </c>
      <c r="C33" s="30"/>
      <c r="D33" s="30">
        <f>Returns!M33</f>
        <v>156</v>
      </c>
      <c r="E33" s="31"/>
    </row>
    <row r="34" spans="2:5" hidden="1" outlineLevel="1" x14ac:dyDescent="0.25">
      <c r="B34" s="63">
        <v>38168</v>
      </c>
      <c r="C34" s="30"/>
      <c r="D34" s="30">
        <f>Returns!M34</f>
        <v>180</v>
      </c>
      <c r="E34" s="31"/>
    </row>
    <row r="35" spans="2:5" hidden="1" outlineLevel="1" x14ac:dyDescent="0.25">
      <c r="B35" s="63">
        <v>38199</v>
      </c>
      <c r="C35" s="30"/>
      <c r="D35" s="30">
        <f>Returns!M35</f>
        <v>96</v>
      </c>
      <c r="E35" s="31"/>
    </row>
    <row r="36" spans="2:5" hidden="1" outlineLevel="1" x14ac:dyDescent="0.25">
      <c r="B36" s="63">
        <v>38230</v>
      </c>
      <c r="C36" s="30"/>
      <c r="D36" s="30">
        <f>Returns!M36</f>
        <v>180</v>
      </c>
      <c r="E36" s="31"/>
    </row>
    <row r="37" spans="2:5" hidden="1" outlineLevel="1" x14ac:dyDescent="0.25">
      <c r="B37" s="63">
        <v>38260</v>
      </c>
      <c r="C37" s="30"/>
      <c r="D37" s="30">
        <f>Returns!M37</f>
        <v>96</v>
      </c>
      <c r="E37" s="31"/>
    </row>
    <row r="38" spans="2:5" hidden="1" outlineLevel="1" x14ac:dyDescent="0.25">
      <c r="B38" s="63">
        <v>38291</v>
      </c>
      <c r="C38" s="30"/>
      <c r="D38" s="30">
        <f>Returns!M38</f>
        <v>180</v>
      </c>
      <c r="E38" s="31"/>
    </row>
    <row r="39" spans="2:5" hidden="1" outlineLevel="1" x14ac:dyDescent="0.25">
      <c r="B39" s="63">
        <v>38321</v>
      </c>
      <c r="C39" s="30"/>
      <c r="D39" s="30">
        <f>Returns!M39</f>
        <v>84</v>
      </c>
      <c r="E39" s="31"/>
    </row>
    <row r="40" spans="2:5" hidden="1" outlineLevel="1" x14ac:dyDescent="0.25">
      <c r="B40" s="63">
        <v>38352</v>
      </c>
      <c r="C40" s="30"/>
      <c r="D40" s="30">
        <f>Returns!M40</f>
        <v>96</v>
      </c>
      <c r="E40" s="31"/>
    </row>
    <row r="41" spans="2:5" hidden="1" outlineLevel="1" x14ac:dyDescent="0.25">
      <c r="B41" s="63">
        <v>38383</v>
      </c>
      <c r="C41" s="30"/>
      <c r="D41" s="30">
        <f>Returns!M41</f>
        <v>132</v>
      </c>
      <c r="E41" s="31"/>
    </row>
    <row r="42" spans="2:5" hidden="1" outlineLevel="1" x14ac:dyDescent="0.25">
      <c r="B42" s="63">
        <v>38411</v>
      </c>
      <c r="C42" s="30"/>
      <c r="D42" s="30">
        <f>Returns!M42</f>
        <v>36</v>
      </c>
      <c r="E42" s="31"/>
    </row>
    <row r="43" spans="2:5" hidden="1" outlineLevel="1" x14ac:dyDescent="0.25">
      <c r="B43" s="63">
        <v>38442</v>
      </c>
      <c r="C43" s="30"/>
      <c r="D43" s="30">
        <f>Returns!M43</f>
        <v>132</v>
      </c>
      <c r="E43" s="31"/>
    </row>
    <row r="44" spans="2:5" hidden="1" outlineLevel="1" x14ac:dyDescent="0.25">
      <c r="B44" s="63">
        <v>38472</v>
      </c>
      <c r="C44" s="30"/>
      <c r="D44" s="30">
        <f>Returns!M44</f>
        <v>120</v>
      </c>
      <c r="E44" s="31"/>
    </row>
    <row r="45" spans="2:5" hidden="1" outlineLevel="1" x14ac:dyDescent="0.25">
      <c r="B45" s="63">
        <v>38503</v>
      </c>
      <c r="C45" s="30"/>
      <c r="D45" s="30">
        <f>Returns!M45</f>
        <v>60</v>
      </c>
      <c r="E45" s="31"/>
    </row>
    <row r="46" spans="2:5" hidden="1" outlineLevel="1" x14ac:dyDescent="0.25">
      <c r="B46" s="63">
        <v>38533</v>
      </c>
      <c r="C46" s="30"/>
      <c r="D46" s="30">
        <f>Returns!M46</f>
        <v>72</v>
      </c>
      <c r="E46" s="31"/>
    </row>
    <row r="47" spans="2:5" hidden="1" outlineLevel="1" x14ac:dyDescent="0.25">
      <c r="B47" s="63">
        <v>38564</v>
      </c>
      <c r="C47" s="30"/>
      <c r="D47" s="30">
        <f>Returns!M47</f>
        <v>120</v>
      </c>
      <c r="E47" s="31"/>
    </row>
    <row r="48" spans="2:5" hidden="1" outlineLevel="1" x14ac:dyDescent="0.25">
      <c r="B48" s="63">
        <v>38595</v>
      </c>
      <c r="C48" s="30"/>
      <c r="D48" s="30">
        <f>Returns!M48</f>
        <v>72</v>
      </c>
      <c r="E48" s="31"/>
    </row>
    <row r="49" spans="2:5" hidden="1" outlineLevel="1" x14ac:dyDescent="0.25">
      <c r="B49" s="63">
        <v>38625</v>
      </c>
      <c r="C49" s="30"/>
      <c r="D49" s="30">
        <f>Returns!M49</f>
        <v>84</v>
      </c>
      <c r="E49" s="31"/>
    </row>
    <row r="50" spans="2:5" hidden="1" outlineLevel="1" x14ac:dyDescent="0.25">
      <c r="B50" s="63">
        <v>38656</v>
      </c>
      <c r="C50" s="30"/>
      <c r="D50" s="30">
        <f>Returns!M50</f>
        <v>120</v>
      </c>
      <c r="E50" s="31"/>
    </row>
    <row r="51" spans="2:5" hidden="1" outlineLevel="1" x14ac:dyDescent="0.25">
      <c r="B51" s="63">
        <v>38686</v>
      </c>
      <c r="C51" s="30"/>
      <c r="D51" s="30">
        <f>Returns!M51</f>
        <v>48</v>
      </c>
      <c r="E51" s="31"/>
    </row>
    <row r="52" spans="2:5" hidden="1" outlineLevel="1" x14ac:dyDescent="0.25">
      <c r="B52" s="63">
        <v>38717</v>
      </c>
      <c r="C52" s="30"/>
      <c r="D52" s="30">
        <f>Returns!M52</f>
        <v>128</v>
      </c>
      <c r="E52" s="31"/>
    </row>
    <row r="53" spans="2:5" hidden="1" outlineLevel="1" x14ac:dyDescent="0.25">
      <c r="B53" s="63">
        <v>38748</v>
      </c>
      <c r="C53" s="30"/>
      <c r="D53" s="30">
        <f>Returns!M53</f>
        <v>48</v>
      </c>
      <c r="E53" s="31"/>
    </row>
    <row r="54" spans="2:5" hidden="1" outlineLevel="1" x14ac:dyDescent="0.25">
      <c r="B54" s="63">
        <v>38776</v>
      </c>
      <c r="C54" s="30"/>
      <c r="D54" s="30">
        <f>Returns!M54</f>
        <v>48</v>
      </c>
      <c r="E54" s="31"/>
    </row>
    <row r="55" spans="2:5" hidden="1" outlineLevel="1" x14ac:dyDescent="0.25">
      <c r="B55" s="63">
        <v>38807</v>
      </c>
      <c r="C55" s="30"/>
      <c r="D55" s="30">
        <f>Returns!M55</f>
        <v>72</v>
      </c>
      <c r="E55" s="31"/>
    </row>
    <row r="56" spans="2:5" hidden="1" outlineLevel="1" x14ac:dyDescent="0.25">
      <c r="B56" s="63">
        <v>38837</v>
      </c>
      <c r="C56" s="30"/>
      <c r="D56" s="30">
        <f>Returns!M56</f>
        <v>0</v>
      </c>
      <c r="E56" s="31"/>
    </row>
    <row r="57" spans="2:5" hidden="1" outlineLevel="1" x14ac:dyDescent="0.25">
      <c r="B57" s="63">
        <v>38868</v>
      </c>
      <c r="C57" s="30"/>
      <c r="D57" s="30">
        <f>Returns!M57</f>
        <v>108</v>
      </c>
      <c r="E57" s="31"/>
    </row>
    <row r="58" spans="2:5" hidden="1" outlineLevel="1" x14ac:dyDescent="0.25">
      <c r="B58" s="63">
        <v>38898</v>
      </c>
      <c r="C58" s="30"/>
      <c r="D58" s="30">
        <f>Returns!M58</f>
        <v>121</v>
      </c>
      <c r="E58" s="31"/>
    </row>
    <row r="59" spans="2:5" hidden="1" outlineLevel="1" x14ac:dyDescent="0.25">
      <c r="B59" s="63">
        <v>38929</v>
      </c>
      <c r="C59" s="30"/>
      <c r="D59" s="30">
        <f>Returns!M59</f>
        <v>72</v>
      </c>
      <c r="E59" s="31"/>
    </row>
    <row r="60" spans="2:5" hidden="1" outlineLevel="1" x14ac:dyDescent="0.25">
      <c r="B60" s="63">
        <v>38960</v>
      </c>
      <c r="C60" s="30"/>
      <c r="D60" s="30">
        <f>Returns!M60</f>
        <v>36</v>
      </c>
      <c r="E60" s="31"/>
    </row>
    <row r="61" spans="2:5" hidden="1" outlineLevel="1" x14ac:dyDescent="0.25">
      <c r="B61" s="63">
        <v>38990</v>
      </c>
      <c r="C61" s="30"/>
      <c r="D61" s="30">
        <f>Returns!M61</f>
        <v>12</v>
      </c>
      <c r="E61" s="31"/>
    </row>
    <row r="62" spans="2:5" hidden="1" outlineLevel="1" x14ac:dyDescent="0.25">
      <c r="B62" s="63">
        <v>39021</v>
      </c>
      <c r="C62" s="30"/>
      <c r="D62" s="30">
        <f>Returns!M62</f>
        <v>36</v>
      </c>
      <c r="E62" s="31"/>
    </row>
    <row r="63" spans="2:5" hidden="1" outlineLevel="1" x14ac:dyDescent="0.25">
      <c r="B63" s="63">
        <v>39051</v>
      </c>
      <c r="C63" s="30"/>
      <c r="D63" s="30">
        <f>Returns!M63</f>
        <v>12</v>
      </c>
      <c r="E63" s="31"/>
    </row>
    <row r="64" spans="2:5" hidden="1" outlineLevel="1" x14ac:dyDescent="0.25">
      <c r="B64" s="63">
        <v>39082</v>
      </c>
      <c r="C64" s="30"/>
      <c r="D64" s="30">
        <f>Returns!M64</f>
        <v>1</v>
      </c>
      <c r="E64" s="31"/>
    </row>
    <row r="65" spans="2:5" hidden="1" outlineLevel="1" x14ac:dyDescent="0.25">
      <c r="B65" s="63">
        <v>39113</v>
      </c>
      <c r="C65" s="30"/>
      <c r="D65" s="30">
        <f>Returns!M65</f>
        <v>24</v>
      </c>
      <c r="E65" s="31"/>
    </row>
    <row r="66" spans="2:5" hidden="1" outlineLevel="1" x14ac:dyDescent="0.25">
      <c r="B66" s="63">
        <v>39141</v>
      </c>
      <c r="C66" s="30"/>
      <c r="D66" s="30">
        <f>Returns!M66</f>
        <v>0</v>
      </c>
      <c r="E66" s="31"/>
    </row>
    <row r="67" spans="2:5" hidden="1" outlineLevel="1" x14ac:dyDescent="0.25">
      <c r="B67" s="63">
        <v>39172</v>
      </c>
      <c r="C67" s="30"/>
      <c r="D67" s="30">
        <f>Returns!M67</f>
        <v>12</v>
      </c>
      <c r="E67" s="31"/>
    </row>
    <row r="68" spans="2:5" hidden="1" outlineLevel="1" x14ac:dyDescent="0.25">
      <c r="B68" s="63">
        <v>39202</v>
      </c>
      <c r="C68" s="30"/>
      <c r="D68" s="30">
        <f>Returns!M68</f>
        <v>0</v>
      </c>
      <c r="E68" s="31"/>
    </row>
    <row r="69" spans="2:5" hidden="1" outlineLevel="1" x14ac:dyDescent="0.25">
      <c r="B69" s="63">
        <v>39233</v>
      </c>
      <c r="C69" s="30"/>
      <c r="D69" s="30">
        <f>Returns!M69</f>
        <v>12</v>
      </c>
      <c r="E69" s="31"/>
    </row>
    <row r="70" spans="2:5" hidden="1" outlineLevel="1" x14ac:dyDescent="0.25">
      <c r="B70" s="63">
        <v>39263</v>
      </c>
      <c r="C70" s="30"/>
      <c r="D70" s="30">
        <f>Returns!M70</f>
        <v>0</v>
      </c>
      <c r="E70" s="31"/>
    </row>
    <row r="71" spans="2:5" hidden="1" outlineLevel="1" x14ac:dyDescent="0.25">
      <c r="B71" s="63">
        <v>39294</v>
      </c>
      <c r="C71" s="30"/>
      <c r="D71" s="30">
        <f>Returns!M71</f>
        <v>0</v>
      </c>
      <c r="E71" s="31"/>
    </row>
    <row r="72" spans="2:5" hidden="1" outlineLevel="1" x14ac:dyDescent="0.25">
      <c r="B72" s="63">
        <v>39325</v>
      </c>
      <c r="C72" s="30"/>
      <c r="D72" s="30">
        <f>Returns!M72</f>
        <v>24</v>
      </c>
      <c r="E72" s="31"/>
    </row>
    <row r="73" spans="2:5" hidden="1" outlineLevel="1" x14ac:dyDescent="0.25">
      <c r="B73" s="63">
        <v>39355</v>
      </c>
      <c r="C73" s="30"/>
      <c r="D73" s="30">
        <f>Returns!M73</f>
        <v>12</v>
      </c>
      <c r="E73" s="31"/>
    </row>
    <row r="74" spans="2:5" hidden="1" outlineLevel="1" x14ac:dyDescent="0.25">
      <c r="B74" s="63">
        <v>39386</v>
      </c>
      <c r="C74" s="30"/>
      <c r="D74" s="30">
        <f>Returns!M74</f>
        <v>0</v>
      </c>
      <c r="E74" s="31"/>
    </row>
    <row r="75" spans="2:5" hidden="1" outlineLevel="1" x14ac:dyDescent="0.25">
      <c r="B75" s="63">
        <v>39416</v>
      </c>
      <c r="C75" s="30"/>
      <c r="D75" s="30">
        <f>Returns!M75</f>
        <v>0</v>
      </c>
      <c r="E75" s="31"/>
    </row>
    <row r="76" spans="2:5" hidden="1" outlineLevel="1" x14ac:dyDescent="0.25">
      <c r="B76" s="63">
        <v>39447</v>
      </c>
      <c r="C76" s="30"/>
      <c r="D76" s="30">
        <f>Returns!M76</f>
        <v>0</v>
      </c>
      <c r="E76" s="31"/>
    </row>
    <row r="77" spans="2:5" hidden="1" outlineLevel="1" x14ac:dyDescent="0.25">
      <c r="B77" s="63">
        <v>39478</v>
      </c>
      <c r="C77" s="30"/>
      <c r="D77" s="30">
        <f>Returns!M77</f>
        <v>0</v>
      </c>
      <c r="E77" s="31"/>
    </row>
    <row r="78" spans="2:5" hidden="1" outlineLevel="1" x14ac:dyDescent="0.25">
      <c r="B78" s="63">
        <v>39507</v>
      </c>
      <c r="C78" s="30"/>
      <c r="D78" s="30">
        <f>Returns!M78</f>
        <v>84</v>
      </c>
      <c r="E78" s="31"/>
    </row>
    <row r="79" spans="2:5" hidden="1" outlineLevel="1" x14ac:dyDescent="0.25">
      <c r="B79" s="63">
        <v>39538</v>
      </c>
      <c r="C79" s="30"/>
      <c r="D79" s="30">
        <f>Returns!M79</f>
        <v>12</v>
      </c>
      <c r="E79" s="31"/>
    </row>
    <row r="80" spans="2:5" hidden="1" outlineLevel="1" x14ac:dyDescent="0.25">
      <c r="B80" s="63">
        <v>39568</v>
      </c>
      <c r="C80" s="30"/>
      <c r="D80" s="30">
        <f>Returns!M80</f>
        <v>12</v>
      </c>
      <c r="E80" s="31"/>
    </row>
    <row r="81" spans="2:5" hidden="1" outlineLevel="1" x14ac:dyDescent="0.25">
      <c r="B81" s="63">
        <v>39599</v>
      </c>
      <c r="C81" s="30"/>
      <c r="D81" s="30">
        <f>Returns!M81</f>
        <v>0</v>
      </c>
      <c r="E81" s="31"/>
    </row>
    <row r="82" spans="2:5" hidden="1" outlineLevel="1" x14ac:dyDescent="0.25">
      <c r="B82" s="63">
        <v>39629</v>
      </c>
      <c r="C82" s="30"/>
      <c r="D82" s="30">
        <f>Returns!M82</f>
        <v>0</v>
      </c>
      <c r="E82" s="31"/>
    </row>
    <row r="83" spans="2:5" hidden="1" outlineLevel="1" x14ac:dyDescent="0.25">
      <c r="B83" s="63">
        <v>39660</v>
      </c>
      <c r="C83" s="30"/>
      <c r="D83" s="30">
        <f>Returns!M83</f>
        <v>0</v>
      </c>
      <c r="E83" s="31"/>
    </row>
    <row r="84" spans="2:5" hidden="1" outlineLevel="1" x14ac:dyDescent="0.25">
      <c r="B84" s="63">
        <v>39691</v>
      </c>
      <c r="C84" s="30"/>
      <c r="D84" s="30">
        <f>Returns!M84</f>
        <v>0</v>
      </c>
      <c r="E84" s="31"/>
    </row>
    <row r="85" spans="2:5" hidden="1" outlineLevel="1" x14ac:dyDescent="0.25">
      <c r="B85" s="63">
        <v>39721</v>
      </c>
      <c r="C85" s="30"/>
      <c r="D85" s="30">
        <f>Returns!M85</f>
        <v>12</v>
      </c>
      <c r="E85" s="31"/>
    </row>
    <row r="86" spans="2:5" hidden="1" outlineLevel="1" x14ac:dyDescent="0.25">
      <c r="B86" s="63">
        <v>39752</v>
      </c>
      <c r="C86" s="30"/>
      <c r="D86" s="30">
        <f>Returns!M86</f>
        <v>0</v>
      </c>
      <c r="E86" s="31"/>
    </row>
    <row r="87" spans="2:5" hidden="1" outlineLevel="1" x14ac:dyDescent="0.25">
      <c r="B87" s="63">
        <v>39782</v>
      </c>
      <c r="C87" s="30"/>
      <c r="D87" s="30">
        <f>Returns!M87</f>
        <v>0</v>
      </c>
      <c r="E87" s="31"/>
    </row>
    <row r="88" spans="2:5" hidden="1" outlineLevel="1" x14ac:dyDescent="0.25">
      <c r="B88" s="63">
        <v>39813</v>
      </c>
      <c r="C88" s="30"/>
      <c r="D88" s="30">
        <f>Returns!M88</f>
        <v>0</v>
      </c>
      <c r="E88" s="31"/>
    </row>
    <row r="89" spans="2:5" hidden="1" outlineLevel="1" x14ac:dyDescent="0.25">
      <c r="B89" s="63">
        <v>39844</v>
      </c>
      <c r="C89" s="30"/>
      <c r="D89" s="30">
        <f>Returns!M89</f>
        <v>12</v>
      </c>
      <c r="E89" s="31"/>
    </row>
    <row r="90" spans="2:5" hidden="1" outlineLevel="1" x14ac:dyDescent="0.25">
      <c r="B90" s="63">
        <v>39872</v>
      </c>
      <c r="C90" s="30"/>
      <c r="D90" s="30">
        <f>Returns!M90</f>
        <v>24</v>
      </c>
      <c r="E90" s="31"/>
    </row>
    <row r="91" spans="2:5" hidden="1" outlineLevel="1" x14ac:dyDescent="0.25">
      <c r="B91" s="63">
        <v>39903</v>
      </c>
      <c r="C91" s="30"/>
      <c r="D91" s="30">
        <f>Returns!M91</f>
        <v>0</v>
      </c>
      <c r="E91" s="31"/>
    </row>
    <row r="92" spans="2:5" hidden="1" outlineLevel="1" x14ac:dyDescent="0.25">
      <c r="B92" s="63">
        <v>39933</v>
      </c>
      <c r="C92" s="30"/>
      <c r="D92" s="30">
        <f>Returns!M92</f>
        <v>12</v>
      </c>
      <c r="E92" s="31"/>
    </row>
    <row r="93" spans="2:5" hidden="1" outlineLevel="1" x14ac:dyDescent="0.25">
      <c r="B93" s="63">
        <v>39964</v>
      </c>
      <c r="C93" s="30"/>
      <c r="D93" s="30">
        <f>Returns!M93</f>
        <v>0</v>
      </c>
      <c r="E93" s="31"/>
    </row>
    <row r="94" spans="2:5" hidden="1" outlineLevel="1" x14ac:dyDescent="0.25">
      <c r="B94" s="63">
        <v>39994</v>
      </c>
      <c r="C94" s="30"/>
      <c r="D94" s="30">
        <f>Returns!M94</f>
        <v>0</v>
      </c>
      <c r="E94" s="31"/>
    </row>
    <row r="95" spans="2:5" hidden="1" outlineLevel="1" x14ac:dyDescent="0.25">
      <c r="B95" s="63">
        <v>40025</v>
      </c>
      <c r="C95" s="30"/>
      <c r="D95" s="30">
        <f>Returns!M95</f>
        <v>300</v>
      </c>
      <c r="E95" s="31"/>
    </row>
    <row r="96" spans="2:5" hidden="1" outlineLevel="1" x14ac:dyDescent="0.25">
      <c r="B96" s="63">
        <v>40056</v>
      </c>
      <c r="C96" s="30"/>
      <c r="D96" s="30">
        <f>Returns!M96</f>
        <v>2</v>
      </c>
      <c r="E96" s="31"/>
    </row>
    <row r="97" spans="2:5" hidden="1" outlineLevel="1" x14ac:dyDescent="0.25">
      <c r="B97" s="63">
        <v>40086</v>
      </c>
      <c r="C97" s="30"/>
      <c r="D97" s="30">
        <f>Returns!M97</f>
        <v>0</v>
      </c>
      <c r="E97" s="31"/>
    </row>
    <row r="98" spans="2:5" hidden="1" outlineLevel="1" x14ac:dyDescent="0.25">
      <c r="B98" s="63">
        <v>40117</v>
      </c>
      <c r="C98" s="30"/>
      <c r="D98" s="30">
        <f>Returns!M98</f>
        <v>0</v>
      </c>
      <c r="E98" s="31"/>
    </row>
    <row r="99" spans="2:5" hidden="1" outlineLevel="1" x14ac:dyDescent="0.25">
      <c r="B99" s="63">
        <v>40147</v>
      </c>
      <c r="C99" s="30"/>
      <c r="D99" s="30">
        <f>Returns!M99</f>
        <v>0</v>
      </c>
      <c r="E99" s="31"/>
    </row>
    <row r="100" spans="2:5" hidden="1" outlineLevel="1" x14ac:dyDescent="0.25">
      <c r="B100" s="63">
        <v>40178</v>
      </c>
      <c r="C100" s="30"/>
      <c r="D100" s="30">
        <f>Returns!M100</f>
        <v>0</v>
      </c>
      <c r="E100" s="31"/>
    </row>
    <row r="101" spans="2:5" hidden="1" outlineLevel="1" x14ac:dyDescent="0.25">
      <c r="B101" s="63">
        <v>40209</v>
      </c>
      <c r="C101" s="30"/>
      <c r="D101" s="30">
        <f>Returns!M101</f>
        <v>0</v>
      </c>
      <c r="E101" s="31"/>
    </row>
    <row r="102" spans="2:5" hidden="1" outlineLevel="1" x14ac:dyDescent="0.25">
      <c r="B102" s="63">
        <v>40237</v>
      </c>
      <c r="C102" s="30"/>
      <c r="D102" s="30">
        <f>Returns!M102</f>
        <v>0</v>
      </c>
      <c r="E102" s="31"/>
    </row>
    <row r="103" spans="2:5" hidden="1" outlineLevel="1" x14ac:dyDescent="0.25">
      <c r="B103" s="63">
        <v>40268</v>
      </c>
      <c r="C103" s="30"/>
      <c r="D103" s="30">
        <f>Returns!M103</f>
        <v>0</v>
      </c>
      <c r="E103" s="31"/>
    </row>
    <row r="104" spans="2:5" hidden="1" outlineLevel="1" x14ac:dyDescent="0.25">
      <c r="B104" s="63">
        <v>40298</v>
      </c>
      <c r="C104" s="30"/>
      <c r="D104" s="30">
        <f>Returns!M104</f>
        <v>0</v>
      </c>
      <c r="E104" s="31"/>
    </row>
    <row r="105" spans="2:5" hidden="1" outlineLevel="1" x14ac:dyDescent="0.25">
      <c r="B105" s="63">
        <v>40329</v>
      </c>
      <c r="C105" s="30"/>
      <c r="D105" s="30">
        <f>Returns!M105</f>
        <v>12</v>
      </c>
      <c r="E105" s="31"/>
    </row>
    <row r="106" spans="2:5" hidden="1" outlineLevel="1" x14ac:dyDescent="0.25">
      <c r="B106" s="63">
        <v>40359</v>
      </c>
      <c r="C106" s="30"/>
      <c r="D106" s="30">
        <f>Returns!M106</f>
        <v>24</v>
      </c>
      <c r="E106" s="31"/>
    </row>
    <row r="107" spans="2:5" hidden="1" outlineLevel="1" x14ac:dyDescent="0.25">
      <c r="B107" s="63">
        <v>40390</v>
      </c>
      <c r="C107" s="30"/>
      <c r="D107" s="30">
        <f>Returns!M107</f>
        <v>0</v>
      </c>
      <c r="E107" s="31"/>
    </row>
    <row r="108" spans="2:5" hidden="1" outlineLevel="1" x14ac:dyDescent="0.25">
      <c r="B108" s="63">
        <v>40421</v>
      </c>
      <c r="C108" s="30"/>
      <c r="D108" s="30">
        <f>Returns!M108</f>
        <v>72</v>
      </c>
      <c r="E108" s="31"/>
    </row>
    <row r="109" spans="2:5" hidden="1" outlineLevel="1" x14ac:dyDescent="0.25">
      <c r="B109" s="63">
        <v>40451</v>
      </c>
      <c r="C109" s="30"/>
      <c r="D109" s="30">
        <f>Returns!M109</f>
        <v>0</v>
      </c>
      <c r="E109" s="31"/>
    </row>
    <row r="110" spans="2:5" hidden="1" outlineLevel="1" x14ac:dyDescent="0.25">
      <c r="B110" s="63">
        <v>40482</v>
      </c>
      <c r="C110" s="30"/>
      <c r="D110" s="30">
        <f>Returns!M110</f>
        <v>12</v>
      </c>
      <c r="E110" s="31"/>
    </row>
    <row r="111" spans="2:5" hidden="1" outlineLevel="1" x14ac:dyDescent="0.25">
      <c r="B111" s="63">
        <v>40512</v>
      </c>
      <c r="C111" s="30"/>
      <c r="D111" s="30">
        <f>Returns!M111</f>
        <v>12</v>
      </c>
      <c r="E111" s="31"/>
    </row>
    <row r="112" spans="2:5" hidden="1" outlineLevel="1" x14ac:dyDescent="0.25">
      <c r="B112" s="63">
        <v>40543</v>
      </c>
      <c r="C112" s="30"/>
      <c r="D112" s="30">
        <f>Returns!M112</f>
        <v>0</v>
      </c>
      <c r="E112" s="31"/>
    </row>
    <row r="113" spans="2:5" hidden="1" outlineLevel="1" x14ac:dyDescent="0.25">
      <c r="B113" s="63">
        <v>40574</v>
      </c>
      <c r="C113" s="30"/>
      <c r="D113" s="30">
        <f>Returns!M113</f>
        <v>12</v>
      </c>
      <c r="E113" s="31"/>
    </row>
    <row r="114" spans="2:5" hidden="1" outlineLevel="1" x14ac:dyDescent="0.25">
      <c r="B114" s="63">
        <v>40602</v>
      </c>
      <c r="C114" s="30"/>
      <c r="D114" s="30">
        <f>Returns!M114</f>
        <v>0</v>
      </c>
      <c r="E114" s="31"/>
    </row>
    <row r="115" spans="2:5" hidden="1" outlineLevel="1" x14ac:dyDescent="0.25">
      <c r="B115" s="63">
        <v>40633</v>
      </c>
      <c r="C115" s="30"/>
      <c r="D115" s="30">
        <f>Returns!M115</f>
        <v>24</v>
      </c>
      <c r="E115" s="31"/>
    </row>
    <row r="116" spans="2:5" hidden="1" outlineLevel="1" x14ac:dyDescent="0.25">
      <c r="B116" s="63">
        <v>40663</v>
      </c>
      <c r="C116" s="30"/>
      <c r="D116" s="30">
        <f>Returns!M116</f>
        <v>0</v>
      </c>
      <c r="E116" s="31"/>
    </row>
    <row r="117" spans="2:5" hidden="1" outlineLevel="1" x14ac:dyDescent="0.25">
      <c r="B117" s="63">
        <v>40694</v>
      </c>
      <c r="C117" s="30"/>
      <c r="D117" s="30">
        <f>Returns!M117</f>
        <v>0</v>
      </c>
      <c r="E117" s="31"/>
    </row>
    <row r="118" spans="2:5" hidden="1" outlineLevel="1" x14ac:dyDescent="0.25">
      <c r="B118" s="63">
        <v>40724</v>
      </c>
      <c r="C118" s="30"/>
      <c r="D118" s="30">
        <f>Returns!M118</f>
        <v>12</v>
      </c>
      <c r="E118" s="31"/>
    </row>
    <row r="119" spans="2:5" hidden="1" outlineLevel="1" x14ac:dyDescent="0.25">
      <c r="B119" s="63">
        <v>40755</v>
      </c>
      <c r="C119" s="30"/>
      <c r="D119" s="30">
        <f>Returns!M119</f>
        <v>0</v>
      </c>
      <c r="E119" s="31"/>
    </row>
    <row r="120" spans="2:5" hidden="1" outlineLevel="1" x14ac:dyDescent="0.25">
      <c r="B120" s="63">
        <v>40786</v>
      </c>
      <c r="C120" s="30"/>
      <c r="D120" s="30">
        <f>Returns!M120</f>
        <v>12</v>
      </c>
      <c r="E120" s="31"/>
    </row>
    <row r="121" spans="2:5" hidden="1" outlineLevel="1" x14ac:dyDescent="0.25">
      <c r="B121" s="63">
        <v>40816</v>
      </c>
      <c r="C121" s="30"/>
      <c r="D121" s="30">
        <f>Returns!M121</f>
        <v>12</v>
      </c>
      <c r="E121" s="31"/>
    </row>
    <row r="122" spans="2:5" hidden="1" outlineLevel="1" x14ac:dyDescent="0.25">
      <c r="B122" s="63">
        <v>40847</v>
      </c>
      <c r="C122" s="30"/>
      <c r="D122" s="30">
        <f>Returns!M122</f>
        <v>0</v>
      </c>
      <c r="E122" s="31"/>
    </row>
    <row r="123" spans="2:5" hidden="1" outlineLevel="1" x14ac:dyDescent="0.25">
      <c r="B123" s="63">
        <v>40877</v>
      </c>
      <c r="C123" s="30"/>
      <c r="D123" s="30">
        <f>Returns!M123</f>
        <v>0</v>
      </c>
      <c r="E123" s="31"/>
    </row>
    <row r="124" spans="2:5" hidden="1" outlineLevel="1" x14ac:dyDescent="0.25">
      <c r="B124" s="63">
        <v>40908</v>
      </c>
      <c r="C124" s="30"/>
      <c r="D124" s="30">
        <f>Returns!M124</f>
        <v>0</v>
      </c>
      <c r="E124" s="31"/>
    </row>
    <row r="125" spans="2:5" hidden="1" outlineLevel="1" x14ac:dyDescent="0.25">
      <c r="B125" s="63">
        <v>40939</v>
      </c>
      <c r="C125" s="30"/>
      <c r="D125" s="30">
        <f>Returns!M125</f>
        <v>24</v>
      </c>
      <c r="E125" s="31"/>
    </row>
    <row r="126" spans="2:5" hidden="1" outlineLevel="1" x14ac:dyDescent="0.25">
      <c r="B126" s="63">
        <v>40968</v>
      </c>
      <c r="C126" s="30"/>
      <c r="D126" s="30">
        <f>Returns!M126</f>
        <v>36</v>
      </c>
      <c r="E126" s="31"/>
    </row>
    <row r="127" spans="2:5" hidden="1" outlineLevel="1" x14ac:dyDescent="0.25">
      <c r="B127" s="63">
        <v>40999</v>
      </c>
      <c r="C127" s="30"/>
      <c r="D127" s="30">
        <f>Returns!M127</f>
        <v>0</v>
      </c>
      <c r="E127" s="31"/>
    </row>
    <row r="128" spans="2:5" hidden="1" outlineLevel="1" x14ac:dyDescent="0.25">
      <c r="B128" s="63">
        <v>41029</v>
      </c>
      <c r="C128" s="30"/>
      <c r="D128" s="30">
        <f>Returns!M128</f>
        <v>0</v>
      </c>
      <c r="E128" s="31"/>
    </row>
    <row r="129" spans="2:5" hidden="1" outlineLevel="1" x14ac:dyDescent="0.25">
      <c r="B129" s="63">
        <v>41060</v>
      </c>
      <c r="C129" s="30"/>
      <c r="D129" s="30">
        <f>Returns!M129</f>
        <v>60</v>
      </c>
      <c r="E129" s="31"/>
    </row>
    <row r="130" spans="2:5" hidden="1" outlineLevel="1" x14ac:dyDescent="0.25">
      <c r="B130" s="63">
        <v>41090</v>
      </c>
      <c r="C130" s="30"/>
      <c r="D130" s="30">
        <f>Returns!M130</f>
        <v>0</v>
      </c>
      <c r="E130" s="31"/>
    </row>
    <row r="131" spans="2:5" hidden="1" outlineLevel="1" x14ac:dyDescent="0.25">
      <c r="B131" s="63">
        <v>41121</v>
      </c>
      <c r="C131" s="30"/>
      <c r="D131" s="30">
        <f>Returns!M131</f>
        <v>12</v>
      </c>
      <c r="E131" s="31"/>
    </row>
    <row r="132" spans="2:5" hidden="1" outlineLevel="1" x14ac:dyDescent="0.25">
      <c r="B132" s="63">
        <v>41152</v>
      </c>
      <c r="C132" s="30"/>
      <c r="D132" s="30">
        <f>Returns!M132</f>
        <v>36</v>
      </c>
      <c r="E132" s="31"/>
    </row>
    <row r="133" spans="2:5" hidden="1" outlineLevel="1" x14ac:dyDescent="0.25">
      <c r="B133" s="63">
        <v>41182</v>
      </c>
      <c r="C133" s="30"/>
      <c r="D133" s="30">
        <f>Returns!M133</f>
        <v>60</v>
      </c>
      <c r="E133" s="31"/>
    </row>
    <row r="134" spans="2:5" hidden="1" outlineLevel="1" x14ac:dyDescent="0.25">
      <c r="B134" s="63">
        <v>41213</v>
      </c>
      <c r="C134" s="30"/>
      <c r="D134" s="30">
        <f>Returns!M134</f>
        <v>12</v>
      </c>
      <c r="E134" s="31"/>
    </row>
    <row r="135" spans="2:5" hidden="1" outlineLevel="1" x14ac:dyDescent="0.25">
      <c r="B135" s="63">
        <v>41243</v>
      </c>
      <c r="C135" s="30"/>
      <c r="D135" s="30">
        <f>Returns!M135</f>
        <v>12</v>
      </c>
      <c r="E135" s="31"/>
    </row>
    <row r="136" spans="2:5" hidden="1" outlineLevel="1" x14ac:dyDescent="0.25">
      <c r="B136" s="63">
        <v>41274</v>
      </c>
      <c r="C136" s="30"/>
      <c r="D136" s="30">
        <f>Returns!M136</f>
        <v>252</v>
      </c>
      <c r="E136" s="31"/>
    </row>
    <row r="137" spans="2:5" hidden="1" outlineLevel="1" x14ac:dyDescent="0.25">
      <c r="B137" s="63">
        <v>41305</v>
      </c>
      <c r="C137" s="30"/>
      <c r="D137" s="30">
        <f>Returns!M137</f>
        <v>120</v>
      </c>
      <c r="E137" s="31"/>
    </row>
    <row r="138" spans="2:5" hidden="1" outlineLevel="1" x14ac:dyDescent="0.25">
      <c r="B138" s="63">
        <v>41333</v>
      </c>
      <c r="C138" s="30"/>
      <c r="D138" s="30">
        <f>Returns!M138</f>
        <v>12</v>
      </c>
      <c r="E138" s="31"/>
    </row>
    <row r="139" spans="2:5" hidden="1" outlineLevel="1" x14ac:dyDescent="0.25">
      <c r="B139" s="63">
        <v>41364</v>
      </c>
      <c r="C139" s="30"/>
      <c r="D139" s="30">
        <f>Returns!M139</f>
        <v>36</v>
      </c>
      <c r="E139" s="31"/>
    </row>
    <row r="140" spans="2:5" hidden="1" outlineLevel="1" x14ac:dyDescent="0.25">
      <c r="B140" s="63">
        <v>41394</v>
      </c>
      <c r="C140" s="30"/>
      <c r="D140" s="30">
        <f>Returns!M140</f>
        <v>36</v>
      </c>
      <c r="E140" s="31"/>
    </row>
    <row r="141" spans="2:5" hidden="1" outlineLevel="1" x14ac:dyDescent="0.25">
      <c r="B141" s="63">
        <v>41425</v>
      </c>
      <c r="C141" s="30"/>
      <c r="D141" s="30">
        <f>Returns!M141</f>
        <v>168</v>
      </c>
      <c r="E141" s="31"/>
    </row>
    <row r="142" spans="2:5" hidden="1" outlineLevel="1" x14ac:dyDescent="0.25">
      <c r="B142" s="63">
        <v>41455</v>
      </c>
      <c r="C142" s="30"/>
      <c r="D142" s="30">
        <f>Returns!M142</f>
        <v>144</v>
      </c>
      <c r="E142" s="31"/>
    </row>
    <row r="143" spans="2:5" hidden="1" outlineLevel="1" x14ac:dyDescent="0.25">
      <c r="B143" s="63">
        <v>41486</v>
      </c>
      <c r="C143" s="30"/>
      <c r="D143" s="30">
        <f>Returns!M143</f>
        <v>336</v>
      </c>
      <c r="E143" s="31"/>
    </row>
    <row r="144" spans="2:5" hidden="1" outlineLevel="1" x14ac:dyDescent="0.25">
      <c r="B144" s="63">
        <v>41517</v>
      </c>
      <c r="C144" s="30"/>
      <c r="D144" s="30">
        <f>Returns!M144</f>
        <v>204</v>
      </c>
      <c r="E144" s="31"/>
    </row>
    <row r="145" spans="2:17" hidden="1" outlineLevel="1" x14ac:dyDescent="0.25">
      <c r="B145" s="63">
        <v>41547</v>
      </c>
      <c r="C145" s="30"/>
      <c r="D145" s="30">
        <f>Returns!M145</f>
        <v>144</v>
      </c>
      <c r="E145" s="31"/>
    </row>
    <row r="146" spans="2:17" hidden="1" outlineLevel="1" x14ac:dyDescent="0.25">
      <c r="B146" s="63">
        <v>41578</v>
      </c>
      <c r="C146" s="30"/>
      <c r="D146" s="30">
        <f>Returns!M146</f>
        <v>492</v>
      </c>
      <c r="E146" s="31"/>
    </row>
    <row r="147" spans="2:17" hidden="1" outlineLevel="1" x14ac:dyDescent="0.25">
      <c r="B147" s="63">
        <v>41608</v>
      </c>
      <c r="C147" s="30"/>
      <c r="D147" s="30">
        <f>Returns!M147</f>
        <v>192</v>
      </c>
      <c r="E147" s="31"/>
    </row>
    <row r="148" spans="2:17" hidden="1" outlineLevel="1" x14ac:dyDescent="0.25">
      <c r="B148" s="63">
        <v>41639</v>
      </c>
      <c r="C148" s="30"/>
      <c r="D148" s="30">
        <f>Returns!M148</f>
        <v>228</v>
      </c>
      <c r="E148" s="31"/>
    </row>
    <row r="149" spans="2:17" collapsed="1" x14ac:dyDescent="0.25">
      <c r="B149" s="27">
        <v>41670</v>
      </c>
      <c r="C149" s="30">
        <f>Sales!M148</f>
        <v>993</v>
      </c>
      <c r="D149" s="30">
        <f>Returns!M149</f>
        <v>264</v>
      </c>
      <c r="E149" s="31">
        <f t="shared" ref="E149:E212" si="0">IFERROR(D149/C149,0)</f>
        <v>0.26586102719033233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Sales!M149</f>
        <v>718</v>
      </c>
      <c r="D150" s="30">
        <f>Returns!M150</f>
        <v>192</v>
      </c>
      <c r="E150" s="31">
        <f t="shared" si="0"/>
        <v>0.26740947075208915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Sales!M150</f>
        <v>642</v>
      </c>
      <c r="D151" s="30">
        <f>Returns!M151</f>
        <v>144</v>
      </c>
      <c r="E151" s="31">
        <f t="shared" si="0"/>
        <v>0.22429906542056074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Sales!M151</f>
        <v>762</v>
      </c>
      <c r="D152" s="30">
        <f>Returns!M152</f>
        <v>144</v>
      </c>
      <c r="E152" s="31">
        <f t="shared" si="0"/>
        <v>0.1889763779527559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Sales!M152</f>
        <v>980</v>
      </c>
      <c r="D153" s="30">
        <f>Returns!M153</f>
        <v>300</v>
      </c>
      <c r="E153" s="31">
        <f t="shared" si="0"/>
        <v>0.30612244897959184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Sales!M153</f>
        <v>904</v>
      </c>
      <c r="D154" s="30">
        <f>Returns!M154</f>
        <v>216</v>
      </c>
      <c r="E154" s="31">
        <f t="shared" si="0"/>
        <v>0.23893805309734514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Sales!M154</f>
        <v>1242</v>
      </c>
      <c r="D155" s="30">
        <f>Returns!M155</f>
        <v>362</v>
      </c>
      <c r="E155" s="31">
        <f t="shared" si="0"/>
        <v>0.29146537842190018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Sales!M155</f>
        <v>904</v>
      </c>
      <c r="D156" s="30">
        <f>Returns!M156</f>
        <v>156</v>
      </c>
      <c r="E156" s="31">
        <f t="shared" si="0"/>
        <v>0.17256637168141592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Sales!M156</f>
        <v>803</v>
      </c>
      <c r="D157" s="30">
        <f>Returns!M157</f>
        <v>880</v>
      </c>
      <c r="E157" s="31">
        <f t="shared" si="0"/>
        <v>1.095890410958904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Sales!M157</f>
        <v>1160</v>
      </c>
      <c r="D158" s="30">
        <f>Returns!M158</f>
        <v>148</v>
      </c>
      <c r="E158" s="31">
        <f t="shared" si="0"/>
        <v>0.12758620689655173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Sales!M158</f>
        <v>880</v>
      </c>
      <c r="D159" s="30">
        <f>Returns!M159</f>
        <v>494</v>
      </c>
      <c r="E159" s="31">
        <f t="shared" si="0"/>
        <v>0.5613636363636364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Sales!M159</f>
        <v>1855</v>
      </c>
      <c r="D160" s="30">
        <f>Returns!M160</f>
        <v>516</v>
      </c>
      <c r="E160" s="31">
        <f t="shared" si="0"/>
        <v>0.27816711590296495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Sales!M160</f>
        <v>551</v>
      </c>
      <c r="D161" s="30">
        <f>Returns!M161</f>
        <v>301</v>
      </c>
      <c r="E161" s="31">
        <f t="shared" si="0"/>
        <v>0.54627949183303082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Sales!M161</f>
        <v>562</v>
      </c>
      <c r="D162" s="30">
        <f>Returns!M162</f>
        <v>385</v>
      </c>
      <c r="E162" s="31">
        <f t="shared" si="0"/>
        <v>0.68505338078291811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Sales!M162</f>
        <v>780</v>
      </c>
      <c r="D163" s="30">
        <f>Returns!M163</f>
        <v>382</v>
      </c>
      <c r="E163" s="31">
        <f t="shared" si="0"/>
        <v>0.48974358974358972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Sales!M163</f>
        <v>578</v>
      </c>
      <c r="D164" s="30">
        <f>Returns!M164</f>
        <v>411</v>
      </c>
      <c r="E164" s="31">
        <f t="shared" si="0"/>
        <v>0.71107266435986161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Sales!M164</f>
        <v>642</v>
      </c>
      <c r="D165" s="30">
        <f>Returns!M165</f>
        <v>194</v>
      </c>
      <c r="E165" s="31">
        <f t="shared" si="0"/>
        <v>0.30218068535825543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Sales!M165</f>
        <v>566</v>
      </c>
      <c r="D166" s="30">
        <f>Returns!M166</f>
        <v>294</v>
      </c>
      <c r="E166" s="31">
        <f t="shared" si="0"/>
        <v>0.51943462897526504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Sales!M166</f>
        <v>712</v>
      </c>
      <c r="D167" s="30">
        <f>Returns!M167</f>
        <v>228</v>
      </c>
      <c r="E167" s="31">
        <f t="shared" si="0"/>
        <v>0.3202247191011236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Sales!M167</f>
        <v>617</v>
      </c>
      <c r="D168" s="30">
        <f>Returns!M168</f>
        <v>516</v>
      </c>
      <c r="E168" s="31">
        <f t="shared" si="0"/>
        <v>0.83630470016207459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Sales!M168</f>
        <v>399</v>
      </c>
      <c r="D169" s="30">
        <f>Returns!M169</f>
        <v>204</v>
      </c>
      <c r="E169" s="31">
        <f t="shared" si="0"/>
        <v>0.51127819548872178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Sales!M169</f>
        <v>755</v>
      </c>
      <c r="D170" s="30">
        <f>Returns!M170</f>
        <v>108</v>
      </c>
      <c r="E170" s="31">
        <f t="shared" si="0"/>
        <v>0.14304635761589404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Sales!M170</f>
        <v>618</v>
      </c>
      <c r="D171" s="30">
        <f>Returns!M171</f>
        <v>168</v>
      </c>
      <c r="E171" s="31">
        <f t="shared" si="0"/>
        <v>0.27184466019417475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Sales!M171</f>
        <v>1342</v>
      </c>
      <c r="D172" s="30">
        <f>Returns!M172</f>
        <v>96</v>
      </c>
      <c r="E172" s="31">
        <f t="shared" si="0"/>
        <v>7.1535022354694486E-2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Sales!M172</f>
        <v>239</v>
      </c>
      <c r="D173" s="30">
        <f>Returns!M173</f>
        <v>276</v>
      </c>
      <c r="E173" s="31">
        <f t="shared" si="0"/>
        <v>1.1548117154811715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Sales!M173</f>
        <v>390</v>
      </c>
      <c r="D174" s="30">
        <f>Returns!M174</f>
        <v>62</v>
      </c>
      <c r="E174" s="31">
        <f t="shared" si="0"/>
        <v>0.15897435897435896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Sales!M174</f>
        <v>411</v>
      </c>
      <c r="D175" s="30">
        <f>Returns!M175</f>
        <v>492</v>
      </c>
      <c r="E175" s="31">
        <f t="shared" si="0"/>
        <v>1.197080291970803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Sales!M175</f>
        <v>384</v>
      </c>
      <c r="D176" s="30">
        <f>Returns!M176</f>
        <v>234</v>
      </c>
      <c r="E176" s="31">
        <f t="shared" si="0"/>
        <v>0.609375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Sales!M176</f>
        <v>462</v>
      </c>
      <c r="D177" s="30">
        <f>Returns!M177</f>
        <v>72</v>
      </c>
      <c r="E177" s="31">
        <f t="shared" si="0"/>
        <v>0.15584415584415584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Sales!M177</f>
        <v>421</v>
      </c>
      <c r="D178" s="30">
        <f>Returns!M178</f>
        <v>24</v>
      </c>
      <c r="E178" s="31">
        <f t="shared" si="0"/>
        <v>5.7007125890736345E-2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Sales!M178</f>
        <v>491</v>
      </c>
      <c r="D179" s="30">
        <f>Returns!M179</f>
        <v>48</v>
      </c>
      <c r="E179" s="31">
        <f t="shared" si="0"/>
        <v>9.775967413441955E-2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Sales!M179</f>
        <v>646</v>
      </c>
      <c r="D180" s="30">
        <f>Returns!M180</f>
        <v>204</v>
      </c>
      <c r="E180" s="31">
        <f t="shared" si="0"/>
        <v>0.31578947368421051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Sales!M180</f>
        <v>438</v>
      </c>
      <c r="D181" s="30">
        <f>Returns!M181</f>
        <v>97</v>
      </c>
      <c r="E181" s="31">
        <f t="shared" si="0"/>
        <v>0.22146118721461186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Sales!M181</f>
        <v>301</v>
      </c>
      <c r="D182" s="30">
        <f>Returns!M182</f>
        <v>252</v>
      </c>
      <c r="E182" s="31">
        <f t="shared" si="0"/>
        <v>0.83720930232558144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Sales!M182</f>
        <v>529</v>
      </c>
      <c r="D183" s="30">
        <f>Returns!M183</f>
        <v>120</v>
      </c>
      <c r="E183" s="31">
        <f t="shared" si="0"/>
        <v>0.22684310018903592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Sales!M183</f>
        <v>629</v>
      </c>
      <c r="D184" s="30">
        <f>Returns!M184</f>
        <v>192</v>
      </c>
      <c r="E184" s="31">
        <f t="shared" si="0"/>
        <v>0.30524642289348169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Sales!M184</f>
        <v>295</v>
      </c>
      <c r="D185" s="30">
        <f>Returns!M185</f>
        <v>1740</v>
      </c>
      <c r="E185" s="31">
        <f t="shared" si="0"/>
        <v>5.898305084745763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Sales!M185</f>
        <v>229</v>
      </c>
      <c r="D186" s="30">
        <f>Returns!M186</f>
        <v>291</v>
      </c>
      <c r="E186" s="31">
        <f t="shared" si="0"/>
        <v>1.2707423580786026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Sales!M186</f>
        <v>216</v>
      </c>
      <c r="D187" s="30">
        <f>Returns!M187</f>
        <v>177</v>
      </c>
      <c r="E187" s="31">
        <f t="shared" si="0"/>
        <v>0.81944444444444442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Sales!M187</f>
        <v>460</v>
      </c>
      <c r="D188" s="30">
        <f>Returns!M188</f>
        <v>78</v>
      </c>
      <c r="E188" s="31">
        <f t="shared" si="0"/>
        <v>0.16956521739130434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Sales!M188</f>
        <v>1264</v>
      </c>
      <c r="D189" s="30">
        <f>Returns!M189</f>
        <v>288</v>
      </c>
      <c r="E189" s="31">
        <f t="shared" si="0"/>
        <v>0.22784810126582278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Sales!M189</f>
        <v>477</v>
      </c>
      <c r="D190" s="30">
        <f>Returns!M190</f>
        <v>98</v>
      </c>
      <c r="E190" s="31">
        <f t="shared" si="0"/>
        <v>0.20545073375262055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Sales!M190</f>
        <v>470</v>
      </c>
      <c r="D191" s="30">
        <f>Returns!M191</f>
        <v>169</v>
      </c>
      <c r="E191" s="31">
        <f t="shared" si="0"/>
        <v>0.3595744680851064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Sales!M191</f>
        <v>412</v>
      </c>
      <c r="D192" s="30">
        <f>Returns!M192</f>
        <v>77</v>
      </c>
      <c r="E192" s="31">
        <f t="shared" si="0"/>
        <v>0.18689320388349515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Sales!M192</f>
        <v>386</v>
      </c>
      <c r="D193" s="30">
        <f>Returns!M193</f>
        <v>36</v>
      </c>
      <c r="E193" s="31">
        <f t="shared" si="0"/>
        <v>9.3264248704663211E-2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Sales!M193</f>
        <v>428</v>
      </c>
      <c r="D194" s="30">
        <f>Returns!M194</f>
        <v>36</v>
      </c>
      <c r="E194" s="31">
        <f t="shared" si="0"/>
        <v>8.4112149532710276E-2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Sales!M194</f>
        <v>594</v>
      </c>
      <c r="D195" s="30">
        <f>Returns!M195</f>
        <v>122</v>
      </c>
      <c r="E195" s="31">
        <f t="shared" si="0"/>
        <v>0.2053872053872054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Sales!M195</f>
        <v>538</v>
      </c>
      <c r="D196" s="30">
        <f>Returns!M196</f>
        <v>75</v>
      </c>
      <c r="E196" s="31">
        <f t="shared" si="0"/>
        <v>0.13940520446096655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Sales!M196</f>
        <v>264</v>
      </c>
      <c r="D197" s="30">
        <f>Returns!M197</f>
        <v>42</v>
      </c>
      <c r="E197" s="31">
        <f t="shared" si="0"/>
        <v>0.15909090909090909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Sales!M197</f>
        <v>577</v>
      </c>
      <c r="D198" s="30">
        <f>Returns!M198</f>
        <v>24</v>
      </c>
      <c r="E198" s="31">
        <f t="shared" si="0"/>
        <v>4.1594454072790298E-2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Sales!M198</f>
        <v>319</v>
      </c>
      <c r="D199" s="30">
        <f>Returns!M199</f>
        <v>48</v>
      </c>
      <c r="E199" s="31">
        <f t="shared" si="0"/>
        <v>0.15047021943573669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Sales!M199</f>
        <v>312</v>
      </c>
      <c r="D200" s="30">
        <f>Returns!M200</f>
        <v>6</v>
      </c>
      <c r="E200" s="31">
        <f t="shared" si="0"/>
        <v>1.9230769230769232E-2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Sales!M200</f>
        <v>375</v>
      </c>
      <c r="D201" s="30">
        <f>Returns!M201</f>
        <v>304</v>
      </c>
      <c r="E201" s="31">
        <f t="shared" si="0"/>
        <v>0.81066666666666665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Sales!M201</f>
        <v>564</v>
      </c>
      <c r="D202" s="30">
        <f>Returns!M202</f>
        <v>17</v>
      </c>
      <c r="E202" s="31">
        <f t="shared" si="0"/>
        <v>3.0141843971631204E-2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Sales!M202</f>
        <v>312</v>
      </c>
      <c r="D203" s="30">
        <f>Returns!M203</f>
        <v>0</v>
      </c>
      <c r="E203" s="31">
        <f t="shared" si="0"/>
        <v>0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Sales!M203</f>
        <v>300</v>
      </c>
      <c r="D204" s="30">
        <f>Returns!M204</f>
        <v>89</v>
      </c>
      <c r="E204" s="31">
        <f t="shared" si="0"/>
        <v>0.29666666666666669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Sales!M204</f>
        <v>228</v>
      </c>
      <c r="D205" s="30">
        <f>Returns!M205</f>
        <v>10</v>
      </c>
      <c r="E205" s="31">
        <f t="shared" si="0"/>
        <v>4.3859649122807015E-2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Sales!M205</f>
        <v>642</v>
      </c>
      <c r="D206" s="30">
        <f>Returns!M206</f>
        <v>112</v>
      </c>
      <c r="E206" s="31">
        <f t="shared" si="0"/>
        <v>0.17445482866043613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Sales!M206</f>
        <v>360</v>
      </c>
      <c r="D207" s="30">
        <f>Returns!M207</f>
        <v>145</v>
      </c>
      <c r="E207" s="31">
        <f t="shared" si="0"/>
        <v>0.40277777777777779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Sales!M207</f>
        <v>300</v>
      </c>
      <c r="D208" s="30">
        <f>Returns!M208</f>
        <v>4</v>
      </c>
      <c r="E208" s="31">
        <f t="shared" si="0"/>
        <v>1.3333333333333334E-2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Sales!M208</f>
        <v>139</v>
      </c>
      <c r="D209" s="30">
        <f>Returns!M209</f>
        <v>155</v>
      </c>
      <c r="E209" s="31">
        <f t="shared" si="0"/>
        <v>1.1151079136690647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Sales!M209</f>
        <v>364</v>
      </c>
      <c r="D210" s="30">
        <f>Returns!M210</f>
        <v>60</v>
      </c>
      <c r="E210" s="31">
        <f t="shared" si="0"/>
        <v>0.16483516483516483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Sales!M210</f>
        <v>204</v>
      </c>
      <c r="D211" s="30">
        <f>Returns!M211</f>
        <v>102</v>
      </c>
      <c r="E211" s="31">
        <f t="shared" si="0"/>
        <v>0.5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Sales!M211</f>
        <v>219</v>
      </c>
      <c r="D212" s="30">
        <f>Returns!M212</f>
        <v>47</v>
      </c>
      <c r="E212" s="31">
        <f t="shared" si="0"/>
        <v>0.21461187214611871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Sales!M212</f>
        <v>165</v>
      </c>
      <c r="D213" s="30">
        <f>Returns!M213</f>
        <v>12</v>
      </c>
      <c r="E213" s="31">
        <f t="shared" ref="E213:E276" si="1">IFERROR(D213/C213,0)</f>
        <v>7.2727272727272724E-2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Sales!M213</f>
        <v>244</v>
      </c>
      <c r="D214" s="30">
        <f>Returns!M214</f>
        <v>62</v>
      </c>
      <c r="E214" s="31">
        <f t="shared" si="1"/>
        <v>0.25409836065573771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Sales!M214</f>
        <v>216</v>
      </c>
      <c r="D215" s="30">
        <f>Returns!M215</f>
        <v>125</v>
      </c>
      <c r="E215" s="31">
        <f t="shared" si="1"/>
        <v>0.57870370370370372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Sales!M215</f>
        <v>323</v>
      </c>
      <c r="D216" s="30">
        <f>Returns!M216</f>
        <v>27</v>
      </c>
      <c r="E216" s="31">
        <f t="shared" si="1"/>
        <v>8.3591331269349839E-2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Sales!M216</f>
        <v>210</v>
      </c>
      <c r="D217" s="30">
        <f>Returns!M217</f>
        <v>34</v>
      </c>
      <c r="E217" s="31">
        <f t="shared" si="1"/>
        <v>0.16190476190476191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Sales!M217</f>
        <v>461.00000000000006</v>
      </c>
      <c r="D218" s="30">
        <f>Returns!M218</f>
        <v>119</v>
      </c>
      <c r="E218" s="31">
        <f t="shared" si="1"/>
        <v>0.25813449023861168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Sales!M218</f>
        <v>476.00000000000006</v>
      </c>
      <c r="D219" s="30">
        <f>Returns!M219</f>
        <v>76</v>
      </c>
      <c r="E219" s="31">
        <f t="shared" si="1"/>
        <v>0.15966386554621848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Sales!M219</f>
        <v>770</v>
      </c>
      <c r="D220" s="30">
        <f>Returns!M220</f>
        <v>112</v>
      </c>
      <c r="E220" s="31">
        <f t="shared" si="1"/>
        <v>0.14545454545454545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Sales!M220</f>
        <v>240</v>
      </c>
      <c r="D221" s="30">
        <f>Returns!M221</f>
        <v>12</v>
      </c>
      <c r="E221" s="31">
        <f t="shared" si="1"/>
        <v>0.05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Sales!M221</f>
        <v>282</v>
      </c>
      <c r="D222" s="30">
        <f>Returns!M222</f>
        <v>98</v>
      </c>
      <c r="E222" s="31">
        <f t="shared" si="1"/>
        <v>0.3475177304964539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Sales!M222</f>
        <v>445</v>
      </c>
      <c r="D223" s="30">
        <f>Returns!M223</f>
        <v>65.66856032511609</v>
      </c>
      <c r="E223" s="31">
        <f t="shared" si="1"/>
        <v>0.14756979848340696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Sales!M223</f>
        <v>348</v>
      </c>
      <c r="D224" s="30">
        <f>Returns!M224</f>
        <v>62.886964681166653</v>
      </c>
      <c r="E224" s="31">
        <f t="shared" si="1"/>
        <v>0.18070966862404211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Sales!M224</f>
        <v>319</v>
      </c>
      <c r="D225" s="30">
        <f>Returns!M225</f>
        <v>59.971184232649399</v>
      </c>
      <c r="E225" s="31">
        <f t="shared" si="1"/>
        <v>0.18799744273557806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Sales!M225</f>
        <v>1122</v>
      </c>
      <c r="D226" s="30">
        <f>Returns!M226</f>
        <v>57.273909836735619</v>
      </c>
      <c r="E226" s="31">
        <f t="shared" si="1"/>
        <v>5.1046265451636028E-2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Sales!M226</f>
        <v>561</v>
      </c>
      <c r="D227" s="30">
        <f>Returns!M227</f>
        <v>54.447878641121953</v>
      </c>
      <c r="E227" s="31">
        <f t="shared" si="1"/>
        <v>9.7055042141037343E-2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Sales!M227</f>
        <v>1332</v>
      </c>
      <c r="D228" s="30">
        <f>Returns!M228</f>
        <v>51.7515022832103</v>
      </c>
      <c r="E228" s="31">
        <f t="shared" si="1"/>
        <v>3.8852479191599322E-2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Sales!M228</f>
        <v>3181</v>
      </c>
      <c r="D229" s="30">
        <f>Returns!M229</f>
        <v>48</v>
      </c>
      <c r="E229" s="31">
        <f t="shared" si="1"/>
        <v>1.5089594467148696E-2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Sales!M229</f>
        <v>2957</v>
      </c>
      <c r="D230" s="30">
        <f>Returns!M230</f>
        <v>69</v>
      </c>
      <c r="E230" s="31">
        <f t="shared" si="1"/>
        <v>2.3334460601961447E-2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Sales!M230</f>
        <v>1745</v>
      </c>
      <c r="D231" s="30">
        <f>Returns!M231</f>
        <v>43</v>
      </c>
      <c r="E231" s="31">
        <f t="shared" si="1"/>
        <v>2.4641833810888251E-2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Sales!M231</f>
        <v>465</v>
      </c>
      <c r="D232" s="30">
        <f>Returns!M232</f>
        <v>127</v>
      </c>
      <c r="E232" s="31">
        <f t="shared" si="1"/>
        <v>0.27311827956989249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Sales!M232</f>
        <v>1113</v>
      </c>
      <c r="D233" s="30">
        <f>Returns!M233</f>
        <v>48</v>
      </c>
      <c r="E233" s="31">
        <f t="shared" si="1"/>
        <v>4.3126684636118601E-2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Sales!M233</f>
        <v>321</v>
      </c>
      <c r="D234" s="30">
        <f>Returns!M234</f>
        <v>99</v>
      </c>
      <c r="E234" s="31">
        <f t="shared" si="1"/>
        <v>0.30841121495327101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Sales!M234</f>
        <v>1709</v>
      </c>
      <c r="D235" s="30">
        <f>Returns!M235</f>
        <v>60</v>
      </c>
      <c r="E235" s="31">
        <f t="shared" si="1"/>
        <v>3.5108250438853128E-2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Sales!M235</f>
        <v>841</v>
      </c>
      <c r="D236" s="30">
        <f>Returns!M236</f>
        <v>59</v>
      </c>
      <c r="E236" s="31">
        <f t="shared" si="1"/>
        <v>7.0154577883472055E-2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Sales!M236</f>
        <v>812</v>
      </c>
      <c r="D237" s="30">
        <f>Returns!M237</f>
        <v>38</v>
      </c>
      <c r="E237" s="31">
        <f t="shared" si="1"/>
        <v>4.6798029556650245E-2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Sales!M237</f>
        <v>1188</v>
      </c>
      <c r="D238" s="30">
        <f>Returns!M238</f>
        <v>12</v>
      </c>
      <c r="E238" s="31">
        <f t="shared" si="1"/>
        <v>1.0101010101010102E-2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Sales!M238</f>
        <v>2655</v>
      </c>
      <c r="D239" s="30">
        <f>Returns!M239</f>
        <v>36</v>
      </c>
      <c r="E239" s="31">
        <f t="shared" si="1"/>
        <v>1.3559322033898305E-2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Sales!M239</f>
        <v>1965</v>
      </c>
      <c r="D240" s="30">
        <f>Returns!M240</f>
        <v>139</v>
      </c>
      <c r="E240" s="31">
        <f t="shared" si="1"/>
        <v>7.0737913486005083E-2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Sales!M240</f>
        <v>1245</v>
      </c>
      <c r="D241" s="30">
        <f>Returns!M241</f>
        <v>24</v>
      </c>
      <c r="E241" s="31">
        <f t="shared" si="1"/>
        <v>1.9277108433734941E-2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Sales!M241</f>
        <v>1838</v>
      </c>
      <c r="D242" s="30">
        <f>Returns!M242</f>
        <v>93</v>
      </c>
      <c r="E242" s="31">
        <f t="shared" si="1"/>
        <v>5.0598476605005438E-2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Sales!M242</f>
        <v>4156</v>
      </c>
      <c r="D243" s="30">
        <f>Returns!M243</f>
        <v>41</v>
      </c>
      <c r="E243" s="31">
        <f t="shared" si="1"/>
        <v>9.8652550529355152E-3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Sales!M243</f>
        <v>5489</v>
      </c>
      <c r="D244" s="30">
        <f>Returns!M244</f>
        <v>56</v>
      </c>
      <c r="E244" s="31">
        <f t="shared" si="1"/>
        <v>1.0202222627072327E-2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Sales!M244</f>
        <v>946</v>
      </c>
      <c r="D245" s="30">
        <f>Returns!M245</f>
        <v>77</v>
      </c>
      <c r="E245" s="31">
        <f t="shared" si="1"/>
        <v>8.1395348837209308E-2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Sales!M245</f>
        <v>429</v>
      </c>
      <c r="D246" s="30">
        <f>Returns!M246</f>
        <v>21</v>
      </c>
      <c r="E246" s="31">
        <f t="shared" si="1"/>
        <v>4.8951048951048952E-2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Sales!M246</f>
        <v>4182</v>
      </c>
      <c r="D247" s="30">
        <f>Returns!M247</f>
        <v>145</v>
      </c>
      <c r="E247" s="31">
        <f t="shared" si="1"/>
        <v>3.4672405547584891E-2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Sales!M247</f>
        <v>2578</v>
      </c>
      <c r="D248" s="30">
        <f>Returns!M248</f>
        <v>32</v>
      </c>
      <c r="E248" s="31">
        <f t="shared" si="1"/>
        <v>1.2412723041117145E-2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Sales!M248</f>
        <v>924</v>
      </c>
      <c r="D249" s="30">
        <f>Returns!M249</f>
        <v>63</v>
      </c>
      <c r="E249" s="31">
        <f t="shared" si="1"/>
        <v>6.8181818181818177E-2</v>
      </c>
      <c r="F249" s="35">
        <f t="shared" ref="F249:F252" si="2">_xlfn.FORECAST.ETS($B249,$D$149:$D$248,$B$149:$B$248,12,1)</f>
        <v>52.177387853245939</v>
      </c>
      <c r="G249" s="35"/>
      <c r="H249" s="35"/>
      <c r="I249" s="30">
        <f t="shared" ref="I249:I252" si="3">_xlfn.FORECAST.ETS($B249,$C$149:$C$248,$B$149:$B$248,12,1)</f>
        <v>2597.1787011424381</v>
      </c>
      <c r="J249" s="30"/>
      <c r="K249" s="30"/>
      <c r="L249" s="31">
        <f>_xlfn.FORECAST.ETS($B249,$E$149:$E$248,$B$149:$B$248,12,1)</f>
        <v>-3.392738751931141E-2</v>
      </c>
      <c r="M249" s="30"/>
      <c r="N249" s="30"/>
      <c r="O249" s="37">
        <f>I249*L249</f>
        <v>-88.11548825056137</v>
      </c>
      <c r="P249" s="37"/>
      <c r="Q249" s="37"/>
      <c r="R249" t="s">
        <v>159</v>
      </c>
      <c r="S249" s="35">
        <f>SUM(F253:F260)-SUM($D253:$D260)</f>
        <v>1043.759130842953</v>
      </c>
      <c r="T249" s="37">
        <f>SUM(O253:O260)-SUM($D253:$D260)</f>
        <v>2345.3928694825727</v>
      </c>
      <c r="U249" s="35">
        <f>ABS(S249)</f>
        <v>1043.759130842953</v>
      </c>
      <c r="V249" s="37">
        <f>ABS(T249)</f>
        <v>2345.3928694825727</v>
      </c>
      <c r="W249" s="53">
        <f>U249/SUM(D253:D260)</f>
        <v>1.6862021499886155</v>
      </c>
      <c r="X249" s="54">
        <f>V249/SUM(D253:D260)</f>
        <v>3.789003020165707</v>
      </c>
      <c r="Y249" s="35">
        <f>S249^2</f>
        <v>1089433.1232180367</v>
      </c>
      <c r="Z249" s="37">
        <f>T249^2</f>
        <v>5500867.7122196965</v>
      </c>
      <c r="AA249" s="67">
        <f>SUM(F292:F299)-SUM($D253:$D260)</f>
        <v>3753.5692819685519</v>
      </c>
      <c r="AB249" s="67">
        <f>ABS(AA249)</f>
        <v>3753.5692819685519</v>
      </c>
      <c r="AC249" s="68">
        <f>AB249/SUM(D253:D260)</f>
        <v>6.0639245266050921</v>
      </c>
      <c r="AD249" s="67">
        <f>AA249^2</f>
        <v>14089282.35453791</v>
      </c>
    </row>
    <row r="250" spans="2:30" x14ac:dyDescent="0.25">
      <c r="B250" s="27">
        <v>44742</v>
      </c>
      <c r="C250" s="30">
        <f>Sales!M249</f>
        <v>2291</v>
      </c>
      <c r="D250" s="30">
        <f>Returns!M250</f>
        <v>117</v>
      </c>
      <c r="E250" s="31">
        <f t="shared" si="1"/>
        <v>5.1069402007856833E-2</v>
      </c>
      <c r="F250" s="35">
        <f t="shared" si="2"/>
        <v>-4.0548472005202285</v>
      </c>
      <c r="G250" s="35"/>
      <c r="H250" s="35"/>
      <c r="I250" s="30">
        <f t="shared" si="3"/>
        <v>2893.4732826820778</v>
      </c>
      <c r="J250" s="30"/>
      <c r="K250" s="30"/>
      <c r="L250" s="31">
        <f t="shared" ref="L250:L252" si="4">_xlfn.FORECAST.ETS($B250,$E$149:$E$248,$B$149:$B$248,12,1)</f>
        <v>-0.15024900266678246</v>
      </c>
      <c r="M250" s="30"/>
      <c r="N250" s="30"/>
      <c r="O250" s="37">
        <f t="shared" ref="O250:P265" si="5">I250*L250</f>
        <v>-434.74147496596328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Sales!M250</f>
        <v>2364</v>
      </c>
      <c r="D251" s="30">
        <f>Returns!M251</f>
        <v>94</v>
      </c>
      <c r="E251" s="31">
        <f t="shared" si="1"/>
        <v>3.976311336717428E-2</v>
      </c>
      <c r="F251" s="35">
        <f t="shared" si="2"/>
        <v>7.9810397473762009</v>
      </c>
      <c r="G251" s="35"/>
      <c r="H251" s="35"/>
      <c r="I251" s="30">
        <f t="shared" si="3"/>
        <v>3082.1400158509646</v>
      </c>
      <c r="J251" s="30"/>
      <c r="K251" s="30"/>
      <c r="L251" s="31">
        <f t="shared" si="4"/>
        <v>-0.13036208492860724</v>
      </c>
      <c r="M251" s="30"/>
      <c r="N251" s="30"/>
      <c r="O251" s="37">
        <f t="shared" si="5"/>
        <v>-401.79419850822228</v>
      </c>
      <c r="P251" s="37"/>
      <c r="Q251" s="37"/>
      <c r="R251" t="s">
        <v>160</v>
      </c>
      <c r="S251" s="35">
        <f>SUM(F258:F260)-SUM($D258:$D260)</f>
        <v>389.20681225449334</v>
      </c>
      <c r="T251" s="37">
        <f>SUM(O258:O260)-SUM($D258:$D260)</f>
        <v>1944.6251491898083</v>
      </c>
      <c r="U251" s="35">
        <f>ABS(S251)</f>
        <v>389.20681225449334</v>
      </c>
      <c r="V251" s="37">
        <f>ABS(T251)</f>
        <v>1944.6251491898083</v>
      </c>
      <c r="W251" s="53">
        <f>U251/SUM(D255:D262)</f>
        <v>0.65744393961907655</v>
      </c>
      <c r="X251" s="54">
        <f>V251/SUM(D255:D262)</f>
        <v>3.2848397790368384</v>
      </c>
      <c r="Y251" s="35">
        <f>S251^2</f>
        <v>151481.94270530442</v>
      </c>
      <c r="Z251" s="37">
        <f>T251^2</f>
        <v>3781566.9708614843</v>
      </c>
      <c r="AA251" s="67">
        <f>SUM(F297:F299)-SUM($D258:$D260)</f>
        <v>1372.8592451779427</v>
      </c>
      <c r="AB251" s="67">
        <f>ABS(AA251)</f>
        <v>1372.8592451779427</v>
      </c>
      <c r="AC251" s="68">
        <f>AB251/SUM(D255:D262)</f>
        <v>2.3190189952330114</v>
      </c>
      <c r="AD251" s="67">
        <f>AA251^2</f>
        <v>1884742.5070705507</v>
      </c>
    </row>
    <row r="252" spans="2:30" x14ac:dyDescent="0.25">
      <c r="B252" s="27">
        <v>44804</v>
      </c>
      <c r="C252" s="30">
        <f>Sales!M251</f>
        <v>3295</v>
      </c>
      <c r="D252" s="30">
        <f>Returns!M252</f>
        <v>548</v>
      </c>
      <c r="E252" s="31">
        <f t="shared" si="1"/>
        <v>0.16631259484066768</v>
      </c>
      <c r="F252" s="35">
        <f t="shared" si="2"/>
        <v>32.472143316337089</v>
      </c>
      <c r="G252" s="35"/>
      <c r="H252" s="35"/>
      <c r="I252" s="30">
        <f t="shared" si="3"/>
        <v>2842.8872895749023</v>
      </c>
      <c r="J252" s="30"/>
      <c r="K252" s="30"/>
      <c r="L252" s="31">
        <f t="shared" si="4"/>
        <v>-0.165668624791175</v>
      </c>
      <c r="M252" s="30"/>
      <c r="N252" s="30"/>
      <c r="O252" s="37">
        <f t="shared" si="5"/>
        <v>-470.97722770018498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Sales!M252</f>
        <v>1439</v>
      </c>
      <c r="D253" s="30">
        <f>Returns!M253</f>
        <v>44</v>
      </c>
      <c r="E253" s="31">
        <f t="shared" si="1"/>
        <v>3.0576789437109102E-2</v>
      </c>
      <c r="F253" s="175">
        <f>_xlfn.FORECAST.ETS($B253,$D$149:$D$252,$B$149:$B$252,12,1)</f>
        <v>170.88084975239886</v>
      </c>
      <c r="G253" s="35"/>
      <c r="H253" s="35"/>
      <c r="I253" s="173">
        <f>_xlfn.FORECAST.ETS($B253,$C$149:$C$252,$B$149:$B$252,12,1)</f>
        <v>3164.9601767793761</v>
      </c>
      <c r="J253" s="30"/>
      <c r="K253" s="30"/>
      <c r="L253" s="177">
        <f>_xlfn.FORECAST.ETS($B253,$E$149:$E$252,$B$149:$B$252,12,1)</f>
        <v>-3.3952086362607201E-2</v>
      </c>
      <c r="M253" s="30"/>
      <c r="N253" s="30"/>
      <c r="O253" s="167">
        <f t="shared" si="5"/>
        <v>-107.45700125622592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Sales!M253</f>
        <v>1525</v>
      </c>
      <c r="D254" s="30">
        <f>Returns!M254</f>
        <v>80</v>
      </c>
      <c r="E254" s="31">
        <f t="shared" si="1"/>
        <v>5.2459016393442623E-2</v>
      </c>
      <c r="F254" s="165">
        <f t="shared" ref="F254:F260" si="6">_xlfn.FORECAST.ETS($B254,$D$149:$D$252,$B$149:$B$252,12,1)</f>
        <v>180.91076119599728</v>
      </c>
      <c r="G254" s="35"/>
      <c r="H254" s="35"/>
      <c r="I254" s="30">
        <f>_xlfn.FORECAST.ETS($B254,$C$149:$C$252,$B$149:$B$252,12,1)</f>
        <v>3274.4615926430292</v>
      </c>
      <c r="J254" s="30"/>
      <c r="K254" s="30"/>
      <c r="L254" s="31">
        <f t="shared" ref="L254:L260" si="7">_xlfn.FORECAST.ETS($B254,$E$149:$E$252,$B$149:$B$252,12,1)</f>
        <v>-3.0455622756556291E-2</v>
      </c>
      <c r="M254" s="30"/>
      <c r="N254" s="30"/>
      <c r="O254" s="167">
        <f t="shared" si="5"/>
        <v>-99.725766996368591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Sales!M254</f>
        <v>3303</v>
      </c>
      <c r="D255" s="30">
        <f>Returns!M255</f>
        <v>41</v>
      </c>
      <c r="E255" s="31">
        <f t="shared" si="1"/>
        <v>1.241295791704511E-2</v>
      </c>
      <c r="F255" s="165">
        <f t="shared" si="6"/>
        <v>166.64944443948997</v>
      </c>
      <c r="G255" s="35"/>
      <c r="H255" s="35"/>
      <c r="I255" s="30">
        <f t="shared" ref="I255:I260" si="8">_xlfn.FORECAST.ETS($B255,$C$149:$C$252,$B$149:$B$252,12,1)</f>
        <v>3301.5557780941035</v>
      </c>
      <c r="J255" s="30"/>
      <c r="K255" s="30"/>
      <c r="L255" s="31">
        <f t="shared" si="7"/>
        <v>-5.957308182190342E-2</v>
      </c>
      <c r="M255" s="30"/>
      <c r="N255" s="30"/>
      <c r="O255" s="167">
        <f t="shared" si="5"/>
        <v>-196.68385250797803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Sales!M255</f>
        <v>3784</v>
      </c>
      <c r="D256" s="30">
        <f>Returns!M256</f>
        <v>53</v>
      </c>
      <c r="E256" s="31">
        <f t="shared" si="1"/>
        <v>1.4006342494714588E-2</v>
      </c>
      <c r="F256" s="165">
        <f t="shared" si="6"/>
        <v>173.96429369970053</v>
      </c>
      <c r="G256" s="35"/>
      <c r="H256" s="35"/>
      <c r="I256" s="30">
        <f t="shared" si="8"/>
        <v>3607.8279795841231</v>
      </c>
      <c r="J256" s="30"/>
      <c r="K256" s="30"/>
      <c r="L256" s="31">
        <f t="shared" si="7"/>
        <v>-0.10720764174132204</v>
      </c>
      <c r="M256" s="30"/>
      <c r="N256" s="30"/>
      <c r="O256" s="167">
        <f t="shared" si="5"/>
        <v>-386.7867294995724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Sales!M256</f>
        <v>3425</v>
      </c>
      <c r="D257" s="30">
        <f>Returns!M257</f>
        <v>122</v>
      </c>
      <c r="E257" s="31">
        <f t="shared" si="1"/>
        <v>3.5620437956204377E-2</v>
      </c>
      <c r="F257" s="165">
        <f t="shared" si="6"/>
        <v>302.14696950087307</v>
      </c>
      <c r="G257" s="35"/>
      <c r="H257" s="35"/>
      <c r="I257" s="30">
        <f t="shared" si="8"/>
        <v>2771.690752891539</v>
      </c>
      <c r="J257" s="30"/>
      <c r="K257" s="30"/>
      <c r="L257" s="31">
        <f t="shared" si="7"/>
        <v>0.55252234361112229</v>
      </c>
      <c r="M257" s="30"/>
      <c r="N257" s="30"/>
      <c r="O257" s="167">
        <f t="shared" si="5"/>
        <v>1531.4210705529092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Sales!M257</f>
        <v>1489</v>
      </c>
      <c r="D258" s="30">
        <f>Returns!M258</f>
        <v>102</v>
      </c>
      <c r="E258" s="31">
        <f t="shared" si="1"/>
        <v>6.8502350570852924E-2</v>
      </c>
      <c r="F258" s="165">
        <f t="shared" si="6"/>
        <v>220.70635989536021</v>
      </c>
      <c r="G258" s="35"/>
      <c r="H258" s="35"/>
      <c r="I258" s="30">
        <f t="shared" si="8"/>
        <v>2878.4714688716695</v>
      </c>
      <c r="J258" s="30"/>
      <c r="K258" s="30"/>
      <c r="L258" s="31">
        <f t="shared" si="7"/>
        <v>0.29755556298721936</v>
      </c>
      <c r="M258" s="30"/>
      <c r="N258" s="30"/>
      <c r="O258" s="167">
        <f t="shared" si="5"/>
        <v>856.5051984627579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Sales!M258</f>
        <v>1933</v>
      </c>
      <c r="D259" s="30">
        <f>Returns!M259</f>
        <v>69</v>
      </c>
      <c r="E259" s="31">
        <f t="shared" si="1"/>
        <v>3.5695809622348681E-2</v>
      </c>
      <c r="F259" s="165">
        <f t="shared" si="6"/>
        <v>254.03066372303942</v>
      </c>
      <c r="G259" s="35"/>
      <c r="H259" s="35"/>
      <c r="I259" s="30">
        <f t="shared" si="8"/>
        <v>3441.3879806689479</v>
      </c>
      <c r="J259" s="30"/>
      <c r="K259" s="30"/>
      <c r="L259" s="31">
        <f t="shared" si="7"/>
        <v>0.25563021289006604</v>
      </c>
      <c r="M259" s="30"/>
      <c r="N259" s="30"/>
      <c r="O259" s="167">
        <f t="shared" si="5"/>
        <v>879.72274213571768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Sales!M259</f>
        <v>1549</v>
      </c>
      <c r="D260" s="30">
        <f>Returns!M260</f>
        <v>108</v>
      </c>
      <c r="E260" s="31">
        <f t="shared" si="1"/>
        <v>6.9722401549386706E-2</v>
      </c>
      <c r="F260" s="166">
        <f t="shared" si="6"/>
        <v>193.46978863609365</v>
      </c>
      <c r="G260" s="36"/>
      <c r="H260" s="36"/>
      <c r="I260" s="33">
        <f t="shared" si="8"/>
        <v>2951.6269438753875</v>
      </c>
      <c r="J260" s="33"/>
      <c r="K260" s="33"/>
      <c r="L260" s="34">
        <f t="shared" si="7"/>
        <v>0.16512832341589773</v>
      </c>
      <c r="M260" s="33"/>
      <c r="N260" s="33"/>
      <c r="O260" s="168">
        <f t="shared" si="5"/>
        <v>487.3972085913328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Sales!M260</f>
        <v>1466</v>
      </c>
      <c r="D261" s="30">
        <f>Returns!M261</f>
        <v>38</v>
      </c>
      <c r="E261" s="31">
        <f t="shared" si="1"/>
        <v>2.5920873124147339E-2</v>
      </c>
      <c r="F261" s="35"/>
      <c r="G261" s="35">
        <f t="shared" ref="G261:G264" si="9">_xlfn.FORECAST.ETS($B261,$D$149:$D$260,$B$149:$B$260,12,1)</f>
        <v>92.7024763453649</v>
      </c>
      <c r="H261" s="35"/>
      <c r="I261" s="30"/>
      <c r="J261" s="30">
        <f>_xlfn.FORECAST.ETS($B261,$C$149:$C$260,$B$149:$B$260,12,1)</f>
        <v>2489.7623673072885</v>
      </c>
      <c r="K261" s="30"/>
      <c r="L261" s="30"/>
      <c r="M261" s="31">
        <f>_xlfn.FORECAST.ETS($B261,$E$149:$E$260,$B$149:$B$260,12,1)</f>
        <v>2.789493637711838E-2</v>
      </c>
      <c r="N261" s="30"/>
      <c r="O261" s="37"/>
      <c r="P261" s="37">
        <f>J261*M261</f>
        <v>69.451762830180456</v>
      </c>
      <c r="Q261" s="37"/>
      <c r="R261" t="s">
        <v>159</v>
      </c>
      <c r="S261" s="35">
        <f>SUM(G265:G272)-SUM($D265:$D272)</f>
        <v>-672.59853656354562</v>
      </c>
      <c r="T261" s="37">
        <f>SUM(P265:P272)-SUM($D265:$D272)</f>
        <v>-135.62526673070602</v>
      </c>
      <c r="U261" s="35">
        <f>ABS(S261)</f>
        <v>672.59853656354562</v>
      </c>
      <c r="V261" s="37">
        <f>ABS(T261)</f>
        <v>135.62526673070602</v>
      </c>
      <c r="W261" s="53">
        <f>U261/SUM(D265:D272)</f>
        <v>0.72012691280893537</v>
      </c>
      <c r="X261" s="54">
        <f>V261/SUM(D265:D272)</f>
        <v>0.14520906502216918</v>
      </c>
      <c r="Y261" s="35">
        <f>S261^2</f>
        <v>452388.79138742323</v>
      </c>
      <c r="Z261" s="37">
        <f>T261^2</f>
        <v>18394.212975775154</v>
      </c>
      <c r="AA261" s="67">
        <f>SUM(G304:G311)-SUM($D265:$D272)</f>
        <v>-332.61775318455864</v>
      </c>
      <c r="AB261" s="67">
        <f>ABS(AA261)</f>
        <v>332.61775318455864</v>
      </c>
      <c r="AC261" s="68">
        <f>AB261/SUM(D265:D272)</f>
        <v>0.35612179141815697</v>
      </c>
      <c r="AD261" s="67">
        <f>AA261^2</f>
        <v>110634.56973354396</v>
      </c>
    </row>
    <row r="262" spans="2:30" x14ac:dyDescent="0.25">
      <c r="B262" s="27">
        <v>45107</v>
      </c>
      <c r="C262" s="30">
        <f>Sales!M261</f>
        <v>2935</v>
      </c>
      <c r="D262" s="30">
        <f>Returns!M262</f>
        <v>59</v>
      </c>
      <c r="E262" s="31">
        <f t="shared" si="1"/>
        <v>2.0102214650766611E-2</v>
      </c>
      <c r="F262" s="35"/>
      <c r="G262" s="35">
        <f t="shared" si="9"/>
        <v>63.670591137222445</v>
      </c>
      <c r="H262" s="35"/>
      <c r="I262" s="30"/>
      <c r="J262" s="30">
        <f t="shared" ref="J262:J264" si="10">_xlfn.FORECAST.ETS($B262,$C$149:$C$260,$B$149:$B$260,12,1)</f>
        <v>2256.6658466279268</v>
      </c>
      <c r="K262" s="30"/>
      <c r="L262" s="30"/>
      <c r="M262" s="31">
        <f t="shared" ref="M262:M264" si="11">_xlfn.FORECAST.ETS($B262,$E$149:$E$260,$B$149:$B$260,12,1)</f>
        <v>-6.9312991316225842E-2</v>
      </c>
      <c r="N262" s="30"/>
      <c r="O262" s="37"/>
      <c r="P262" s="37">
        <f t="shared" si="5"/>
        <v>-156.41626023094494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Sales!M262</f>
        <v>1566.9999999999998</v>
      </c>
      <c r="D263" s="30">
        <f>Returns!M263</f>
        <v>66</v>
      </c>
      <c r="E263" s="31">
        <f t="shared" si="1"/>
        <v>4.2118698149329933E-2</v>
      </c>
      <c r="F263" s="35"/>
      <c r="G263" s="35">
        <f t="shared" si="9"/>
        <v>63.675972370353207</v>
      </c>
      <c r="H263" s="35"/>
      <c r="I263" s="30"/>
      <c r="J263" s="30">
        <f t="shared" si="10"/>
        <v>2466.049793329435</v>
      </c>
      <c r="K263" s="30"/>
      <c r="L263" s="30"/>
      <c r="M263" s="31">
        <f t="shared" si="11"/>
        <v>-6.7383295262487805E-2</v>
      </c>
      <c r="N263" s="30"/>
      <c r="O263" s="37"/>
      <c r="P263" s="37">
        <f t="shared" si="5"/>
        <v>-166.17056135591434</v>
      </c>
      <c r="Q263" s="37"/>
      <c r="R263" t="s">
        <v>160</v>
      </c>
      <c r="S263" s="35">
        <f>SUM(G270:G272)-SUM($D270:$D272)</f>
        <v>-220.95851485084384</v>
      </c>
      <c r="T263" s="37">
        <f>SUM(P270:P272)-SUM($D270:$D272)</f>
        <v>749.66894284225668</v>
      </c>
      <c r="U263" s="35">
        <f>ABS(S263)</f>
        <v>220.95851485084384</v>
      </c>
      <c r="V263" s="37">
        <f>ABS(T263)</f>
        <v>749.66894284225668</v>
      </c>
      <c r="W263" s="53">
        <f>U263/SUM(D267:D274)</f>
        <v>0.23913259182991758</v>
      </c>
      <c r="X263" s="54">
        <f>V263/SUM(D267:D274)</f>
        <v>0.81133002472105697</v>
      </c>
      <c r="Y263" s="35">
        <f>S263^2</f>
        <v>48822.665285090581</v>
      </c>
      <c r="Z263" s="37">
        <f>T263^2</f>
        <v>562003.52386222675</v>
      </c>
      <c r="AA263" s="67">
        <f>SUM(G309:G311)-SUM($D270:$D272)</f>
        <v>-154.85949573826628</v>
      </c>
      <c r="AB263" s="67">
        <f>ABS(AA263)</f>
        <v>154.85949573826628</v>
      </c>
      <c r="AC263" s="68">
        <f>AB263/SUM(D267:D274)</f>
        <v>0.16759685685959555</v>
      </c>
      <c r="AD263" s="67">
        <f>AA263^2</f>
        <v>23981.463420310112</v>
      </c>
    </row>
    <row r="264" spans="2:30" x14ac:dyDescent="0.25">
      <c r="B264" s="27">
        <v>45169</v>
      </c>
      <c r="C264" s="30">
        <f>Sales!M263</f>
        <v>2803</v>
      </c>
      <c r="D264" s="30">
        <f>Returns!M264</f>
        <v>77</v>
      </c>
      <c r="E264" s="31">
        <f t="shared" si="1"/>
        <v>2.7470567249375667E-2</v>
      </c>
      <c r="F264" s="35"/>
      <c r="G264" s="35">
        <f t="shared" si="9"/>
        <v>184.1482350280661</v>
      </c>
      <c r="H264" s="35"/>
      <c r="I264" s="30"/>
      <c r="J264" s="30">
        <f t="shared" si="10"/>
        <v>2393.0173874632696</v>
      </c>
      <c r="K264" s="30"/>
      <c r="L264" s="30"/>
      <c r="M264" s="31">
        <f t="shared" si="11"/>
        <v>-7.0797069630959858E-2</v>
      </c>
      <c r="N264" s="30"/>
      <c r="O264" s="37"/>
      <c r="P264" s="37">
        <f t="shared" si="5"/>
        <v>-169.41861860833475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Sales!M264</f>
        <v>1532</v>
      </c>
      <c r="D265" s="30">
        <f>Returns!M265</f>
        <v>54</v>
      </c>
      <c r="E265" s="31">
        <f t="shared" si="1"/>
        <v>3.5248041775456922E-2</v>
      </c>
      <c r="F265" s="35"/>
      <c r="G265" s="175">
        <f>_xlfn.FORECAST.ETS($B265,$D$149:$D$264,$B$149:$B$264,12,1)</f>
        <v>-18.361210134313836</v>
      </c>
      <c r="H265" s="35"/>
      <c r="I265" s="30"/>
      <c r="J265" s="173">
        <f>_xlfn.FORECAST.ETS($B265,$C$149:$C$264,$B$149:$B$264,12,1)</f>
        <v>2406.5694201994547</v>
      </c>
      <c r="K265" s="30"/>
      <c r="L265" s="30"/>
      <c r="M265" s="177">
        <f>_xlfn.FORECAST.ETS($B265,$E$149:$E$264,$B$149:$B$264,12,1)</f>
        <v>-7.7451598920139475E-2</v>
      </c>
      <c r="N265" s="30"/>
      <c r="O265" s="37"/>
      <c r="P265" s="167">
        <f t="shared" si="5"/>
        <v>-186.39264950676076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Sales!M265</f>
        <v>1671</v>
      </c>
      <c r="D266" s="30">
        <f>Returns!M266</f>
        <v>114</v>
      </c>
      <c r="E266" s="31">
        <f t="shared" si="1"/>
        <v>6.8222621184919216E-2</v>
      </c>
      <c r="F266" s="35"/>
      <c r="G266" s="165">
        <f t="shared" ref="G266:G272" si="12">_xlfn.FORECAST.ETS($B266,$D$149:$D$264,$B$149:$B$264,12,1)</f>
        <v>4.1061553102376607</v>
      </c>
      <c r="H266" s="35"/>
      <c r="I266" s="30"/>
      <c r="J266" s="30">
        <f t="shared" ref="J266:J272" si="13">_xlfn.FORECAST.ETS($B266,$C$149:$C$264,$B$149:$B$264,12,1)</f>
        <v>2616.3416131491549</v>
      </c>
      <c r="K266" s="30"/>
      <c r="L266" s="30"/>
      <c r="M266" s="31">
        <f t="shared" ref="M266:M272" si="14">_xlfn.FORECAST.ETS($B266,$E$149:$E$264,$B$149:$B$264,12,1)</f>
        <v>-7.4494605603784597E-2</v>
      </c>
      <c r="N266" s="30"/>
      <c r="O266" s="37"/>
      <c r="P266" s="167">
        <f t="shared" ref="P266:P272" si="15">J266*M266</f>
        <v>-194.90333659631588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Sales!M266</f>
        <v>1607</v>
      </c>
      <c r="D267" s="30">
        <f>Returns!M267</f>
        <v>174</v>
      </c>
      <c r="E267" s="31">
        <f t="shared" si="1"/>
        <v>0.10827629122588675</v>
      </c>
      <c r="F267" s="35"/>
      <c r="G267" s="165">
        <f t="shared" si="12"/>
        <v>-12.108375974015011</v>
      </c>
      <c r="H267" s="35"/>
      <c r="I267" s="30"/>
      <c r="J267" s="30">
        <f t="shared" si="13"/>
        <v>2572.7865561163676</v>
      </c>
      <c r="K267" s="30"/>
      <c r="L267" s="30"/>
      <c r="M267" s="31">
        <f t="shared" si="14"/>
        <v>-0.110373050621157</v>
      </c>
      <c r="N267" s="30"/>
      <c r="O267" s="37"/>
      <c r="P267" s="167">
        <f t="shared" si="15"/>
        <v>-283.96630079566404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Sales!M267</f>
        <v>2073</v>
      </c>
      <c r="D268" s="30">
        <f>Returns!M268</f>
        <v>146</v>
      </c>
      <c r="E268" s="31">
        <f t="shared" si="1"/>
        <v>7.042932947419199E-2</v>
      </c>
      <c r="F268" s="35"/>
      <c r="G268" s="165">
        <f t="shared" si="12"/>
        <v>0.66767472442375464</v>
      </c>
      <c r="H268" s="35"/>
      <c r="I268" s="30"/>
      <c r="J268" s="30">
        <f t="shared" si="13"/>
        <v>3186.7396863454142</v>
      </c>
      <c r="K268" s="30"/>
      <c r="L268" s="30"/>
      <c r="M268" s="31">
        <f t="shared" si="14"/>
        <v>-0.14900359920467215</v>
      </c>
      <c r="N268" s="30"/>
      <c r="O268" s="37"/>
      <c r="P268" s="167">
        <f t="shared" si="15"/>
        <v>-474.83568299383472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Sales!M268</f>
        <v>2054</v>
      </c>
      <c r="D269" s="30">
        <f>Returns!M269</f>
        <v>55</v>
      </c>
      <c r="E269" s="31">
        <f t="shared" si="1"/>
        <v>2.6777020447906523E-2</v>
      </c>
      <c r="F269" s="35"/>
      <c r="G269" s="165">
        <f t="shared" si="12"/>
        <v>117.05573436096572</v>
      </c>
      <c r="H269" s="35"/>
      <c r="I269" s="30"/>
      <c r="J269" s="30">
        <f t="shared" si="13"/>
        <v>2306.1608343357179</v>
      </c>
      <c r="K269" s="30"/>
      <c r="L269" s="30"/>
      <c r="M269" s="31">
        <f t="shared" si="14"/>
        <v>0.34594454490829896</v>
      </c>
      <c r="N269" s="30"/>
      <c r="O269" s="37"/>
      <c r="P269" s="167">
        <f t="shared" si="15"/>
        <v>797.80376031961293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Sales!M269</f>
        <v>2420</v>
      </c>
      <c r="D270" s="30">
        <f>Returns!M270</f>
        <v>171</v>
      </c>
      <c r="E270" s="31">
        <f t="shared" si="1"/>
        <v>7.0661157024793392E-2</v>
      </c>
      <c r="F270" s="35"/>
      <c r="G270" s="165">
        <f t="shared" si="12"/>
        <v>54.618823495443685</v>
      </c>
      <c r="H270" s="35"/>
      <c r="I270" s="30"/>
      <c r="J270" s="30">
        <f t="shared" si="13"/>
        <v>2357.9582361978855</v>
      </c>
      <c r="K270" s="30"/>
      <c r="L270" s="30"/>
      <c r="M270" s="31">
        <f t="shared" si="14"/>
        <v>0.1894179857991134</v>
      </c>
      <c r="N270" s="30"/>
      <c r="O270" s="37"/>
      <c r="P270" s="167">
        <f t="shared" si="15"/>
        <v>446.63969969903354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Sales!M270</f>
        <v>2756</v>
      </c>
      <c r="D271" s="30">
        <f>Returns!M271</f>
        <v>182</v>
      </c>
      <c r="E271" s="31">
        <f t="shared" si="1"/>
        <v>6.6037735849056603E-2</v>
      </c>
      <c r="F271" s="35"/>
      <c r="G271" s="165">
        <f t="shared" si="12"/>
        <v>73.501338283089865</v>
      </c>
      <c r="H271" s="35"/>
      <c r="I271" s="30"/>
      <c r="J271" s="30">
        <f t="shared" si="13"/>
        <v>2467.3048298892459</v>
      </c>
      <c r="K271" s="30"/>
      <c r="L271" s="30"/>
      <c r="M271" s="31">
        <f t="shared" si="14"/>
        <v>0.16673007732420517</v>
      </c>
      <c r="N271" s="30"/>
      <c r="O271" s="37"/>
      <c r="P271" s="167">
        <f t="shared" si="15"/>
        <v>411.37392506981882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Sales!M271</f>
        <v>1235</v>
      </c>
      <c r="D272" s="30">
        <f>Returns!M272</f>
        <v>38</v>
      </c>
      <c r="E272" s="31">
        <f t="shared" si="1"/>
        <v>3.0769230769230771E-2</v>
      </c>
      <c r="F272" s="36"/>
      <c r="G272" s="166">
        <f t="shared" si="12"/>
        <v>41.921323370622616</v>
      </c>
      <c r="H272" s="36"/>
      <c r="I272" s="33"/>
      <c r="J272" s="33">
        <f t="shared" si="13"/>
        <v>2492.4697396701044</v>
      </c>
      <c r="K272" s="33"/>
      <c r="L272" s="33"/>
      <c r="M272" s="34">
        <f t="shared" si="14"/>
        <v>0.11340371101589208</v>
      </c>
      <c r="N272" s="33"/>
      <c r="O272" s="38"/>
      <c r="P272" s="168">
        <f t="shared" si="15"/>
        <v>282.65531807340432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Sales!M272</f>
        <v>1131</v>
      </c>
      <c r="D273" s="30">
        <f>Returns!M273</f>
        <v>129</v>
      </c>
      <c r="E273" s="31">
        <f t="shared" si="1"/>
        <v>0.11405835543766578</v>
      </c>
      <c r="F273" s="35"/>
      <c r="G273" s="35"/>
      <c r="H273" s="35">
        <f>_xlfn.FORECAST.ETS($B273,$D$149:$D$272,$B$149:$B$272,12,1)</f>
        <v>95.753914030454382</v>
      </c>
      <c r="I273" s="30"/>
      <c r="J273" s="30"/>
      <c r="K273" s="30">
        <f>_xlfn.FORECAST.ETS($B273,$C$149:$C$272,$B$149:$B$272,12,1)</f>
        <v>2375.0039985524213</v>
      </c>
      <c r="L273" s="30"/>
      <c r="M273" s="30"/>
      <c r="N273" s="31">
        <f>_xlfn.FORECAST.ETS($B273,$E$149:$E$272,$B$149:$B$272,12,1)</f>
        <v>4.6270890701181421E-2</v>
      </c>
      <c r="O273" s="37"/>
      <c r="P273" s="37"/>
      <c r="Q273" s="37">
        <f>K273*N273</f>
        <v>109.89355043188792</v>
      </c>
      <c r="R273" t="s">
        <v>159</v>
      </c>
      <c r="S273" s="35">
        <f>SUM(H277:H284)-SUM($D277:$D284)</f>
        <v>-142.63202762955672</v>
      </c>
      <c r="T273" s="37">
        <f>SUM(Q277:Q284)-SUM($D277:$D284)</f>
        <v>-12.583812315948194</v>
      </c>
      <c r="U273" s="35">
        <f>ABS(S273)</f>
        <v>142.63202762955672</v>
      </c>
      <c r="V273" s="37">
        <f>ABS(T273)</f>
        <v>12.583812315948194</v>
      </c>
      <c r="W273" s="53">
        <f>U273/SUM(D277:D284)</f>
        <v>0.25289366600985236</v>
      </c>
      <c r="X273" s="54">
        <f>V273/SUM(D277:D284)</f>
        <v>2.2311723964447153E-2</v>
      </c>
      <c r="Y273" s="35">
        <f>S273^2</f>
        <v>20343.89530571863</v>
      </c>
      <c r="Z273" s="37">
        <f>T273^2</f>
        <v>158.35233240300946</v>
      </c>
      <c r="AA273" s="67">
        <f>SUM(H316:H323)-SUM($D277:$D284)</f>
        <v>-384.34925460148725</v>
      </c>
      <c r="AB273" s="67">
        <f>ABS(AA273)</f>
        <v>384.34925460148725</v>
      </c>
      <c r="AC273" s="68">
        <f>AB273/SUM(D277:D284)</f>
        <v>0.68147030957710508</v>
      </c>
      <c r="AD273" s="67">
        <f>AA273^2</f>
        <v>147724.34951271885</v>
      </c>
    </row>
    <row r="274" spans="2:33" x14ac:dyDescent="0.25">
      <c r="B274" s="27">
        <v>45473</v>
      </c>
      <c r="C274" s="30">
        <f>Sales!M273</f>
        <v>808</v>
      </c>
      <c r="D274" s="30">
        <f>Returns!M274</f>
        <v>29</v>
      </c>
      <c r="E274" s="31">
        <f t="shared" si="1"/>
        <v>3.5891089108910888E-2</v>
      </c>
      <c r="F274" s="35"/>
      <c r="G274" s="35"/>
      <c r="H274" s="35">
        <f t="shared" ref="H274:H276" si="16">_xlfn.FORECAST.ETS($B274,$D$149:$D$272,$B$149:$B$272,12,1)</f>
        <v>82.794657817758434</v>
      </c>
      <c r="I274" s="30"/>
      <c r="J274" s="30"/>
      <c r="K274" s="30">
        <f t="shared" ref="K274:K276" si="17">_xlfn.FORECAST.ETS($B274,$C$149:$C$272,$B$149:$B$272,12,1)</f>
        <v>2142.2985049497233</v>
      </c>
      <c r="L274" s="30"/>
      <c r="M274" s="30"/>
      <c r="N274" s="31">
        <f t="shared" ref="N274:N276" si="18">_xlfn.FORECAST.ETS($B274,$E$149:$E$272,$B$149:$B$272,12,1)</f>
        <v>-2.7523835904085196E-2</v>
      </c>
      <c r="O274" s="37"/>
      <c r="P274" s="37"/>
      <c r="Q274" s="37">
        <f t="shared" ref="Q274:Q284" si="19">K274*N274</f>
        <v>-58.96427250780323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Sales!M274</f>
        <v>2232</v>
      </c>
      <c r="D275" s="30">
        <f>Returns!M275</f>
        <v>103</v>
      </c>
      <c r="E275" s="31">
        <f t="shared" si="1"/>
        <v>4.6146953405017919E-2</v>
      </c>
      <c r="F275" s="35"/>
      <c r="G275" s="35"/>
      <c r="H275" s="35">
        <f t="shared" si="16"/>
        <v>84.387858900839333</v>
      </c>
      <c r="I275" s="30"/>
      <c r="J275" s="30"/>
      <c r="K275" s="30">
        <f t="shared" si="17"/>
        <v>2349.2860645633259</v>
      </c>
      <c r="L275" s="30"/>
      <c r="M275" s="30"/>
      <c r="N275" s="31">
        <f t="shared" si="18"/>
        <v>-2.6369944520307293E-2</v>
      </c>
      <c r="O275" s="37"/>
      <c r="P275" s="37"/>
      <c r="Q275" s="37">
        <f t="shared" si="19"/>
        <v>-61.950543184865964</v>
      </c>
      <c r="R275" t="s">
        <v>160</v>
      </c>
      <c r="S275" s="35">
        <f>SUM(H282:H284)-SUM($D282:$D284)</f>
        <v>-47.595503848826098</v>
      </c>
      <c r="T275" s="37">
        <f>SUM(Q282:Q284)-SUM($D282:$D284)</f>
        <v>474.65450207334072</v>
      </c>
      <c r="U275" s="35">
        <f>ABS(S275)</f>
        <v>47.595503848826098</v>
      </c>
      <c r="V275" s="37">
        <f>ABS(T275)</f>
        <v>474.65450207334072</v>
      </c>
      <c r="W275" s="53">
        <f>U275/SUM(D279:D286)</f>
        <v>0.12080077118991396</v>
      </c>
      <c r="X275" s="54">
        <f>V275/SUM(D279:D286)</f>
        <v>1.2047068580541642</v>
      </c>
      <c r="Y275" s="35">
        <f>S275^2</f>
        <v>2265.3319866236197</v>
      </c>
      <c r="Z275" s="37">
        <f>T275^2</f>
        <v>225296.896338491</v>
      </c>
      <c r="AA275" s="67">
        <f>SUM(H321:H323)-SUM($D282:$D284)</f>
        <v>-181.75337640020408</v>
      </c>
      <c r="AB275" s="67">
        <f>ABS(AA275)</f>
        <v>181.75337640020408</v>
      </c>
      <c r="AC275" s="68">
        <f>AB275/SUM(D279:D286)</f>
        <v>0.46130298578731999</v>
      </c>
      <c r="AD275" s="67">
        <f>AA275^2</f>
        <v>33034.289832874259</v>
      </c>
    </row>
    <row r="276" spans="2:33" x14ac:dyDescent="0.25">
      <c r="B276" s="27">
        <v>45535</v>
      </c>
      <c r="C276" s="30">
        <f>Sales!M275</f>
        <v>2276</v>
      </c>
      <c r="D276" s="30">
        <f>Returns!M276</f>
        <v>24</v>
      </c>
      <c r="E276" s="31">
        <f t="shared" si="1"/>
        <v>1.054481546572935E-2</v>
      </c>
      <c r="F276" s="35"/>
      <c r="G276" s="35"/>
      <c r="H276" s="35">
        <f t="shared" si="16"/>
        <v>176.68324908038025</v>
      </c>
      <c r="I276" s="30"/>
      <c r="J276" s="30"/>
      <c r="K276" s="30">
        <f t="shared" si="17"/>
        <v>2276.7286371178911</v>
      </c>
      <c r="L276" s="30"/>
      <c r="M276" s="30"/>
      <c r="N276" s="31">
        <f t="shared" si="18"/>
        <v>-3.7691494380101671E-2</v>
      </c>
      <c r="O276" s="37"/>
      <c r="P276" s="37"/>
      <c r="Q276" s="37">
        <f t="shared" si="19"/>
        <v>-85.813304630945538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Sales!M276</f>
        <v>1154</v>
      </c>
      <c r="D277" s="30">
        <f>Returns!M277</f>
        <v>84</v>
      </c>
      <c r="E277" s="31">
        <f t="shared" ref="E277:E284" si="20">IFERROR(D277/C277,0)</f>
        <v>7.2790294627383012E-2</v>
      </c>
      <c r="F277" s="35"/>
      <c r="G277" s="35"/>
      <c r="H277" s="175">
        <f>_xlfn.FORECAST.ETS($B277,$D$149:$D$276,$B$149:$B$276,12,1)</f>
        <v>11.219216790232608</v>
      </c>
      <c r="I277" s="30"/>
      <c r="J277" s="30"/>
      <c r="K277" s="173">
        <f>_xlfn.FORECAST.ETS($B277,$C$149:$C$276,$B$149:$B$276,12,1)</f>
        <v>1758.8473938146824</v>
      </c>
      <c r="L277" s="30"/>
      <c r="M277" s="30"/>
      <c r="N277" s="177">
        <f>_xlfn.FORECAST.ETS($B277,$E$149:$E$276,$B$149:$B$276,12,1)</f>
        <v>-4.5213812109467809E-2</v>
      </c>
      <c r="O277" s="37"/>
      <c r="P277" s="37"/>
      <c r="Q277" s="167">
        <f t="shared" si="19"/>
        <v>-79.52419559316418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Sales!M277</f>
        <v>2103</v>
      </c>
      <c r="D278" s="30">
        <f>Returns!M278</f>
        <v>86</v>
      </c>
      <c r="E278" s="31">
        <f t="shared" si="20"/>
        <v>4.0893961008083693E-2</v>
      </c>
      <c r="F278" s="35"/>
      <c r="G278" s="35"/>
      <c r="H278" s="165">
        <f t="shared" ref="H278:H284" si="21">_xlfn.FORECAST.ETS($B278,$D$149:$D$276,$B$149:$B$276,12,1)</f>
        <v>39.168305705341126</v>
      </c>
      <c r="I278" s="30"/>
      <c r="J278" s="30"/>
      <c r="K278" s="30">
        <f t="shared" ref="K278:K284" si="22">_xlfn.FORECAST.ETS($B278,$C$149:$C$276,$B$149:$B$276,12,1)</f>
        <v>1964.7849628521999</v>
      </c>
      <c r="L278" s="30"/>
      <c r="M278" s="30"/>
      <c r="N278" s="31">
        <f t="shared" ref="N278:N284" si="23">_xlfn.FORECAST.ETS($B278,$E$149:$E$276,$B$149:$B$276,12,1)</f>
        <v>-4.1677842978882093E-2</v>
      </c>
      <c r="O278" s="37"/>
      <c r="P278" s="37"/>
      <c r="Q278" s="167">
        <f t="shared" si="19"/>
        <v>-81.887999169022677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Sales!M278</f>
        <v>5877</v>
      </c>
      <c r="D279" s="30">
        <f>Returns!M279</f>
        <v>36</v>
      </c>
      <c r="E279" s="31">
        <f t="shared" si="20"/>
        <v>6.1255742725880554E-3</v>
      </c>
      <c r="F279" s="35"/>
      <c r="G279" s="35"/>
      <c r="H279" s="165">
        <f t="shared" si="21"/>
        <v>36.287428525254128</v>
      </c>
      <c r="I279" s="30"/>
      <c r="J279" s="30"/>
      <c r="K279" s="30">
        <f t="shared" si="22"/>
        <v>1917.5119395943104</v>
      </c>
      <c r="L279" s="30"/>
      <c r="M279" s="30"/>
      <c r="N279" s="31">
        <f t="shared" si="23"/>
        <v>-6.5739166141939254E-2</v>
      </c>
      <c r="O279" s="37"/>
      <c r="P279" s="37"/>
      <c r="Q279" s="167">
        <f t="shared" si="19"/>
        <v>-126.05563597614255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Sales!M279</f>
        <v>1958</v>
      </c>
      <c r="D280" s="30">
        <f>Returns!M280</f>
        <v>12</v>
      </c>
      <c r="E280" s="31">
        <f t="shared" si="20"/>
        <v>6.1287027579162408E-3</v>
      </c>
      <c r="F280" s="35"/>
      <c r="G280" s="35"/>
      <c r="H280" s="165">
        <f t="shared" si="21"/>
        <v>30.351992131889876</v>
      </c>
      <c r="I280" s="30"/>
      <c r="J280" s="30"/>
      <c r="K280" s="30">
        <f t="shared" si="22"/>
        <v>2528.9580688374353</v>
      </c>
      <c r="L280" s="30"/>
      <c r="M280" s="30"/>
      <c r="N280" s="31">
        <f t="shared" si="23"/>
        <v>-0.11422464398703855</v>
      </c>
      <c r="O280" s="37"/>
      <c r="P280" s="37"/>
      <c r="Q280" s="167">
        <f t="shared" si="19"/>
        <v>-288.86933507110456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Sales!M280</f>
        <v>2440</v>
      </c>
      <c r="D281" s="30">
        <f>Returns!M281</f>
        <v>85</v>
      </c>
      <c r="E281" s="31">
        <f t="shared" si="20"/>
        <v>3.4836065573770489E-2</v>
      </c>
      <c r="F281" s="35"/>
      <c r="G281" s="35"/>
      <c r="H281" s="165">
        <f t="shared" si="21"/>
        <v>90.936533066551647</v>
      </c>
      <c r="I281" s="30"/>
      <c r="J281" s="30"/>
      <c r="K281" s="30">
        <f t="shared" si="22"/>
        <v>1644.0130471169075</v>
      </c>
      <c r="L281" s="30"/>
      <c r="M281" s="30"/>
      <c r="N281" s="31">
        <f t="shared" si="23"/>
        <v>0.23850105819279582</v>
      </c>
      <c r="O281" s="37"/>
      <c r="P281" s="37"/>
      <c r="Q281" s="167">
        <f t="shared" si="19"/>
        <v>392.09885142014514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Sales!M281</f>
        <v>1779</v>
      </c>
      <c r="D282" s="30">
        <f>Returns!M282</f>
        <v>12</v>
      </c>
      <c r="E282" s="31">
        <f t="shared" si="20"/>
        <v>6.7453625632377737E-3</v>
      </c>
      <c r="F282" s="35"/>
      <c r="G282" s="35"/>
      <c r="H282" s="165">
        <f t="shared" si="21"/>
        <v>81.097143694971535</v>
      </c>
      <c r="I282" s="30"/>
      <c r="J282" s="30"/>
      <c r="K282" s="30">
        <f t="shared" si="22"/>
        <v>1690.4898869383851</v>
      </c>
      <c r="L282" s="30"/>
      <c r="M282" s="30"/>
      <c r="N282" s="31">
        <f t="shared" si="23"/>
        <v>0.16059371439405096</v>
      </c>
      <c r="O282" s="37"/>
      <c r="P282" s="37"/>
      <c r="Q282" s="167">
        <f t="shared" si="19"/>
        <v>271.48205008901454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Sales!M282</f>
        <v>1065</v>
      </c>
      <c r="D283" s="30">
        <f>Returns!M283</f>
        <v>137</v>
      </c>
      <c r="E283" s="31">
        <f t="shared" si="20"/>
        <v>0.12863849765258217</v>
      </c>
      <c r="F283" s="35"/>
      <c r="G283" s="35"/>
      <c r="H283" s="165">
        <f t="shared" si="21"/>
        <v>96.388921394847415</v>
      </c>
      <c r="I283" s="30"/>
      <c r="J283" s="30"/>
      <c r="K283" s="30">
        <f t="shared" si="22"/>
        <v>1795.814980039014</v>
      </c>
      <c r="L283" s="30"/>
      <c r="M283" s="30"/>
      <c r="N283" s="31">
        <f t="shared" si="23"/>
        <v>0.15014863690844599</v>
      </c>
      <c r="O283" s="37"/>
      <c r="P283" s="37"/>
      <c r="Q283" s="167">
        <f t="shared" si="19"/>
        <v>269.63917139262611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Sales!M283</f>
        <v>1847</v>
      </c>
      <c r="D284" s="30">
        <f>Returns!M284</f>
        <v>112</v>
      </c>
      <c r="E284" s="31">
        <f t="shared" si="20"/>
        <v>6.0638873849485651E-2</v>
      </c>
      <c r="F284" s="35"/>
      <c r="G284" s="35"/>
      <c r="H284" s="165">
        <f t="shared" si="21"/>
        <v>35.918431061354944</v>
      </c>
      <c r="I284" s="30"/>
      <c r="J284" s="30"/>
      <c r="K284" s="30">
        <f t="shared" si="22"/>
        <v>1817.8829748773624</v>
      </c>
      <c r="L284" s="30"/>
      <c r="M284" s="30"/>
      <c r="N284" s="31">
        <f t="shared" si="23"/>
        <v>0.10701089304432464</v>
      </c>
      <c r="O284" s="37"/>
      <c r="P284" s="37"/>
      <c r="Q284" s="169">
        <f t="shared" si="19"/>
        <v>194.53328059170011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28.198423065989179</v>
      </c>
      <c r="G288" s="65"/>
      <c r="H288" s="65"/>
      <c r="R288" t="s">
        <v>57</v>
      </c>
      <c r="S288" s="47">
        <f>AVERAGE(S249)</f>
        <v>1043.759130842953</v>
      </c>
      <c r="T288" s="47">
        <f>AVERAGE(T249)</f>
        <v>2345.3928694825727</v>
      </c>
      <c r="U288" s="47">
        <f>AA249</f>
        <v>3753.5692819685519</v>
      </c>
      <c r="V288" s="47">
        <f>AVERAGE(U249)</f>
        <v>1043.759130842953</v>
      </c>
      <c r="W288" s="47">
        <f>AVERAGE(V249)</f>
        <v>2345.3928694825727</v>
      </c>
      <c r="X288" s="47">
        <f>AB249</f>
        <v>3753.5692819685519</v>
      </c>
      <c r="Y288" s="48">
        <f>AVERAGE(W249)</f>
        <v>1.6862021499886155</v>
      </c>
      <c r="Z288" s="48">
        <f>AVERAGE(X249)</f>
        <v>3.789003020165707</v>
      </c>
      <c r="AA288" s="48">
        <f>AC249</f>
        <v>6.0639245266050921</v>
      </c>
      <c r="AB288" s="47">
        <f>SQRT(AVERAGE(Y249))</f>
        <v>1043.759130842953</v>
      </c>
      <c r="AC288" s="47">
        <f>SQRT(AVERAGE(Z249))</f>
        <v>2345.3928694825727</v>
      </c>
      <c r="AD288" s="30">
        <f>SQRT(AVERAGE(AD249))</f>
        <v>3753.5692819685519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54.434205011958674</v>
      </c>
      <c r="G289" s="65"/>
      <c r="H289" s="65"/>
      <c r="R289" t="s">
        <v>58</v>
      </c>
      <c r="S289" s="47">
        <f>S261</f>
        <v>-672.59853656354562</v>
      </c>
      <c r="T289" s="47">
        <f>AVERAGE(T261)</f>
        <v>-135.62526673070602</v>
      </c>
      <c r="U289" s="47">
        <f>AA261</f>
        <v>-332.61775318455864</v>
      </c>
      <c r="V289" s="47">
        <f>AVERAGE(U261)</f>
        <v>672.59853656354562</v>
      </c>
      <c r="W289" s="47">
        <f>AVERAGE(V261)</f>
        <v>135.62526673070602</v>
      </c>
      <c r="X289" s="47">
        <f>AB261</f>
        <v>332.61775318455864</v>
      </c>
      <c r="Y289" s="48">
        <f>AVERAGE(W261)</f>
        <v>0.72012691280893537</v>
      </c>
      <c r="Z289" s="48">
        <f>AVERAGE(X261)</f>
        <v>0.14520906502216918</v>
      </c>
      <c r="AA289" s="48">
        <f>AC261</f>
        <v>0.35612179141815697</v>
      </c>
      <c r="AB289" s="47">
        <f>SQRT(AVERAGE(Y261))</f>
        <v>672.59853656354562</v>
      </c>
      <c r="AC289" s="47">
        <f>SQRT(AVERAGE(Z261))</f>
        <v>135.62526673070602</v>
      </c>
      <c r="AD289" s="30">
        <f>SQRT(AVERAGE(AD261))</f>
        <v>332.61775318455864</v>
      </c>
    </row>
    <row r="290" spans="2:37" x14ac:dyDescent="0.25">
      <c r="B290" s="27">
        <v>44773</v>
      </c>
      <c r="F290" s="64">
        <f t="shared" si="24"/>
        <v>18.887951103031348</v>
      </c>
      <c r="G290" s="65"/>
      <c r="H290" s="65"/>
      <c r="R290" t="s">
        <v>59</v>
      </c>
      <c r="S290" s="55">
        <f>AVERAGE(S273)</f>
        <v>-142.63202762955672</v>
      </c>
      <c r="T290" s="55">
        <f>AVERAGE(T273)</f>
        <v>-12.583812315948194</v>
      </c>
      <c r="U290" s="55">
        <f>AA273</f>
        <v>-384.34925460148725</v>
      </c>
      <c r="V290" s="55">
        <f>AVERAGE(U273)</f>
        <v>142.63202762955672</v>
      </c>
      <c r="W290" s="55">
        <f>AVERAGE(V273)</f>
        <v>12.583812315948194</v>
      </c>
      <c r="X290" s="55">
        <f>AB273</f>
        <v>384.34925460148725</v>
      </c>
      <c r="Y290" s="56">
        <f>AVERAGE(W273)</f>
        <v>0.25289366600985236</v>
      </c>
      <c r="Z290" s="56">
        <f>AVERAGE(X273)</f>
        <v>2.2311723964447153E-2</v>
      </c>
      <c r="AA290" s="56">
        <f>AC273</f>
        <v>0.68147030957710508</v>
      </c>
      <c r="AB290" s="55">
        <f>SQRT(AVERAGE(Y273))</f>
        <v>142.63202762955672</v>
      </c>
      <c r="AC290" s="55">
        <f>SQRT(AVERAGE(Z273))</f>
        <v>12.583812315948194</v>
      </c>
      <c r="AD290" s="55">
        <f>SQRT(AVERAGE(AD273))</f>
        <v>384.34925460148725</v>
      </c>
      <c r="AE290" s="51"/>
      <c r="AF290" s="51"/>
    </row>
    <row r="291" spans="2:37" x14ac:dyDescent="0.25">
      <c r="B291" s="27">
        <v>44804</v>
      </c>
      <c r="F291" s="64">
        <f t="shared" si="24"/>
        <v>9.1042547322257548</v>
      </c>
      <c r="G291" s="65"/>
      <c r="H291" s="65"/>
      <c r="R291" t="s">
        <v>69</v>
      </c>
      <c r="S291" s="47">
        <f t="shared" ref="S291:Z291" si="25">AVERAGE(S288:S290)</f>
        <v>76.176188883283558</v>
      </c>
      <c r="T291" s="47">
        <f t="shared" si="25"/>
        <v>732.39459681197275</v>
      </c>
      <c r="U291" s="47">
        <f t="shared" si="25"/>
        <v>1012.2007580608353</v>
      </c>
      <c r="V291" s="47">
        <f t="shared" si="25"/>
        <v>619.66323167868507</v>
      </c>
      <c r="W291" s="47">
        <f t="shared" si="25"/>
        <v>831.20064950974245</v>
      </c>
      <c r="X291" s="47">
        <f t="shared" si="25"/>
        <v>1490.1787632515327</v>
      </c>
      <c r="Y291" s="48">
        <f t="shared" si="25"/>
        <v>0.88640757626913436</v>
      </c>
      <c r="Z291" s="48">
        <f t="shared" si="25"/>
        <v>1.3188412697174412</v>
      </c>
      <c r="AA291" s="48">
        <f>AVERAGE(AA288:AA290)</f>
        <v>2.3671722092001182</v>
      </c>
      <c r="AB291" s="47">
        <f>AVERAGE(AB288:AB290)</f>
        <v>619.66323167868507</v>
      </c>
      <c r="AC291" s="47">
        <f>AVERAGE(AC288:AC290)</f>
        <v>831.20064950974245</v>
      </c>
      <c r="AD291" s="47">
        <f t="shared" ref="AD291" si="26">AVERAGE(AD288:AD290)</f>
        <v>1490.1787632515327</v>
      </c>
      <c r="AE291" s="30">
        <f>SQRT(AVERAGE(Y249,Y261,Y273))</f>
        <v>721.61065446476016</v>
      </c>
      <c r="AF291" s="30">
        <f>SQRT(AVERAGE(Z249,Z261,Z273))</f>
        <v>1356.3947652420213</v>
      </c>
      <c r="AG291" s="47">
        <f>SQRT(AVERAGE(AD273,AD261,AD249))</f>
        <v>2186.9035395420142</v>
      </c>
    </row>
    <row r="292" spans="2:37" x14ac:dyDescent="0.25">
      <c r="B292" s="27">
        <v>44834</v>
      </c>
      <c r="F292" s="179">
        <f>_xlfn.FORECAST.ETS($B292,$D$5:$D$252,$B$5:$B$252,12,1)</f>
        <v>551.54177608596183</v>
      </c>
      <c r="G292" s="65"/>
      <c r="H292" s="65"/>
      <c r="R292" t="s">
        <v>70</v>
      </c>
      <c r="S292" s="47">
        <f>ABS(S291)</f>
        <v>76.176188883283558</v>
      </c>
      <c r="T292" s="47">
        <f>ABS(T291)</f>
        <v>732.39459681197275</v>
      </c>
      <c r="U292" s="47">
        <f>ABS(U291)</f>
        <v>1012.2007580608353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546.98638848286089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510.52411464432777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544.02224708031054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567.63551049714852</v>
      </c>
      <c r="G296" s="65"/>
      <c r="H296" s="65"/>
      <c r="R296" t="s">
        <v>57</v>
      </c>
      <c r="V296" s="49">
        <f t="shared" ref="V296:X298" si="28">RANK(V288,$V288:$X288,1)</f>
        <v>1</v>
      </c>
      <c r="W296">
        <f t="shared" si="28"/>
        <v>2</v>
      </c>
      <c r="X296">
        <f t="shared" si="28"/>
        <v>3</v>
      </c>
      <c r="Y296" s="49">
        <f t="shared" ref="Y296:AA298" si="29">RANK(Y288,$Y288:$AA288,1)</f>
        <v>1</v>
      </c>
      <c r="Z296">
        <f t="shared" si="29"/>
        <v>2</v>
      </c>
      <c r="AA296">
        <f t="shared" si="29"/>
        <v>3</v>
      </c>
      <c r="AB296" s="49">
        <f t="shared" ref="AB296:AD298" si="30">RANK(AB288,$AB288:$AD288,1)</f>
        <v>1</v>
      </c>
      <c r="AC296">
        <f t="shared" si="30"/>
        <v>2</v>
      </c>
      <c r="AD296">
        <f t="shared" si="30"/>
        <v>3</v>
      </c>
    </row>
    <row r="297" spans="2:37" x14ac:dyDescent="0.25">
      <c r="B297" s="27">
        <v>44985</v>
      </c>
      <c r="F297" s="170">
        <f t="shared" si="27"/>
        <v>503.7497203186665</v>
      </c>
      <c r="G297" s="65"/>
      <c r="H297" s="65"/>
      <c r="R297" t="s">
        <v>58</v>
      </c>
      <c r="V297" s="49">
        <f t="shared" si="28"/>
        <v>3</v>
      </c>
      <c r="W297">
        <f t="shared" si="28"/>
        <v>1</v>
      </c>
      <c r="X297">
        <f t="shared" si="28"/>
        <v>2</v>
      </c>
      <c r="Y297" s="49">
        <f t="shared" si="29"/>
        <v>3</v>
      </c>
      <c r="Z297">
        <f t="shared" si="29"/>
        <v>1</v>
      </c>
      <c r="AA297">
        <f t="shared" si="29"/>
        <v>2</v>
      </c>
      <c r="AB297" s="49">
        <f t="shared" si="30"/>
        <v>3</v>
      </c>
      <c r="AC297">
        <f t="shared" si="30"/>
        <v>1</v>
      </c>
      <c r="AD297">
        <f t="shared" si="30"/>
        <v>2</v>
      </c>
    </row>
    <row r="298" spans="2:37" x14ac:dyDescent="0.25">
      <c r="B298" s="27">
        <v>45016</v>
      </c>
      <c r="F298" s="170">
        <f t="shared" si="27"/>
        <v>575.50811073422403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1</v>
      </c>
      <c r="X298" s="51">
        <f t="shared" si="28"/>
        <v>3</v>
      </c>
      <c r="Y298" s="57">
        <f t="shared" si="29"/>
        <v>2</v>
      </c>
      <c r="Z298" s="51">
        <f t="shared" si="29"/>
        <v>1</v>
      </c>
      <c r="AA298" s="51">
        <f t="shared" si="29"/>
        <v>3</v>
      </c>
      <c r="AB298" s="57">
        <f t="shared" si="30"/>
        <v>2</v>
      </c>
      <c r="AC298" s="51">
        <f t="shared" si="30"/>
        <v>1</v>
      </c>
      <c r="AD298" s="51">
        <f t="shared" si="30"/>
        <v>3</v>
      </c>
      <c r="AE298" s="51"/>
      <c r="AF298" s="51"/>
    </row>
    <row r="299" spans="2:37" x14ac:dyDescent="0.25">
      <c r="B299" s="32">
        <v>45046</v>
      </c>
      <c r="F299" s="171">
        <f t="shared" si="27"/>
        <v>572.60141412505197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2</v>
      </c>
      <c r="U299">
        <f>RANK(U292,$S292:$U292,1)</f>
        <v>3</v>
      </c>
      <c r="V299">
        <f>RANK(V291,$V291:$X291,1)</f>
        <v>1</v>
      </c>
      <c r="W299">
        <f>RANK(W291,$V291:$X291,1)</f>
        <v>2</v>
      </c>
      <c r="X299">
        <f>RANK(X291,$V291:$X291,1)</f>
        <v>3</v>
      </c>
      <c r="Y299">
        <f>RANK(Y291,$Y291:$Z291,1)</f>
        <v>1</v>
      </c>
      <c r="Z299">
        <f>RANK(Z291,$Y291:$AA291,1)</f>
        <v>2</v>
      </c>
      <c r="AA299">
        <f>RANK(AA291,$Y291:$AA291,1)</f>
        <v>3</v>
      </c>
      <c r="AB299">
        <f>RANK(AB291,$AB291:$AD291,1)</f>
        <v>1</v>
      </c>
      <c r="AC299">
        <f>RANK(AC291,$AB291:$AD291,1)</f>
        <v>2</v>
      </c>
      <c r="AD299">
        <f>RANK(AD291,$AB291:$AD291,1)</f>
        <v>3</v>
      </c>
      <c r="AE299">
        <f>RANK(AE291,$AE291:$AG291,1)</f>
        <v>1</v>
      </c>
      <c r="AF299">
        <f>RANK(AF291,$AE291:$AG291,1)</f>
        <v>2</v>
      </c>
      <c r="AG299">
        <f>RANK(AG291,$AE291:$AG291,1)</f>
        <v>3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104.03146209843675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130.29622375605288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94.627167552571905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85.341410557634219</v>
      </c>
      <c r="H303" s="65"/>
      <c r="S303" s="50">
        <f>AVERAGE(S299,V299,Y299,AB299)</f>
        <v>1</v>
      </c>
      <c r="T303" s="50">
        <f>AVERAGE(T299,W299,Z299,AC299)</f>
        <v>2</v>
      </c>
      <c r="U303" s="50">
        <f>AVERAGE(U299,X299,AA299,AD299)</f>
        <v>3</v>
      </c>
      <c r="W303" s="52" t="str">
        <f>_xlfn.XLOOKUP(MIN(S303:U303),S303:U303,S302:U302,,0)</f>
        <v>Returns Only</v>
      </c>
    </row>
    <row r="304" spans="2:37" x14ac:dyDescent="0.25">
      <c r="B304" s="27">
        <v>45199</v>
      </c>
      <c r="F304" s="65"/>
      <c r="G304" s="179">
        <f>_xlfn.FORECAST.ETS($B304,$D$5:$D$264,$B$5:$B$264,12,1)</f>
        <v>80.454115146671612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75.9147591165775</v>
      </c>
      <c r="H305" s="65"/>
    </row>
    <row r="306" spans="2:8" x14ac:dyDescent="0.25">
      <c r="B306" s="27">
        <v>45260</v>
      </c>
      <c r="F306" s="65"/>
      <c r="G306" s="170">
        <f t="shared" si="32"/>
        <v>39.419245512615397</v>
      </c>
      <c r="H306" s="65"/>
    </row>
    <row r="307" spans="2:8" x14ac:dyDescent="0.25">
      <c r="B307" s="27">
        <v>45291</v>
      </c>
      <c r="F307" s="65"/>
      <c r="G307" s="170">
        <f t="shared" si="32"/>
        <v>72.917159159278739</v>
      </c>
      <c r="H307" s="65"/>
    </row>
    <row r="308" spans="2:8" x14ac:dyDescent="0.25">
      <c r="B308" s="27">
        <v>45322</v>
      </c>
      <c r="F308" s="65"/>
      <c r="G308" s="170">
        <f t="shared" si="32"/>
        <v>96.536463618564412</v>
      </c>
      <c r="H308" s="65"/>
    </row>
    <row r="309" spans="2:8" x14ac:dyDescent="0.25">
      <c r="B309" s="27">
        <v>45351</v>
      </c>
      <c r="F309" s="65"/>
      <c r="G309" s="170">
        <f t="shared" si="32"/>
        <v>30.481409792033375</v>
      </c>
      <c r="H309" s="65"/>
    </row>
    <row r="310" spans="2:8" x14ac:dyDescent="0.25">
      <c r="B310" s="27">
        <v>45382</v>
      </c>
      <c r="F310" s="65"/>
      <c r="G310" s="170">
        <f t="shared" si="32"/>
        <v>104.35146498063347</v>
      </c>
      <c r="H310" s="65"/>
    </row>
    <row r="311" spans="2:8" x14ac:dyDescent="0.25">
      <c r="B311" s="32">
        <v>45412</v>
      </c>
      <c r="F311" s="66"/>
      <c r="G311" s="171">
        <f t="shared" si="32"/>
        <v>101.30762948906688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34.207484611444485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60.451801888838617</v>
      </c>
    </row>
    <row r="314" spans="2:8" x14ac:dyDescent="0.25">
      <c r="B314" s="27">
        <v>45504</v>
      </c>
      <c r="F314" s="65"/>
      <c r="G314" s="65"/>
      <c r="H314" s="64">
        <f t="shared" si="33"/>
        <v>24.951373878005338</v>
      </c>
    </row>
    <row r="315" spans="2:8" x14ac:dyDescent="0.25">
      <c r="B315" s="27">
        <v>45535</v>
      </c>
      <c r="F315" s="65"/>
      <c r="G315" s="65"/>
      <c r="H315" s="64">
        <f t="shared" si="33"/>
        <v>15.576170213222165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27.473922348542224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22.98271911020543</v>
      </c>
    </row>
    <row r="318" spans="2:8" x14ac:dyDescent="0.25">
      <c r="B318" s="27">
        <v>45626</v>
      </c>
      <c r="F318" s="65"/>
      <c r="G318" s="65"/>
      <c r="H318" s="170">
        <f t="shared" si="34"/>
        <v>-13.443180261378679</v>
      </c>
    </row>
    <row r="319" spans="2:8" x14ac:dyDescent="0.25">
      <c r="B319" s="27">
        <v>45657</v>
      </c>
      <c r="F319" s="65"/>
      <c r="G319" s="65"/>
      <c r="H319" s="170">
        <f t="shared" si="34"/>
        <v>19.956774562525325</v>
      </c>
    </row>
    <row r="320" spans="2:8" x14ac:dyDescent="0.25">
      <c r="B320" s="27">
        <v>45688</v>
      </c>
      <c r="F320" s="65"/>
      <c r="G320" s="65"/>
      <c r="H320" s="170">
        <f t="shared" si="34"/>
        <v>43.433886038822521</v>
      </c>
    </row>
    <row r="321" spans="2:12" x14ac:dyDescent="0.25">
      <c r="B321" s="27">
        <v>45716</v>
      </c>
      <c r="F321" s="65"/>
      <c r="G321" s="65"/>
      <c r="H321" s="170">
        <f t="shared" si="34"/>
        <v>-20.185838708494948</v>
      </c>
    </row>
    <row r="322" spans="2:12" x14ac:dyDescent="0.25">
      <c r="B322" s="27">
        <v>45747</v>
      </c>
      <c r="F322" s="65"/>
      <c r="G322" s="65"/>
      <c r="H322" s="170">
        <f t="shared" si="34"/>
        <v>51.3190551038888</v>
      </c>
    </row>
    <row r="323" spans="2:12" x14ac:dyDescent="0.25">
      <c r="B323" s="27">
        <v>45777</v>
      </c>
      <c r="F323" s="65"/>
      <c r="G323" s="65"/>
      <c r="H323" s="170">
        <f t="shared" si="34"/>
        <v>48.113407204402066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1441</v>
      </c>
      <c r="D327" s="109">
        <f>SUM(D249:D252,F253:F260)</f>
        <v>2484.7591308429533</v>
      </c>
      <c r="E327" s="47">
        <f>SUM(D249:D252,F292:F299)</f>
        <v>5194.5692819685519</v>
      </c>
      <c r="F327" s="110">
        <f>SUM(D249:D252,O253:O260)</f>
        <v>3786.3928694825727</v>
      </c>
      <c r="G327" s="111">
        <f>D327-$C327</f>
        <v>1043.7591308429533</v>
      </c>
      <c r="H327" s="111">
        <f t="shared" ref="H327:I329" si="35">E327-$C327</f>
        <v>3753.5692819685519</v>
      </c>
      <c r="I327" s="112">
        <f t="shared" si="35"/>
        <v>2345.3928694825727</v>
      </c>
      <c r="J327" s="118">
        <f>G327/$C327</f>
        <v>0.72432972299996756</v>
      </c>
      <c r="K327" s="119">
        <f t="shared" ref="K327:L330" si="36">H327/$C327</f>
        <v>2.604836420519467</v>
      </c>
      <c r="L327" s="120">
        <f t="shared" si="36"/>
        <v>1.6276147602238533</v>
      </c>
    </row>
    <row r="328" spans="2:12" x14ac:dyDescent="0.25">
      <c r="B328" t="s">
        <v>107</v>
      </c>
      <c r="C328" s="109">
        <f>SUM(D261:D272)</f>
        <v>1174</v>
      </c>
      <c r="D328" s="109">
        <f>SUM(D261:D264,G265:G272)</f>
        <v>501.40146343645449</v>
      </c>
      <c r="E328" s="47">
        <f>SUM(D261:D264,G304:G311)</f>
        <v>841.38224681544136</v>
      </c>
      <c r="F328" s="110">
        <f>SUM(D261:D264,P265:P272)</f>
        <v>1038.3747332692942</v>
      </c>
      <c r="G328" s="111">
        <f t="shared" ref="G328:G329" si="37">D328-$C328</f>
        <v>-672.59853656354551</v>
      </c>
      <c r="H328" s="111">
        <f t="shared" si="35"/>
        <v>-332.61775318455864</v>
      </c>
      <c r="I328" s="112">
        <f t="shared" si="35"/>
        <v>-135.62526673070579</v>
      </c>
      <c r="J328" s="118">
        <f t="shared" ref="J328:J330" si="38">G328/$C328</f>
        <v>-0.57291187100813079</v>
      </c>
      <c r="K328" s="119">
        <f t="shared" si="36"/>
        <v>-0.28332006233778417</v>
      </c>
      <c r="L328" s="120">
        <f t="shared" si="36"/>
        <v>-0.11552407728339505</v>
      </c>
    </row>
    <row r="329" spans="2:12" x14ac:dyDescent="0.25">
      <c r="B329" t="s">
        <v>108</v>
      </c>
      <c r="C329" s="109">
        <f>SUM(D273:D284)</f>
        <v>849</v>
      </c>
      <c r="D329" s="109">
        <f>SUM(D273:D276,H277:H284)</f>
        <v>706.36797237044334</v>
      </c>
      <c r="E329" s="47">
        <f>SUM(D273:D276,H316:H323)</f>
        <v>464.6507453985127</v>
      </c>
      <c r="F329" s="110">
        <f>SUM(D273:D276,Q277:Q284)</f>
        <v>836.41618768405192</v>
      </c>
      <c r="G329" s="111">
        <f t="shared" si="37"/>
        <v>-142.63202762955666</v>
      </c>
      <c r="H329" s="111">
        <f t="shared" si="35"/>
        <v>-384.3492546014873</v>
      </c>
      <c r="I329" s="112">
        <f t="shared" si="35"/>
        <v>-12.58381231594808</v>
      </c>
      <c r="J329" s="118">
        <f t="shared" si="38"/>
        <v>-0.16800003254364743</v>
      </c>
      <c r="K329" s="119">
        <f t="shared" si="36"/>
        <v>-0.45270819152118646</v>
      </c>
      <c r="L329" s="120">
        <f t="shared" si="36"/>
        <v>-1.4821922633625535E-2</v>
      </c>
    </row>
    <row r="330" spans="2:12" x14ac:dyDescent="0.25">
      <c r="B330" s="69" t="s">
        <v>114</v>
      </c>
      <c r="C330" s="113">
        <f>SUM(C327:C329)</f>
        <v>3464</v>
      </c>
      <c r="D330" s="113">
        <f t="shared" ref="D330:F330" si="39">SUM(D327:D329)</f>
        <v>3692.5285666498512</v>
      </c>
      <c r="E330" s="114">
        <f t="shared" si="39"/>
        <v>6500.6022741825054</v>
      </c>
      <c r="F330" s="115">
        <f t="shared" si="39"/>
        <v>5661.1837904359181</v>
      </c>
      <c r="G330" s="114">
        <f>SUM(G327:G329)</f>
        <v>228.52856664985109</v>
      </c>
      <c r="H330" s="116">
        <f t="shared" ref="H330:I330" si="40">SUM(H327:H329)</f>
        <v>3036.6022741825059</v>
      </c>
      <c r="I330" s="117">
        <f t="shared" si="40"/>
        <v>2197.183790435919</v>
      </c>
      <c r="J330" s="121">
        <f t="shared" si="38"/>
        <v>6.5972449956654466E-2</v>
      </c>
      <c r="K330" s="122">
        <f t="shared" si="36"/>
        <v>0.87661728469471878</v>
      </c>
      <c r="L330" s="123">
        <f t="shared" si="36"/>
        <v>0.63429093257387958</v>
      </c>
    </row>
    <row r="331" spans="2:12" x14ac:dyDescent="0.25">
      <c r="B331" s="69" t="s">
        <v>118</v>
      </c>
      <c r="G331" s="124">
        <f>ABS(G327)+ABS(G328)+ABS(G329)</f>
        <v>1858.9896950360555</v>
      </c>
      <c r="H331" s="125">
        <f t="shared" ref="H331:I331" si="41">ABS(H327)+ABS(H328)+ABS(H329)</f>
        <v>4470.5362897545983</v>
      </c>
      <c r="I331" s="125">
        <f t="shared" si="41"/>
        <v>2493.6019485292263</v>
      </c>
      <c r="J331" s="126">
        <f>G331/$C330</f>
        <v>0.53665984267784517</v>
      </c>
      <c r="K331" s="126">
        <f>H331/$C330</f>
        <v>1.2905705224464776</v>
      </c>
      <c r="L331" s="127">
        <f>I331/$C330</f>
        <v>0.71986199437910692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1441</v>
      </c>
      <c r="D336" s="109">
        <f>SUM($D249:$D257,F258:F260)</f>
        <v>1830.2068122544933</v>
      </c>
      <c r="E336" s="47">
        <f>SUM($D249:$D257,F297:F299)</f>
        <v>2813.8592451779427</v>
      </c>
      <c r="F336" s="110">
        <f>SUM($D249:D257,O258:O260)</f>
        <v>3385.6251491898083</v>
      </c>
      <c r="G336" s="111">
        <f>D336-$C336</f>
        <v>389.20681225449334</v>
      </c>
      <c r="H336" s="111">
        <f t="shared" ref="H336:H338" si="42">E336-$C336</f>
        <v>1372.8592451779427</v>
      </c>
      <c r="I336" s="112">
        <f t="shared" ref="I336:I338" si="43">F336-$C336</f>
        <v>1944.6251491898083</v>
      </c>
      <c r="J336" s="118">
        <f>G336/$C336</f>
        <v>0.27009494257771921</v>
      </c>
      <c r="K336" s="119">
        <f t="shared" ref="K336:K339" si="44">H336/$C336</f>
        <v>0.95271286965853075</v>
      </c>
      <c r="L336" s="120">
        <f t="shared" ref="L336:L339" si="45">I336/$C336</f>
        <v>1.3494969807007691</v>
      </c>
    </row>
    <row r="337" spans="2:12" x14ac:dyDescent="0.25">
      <c r="B337" t="s">
        <v>107</v>
      </c>
      <c r="C337" s="109">
        <f t="shared" ref="C337:C338" si="46">C328</f>
        <v>1174</v>
      </c>
      <c r="D337" s="109">
        <f>SUM($D261:$D269,G270:G272)</f>
        <v>953.0414851491563</v>
      </c>
      <c r="E337" s="47">
        <f>SUM($D261:$D269,G309:G311)</f>
        <v>1019.1405042617338</v>
      </c>
      <c r="F337" s="110">
        <f>SUM($D261:$D269,P270:P272)</f>
        <v>1923.6689428422567</v>
      </c>
      <c r="G337" s="111">
        <f t="shared" ref="G337:G338" si="47">D337-$C337</f>
        <v>-220.9585148508437</v>
      </c>
      <c r="H337" s="111">
        <f t="shared" si="42"/>
        <v>-154.85949573826622</v>
      </c>
      <c r="I337" s="112">
        <f t="shared" si="43"/>
        <v>749.66894284225668</v>
      </c>
      <c r="J337" s="118">
        <f t="shared" ref="J337:J339" si="48">G337/$C337</f>
        <v>-0.18820997857823143</v>
      </c>
      <c r="K337" s="119">
        <f t="shared" si="44"/>
        <v>-0.13190757728983493</v>
      </c>
      <c r="L337" s="120">
        <f t="shared" si="45"/>
        <v>0.6385595765266241</v>
      </c>
    </row>
    <row r="338" spans="2:12" x14ac:dyDescent="0.25">
      <c r="B338" t="s">
        <v>108</v>
      </c>
      <c r="C338" s="109">
        <f t="shared" si="46"/>
        <v>849</v>
      </c>
      <c r="D338" s="109">
        <f>SUM($D273:$D281,H282:H284)</f>
        <v>801.40449615117393</v>
      </c>
      <c r="E338" s="47">
        <f>SUM($D273:$D281,H321:H323)</f>
        <v>667.24662359979584</v>
      </c>
      <c r="F338" s="110">
        <f>SUM($D273:$D281,Q282:Q284)</f>
        <v>1323.6545020733408</v>
      </c>
      <c r="G338" s="111">
        <f t="shared" si="47"/>
        <v>-47.59550384882607</v>
      </c>
      <c r="H338" s="111">
        <f t="shared" si="42"/>
        <v>-181.75337640020416</v>
      </c>
      <c r="I338" s="112">
        <f t="shared" si="43"/>
        <v>474.65450207334084</v>
      </c>
      <c r="J338" s="118">
        <f t="shared" si="48"/>
        <v>-5.6060664132892894E-2</v>
      </c>
      <c r="K338" s="119">
        <f t="shared" si="44"/>
        <v>-0.21407935971755496</v>
      </c>
      <c r="L338" s="120">
        <f t="shared" si="45"/>
        <v>0.55907479631724477</v>
      </c>
    </row>
    <row r="339" spans="2:12" x14ac:dyDescent="0.25">
      <c r="B339" s="69" t="s">
        <v>114</v>
      </c>
      <c r="C339" s="113">
        <f>SUM(C336:C338)</f>
        <v>3464</v>
      </c>
      <c r="D339" s="113">
        <f t="shared" ref="D339:F339" si="49">SUM(D336:D338)</f>
        <v>3584.6527935548238</v>
      </c>
      <c r="E339" s="114">
        <f t="shared" si="49"/>
        <v>4500.246373039472</v>
      </c>
      <c r="F339" s="115">
        <f t="shared" si="49"/>
        <v>6632.9485941054063</v>
      </c>
      <c r="G339" s="114">
        <f>SUM(G336:G338)</f>
        <v>120.65279355482357</v>
      </c>
      <c r="H339" s="116">
        <f t="shared" ref="H339:I339" si="50">SUM(H336:H338)</f>
        <v>1036.2463730394725</v>
      </c>
      <c r="I339" s="117">
        <f t="shared" si="50"/>
        <v>3168.9485941054063</v>
      </c>
      <c r="J339" s="121">
        <f t="shared" si="48"/>
        <v>3.4830483127835904E-2</v>
      </c>
      <c r="K339" s="122">
        <f t="shared" si="44"/>
        <v>0.29914733632779228</v>
      </c>
      <c r="L339" s="123">
        <f t="shared" si="45"/>
        <v>0.91482349714359301</v>
      </c>
    </row>
    <row r="340" spans="2:12" x14ac:dyDescent="0.25">
      <c r="B340" s="69" t="s">
        <v>118</v>
      </c>
      <c r="G340" s="124">
        <f>ABS(G336)+ABS(G337)+ABS(G338)</f>
        <v>657.76083095416311</v>
      </c>
      <c r="H340" s="125">
        <f t="shared" ref="H340:I340" si="51">ABS(H336)+ABS(H337)+ABS(H338)</f>
        <v>1709.472117316413</v>
      </c>
      <c r="I340" s="125">
        <f t="shared" si="51"/>
        <v>3168.9485941054063</v>
      </c>
      <c r="J340" s="126">
        <f>G340/$C339</f>
        <v>0.18988476644173299</v>
      </c>
      <c r="K340" s="126">
        <f>H340/$C339</f>
        <v>0.4934965696640915</v>
      </c>
      <c r="L340" s="127">
        <f>I340/$C339</f>
        <v>0.91482349714359301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13E7-06EB-4616-BA6A-47AA0EF0491E}">
  <dimension ref="B2:AK340"/>
  <sheetViews>
    <sheetView topLeftCell="N1" workbookViewId="0">
      <pane ySplit="4" topLeftCell="A281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Returns!N5</f>
        <v>0</v>
      </c>
    </row>
    <row r="6" spans="2:17" hidden="1" outlineLevel="1" x14ac:dyDescent="0.25">
      <c r="B6" s="63">
        <v>37315</v>
      </c>
      <c r="D6" s="30">
        <f>Returns!N6</f>
        <v>0</v>
      </c>
    </row>
    <row r="7" spans="2:17" hidden="1" outlineLevel="1" x14ac:dyDescent="0.25">
      <c r="B7" s="63">
        <v>37346</v>
      </c>
      <c r="D7" s="30">
        <f>Returns!N7</f>
        <v>0</v>
      </c>
    </row>
    <row r="8" spans="2:17" hidden="1" outlineLevel="1" x14ac:dyDescent="0.25">
      <c r="B8" s="63">
        <v>37376</v>
      </c>
      <c r="D8" s="30">
        <f>Returns!N8</f>
        <v>0</v>
      </c>
    </row>
    <row r="9" spans="2:17" hidden="1" outlineLevel="1" x14ac:dyDescent="0.25">
      <c r="B9" s="63">
        <v>37407</v>
      </c>
      <c r="C9" s="30"/>
      <c r="D9" s="30">
        <f>Returns!N9</f>
        <v>0</v>
      </c>
      <c r="E9" s="31"/>
    </row>
    <row r="10" spans="2:17" hidden="1" outlineLevel="1" x14ac:dyDescent="0.25">
      <c r="B10" s="63">
        <v>37437</v>
      </c>
      <c r="C10" s="30"/>
      <c r="D10" s="30">
        <f>Returns!N10</f>
        <v>0</v>
      </c>
      <c r="E10" s="31"/>
    </row>
    <row r="11" spans="2:17" hidden="1" outlineLevel="1" x14ac:dyDescent="0.25">
      <c r="B11" s="63">
        <v>37468</v>
      </c>
      <c r="C11" s="30"/>
      <c r="D11" s="30">
        <f>Returns!N11</f>
        <v>0</v>
      </c>
      <c r="E11" s="31"/>
    </row>
    <row r="12" spans="2:17" hidden="1" outlineLevel="1" x14ac:dyDescent="0.25">
      <c r="B12" s="63">
        <v>37499</v>
      </c>
      <c r="C12" s="30"/>
      <c r="D12" s="30">
        <f>Returns!N12</f>
        <v>0</v>
      </c>
      <c r="E12" s="31"/>
    </row>
    <row r="13" spans="2:17" hidden="1" outlineLevel="1" x14ac:dyDescent="0.25">
      <c r="B13" s="63">
        <v>37529</v>
      </c>
      <c r="C13" s="30"/>
      <c r="D13" s="30">
        <f>Returns!N13</f>
        <v>0</v>
      </c>
      <c r="E13" s="31"/>
    </row>
    <row r="14" spans="2:17" hidden="1" outlineLevel="1" x14ac:dyDescent="0.25">
      <c r="B14" s="63">
        <v>37560</v>
      </c>
      <c r="C14" s="30"/>
      <c r="D14" s="30">
        <f>Returns!N14</f>
        <v>0</v>
      </c>
      <c r="E14" s="31"/>
    </row>
    <row r="15" spans="2:17" hidden="1" outlineLevel="1" x14ac:dyDescent="0.25">
      <c r="B15" s="63">
        <v>37590</v>
      </c>
      <c r="C15" s="30"/>
      <c r="D15" s="30">
        <f>Returns!N15</f>
        <v>0</v>
      </c>
      <c r="E15" s="31"/>
    </row>
    <row r="16" spans="2:17" hidden="1" outlineLevel="1" x14ac:dyDescent="0.25">
      <c r="B16" s="63">
        <v>37621</v>
      </c>
      <c r="C16" s="30"/>
      <c r="D16" s="30">
        <f>Returns!N16</f>
        <v>0</v>
      </c>
      <c r="E16" s="31"/>
    </row>
    <row r="17" spans="2:5" hidden="1" outlineLevel="1" x14ac:dyDescent="0.25">
      <c r="B17" s="63">
        <v>37652</v>
      </c>
      <c r="C17" s="30"/>
      <c r="D17" s="30">
        <f>Returns!N17</f>
        <v>0</v>
      </c>
      <c r="E17" s="31"/>
    </row>
    <row r="18" spans="2:5" hidden="1" outlineLevel="1" x14ac:dyDescent="0.25">
      <c r="B18" s="63">
        <v>37680</v>
      </c>
      <c r="C18" s="30"/>
      <c r="D18" s="30">
        <f>Returns!N18</f>
        <v>0</v>
      </c>
      <c r="E18" s="31"/>
    </row>
    <row r="19" spans="2:5" hidden="1" outlineLevel="1" x14ac:dyDescent="0.25">
      <c r="B19" s="63">
        <v>37711</v>
      </c>
      <c r="C19" s="30"/>
      <c r="D19" s="30">
        <f>Returns!N19</f>
        <v>0</v>
      </c>
      <c r="E19" s="31"/>
    </row>
    <row r="20" spans="2:5" hidden="1" outlineLevel="1" x14ac:dyDescent="0.25">
      <c r="B20" s="63">
        <v>37741</v>
      </c>
      <c r="C20" s="30"/>
      <c r="D20" s="30">
        <f>Returns!N20</f>
        <v>0</v>
      </c>
      <c r="E20" s="31"/>
    </row>
    <row r="21" spans="2:5" hidden="1" outlineLevel="1" x14ac:dyDescent="0.25">
      <c r="B21" s="63">
        <v>37772</v>
      </c>
      <c r="C21" s="30"/>
      <c r="D21" s="30">
        <f>Returns!N21</f>
        <v>0</v>
      </c>
      <c r="E21" s="31"/>
    </row>
    <row r="22" spans="2:5" hidden="1" outlineLevel="1" x14ac:dyDescent="0.25">
      <c r="B22" s="63">
        <v>37802</v>
      </c>
      <c r="C22" s="30"/>
      <c r="D22" s="30">
        <f>Returns!N22</f>
        <v>0</v>
      </c>
      <c r="E22" s="31"/>
    </row>
    <row r="23" spans="2:5" hidden="1" outlineLevel="1" x14ac:dyDescent="0.25">
      <c r="B23" s="63">
        <v>37833</v>
      </c>
      <c r="C23" s="30"/>
      <c r="D23" s="30">
        <f>Returns!N23</f>
        <v>0</v>
      </c>
      <c r="E23" s="31"/>
    </row>
    <row r="24" spans="2:5" hidden="1" outlineLevel="1" x14ac:dyDescent="0.25">
      <c r="B24" s="63">
        <v>37864</v>
      </c>
      <c r="C24" s="30"/>
      <c r="D24" s="30">
        <f>Returns!N24</f>
        <v>0</v>
      </c>
      <c r="E24" s="31"/>
    </row>
    <row r="25" spans="2:5" hidden="1" outlineLevel="1" x14ac:dyDescent="0.25">
      <c r="B25" s="63">
        <v>37894</v>
      </c>
      <c r="C25" s="30"/>
      <c r="D25" s="30">
        <f>Returns!N25</f>
        <v>0</v>
      </c>
      <c r="E25" s="31"/>
    </row>
    <row r="26" spans="2:5" hidden="1" outlineLevel="1" x14ac:dyDescent="0.25">
      <c r="B26" s="63">
        <v>37925</v>
      </c>
      <c r="C26" s="30"/>
      <c r="D26" s="30">
        <f>Returns!N26</f>
        <v>0</v>
      </c>
      <c r="E26" s="31"/>
    </row>
    <row r="27" spans="2:5" hidden="1" outlineLevel="1" x14ac:dyDescent="0.25">
      <c r="B27" s="63">
        <v>37955</v>
      </c>
      <c r="C27" s="30"/>
      <c r="D27" s="30">
        <f>Returns!N27</f>
        <v>0</v>
      </c>
      <c r="E27" s="31"/>
    </row>
    <row r="28" spans="2:5" hidden="1" outlineLevel="1" x14ac:dyDescent="0.25">
      <c r="B28" s="63">
        <v>37986</v>
      </c>
      <c r="C28" s="30"/>
      <c r="D28" s="30">
        <f>Returns!N28</f>
        <v>0</v>
      </c>
      <c r="E28" s="31"/>
    </row>
    <row r="29" spans="2:5" hidden="1" outlineLevel="1" x14ac:dyDescent="0.25">
      <c r="B29" s="63">
        <v>38017</v>
      </c>
      <c r="C29" s="30"/>
      <c r="D29" s="30">
        <f>Returns!N29</f>
        <v>0</v>
      </c>
      <c r="E29" s="31"/>
    </row>
    <row r="30" spans="2:5" hidden="1" outlineLevel="1" x14ac:dyDescent="0.25">
      <c r="B30" s="63">
        <v>38046</v>
      </c>
      <c r="C30" s="30"/>
      <c r="D30" s="30">
        <f>Returns!N30</f>
        <v>0</v>
      </c>
      <c r="E30" s="31"/>
    </row>
    <row r="31" spans="2:5" hidden="1" outlineLevel="1" x14ac:dyDescent="0.25">
      <c r="B31" s="63">
        <v>38077</v>
      </c>
      <c r="C31" s="30"/>
      <c r="D31" s="30">
        <f>Returns!N31</f>
        <v>0</v>
      </c>
      <c r="E31" s="31"/>
    </row>
    <row r="32" spans="2:5" hidden="1" outlineLevel="1" x14ac:dyDescent="0.25">
      <c r="B32" s="63">
        <v>38107</v>
      </c>
      <c r="C32" s="30"/>
      <c r="D32" s="30">
        <f>Returns!N32</f>
        <v>0</v>
      </c>
      <c r="E32" s="31"/>
    </row>
    <row r="33" spans="2:5" hidden="1" outlineLevel="1" x14ac:dyDescent="0.25">
      <c r="B33" s="63">
        <v>38138</v>
      </c>
      <c r="C33" s="30"/>
      <c r="D33" s="30">
        <f>Returns!N33</f>
        <v>0</v>
      </c>
      <c r="E33" s="31"/>
    </row>
    <row r="34" spans="2:5" hidden="1" outlineLevel="1" x14ac:dyDescent="0.25">
      <c r="B34" s="63">
        <v>38168</v>
      </c>
      <c r="C34" s="30"/>
      <c r="D34" s="30">
        <f>Returns!N34</f>
        <v>0</v>
      </c>
      <c r="E34" s="31"/>
    </row>
    <row r="35" spans="2:5" hidden="1" outlineLevel="1" x14ac:dyDescent="0.25">
      <c r="B35" s="63">
        <v>38199</v>
      </c>
      <c r="C35" s="30"/>
      <c r="D35" s="30">
        <f>Returns!N35</f>
        <v>0</v>
      </c>
      <c r="E35" s="31"/>
    </row>
    <row r="36" spans="2:5" hidden="1" outlineLevel="1" x14ac:dyDescent="0.25">
      <c r="B36" s="63">
        <v>38230</v>
      </c>
      <c r="C36" s="30"/>
      <c r="D36" s="30">
        <f>Returns!N36</f>
        <v>0</v>
      </c>
      <c r="E36" s="31"/>
    </row>
    <row r="37" spans="2:5" hidden="1" outlineLevel="1" x14ac:dyDescent="0.25">
      <c r="B37" s="63">
        <v>38260</v>
      </c>
      <c r="C37" s="30"/>
      <c r="D37" s="30">
        <f>Returns!N37</f>
        <v>0</v>
      </c>
      <c r="E37" s="31"/>
    </row>
    <row r="38" spans="2:5" hidden="1" outlineLevel="1" x14ac:dyDescent="0.25">
      <c r="B38" s="63">
        <v>38291</v>
      </c>
      <c r="C38" s="30"/>
      <c r="D38" s="30">
        <f>Returns!N38</f>
        <v>0</v>
      </c>
      <c r="E38" s="31"/>
    </row>
    <row r="39" spans="2:5" hidden="1" outlineLevel="1" x14ac:dyDescent="0.25">
      <c r="B39" s="63">
        <v>38321</v>
      </c>
      <c r="C39" s="30"/>
      <c r="D39" s="30">
        <f>Returns!N39</f>
        <v>0</v>
      </c>
      <c r="E39" s="31"/>
    </row>
    <row r="40" spans="2:5" hidden="1" outlineLevel="1" x14ac:dyDescent="0.25">
      <c r="B40" s="63">
        <v>38352</v>
      </c>
      <c r="C40" s="30"/>
      <c r="D40" s="30">
        <f>Returns!N40</f>
        <v>0</v>
      </c>
      <c r="E40" s="31"/>
    </row>
    <row r="41" spans="2:5" hidden="1" outlineLevel="1" x14ac:dyDescent="0.25">
      <c r="B41" s="63">
        <v>38383</v>
      </c>
      <c r="C41" s="30"/>
      <c r="D41" s="30">
        <f>Returns!N41</f>
        <v>0</v>
      </c>
      <c r="E41" s="31"/>
    </row>
    <row r="42" spans="2:5" hidden="1" outlineLevel="1" x14ac:dyDescent="0.25">
      <c r="B42" s="63">
        <v>38411</v>
      </c>
      <c r="C42" s="30"/>
      <c r="D42" s="30">
        <f>Returns!N42</f>
        <v>0</v>
      </c>
      <c r="E42" s="31"/>
    </row>
    <row r="43" spans="2:5" hidden="1" outlineLevel="1" x14ac:dyDescent="0.25">
      <c r="B43" s="63">
        <v>38442</v>
      </c>
      <c r="C43" s="30"/>
      <c r="D43" s="30">
        <f>Returns!N43</f>
        <v>0</v>
      </c>
      <c r="E43" s="31"/>
    </row>
    <row r="44" spans="2:5" hidden="1" outlineLevel="1" x14ac:dyDescent="0.25">
      <c r="B44" s="63">
        <v>38472</v>
      </c>
      <c r="C44" s="30"/>
      <c r="D44" s="30">
        <f>Returns!N44</f>
        <v>0</v>
      </c>
      <c r="E44" s="31"/>
    </row>
    <row r="45" spans="2:5" hidden="1" outlineLevel="1" x14ac:dyDescent="0.25">
      <c r="B45" s="63">
        <v>38503</v>
      </c>
      <c r="C45" s="30"/>
      <c r="D45" s="30">
        <f>Returns!N45</f>
        <v>0</v>
      </c>
      <c r="E45" s="31"/>
    </row>
    <row r="46" spans="2:5" hidden="1" outlineLevel="1" x14ac:dyDescent="0.25">
      <c r="B46" s="63">
        <v>38533</v>
      </c>
      <c r="C46" s="30"/>
      <c r="D46" s="30">
        <f>Returns!N46</f>
        <v>0</v>
      </c>
      <c r="E46" s="31"/>
    </row>
    <row r="47" spans="2:5" hidden="1" outlineLevel="1" x14ac:dyDescent="0.25">
      <c r="B47" s="63">
        <v>38564</v>
      </c>
      <c r="C47" s="30"/>
      <c r="D47" s="30">
        <f>Returns!N47</f>
        <v>0</v>
      </c>
      <c r="E47" s="31"/>
    </row>
    <row r="48" spans="2:5" hidden="1" outlineLevel="1" x14ac:dyDescent="0.25">
      <c r="B48" s="63">
        <v>38595</v>
      </c>
      <c r="C48" s="30"/>
      <c r="D48" s="30">
        <f>Returns!N48</f>
        <v>0</v>
      </c>
      <c r="E48" s="31"/>
    </row>
    <row r="49" spans="2:5" hidden="1" outlineLevel="1" x14ac:dyDescent="0.25">
      <c r="B49" s="63">
        <v>38625</v>
      </c>
      <c r="C49" s="30"/>
      <c r="D49" s="30">
        <f>Returns!N49</f>
        <v>0</v>
      </c>
      <c r="E49" s="31"/>
    </row>
    <row r="50" spans="2:5" hidden="1" outlineLevel="1" x14ac:dyDescent="0.25">
      <c r="B50" s="63">
        <v>38656</v>
      </c>
      <c r="C50" s="30"/>
      <c r="D50" s="30">
        <f>Returns!N50</f>
        <v>0</v>
      </c>
      <c r="E50" s="31"/>
    </row>
    <row r="51" spans="2:5" hidden="1" outlineLevel="1" x14ac:dyDescent="0.25">
      <c r="B51" s="63">
        <v>38686</v>
      </c>
      <c r="C51" s="30"/>
      <c r="D51" s="30">
        <f>Returns!N51</f>
        <v>0</v>
      </c>
      <c r="E51" s="31"/>
    </row>
    <row r="52" spans="2:5" hidden="1" outlineLevel="1" x14ac:dyDescent="0.25">
      <c r="B52" s="63">
        <v>38717</v>
      </c>
      <c r="C52" s="30"/>
      <c r="D52" s="30">
        <f>Returns!N52</f>
        <v>0</v>
      </c>
      <c r="E52" s="31"/>
    </row>
    <row r="53" spans="2:5" hidden="1" outlineLevel="1" x14ac:dyDescent="0.25">
      <c r="B53" s="63">
        <v>38748</v>
      </c>
      <c r="C53" s="30"/>
      <c r="D53" s="30">
        <f>Returns!N53</f>
        <v>0</v>
      </c>
      <c r="E53" s="31"/>
    </row>
    <row r="54" spans="2:5" hidden="1" outlineLevel="1" x14ac:dyDescent="0.25">
      <c r="B54" s="63">
        <v>38776</v>
      </c>
      <c r="C54" s="30"/>
      <c r="D54" s="30">
        <f>Returns!N54</f>
        <v>0</v>
      </c>
      <c r="E54" s="31"/>
    </row>
    <row r="55" spans="2:5" hidden="1" outlineLevel="1" x14ac:dyDescent="0.25">
      <c r="B55" s="63">
        <v>38807</v>
      </c>
      <c r="C55" s="30"/>
      <c r="D55" s="30">
        <f>Returns!N55</f>
        <v>0</v>
      </c>
      <c r="E55" s="31"/>
    </row>
    <row r="56" spans="2:5" hidden="1" outlineLevel="1" x14ac:dyDescent="0.25">
      <c r="B56" s="63">
        <v>38837</v>
      </c>
      <c r="C56" s="30"/>
      <c r="D56" s="30">
        <f>Returns!N56</f>
        <v>0</v>
      </c>
      <c r="E56" s="31"/>
    </row>
    <row r="57" spans="2:5" hidden="1" outlineLevel="1" x14ac:dyDescent="0.25">
      <c r="B57" s="63">
        <v>38868</v>
      </c>
      <c r="C57" s="30"/>
      <c r="D57" s="30">
        <f>Returns!N57</f>
        <v>0</v>
      </c>
      <c r="E57" s="31"/>
    </row>
    <row r="58" spans="2:5" hidden="1" outlineLevel="1" x14ac:dyDescent="0.25">
      <c r="B58" s="63">
        <v>38898</v>
      </c>
      <c r="C58" s="30"/>
      <c r="D58" s="30">
        <f>Returns!N58</f>
        <v>0</v>
      </c>
      <c r="E58" s="31"/>
    </row>
    <row r="59" spans="2:5" hidden="1" outlineLevel="1" x14ac:dyDescent="0.25">
      <c r="B59" s="63">
        <v>38929</v>
      </c>
      <c r="C59" s="30"/>
      <c r="D59" s="30">
        <f>Returns!N59</f>
        <v>0</v>
      </c>
      <c r="E59" s="31"/>
    </row>
    <row r="60" spans="2:5" hidden="1" outlineLevel="1" x14ac:dyDescent="0.25">
      <c r="B60" s="63">
        <v>38960</v>
      </c>
      <c r="C60" s="30"/>
      <c r="D60" s="30">
        <f>Returns!N60</f>
        <v>0</v>
      </c>
      <c r="E60" s="31"/>
    </row>
    <row r="61" spans="2:5" hidden="1" outlineLevel="1" x14ac:dyDescent="0.25">
      <c r="B61" s="63">
        <v>38990</v>
      </c>
      <c r="C61" s="30"/>
      <c r="D61" s="30">
        <f>Returns!N61</f>
        <v>0</v>
      </c>
      <c r="E61" s="31"/>
    </row>
    <row r="62" spans="2:5" hidden="1" outlineLevel="1" x14ac:dyDescent="0.25">
      <c r="B62" s="63">
        <v>39021</v>
      </c>
      <c r="C62" s="30"/>
      <c r="D62" s="30">
        <f>Returns!N62</f>
        <v>0</v>
      </c>
      <c r="E62" s="31"/>
    </row>
    <row r="63" spans="2:5" hidden="1" outlineLevel="1" x14ac:dyDescent="0.25">
      <c r="B63" s="63">
        <v>39051</v>
      </c>
      <c r="C63" s="30"/>
      <c r="D63" s="30">
        <f>Returns!N63</f>
        <v>0</v>
      </c>
      <c r="E63" s="31"/>
    </row>
    <row r="64" spans="2:5" hidden="1" outlineLevel="1" x14ac:dyDescent="0.25">
      <c r="B64" s="63">
        <v>39082</v>
      </c>
      <c r="C64" s="30"/>
      <c r="D64" s="30">
        <f>Returns!N64</f>
        <v>0</v>
      </c>
      <c r="E64" s="31"/>
    </row>
    <row r="65" spans="2:5" hidden="1" outlineLevel="1" x14ac:dyDescent="0.25">
      <c r="B65" s="63">
        <v>39113</v>
      </c>
      <c r="C65" s="30"/>
      <c r="D65" s="30">
        <f>Returns!N65</f>
        <v>0</v>
      </c>
      <c r="E65" s="31"/>
    </row>
    <row r="66" spans="2:5" hidden="1" outlineLevel="1" x14ac:dyDescent="0.25">
      <c r="B66" s="63">
        <v>39141</v>
      </c>
      <c r="C66" s="30"/>
      <c r="D66" s="30">
        <f>Returns!N66</f>
        <v>0</v>
      </c>
      <c r="E66" s="31"/>
    </row>
    <row r="67" spans="2:5" hidden="1" outlineLevel="1" x14ac:dyDescent="0.25">
      <c r="B67" s="63">
        <v>39172</v>
      </c>
      <c r="C67" s="30"/>
      <c r="D67" s="30">
        <f>Returns!N67</f>
        <v>0</v>
      </c>
      <c r="E67" s="31"/>
    </row>
    <row r="68" spans="2:5" hidden="1" outlineLevel="1" x14ac:dyDescent="0.25">
      <c r="B68" s="63">
        <v>39202</v>
      </c>
      <c r="C68" s="30"/>
      <c r="D68" s="30">
        <f>Returns!N68</f>
        <v>0</v>
      </c>
      <c r="E68" s="31"/>
    </row>
    <row r="69" spans="2:5" hidden="1" outlineLevel="1" x14ac:dyDescent="0.25">
      <c r="B69" s="63">
        <v>39233</v>
      </c>
      <c r="C69" s="30"/>
      <c r="D69" s="30">
        <f>Returns!N69</f>
        <v>0</v>
      </c>
      <c r="E69" s="31"/>
    </row>
    <row r="70" spans="2:5" hidden="1" outlineLevel="1" x14ac:dyDescent="0.25">
      <c r="B70" s="63">
        <v>39263</v>
      </c>
      <c r="C70" s="30"/>
      <c r="D70" s="30">
        <f>Returns!N70</f>
        <v>0</v>
      </c>
      <c r="E70" s="31"/>
    </row>
    <row r="71" spans="2:5" hidden="1" outlineLevel="1" x14ac:dyDescent="0.25">
      <c r="B71" s="63">
        <v>39294</v>
      </c>
      <c r="C71" s="30"/>
      <c r="D71" s="30">
        <f>Returns!N71</f>
        <v>0</v>
      </c>
      <c r="E71" s="31"/>
    </row>
    <row r="72" spans="2:5" hidden="1" outlineLevel="1" x14ac:dyDescent="0.25">
      <c r="B72" s="63">
        <v>39325</v>
      </c>
      <c r="C72" s="30"/>
      <c r="D72" s="30">
        <f>Returns!N72</f>
        <v>0</v>
      </c>
      <c r="E72" s="31"/>
    </row>
    <row r="73" spans="2:5" hidden="1" outlineLevel="1" x14ac:dyDescent="0.25">
      <c r="B73" s="63">
        <v>39355</v>
      </c>
      <c r="C73" s="30"/>
      <c r="D73" s="30">
        <f>Returns!N73</f>
        <v>0</v>
      </c>
      <c r="E73" s="31"/>
    </row>
    <row r="74" spans="2:5" hidden="1" outlineLevel="1" x14ac:dyDescent="0.25">
      <c r="B74" s="63">
        <v>39386</v>
      </c>
      <c r="C74" s="30"/>
      <c r="D74" s="30">
        <f>Returns!N74</f>
        <v>0</v>
      </c>
      <c r="E74" s="31"/>
    </row>
    <row r="75" spans="2:5" hidden="1" outlineLevel="1" x14ac:dyDescent="0.25">
      <c r="B75" s="63">
        <v>39416</v>
      </c>
      <c r="C75" s="30"/>
      <c r="D75" s="30">
        <f>Returns!N75</f>
        <v>0</v>
      </c>
      <c r="E75" s="31"/>
    </row>
    <row r="76" spans="2:5" hidden="1" outlineLevel="1" x14ac:dyDescent="0.25">
      <c r="B76" s="63">
        <v>39447</v>
      </c>
      <c r="C76" s="30"/>
      <c r="D76" s="30">
        <f>Returns!N76</f>
        <v>0</v>
      </c>
      <c r="E76" s="31"/>
    </row>
    <row r="77" spans="2:5" hidden="1" outlineLevel="1" x14ac:dyDescent="0.25">
      <c r="B77" s="63">
        <v>39478</v>
      </c>
      <c r="C77" s="30"/>
      <c r="D77" s="30">
        <f>Returns!N77</f>
        <v>0</v>
      </c>
      <c r="E77" s="31"/>
    </row>
    <row r="78" spans="2:5" hidden="1" outlineLevel="1" x14ac:dyDescent="0.25">
      <c r="B78" s="63">
        <v>39507</v>
      </c>
      <c r="C78" s="30"/>
      <c r="D78" s="30">
        <f>Returns!N78</f>
        <v>0</v>
      </c>
      <c r="E78" s="31"/>
    </row>
    <row r="79" spans="2:5" hidden="1" outlineLevel="1" x14ac:dyDescent="0.25">
      <c r="B79" s="63">
        <v>39538</v>
      </c>
      <c r="C79" s="30"/>
      <c r="D79" s="30">
        <f>Returns!N79</f>
        <v>0</v>
      </c>
      <c r="E79" s="31"/>
    </row>
    <row r="80" spans="2:5" hidden="1" outlineLevel="1" x14ac:dyDescent="0.25">
      <c r="B80" s="63">
        <v>39568</v>
      </c>
      <c r="C80" s="30"/>
      <c r="D80" s="30">
        <f>Returns!N80</f>
        <v>0</v>
      </c>
      <c r="E80" s="31"/>
    </row>
    <row r="81" spans="2:5" hidden="1" outlineLevel="1" x14ac:dyDescent="0.25">
      <c r="B81" s="63">
        <v>39599</v>
      </c>
      <c r="C81" s="30"/>
      <c r="D81" s="30">
        <f>Returns!N81</f>
        <v>0</v>
      </c>
      <c r="E81" s="31"/>
    </row>
    <row r="82" spans="2:5" hidden="1" outlineLevel="1" x14ac:dyDescent="0.25">
      <c r="B82" s="63">
        <v>39629</v>
      </c>
      <c r="C82" s="30"/>
      <c r="D82" s="30">
        <f>Returns!N82</f>
        <v>0</v>
      </c>
      <c r="E82" s="31"/>
    </row>
    <row r="83" spans="2:5" hidden="1" outlineLevel="1" x14ac:dyDescent="0.25">
      <c r="B83" s="63">
        <v>39660</v>
      </c>
      <c r="C83" s="30"/>
      <c r="D83" s="30">
        <f>Returns!N83</f>
        <v>0</v>
      </c>
      <c r="E83" s="31"/>
    </row>
    <row r="84" spans="2:5" hidden="1" outlineLevel="1" x14ac:dyDescent="0.25">
      <c r="B84" s="63">
        <v>39691</v>
      </c>
      <c r="C84" s="30"/>
      <c r="D84" s="30">
        <f>Returns!N84</f>
        <v>0</v>
      </c>
      <c r="E84" s="31"/>
    </row>
    <row r="85" spans="2:5" hidden="1" outlineLevel="1" x14ac:dyDescent="0.25">
      <c r="B85" s="63">
        <v>39721</v>
      </c>
      <c r="C85" s="30"/>
      <c r="D85" s="30">
        <f>Returns!N85</f>
        <v>0</v>
      </c>
      <c r="E85" s="31"/>
    </row>
    <row r="86" spans="2:5" hidden="1" outlineLevel="1" x14ac:dyDescent="0.25">
      <c r="B86" s="63">
        <v>39752</v>
      </c>
      <c r="C86" s="30"/>
      <c r="D86" s="30">
        <f>Returns!N86</f>
        <v>0</v>
      </c>
      <c r="E86" s="31"/>
    </row>
    <row r="87" spans="2:5" hidden="1" outlineLevel="1" x14ac:dyDescent="0.25">
      <c r="B87" s="63">
        <v>39782</v>
      </c>
      <c r="C87" s="30"/>
      <c r="D87" s="30">
        <f>Returns!N87</f>
        <v>0</v>
      </c>
      <c r="E87" s="31"/>
    </row>
    <row r="88" spans="2:5" hidden="1" outlineLevel="1" x14ac:dyDescent="0.25">
      <c r="B88" s="63">
        <v>39813</v>
      </c>
      <c r="C88" s="30"/>
      <c r="D88" s="30">
        <f>Returns!N88</f>
        <v>0</v>
      </c>
      <c r="E88" s="31"/>
    </row>
    <row r="89" spans="2:5" hidden="1" outlineLevel="1" x14ac:dyDescent="0.25">
      <c r="B89" s="63">
        <v>39844</v>
      </c>
      <c r="C89" s="30"/>
      <c r="D89" s="30">
        <f>Returns!N89</f>
        <v>0</v>
      </c>
      <c r="E89" s="31"/>
    </row>
    <row r="90" spans="2:5" hidden="1" outlineLevel="1" x14ac:dyDescent="0.25">
      <c r="B90" s="63">
        <v>39872</v>
      </c>
      <c r="C90" s="30"/>
      <c r="D90" s="30">
        <f>Returns!N90</f>
        <v>0</v>
      </c>
      <c r="E90" s="31"/>
    </row>
    <row r="91" spans="2:5" hidden="1" outlineLevel="1" x14ac:dyDescent="0.25">
      <c r="B91" s="63">
        <v>39903</v>
      </c>
      <c r="C91" s="30"/>
      <c r="D91" s="30">
        <f>Returns!N91</f>
        <v>0</v>
      </c>
      <c r="E91" s="31"/>
    </row>
    <row r="92" spans="2:5" hidden="1" outlineLevel="1" x14ac:dyDescent="0.25">
      <c r="B92" s="63">
        <v>39933</v>
      </c>
      <c r="C92" s="30"/>
      <c r="D92" s="30">
        <f>Returns!N92</f>
        <v>1200</v>
      </c>
      <c r="E92" s="31"/>
    </row>
    <row r="93" spans="2:5" hidden="1" outlineLevel="1" x14ac:dyDescent="0.25">
      <c r="B93" s="63">
        <v>39964</v>
      </c>
      <c r="C93" s="30"/>
      <c r="D93" s="30">
        <f>Returns!N93</f>
        <v>1236</v>
      </c>
      <c r="E93" s="31"/>
    </row>
    <row r="94" spans="2:5" hidden="1" outlineLevel="1" x14ac:dyDescent="0.25">
      <c r="B94" s="63">
        <v>39994</v>
      </c>
      <c r="C94" s="30"/>
      <c r="D94" s="30">
        <f>Returns!N94</f>
        <v>20244</v>
      </c>
      <c r="E94" s="31"/>
    </row>
    <row r="95" spans="2:5" hidden="1" outlineLevel="1" x14ac:dyDescent="0.25">
      <c r="B95" s="63">
        <v>40025</v>
      </c>
      <c r="C95" s="30"/>
      <c r="D95" s="30">
        <f>Returns!N95</f>
        <v>31200</v>
      </c>
      <c r="E95" s="31"/>
    </row>
    <row r="96" spans="2:5" hidden="1" outlineLevel="1" x14ac:dyDescent="0.25">
      <c r="B96" s="63">
        <v>40056</v>
      </c>
      <c r="C96" s="30"/>
      <c r="D96" s="30">
        <f>Returns!N96</f>
        <v>35448</v>
      </c>
      <c r="E96" s="31"/>
    </row>
    <row r="97" spans="2:5" hidden="1" outlineLevel="1" x14ac:dyDescent="0.25">
      <c r="B97" s="63">
        <v>40086</v>
      </c>
      <c r="C97" s="30"/>
      <c r="D97" s="30">
        <f>Returns!N97</f>
        <v>38652</v>
      </c>
      <c r="E97" s="31"/>
    </row>
    <row r="98" spans="2:5" hidden="1" outlineLevel="1" x14ac:dyDescent="0.25">
      <c r="B98" s="63">
        <v>40117</v>
      </c>
      <c r="C98" s="30"/>
      <c r="D98" s="30">
        <f>Returns!N98</f>
        <v>37464</v>
      </c>
      <c r="E98" s="31"/>
    </row>
    <row r="99" spans="2:5" hidden="1" outlineLevel="1" x14ac:dyDescent="0.25">
      <c r="B99" s="63">
        <v>40147</v>
      </c>
      <c r="C99" s="30"/>
      <c r="D99" s="30">
        <f>Returns!N99</f>
        <v>37644</v>
      </c>
      <c r="E99" s="31"/>
    </row>
    <row r="100" spans="2:5" hidden="1" outlineLevel="1" x14ac:dyDescent="0.25">
      <c r="B100" s="63">
        <v>40178</v>
      </c>
      <c r="C100" s="30"/>
      <c r="D100" s="30">
        <f>Returns!N100</f>
        <v>9588</v>
      </c>
      <c r="E100" s="31"/>
    </row>
    <row r="101" spans="2:5" hidden="1" outlineLevel="1" x14ac:dyDescent="0.25">
      <c r="B101" s="63">
        <v>40209</v>
      </c>
      <c r="C101" s="30"/>
      <c r="D101" s="30">
        <f>Returns!N101</f>
        <v>347004</v>
      </c>
      <c r="E101" s="31"/>
    </row>
    <row r="102" spans="2:5" hidden="1" outlineLevel="1" x14ac:dyDescent="0.25">
      <c r="B102" s="63">
        <v>40237</v>
      </c>
      <c r="C102" s="30"/>
      <c r="D102" s="30">
        <f>Returns!N102</f>
        <v>666312</v>
      </c>
      <c r="E102" s="31"/>
    </row>
    <row r="103" spans="2:5" hidden="1" outlineLevel="1" x14ac:dyDescent="0.25">
      <c r="B103" s="63">
        <v>40268</v>
      </c>
      <c r="C103" s="30"/>
      <c r="D103" s="30">
        <f>Returns!N103</f>
        <v>994129</v>
      </c>
      <c r="E103" s="31"/>
    </row>
    <row r="104" spans="2:5" hidden="1" outlineLevel="1" x14ac:dyDescent="0.25">
      <c r="B104" s="63">
        <v>40298</v>
      </c>
      <c r="C104" s="30"/>
      <c r="D104" s="30">
        <f>Returns!N104</f>
        <v>962333</v>
      </c>
      <c r="E104" s="31"/>
    </row>
    <row r="105" spans="2:5" hidden="1" outlineLevel="1" x14ac:dyDescent="0.25">
      <c r="B105" s="63">
        <v>40329</v>
      </c>
      <c r="C105" s="30"/>
      <c r="D105" s="30">
        <f>Returns!N105</f>
        <v>1007662</v>
      </c>
      <c r="E105" s="31"/>
    </row>
    <row r="106" spans="2:5" hidden="1" outlineLevel="1" x14ac:dyDescent="0.25">
      <c r="B106" s="63">
        <v>40359</v>
      </c>
      <c r="C106" s="30"/>
      <c r="D106" s="30">
        <f>Returns!N106</f>
        <v>997555</v>
      </c>
      <c r="E106" s="31"/>
    </row>
    <row r="107" spans="2:5" hidden="1" outlineLevel="1" x14ac:dyDescent="0.25">
      <c r="B107" s="63">
        <v>40390</v>
      </c>
      <c r="C107" s="30"/>
      <c r="D107" s="30">
        <f>Returns!N107</f>
        <v>983115</v>
      </c>
      <c r="E107" s="31"/>
    </row>
    <row r="108" spans="2:5" hidden="1" outlineLevel="1" x14ac:dyDescent="0.25">
      <c r="B108" s="63">
        <v>40421</v>
      </c>
      <c r="C108" s="30"/>
      <c r="D108" s="30">
        <f>Returns!N108</f>
        <v>1022515</v>
      </c>
      <c r="E108" s="31"/>
    </row>
    <row r="109" spans="2:5" hidden="1" outlineLevel="1" x14ac:dyDescent="0.25">
      <c r="B109" s="63">
        <v>40451</v>
      </c>
      <c r="C109" s="30"/>
      <c r="D109" s="30">
        <f>Returns!N109</f>
        <v>1002819</v>
      </c>
      <c r="E109" s="31"/>
    </row>
    <row r="110" spans="2:5" hidden="1" outlineLevel="1" x14ac:dyDescent="0.25">
      <c r="B110" s="63">
        <v>40482</v>
      </c>
      <c r="C110" s="30"/>
      <c r="D110" s="30">
        <f>Returns!N110</f>
        <v>1056586</v>
      </c>
      <c r="E110" s="31"/>
    </row>
    <row r="111" spans="2:5" hidden="1" outlineLevel="1" x14ac:dyDescent="0.25">
      <c r="B111" s="63">
        <v>40512</v>
      </c>
      <c r="C111" s="30"/>
      <c r="D111" s="30">
        <f>Returns!N111</f>
        <v>895555</v>
      </c>
      <c r="E111" s="31"/>
    </row>
    <row r="112" spans="2:5" hidden="1" outlineLevel="1" x14ac:dyDescent="0.25">
      <c r="B112" s="63">
        <v>40543</v>
      </c>
      <c r="C112" s="30"/>
      <c r="D112" s="30">
        <f>Returns!N112</f>
        <v>996875</v>
      </c>
      <c r="E112" s="31"/>
    </row>
    <row r="113" spans="2:5" hidden="1" outlineLevel="1" x14ac:dyDescent="0.25">
      <c r="B113" s="63">
        <v>40574</v>
      </c>
      <c r="C113" s="30"/>
      <c r="D113" s="30">
        <f>Returns!N113</f>
        <v>832277</v>
      </c>
      <c r="E113" s="31"/>
    </row>
    <row r="114" spans="2:5" hidden="1" outlineLevel="1" x14ac:dyDescent="0.25">
      <c r="B114" s="63">
        <v>40602</v>
      </c>
      <c r="C114" s="30"/>
      <c r="D114" s="30">
        <f>Returns!N114</f>
        <v>864915</v>
      </c>
      <c r="E114" s="31"/>
    </row>
    <row r="115" spans="2:5" hidden="1" outlineLevel="1" x14ac:dyDescent="0.25">
      <c r="B115" s="63">
        <v>40633</v>
      </c>
      <c r="C115" s="30"/>
      <c r="D115" s="30">
        <f>Returns!N115</f>
        <v>953260</v>
      </c>
      <c r="E115" s="31"/>
    </row>
    <row r="116" spans="2:5" hidden="1" outlineLevel="1" x14ac:dyDescent="0.25">
      <c r="B116" s="63">
        <v>40663</v>
      </c>
      <c r="C116" s="30"/>
      <c r="D116" s="30">
        <f>Returns!N116</f>
        <v>1052521</v>
      </c>
      <c r="E116" s="31"/>
    </row>
    <row r="117" spans="2:5" hidden="1" outlineLevel="1" x14ac:dyDescent="0.25">
      <c r="B117" s="63">
        <v>40694</v>
      </c>
      <c r="C117" s="30"/>
      <c r="D117" s="30">
        <f>Returns!N117</f>
        <v>1153180</v>
      </c>
      <c r="E117" s="31"/>
    </row>
    <row r="118" spans="2:5" hidden="1" outlineLevel="1" x14ac:dyDescent="0.25">
      <c r="B118" s="63">
        <v>40724</v>
      </c>
      <c r="C118" s="30"/>
      <c r="D118" s="30">
        <f>Returns!N118</f>
        <v>2045289</v>
      </c>
      <c r="E118" s="31"/>
    </row>
    <row r="119" spans="2:5" hidden="1" outlineLevel="1" x14ac:dyDescent="0.25">
      <c r="B119" s="63">
        <v>40755</v>
      </c>
      <c r="C119" s="30"/>
      <c r="D119" s="30">
        <f>Returns!N119</f>
        <v>5413280</v>
      </c>
      <c r="E119" s="31"/>
    </row>
    <row r="120" spans="2:5" hidden="1" outlineLevel="1" x14ac:dyDescent="0.25">
      <c r="B120" s="63">
        <v>40786</v>
      </c>
      <c r="C120" s="30"/>
      <c r="D120" s="30">
        <f>Returns!N120</f>
        <v>5819860</v>
      </c>
      <c r="E120" s="31"/>
    </row>
    <row r="121" spans="2:5" hidden="1" outlineLevel="1" x14ac:dyDescent="0.25">
      <c r="B121" s="63">
        <v>40816</v>
      </c>
      <c r="C121" s="30"/>
      <c r="D121" s="30">
        <f>Returns!N121</f>
        <v>5300635</v>
      </c>
      <c r="E121" s="31"/>
    </row>
    <row r="122" spans="2:5" hidden="1" outlineLevel="1" x14ac:dyDescent="0.25">
      <c r="B122" s="63">
        <v>40847</v>
      </c>
      <c r="C122" s="30"/>
      <c r="D122" s="30">
        <f>Returns!N122</f>
        <v>5357669</v>
      </c>
      <c r="E122" s="31"/>
    </row>
    <row r="123" spans="2:5" hidden="1" outlineLevel="1" x14ac:dyDescent="0.25">
      <c r="B123" s="63">
        <v>40877</v>
      </c>
      <c r="C123" s="30"/>
      <c r="D123" s="30">
        <f>Returns!N123</f>
        <v>4714093</v>
      </c>
      <c r="E123" s="31"/>
    </row>
    <row r="124" spans="2:5" hidden="1" outlineLevel="1" x14ac:dyDescent="0.25">
      <c r="B124" s="63">
        <v>40908</v>
      </c>
      <c r="C124" s="30"/>
      <c r="D124" s="30">
        <f>Returns!N124</f>
        <v>4325683</v>
      </c>
      <c r="E124" s="31"/>
    </row>
    <row r="125" spans="2:5" hidden="1" outlineLevel="1" x14ac:dyDescent="0.25">
      <c r="B125" s="63">
        <v>40939</v>
      </c>
      <c r="C125" s="30"/>
      <c r="D125" s="30">
        <f>Returns!N125</f>
        <v>4868109</v>
      </c>
      <c r="E125" s="31"/>
    </row>
    <row r="126" spans="2:5" hidden="1" outlineLevel="1" x14ac:dyDescent="0.25">
      <c r="B126" s="63">
        <v>40968</v>
      </c>
      <c r="C126" s="30"/>
      <c r="D126" s="30">
        <f>Returns!N126</f>
        <v>4723374</v>
      </c>
      <c r="E126" s="31"/>
    </row>
    <row r="127" spans="2:5" hidden="1" outlineLevel="1" x14ac:dyDescent="0.25">
      <c r="B127" s="63">
        <v>40999</v>
      </c>
      <c r="C127" s="30"/>
      <c r="D127" s="30">
        <f>Returns!N127</f>
        <v>5389088</v>
      </c>
      <c r="E127" s="31"/>
    </row>
    <row r="128" spans="2:5" hidden="1" outlineLevel="1" x14ac:dyDescent="0.25">
      <c r="B128" s="63">
        <v>41029</v>
      </c>
      <c r="C128" s="30"/>
      <c r="D128" s="30">
        <f>Returns!N128</f>
        <v>5941959</v>
      </c>
      <c r="E128" s="31"/>
    </row>
    <row r="129" spans="2:5" hidden="1" outlineLevel="1" x14ac:dyDescent="0.25">
      <c r="B129" s="63">
        <v>41060</v>
      </c>
      <c r="C129" s="30"/>
      <c r="D129" s="30">
        <f>Returns!N129</f>
        <v>6672711</v>
      </c>
      <c r="E129" s="31"/>
    </row>
    <row r="130" spans="2:5" hidden="1" outlineLevel="1" x14ac:dyDescent="0.25">
      <c r="B130" s="63">
        <v>41090</v>
      </c>
      <c r="C130" s="30"/>
      <c r="D130" s="30">
        <f>Returns!N130</f>
        <v>5822986</v>
      </c>
      <c r="E130" s="31"/>
    </row>
    <row r="131" spans="2:5" hidden="1" outlineLevel="1" x14ac:dyDescent="0.25">
      <c r="B131" s="63">
        <v>41121</v>
      </c>
      <c r="C131" s="30"/>
      <c r="D131" s="30">
        <f>Returns!N131</f>
        <v>6504389</v>
      </c>
      <c r="E131" s="31"/>
    </row>
    <row r="132" spans="2:5" hidden="1" outlineLevel="1" x14ac:dyDescent="0.25">
      <c r="B132" s="63">
        <v>41152</v>
      </c>
      <c r="C132" s="30"/>
      <c r="D132" s="30">
        <f>Returns!N132</f>
        <v>6265382</v>
      </c>
      <c r="E132" s="31"/>
    </row>
    <row r="133" spans="2:5" hidden="1" outlineLevel="1" x14ac:dyDescent="0.25">
      <c r="B133" s="63">
        <v>41182</v>
      </c>
      <c r="C133" s="30"/>
      <c r="D133" s="30">
        <f>Returns!N133</f>
        <v>5358333</v>
      </c>
      <c r="E133" s="31"/>
    </row>
    <row r="134" spans="2:5" hidden="1" outlineLevel="1" x14ac:dyDescent="0.25">
      <c r="B134" s="63">
        <v>41213</v>
      </c>
      <c r="C134" s="30"/>
      <c r="D134" s="30">
        <f>Returns!N134</f>
        <v>5795702</v>
      </c>
      <c r="E134" s="31"/>
    </row>
    <row r="135" spans="2:5" hidden="1" outlineLevel="1" x14ac:dyDescent="0.25">
      <c r="B135" s="63">
        <v>41243</v>
      </c>
      <c r="C135" s="30"/>
      <c r="D135" s="30">
        <f>Returns!N135</f>
        <v>4753104</v>
      </c>
      <c r="E135" s="31"/>
    </row>
    <row r="136" spans="2:5" hidden="1" outlineLevel="1" x14ac:dyDescent="0.25">
      <c r="B136" s="63">
        <v>41274</v>
      </c>
      <c r="C136" s="30"/>
      <c r="D136" s="30">
        <f>Returns!N136</f>
        <v>4495367</v>
      </c>
      <c r="E136" s="31"/>
    </row>
    <row r="137" spans="2:5" hidden="1" outlineLevel="1" x14ac:dyDescent="0.25">
      <c r="B137" s="63">
        <v>41305</v>
      </c>
      <c r="C137" s="30"/>
      <c r="D137" s="30">
        <f>Returns!N137</f>
        <v>5745926</v>
      </c>
      <c r="E137" s="31"/>
    </row>
    <row r="138" spans="2:5" hidden="1" outlineLevel="1" x14ac:dyDescent="0.25">
      <c r="B138" s="63">
        <v>41333</v>
      </c>
      <c r="C138" s="30"/>
      <c r="D138" s="30">
        <f>Returns!N138</f>
        <v>5193277</v>
      </c>
      <c r="E138" s="31"/>
    </row>
    <row r="139" spans="2:5" hidden="1" outlineLevel="1" x14ac:dyDescent="0.25">
      <c r="B139" s="63">
        <v>41364</v>
      </c>
      <c r="C139" s="30"/>
      <c r="D139" s="30">
        <f>Returns!N139</f>
        <v>5287374</v>
      </c>
      <c r="E139" s="31"/>
    </row>
    <row r="140" spans="2:5" hidden="1" outlineLevel="1" x14ac:dyDescent="0.25">
      <c r="B140" s="63">
        <v>41394</v>
      </c>
      <c r="C140" s="30"/>
      <c r="D140" s="30">
        <f>Returns!N140</f>
        <v>6952120</v>
      </c>
      <c r="E140" s="31"/>
    </row>
    <row r="141" spans="2:5" hidden="1" outlineLevel="1" x14ac:dyDescent="0.25">
      <c r="B141" s="63">
        <v>41425</v>
      </c>
      <c r="C141" s="30"/>
      <c r="D141" s="30">
        <f>Returns!N141</f>
        <v>7894988</v>
      </c>
      <c r="E141" s="31"/>
    </row>
    <row r="142" spans="2:5" hidden="1" outlineLevel="1" x14ac:dyDescent="0.25">
      <c r="B142" s="63">
        <v>41455</v>
      </c>
      <c r="C142" s="30"/>
      <c r="D142" s="30">
        <f>Returns!N142</f>
        <v>6008600</v>
      </c>
      <c r="E142" s="31"/>
    </row>
    <row r="143" spans="2:5" hidden="1" outlineLevel="1" x14ac:dyDescent="0.25">
      <c r="B143" s="63">
        <v>41486</v>
      </c>
      <c r="C143" s="30"/>
      <c r="D143" s="30">
        <f>Returns!N143</f>
        <v>7181598</v>
      </c>
      <c r="E143" s="31"/>
    </row>
    <row r="144" spans="2:5" hidden="1" outlineLevel="1" x14ac:dyDescent="0.25">
      <c r="B144" s="63">
        <v>41517</v>
      </c>
      <c r="C144" s="30"/>
      <c r="D144" s="30">
        <f>Returns!N144</f>
        <v>6125641</v>
      </c>
      <c r="E144" s="31"/>
    </row>
    <row r="145" spans="2:17" hidden="1" outlineLevel="1" x14ac:dyDescent="0.25">
      <c r="B145" s="63">
        <v>41547</v>
      </c>
      <c r="C145" s="30"/>
      <c r="D145" s="30">
        <f>Returns!N145</f>
        <v>6122599</v>
      </c>
      <c r="E145" s="31"/>
    </row>
    <row r="146" spans="2:17" hidden="1" outlineLevel="1" x14ac:dyDescent="0.25">
      <c r="B146" s="63">
        <v>41578</v>
      </c>
      <c r="C146" s="30"/>
      <c r="D146" s="30">
        <f>Returns!N146</f>
        <v>6464020</v>
      </c>
      <c r="E146" s="31"/>
    </row>
    <row r="147" spans="2:17" hidden="1" outlineLevel="1" x14ac:dyDescent="0.25">
      <c r="B147" s="63">
        <v>41608</v>
      </c>
      <c r="C147" s="30"/>
      <c r="D147" s="30">
        <f>Returns!N147</f>
        <v>4773093</v>
      </c>
      <c r="E147" s="31"/>
    </row>
    <row r="148" spans="2:17" hidden="1" outlineLevel="1" x14ac:dyDescent="0.25">
      <c r="B148" s="63">
        <v>41639</v>
      </c>
      <c r="C148" s="30"/>
      <c r="D148" s="30">
        <f>Returns!N148</f>
        <v>4537897</v>
      </c>
      <c r="E148" s="31"/>
    </row>
    <row r="149" spans="2:17" collapsed="1" x14ac:dyDescent="0.25">
      <c r="B149" s="27">
        <v>41670</v>
      </c>
      <c r="C149" s="30">
        <f>Sales!N148</f>
        <v>7548721</v>
      </c>
      <c r="D149" s="30">
        <f>Returns!N149</f>
        <v>5973191</v>
      </c>
      <c r="E149" s="31">
        <f t="shared" ref="E149:E212" si="0">IFERROR(D149/C149,0)</f>
        <v>0.79128517268024612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Sales!N149</f>
        <v>7231003</v>
      </c>
      <c r="D150" s="30">
        <f>Returns!N150</f>
        <v>4829887</v>
      </c>
      <c r="E150" s="31">
        <f t="shared" si="0"/>
        <v>0.66794150133805785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Sales!N150</f>
        <v>7029636</v>
      </c>
      <c r="D151" s="30">
        <f>Returns!N151</f>
        <v>6115691</v>
      </c>
      <c r="E151" s="31">
        <f t="shared" si="0"/>
        <v>0.86998686702981487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Sales!N151</f>
        <v>7136940</v>
      </c>
      <c r="D152" s="30">
        <f>Returns!N152</f>
        <v>7015769</v>
      </c>
      <c r="E152" s="31">
        <f t="shared" si="0"/>
        <v>0.98302199542100677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Sales!N152</f>
        <v>6987674</v>
      </c>
      <c r="D153" s="30">
        <f>Returns!N153</f>
        <v>7789054</v>
      </c>
      <c r="E153" s="31">
        <f t="shared" si="0"/>
        <v>1.1146848006933352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Sales!N153</f>
        <v>7098923</v>
      </c>
      <c r="D154" s="30">
        <f>Returns!N154</f>
        <v>6690295</v>
      </c>
      <c r="E154" s="31">
        <f t="shared" si="0"/>
        <v>0.94243802897988893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Sales!N154</f>
        <v>6176328</v>
      </c>
      <c r="D155" s="30">
        <f>Returns!N155</f>
        <v>7389802</v>
      </c>
      <c r="E155" s="31">
        <f t="shared" si="0"/>
        <v>1.1964717547384141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Sales!N155</f>
        <v>6846733</v>
      </c>
      <c r="D156" s="30">
        <f>Returns!N156</f>
        <v>6252734</v>
      </c>
      <c r="E156" s="31">
        <f t="shared" si="0"/>
        <v>0.9132434403386257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Sales!N156</f>
        <v>7161044</v>
      </c>
      <c r="D157" s="30">
        <f>Returns!N157</f>
        <v>6778985</v>
      </c>
      <c r="E157" s="31">
        <f t="shared" si="0"/>
        <v>0.94664758378806224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Sales!N157</f>
        <v>7819538</v>
      </c>
      <c r="D158" s="30">
        <f>Returns!N158</f>
        <v>6980889</v>
      </c>
      <c r="E158" s="31">
        <f t="shared" si="0"/>
        <v>0.89274954607292656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Sales!N158</f>
        <v>7412055</v>
      </c>
      <c r="D159" s="30">
        <f>Returns!N159</f>
        <v>5259617</v>
      </c>
      <c r="E159" s="31">
        <f t="shared" si="0"/>
        <v>0.70960307229236697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Sales!N159</f>
        <v>6777731</v>
      </c>
      <c r="D160" s="30">
        <f>Returns!N160</f>
        <v>5656831</v>
      </c>
      <c r="E160" s="31">
        <f t="shared" si="0"/>
        <v>0.83462017008346889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Sales!N160</f>
        <v>6900766</v>
      </c>
      <c r="D161" s="30">
        <f>Returns!N161</f>
        <v>5969747</v>
      </c>
      <c r="E161" s="31">
        <f t="shared" si="0"/>
        <v>0.86508468769988722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Sales!N161</f>
        <v>6823610</v>
      </c>
      <c r="D162" s="30">
        <f>Returns!N162</f>
        <v>5305402</v>
      </c>
      <c r="E162" s="31">
        <f t="shared" si="0"/>
        <v>0.77750662772344847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Sales!N162</f>
        <v>7090460</v>
      </c>
      <c r="D163" s="30">
        <f>Returns!N163</f>
        <v>7269214</v>
      </c>
      <c r="E163" s="31">
        <f t="shared" si="0"/>
        <v>1.0252104941005238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Sales!N163</f>
        <v>7019639</v>
      </c>
      <c r="D164" s="30">
        <f>Returns!N164</f>
        <v>7852082</v>
      </c>
      <c r="E164" s="31">
        <f t="shared" si="0"/>
        <v>1.1185877222461156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Sales!N164</f>
        <v>6916467</v>
      </c>
      <c r="D165" s="30">
        <f>Returns!N165</f>
        <v>7200981</v>
      </c>
      <c r="E165" s="31">
        <f t="shared" si="0"/>
        <v>1.041135741701652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Sales!N165</f>
        <v>7324562</v>
      </c>
      <c r="D166" s="30">
        <f>Returns!N166</f>
        <v>7418494</v>
      </c>
      <c r="E166" s="31">
        <f t="shared" si="0"/>
        <v>1.0128242480574265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Sales!N166</f>
        <v>6304154</v>
      </c>
      <c r="D167" s="30">
        <f>Returns!N167</f>
        <v>7434976</v>
      </c>
      <c r="E167" s="31">
        <f t="shared" si="0"/>
        <v>1.1793772804408014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Sales!N167</f>
        <v>6546733</v>
      </c>
      <c r="D168" s="30">
        <f>Returns!N168</f>
        <v>6883126</v>
      </c>
      <c r="E168" s="31">
        <f t="shared" si="0"/>
        <v>1.0513833388348051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Sales!N168</f>
        <v>5999564</v>
      </c>
      <c r="D169" s="30">
        <f>Returns!N169</f>
        <v>6844263</v>
      </c>
      <c r="E169" s="31">
        <f t="shared" si="0"/>
        <v>1.1407933976535629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Sales!N169</f>
        <v>6938310</v>
      </c>
      <c r="D170" s="30">
        <f>Returns!N170</f>
        <v>6902048</v>
      </c>
      <c r="E170" s="31">
        <f t="shared" si="0"/>
        <v>0.99477365525610706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Sales!N170</f>
        <v>8215218</v>
      </c>
      <c r="D171" s="30">
        <f>Returns!N171</f>
        <v>6088357</v>
      </c>
      <c r="E171" s="31">
        <f t="shared" si="0"/>
        <v>0.74110717451441943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Sales!N171</f>
        <v>8088436</v>
      </c>
      <c r="D172" s="30">
        <f>Returns!N172</f>
        <v>5830416</v>
      </c>
      <c r="E172" s="31">
        <f t="shared" si="0"/>
        <v>0.72083354557049095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Sales!N172</f>
        <v>8481486</v>
      </c>
      <c r="D173" s="30">
        <f>Returns!N173</f>
        <v>6261486</v>
      </c>
      <c r="E173" s="31">
        <f t="shared" si="0"/>
        <v>0.73825341455494942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Sales!N173</f>
        <v>7999009</v>
      </c>
      <c r="D174" s="30">
        <f>Returns!N174</f>
        <v>6609344</v>
      </c>
      <c r="E174" s="31">
        <f t="shared" si="0"/>
        <v>0.82627035424013151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Sales!N174</f>
        <v>8411439</v>
      </c>
      <c r="D175" s="30">
        <f>Returns!N175</f>
        <v>7545346</v>
      </c>
      <c r="E175" s="31">
        <f t="shared" si="0"/>
        <v>0.89703390822902007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Sales!N175</f>
        <v>7695066</v>
      </c>
      <c r="D176" s="30">
        <f>Returns!N176</f>
        <v>8231121</v>
      </c>
      <c r="E176" s="31">
        <f t="shared" si="0"/>
        <v>1.0696621705388882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Sales!N176</f>
        <v>8804838</v>
      </c>
      <c r="D177" s="30">
        <f>Returns!N177</f>
        <v>7900621</v>
      </c>
      <c r="E177" s="31">
        <f t="shared" si="0"/>
        <v>0.89730452735189448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Sales!N177</f>
        <v>8553053</v>
      </c>
      <c r="D178" s="30">
        <f>Returns!N178</f>
        <v>7924312</v>
      </c>
      <c r="E178" s="31">
        <f t="shared" si="0"/>
        <v>0.92648928984773038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Sales!N178</f>
        <v>6905784</v>
      </c>
      <c r="D179" s="30">
        <f>Returns!N179</f>
        <v>7419990</v>
      </c>
      <c r="E179" s="31">
        <f t="shared" si="0"/>
        <v>1.0744601916306677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Sales!N179</f>
        <v>7738031</v>
      </c>
      <c r="D180" s="30">
        <f>Returns!N180</f>
        <v>7805733</v>
      </c>
      <c r="E180" s="31">
        <f t="shared" si="0"/>
        <v>1.0087492541707315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Sales!N180</f>
        <v>8441387</v>
      </c>
      <c r="D181" s="30">
        <f>Returns!N181</f>
        <v>7437669</v>
      </c>
      <c r="E181" s="31">
        <f t="shared" si="0"/>
        <v>0.88109560668169817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Sales!N181</f>
        <v>7737272</v>
      </c>
      <c r="D182" s="30">
        <f>Returns!N182</f>
        <v>6879763</v>
      </c>
      <c r="E182" s="31">
        <f t="shared" si="0"/>
        <v>0.88917166153652083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Sales!N182</f>
        <v>10773309</v>
      </c>
      <c r="D183" s="30">
        <f>Returns!N183</f>
        <v>6978151</v>
      </c>
      <c r="E183" s="31">
        <f t="shared" si="0"/>
        <v>0.64772587512341839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Sales!N183</f>
        <v>8562571</v>
      </c>
      <c r="D184" s="30">
        <f>Returns!N184</f>
        <v>5729185</v>
      </c>
      <c r="E184" s="31">
        <f t="shared" si="0"/>
        <v>0.66909634968282306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Sales!N184</f>
        <v>7731612</v>
      </c>
      <c r="D185" s="30">
        <f>Returns!N185</f>
        <v>7022495</v>
      </c>
      <c r="E185" s="31">
        <f t="shared" si="0"/>
        <v>0.90828342136154794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Sales!N185</f>
        <v>7353059</v>
      </c>
      <c r="D186" s="30">
        <f>Returns!N186</f>
        <v>6220711</v>
      </c>
      <c r="E186" s="31">
        <f t="shared" si="0"/>
        <v>0.84600313964569029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Sales!N186</f>
        <v>8126226</v>
      </c>
      <c r="D187" s="30">
        <f>Returns!N187</f>
        <v>7662103</v>
      </c>
      <c r="E187" s="31">
        <f t="shared" si="0"/>
        <v>0.9428857873261216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Sales!N187</f>
        <v>8348789</v>
      </c>
      <c r="D188" s="30">
        <f>Returns!N188</f>
        <v>7668043</v>
      </c>
      <c r="E188" s="31">
        <f t="shared" si="0"/>
        <v>0.91846170744044431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Sales!N188</f>
        <v>7827135</v>
      </c>
      <c r="D189" s="30">
        <f>Returns!N189</f>
        <v>9204193</v>
      </c>
      <c r="E189" s="31">
        <f t="shared" si="0"/>
        <v>1.17593385063628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Sales!N189</f>
        <v>8268642</v>
      </c>
      <c r="D190" s="30">
        <f>Returns!N190</f>
        <v>8125028</v>
      </c>
      <c r="E190" s="31">
        <f t="shared" si="0"/>
        <v>0.98263148894340813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Sales!N190</f>
        <v>7498010</v>
      </c>
      <c r="D191" s="30">
        <f>Returns!N191</f>
        <v>7920664</v>
      </c>
      <c r="E191" s="31">
        <f t="shared" si="0"/>
        <v>1.0563688231944208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Sales!N191</f>
        <v>7800437</v>
      </c>
      <c r="D192" s="30">
        <f>Returns!N192</f>
        <v>8214338</v>
      </c>
      <c r="E192" s="31">
        <f t="shared" si="0"/>
        <v>1.053061257978239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Sales!N192</f>
        <v>8937848</v>
      </c>
      <c r="D193" s="30">
        <f>Returns!N193</f>
        <v>7406576</v>
      </c>
      <c r="E193" s="31">
        <f t="shared" si="0"/>
        <v>0.82867553800422655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Sales!N193</f>
        <v>8529673</v>
      </c>
      <c r="D194" s="30">
        <f>Returns!N194</f>
        <v>7557757</v>
      </c>
      <c r="E194" s="31">
        <f t="shared" si="0"/>
        <v>0.88605471745517095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Sales!N194</f>
        <v>9574088</v>
      </c>
      <c r="D195" s="30">
        <f>Returns!N195</f>
        <v>6604910</v>
      </c>
      <c r="E195" s="31">
        <f t="shared" si="0"/>
        <v>0.6898735420021207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Sales!N195</f>
        <v>7665719</v>
      </c>
      <c r="D196" s="30">
        <f>Returns!N196</f>
        <v>6610222</v>
      </c>
      <c r="E196" s="31">
        <f t="shared" si="0"/>
        <v>0.86230945851263263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Sales!N196</f>
        <v>7825273</v>
      </c>
      <c r="D197" s="30">
        <f>Returns!N197</f>
        <v>7058413</v>
      </c>
      <c r="E197" s="31">
        <f t="shared" si="0"/>
        <v>0.90200214101156595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Sales!N197</f>
        <v>8168494</v>
      </c>
      <c r="D198" s="30">
        <f>Returns!N198</f>
        <v>5544702</v>
      </c>
      <c r="E198" s="31">
        <f t="shared" si="0"/>
        <v>0.67879121904233508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Sales!N198</f>
        <v>9098630</v>
      </c>
      <c r="D199" s="30">
        <f>Returns!N199</f>
        <v>8174821</v>
      </c>
      <c r="E199" s="31">
        <f t="shared" si="0"/>
        <v>0.89846724177156345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Sales!N199</f>
        <v>8481370</v>
      </c>
      <c r="D200" s="30">
        <f>Returns!N200</f>
        <v>8325838</v>
      </c>
      <c r="E200" s="31">
        <f t="shared" si="0"/>
        <v>0.98166192490128368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Sales!N200</f>
        <v>8468727</v>
      </c>
      <c r="D201" s="30">
        <f>Returns!N201</f>
        <v>11496762</v>
      </c>
      <c r="E201" s="31">
        <f t="shared" si="0"/>
        <v>1.3575549194111465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Sales!N201</f>
        <v>9198985</v>
      </c>
      <c r="D202" s="30">
        <f>Returns!N202</f>
        <v>8417791</v>
      </c>
      <c r="E202" s="31">
        <f t="shared" si="0"/>
        <v>0.91507823961013091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Sales!N202</f>
        <v>7429710</v>
      </c>
      <c r="D203" s="30">
        <f>Returns!N203</f>
        <v>8792587</v>
      </c>
      <c r="E203" s="31">
        <f t="shared" si="0"/>
        <v>1.1834360964290664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Sales!N203</f>
        <v>7219498</v>
      </c>
      <c r="D204" s="30">
        <f>Returns!N204</f>
        <v>8251376</v>
      </c>
      <c r="E204" s="31">
        <f t="shared" si="0"/>
        <v>1.1429293283272604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Sales!N204</f>
        <v>8438515</v>
      </c>
      <c r="D205" s="30">
        <f>Returns!N205</f>
        <v>7024145</v>
      </c>
      <c r="E205" s="31">
        <f t="shared" si="0"/>
        <v>0.83239112568976892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Sales!N205</f>
        <v>8167269</v>
      </c>
      <c r="D206" s="30">
        <f>Returns!N206</f>
        <v>8362826</v>
      </c>
      <c r="E206" s="31">
        <f t="shared" si="0"/>
        <v>1.0239439891106807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Sales!N206</f>
        <v>8762567</v>
      </c>
      <c r="D207" s="30">
        <f>Returns!N207</f>
        <v>6794382</v>
      </c>
      <c r="E207" s="31">
        <f t="shared" si="0"/>
        <v>0.77538716679712694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Sales!N207</f>
        <v>8681305</v>
      </c>
      <c r="D208" s="30">
        <f>Returns!N208</f>
        <v>6617814</v>
      </c>
      <c r="E208" s="31">
        <f t="shared" si="0"/>
        <v>0.76230635831824822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Sales!N208</f>
        <v>8968522</v>
      </c>
      <c r="D209" s="30">
        <f>Returns!N209</f>
        <v>7532562</v>
      </c>
      <c r="E209" s="31">
        <f t="shared" si="0"/>
        <v>0.83988889139146894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Sales!N209</f>
        <v>8063446</v>
      </c>
      <c r="D210" s="30">
        <f>Returns!N210</f>
        <v>5462879</v>
      </c>
      <c r="E210" s="31">
        <f t="shared" si="0"/>
        <v>0.6774868958011252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Sales!N210</f>
        <v>9245859</v>
      </c>
      <c r="D211" s="30">
        <f>Returns!N211</f>
        <v>8971105</v>
      </c>
      <c r="E211" s="31">
        <f t="shared" si="0"/>
        <v>0.97028356153819784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Sales!N211</f>
        <v>8313492</v>
      </c>
      <c r="D212" s="30">
        <f>Returns!N212</f>
        <v>9810934</v>
      </c>
      <c r="E212" s="31">
        <f t="shared" si="0"/>
        <v>1.1801219030462771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Sales!N212</f>
        <v>10754602</v>
      </c>
      <c r="D213" s="30">
        <f>Returns!N213</f>
        <v>9380694</v>
      </c>
      <c r="E213" s="31">
        <f t="shared" ref="E213:E276" si="1">IFERROR(D213/C213,0)</f>
        <v>0.87224929383718708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Sales!N213</f>
        <v>6085827</v>
      </c>
      <c r="D214" s="30">
        <f>Returns!N214</f>
        <v>8499809</v>
      </c>
      <c r="E214" s="31">
        <f t="shared" si="1"/>
        <v>1.3966563623974195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Sales!N214</f>
        <v>8196632</v>
      </c>
      <c r="D215" s="30">
        <f>Returns!N215</f>
        <v>9178115</v>
      </c>
      <c r="E215" s="31">
        <f t="shared" si="1"/>
        <v>1.1197422307113458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Sales!N215</f>
        <v>8401070</v>
      </c>
      <c r="D216" s="30">
        <f>Returns!N216</f>
        <v>8365261</v>
      </c>
      <c r="E216" s="31">
        <f t="shared" si="1"/>
        <v>0.99573756676232905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Sales!N216</f>
        <v>8761868</v>
      </c>
      <c r="D217" s="30">
        <f>Returns!N217</f>
        <v>8031553</v>
      </c>
      <c r="E217" s="31">
        <f t="shared" si="1"/>
        <v>0.9166484818077606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Sales!N217</f>
        <v>8841829</v>
      </c>
      <c r="D218" s="30">
        <f>Returns!N218</f>
        <v>8356377</v>
      </c>
      <c r="E218" s="31">
        <f t="shared" si="1"/>
        <v>0.94509597505222054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Sales!N218</f>
        <v>9837731</v>
      </c>
      <c r="D219" s="30">
        <f>Returns!N219</f>
        <v>7089135</v>
      </c>
      <c r="E219" s="31">
        <f t="shared" si="1"/>
        <v>0.7206067130723538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Sales!N219</f>
        <v>7349227</v>
      </c>
      <c r="D220" s="30">
        <f>Returns!N220</f>
        <v>6809056</v>
      </c>
      <c r="E220" s="31">
        <f t="shared" si="1"/>
        <v>0.9264996168984847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Sales!N220</f>
        <v>9517031</v>
      </c>
      <c r="D221" s="30">
        <f>Returns!N221</f>
        <v>7786783</v>
      </c>
      <c r="E221" s="31">
        <f t="shared" si="1"/>
        <v>0.81819456088773901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Sales!N221</f>
        <v>8501025</v>
      </c>
      <c r="D222" s="30">
        <f>Returns!N222</f>
        <v>7423787</v>
      </c>
      <c r="E222" s="31">
        <f t="shared" si="1"/>
        <v>0.87328139841960239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Sales!N222</f>
        <v>9726491</v>
      </c>
      <c r="D223" s="30">
        <f>Returns!N223</f>
        <v>8120421.8962850086</v>
      </c>
      <c r="E223" s="31">
        <f t="shared" si="1"/>
        <v>0.8348768221021341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Sales!N223</f>
        <v>6939101</v>
      </c>
      <c r="D224" s="30">
        <f>Returns!N224</f>
        <v>8372805.0976357069</v>
      </c>
      <c r="E224" s="31">
        <f t="shared" si="1"/>
        <v>1.2066123691866868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Sales!N224</f>
        <v>9383784</v>
      </c>
      <c r="D225" s="30">
        <f>Returns!N225</f>
        <v>8700692.2533972524</v>
      </c>
      <c r="E225" s="31">
        <f t="shared" si="1"/>
        <v>0.9272050862847282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Sales!N225</f>
        <v>7303789</v>
      </c>
      <c r="D226" s="30">
        <f>Returns!N226</f>
        <v>7736910.1770412894</v>
      </c>
      <c r="E226" s="31">
        <f t="shared" si="1"/>
        <v>1.0593008884896988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Sales!N226</f>
        <v>7300406</v>
      </c>
      <c r="D227" s="30">
        <f>Returns!N227</f>
        <v>7935194.9515141798</v>
      </c>
      <c r="E227" s="31">
        <f t="shared" si="1"/>
        <v>1.0869525546269865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Sales!N227</f>
        <v>10684498</v>
      </c>
      <c r="D228" s="30">
        <f>Returns!N228</f>
        <v>7383972.6241265684</v>
      </c>
      <c r="E228" s="31">
        <f t="shared" si="1"/>
        <v>0.69109214341437175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Sales!N228</f>
        <v>8420703</v>
      </c>
      <c r="D229" s="30">
        <f>Returns!N229</f>
        <v>8226028</v>
      </c>
      <c r="E229" s="31">
        <f t="shared" si="1"/>
        <v>0.97688138389395751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Sales!N229</f>
        <v>8403091</v>
      </c>
      <c r="D230" s="30">
        <f>Returns!N230</f>
        <v>7639797</v>
      </c>
      <c r="E230" s="31">
        <f t="shared" si="1"/>
        <v>0.90916509175016669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Sales!N230</f>
        <v>9188952</v>
      </c>
      <c r="D231" s="30">
        <f>Returns!N231</f>
        <v>6933152</v>
      </c>
      <c r="E231" s="31">
        <f t="shared" si="1"/>
        <v>0.75450954581110008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Sales!N231</f>
        <v>9995763</v>
      </c>
      <c r="D232" s="30">
        <f>Returns!N232</f>
        <v>6393905</v>
      </c>
      <c r="E232" s="31">
        <f t="shared" si="1"/>
        <v>0.63966152458796788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Sales!N232</f>
        <v>9228056</v>
      </c>
      <c r="D233" s="30">
        <f>Returns!N233</f>
        <v>7767800</v>
      </c>
      <c r="E233" s="31">
        <f t="shared" si="1"/>
        <v>0.84175908772118413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Sales!N233</f>
        <v>8266844</v>
      </c>
      <c r="D234" s="30">
        <f>Returns!N234</f>
        <v>6140385</v>
      </c>
      <c r="E234" s="31">
        <f t="shared" si="1"/>
        <v>0.74277257439477506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Sales!N234</f>
        <v>8821608</v>
      </c>
      <c r="D235" s="30">
        <f>Returns!N235</f>
        <v>9602327</v>
      </c>
      <c r="E235" s="31">
        <f t="shared" si="1"/>
        <v>1.0885007585918576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Sales!N235</f>
        <v>7927071</v>
      </c>
      <c r="D236" s="30">
        <f>Returns!N236</f>
        <v>8919415</v>
      </c>
      <c r="E236" s="31">
        <f t="shared" si="1"/>
        <v>1.1251841947675252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Sales!N236</f>
        <v>7770773</v>
      </c>
      <c r="D237" s="30">
        <f>Returns!N237</f>
        <v>8898631</v>
      </c>
      <c r="E237" s="31">
        <f t="shared" si="1"/>
        <v>1.1451410303711098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Sales!N237</f>
        <v>7768556</v>
      </c>
      <c r="D238" s="30">
        <f>Returns!N238</f>
        <v>8699288</v>
      </c>
      <c r="E238" s="31">
        <f t="shared" si="1"/>
        <v>1.1198075935862468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Sales!N238</f>
        <v>6971814</v>
      </c>
      <c r="D239" s="30">
        <f>Returns!N239</f>
        <v>8713709</v>
      </c>
      <c r="E239" s="31">
        <f t="shared" si="1"/>
        <v>1.2498481743775722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Sales!N239</f>
        <v>8668294</v>
      </c>
      <c r="D240" s="30">
        <f>Returns!N240</f>
        <v>8261882</v>
      </c>
      <c r="E240" s="31">
        <f t="shared" si="1"/>
        <v>0.95311511123180637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Sales!N240</f>
        <v>8519987</v>
      </c>
      <c r="D241" s="30">
        <f>Returns!N241</f>
        <v>7529360</v>
      </c>
      <c r="E241" s="31">
        <f t="shared" si="1"/>
        <v>0.88372904794338303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Sales!N241</f>
        <v>7822261</v>
      </c>
      <c r="D242" s="30">
        <f>Returns!N242</f>
        <v>8406433</v>
      </c>
      <c r="E242" s="31">
        <f t="shared" si="1"/>
        <v>1.0746807093243245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Sales!N242</f>
        <v>11287912</v>
      </c>
      <c r="D243" s="30">
        <f>Returns!N243</f>
        <v>7152846</v>
      </c>
      <c r="E243" s="31">
        <f t="shared" si="1"/>
        <v>0.63367308320617666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Sales!N243</f>
        <v>7535279</v>
      </c>
      <c r="D244" s="30">
        <f>Returns!N244</f>
        <v>5616948</v>
      </c>
      <c r="E244" s="31">
        <f t="shared" si="1"/>
        <v>0.74542004350469304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Sales!N244</f>
        <v>9429466</v>
      </c>
      <c r="D245" s="30">
        <f>Returns!N245</f>
        <v>7246943</v>
      </c>
      <c r="E245" s="31">
        <f t="shared" si="1"/>
        <v>0.7685422483097134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Sales!N245</f>
        <v>7905859</v>
      </c>
      <c r="D246" s="30">
        <f>Returns!N246</f>
        <v>6685666</v>
      </c>
      <c r="E246" s="31">
        <f t="shared" si="1"/>
        <v>0.84565965570597701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Sales!N246</f>
        <v>9010722</v>
      </c>
      <c r="D247" s="30">
        <f>Returns!N247</f>
        <v>8871311</v>
      </c>
      <c r="E247" s="31">
        <f t="shared" si="1"/>
        <v>0.98452832081602337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Sales!N247</f>
        <v>7770463</v>
      </c>
      <c r="D248" s="30">
        <f>Returns!N248</f>
        <v>8771859</v>
      </c>
      <c r="E248" s="31">
        <f t="shared" si="1"/>
        <v>1.1288721148276493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Sales!N248</f>
        <v>8914640</v>
      </c>
      <c r="D249" s="30">
        <f>Returns!N249</f>
        <v>10018632</v>
      </c>
      <c r="E249" s="31">
        <f t="shared" si="1"/>
        <v>1.1238403345508063</v>
      </c>
      <c r="F249" s="35">
        <f>_xlfn.FORECAST.ETS($B249,$D$149:$D$248,$B$149:$B$248,12,1)</f>
        <v>8956873.5194959771</v>
      </c>
      <c r="G249" s="35"/>
      <c r="H249" s="35"/>
      <c r="I249" s="30">
        <f>_xlfn.FORECAST.ETS($B249,$C$149:$C$248,$B$149:$B$248,12,1)</f>
        <v>8655354.7686129622</v>
      </c>
      <c r="J249" s="30"/>
      <c r="K249" s="30"/>
      <c r="L249" s="31">
        <f>_xlfn.FORECAST.ETS($B249,$E$149:$E$248,$B$149:$B$248,12,1)</f>
        <v>1.0931051032939345</v>
      </c>
      <c r="M249" s="30"/>
      <c r="N249" s="30"/>
      <c r="O249" s="37">
        <f>I249*L249</f>
        <v>9461212.4683903214</v>
      </c>
      <c r="P249" s="37"/>
      <c r="Q249" s="37"/>
      <c r="R249" t="s">
        <v>159</v>
      </c>
      <c r="S249" s="35">
        <f>SUM(F253:F260)-SUM($D253:$D260)</f>
        <v>7853148.6553389207</v>
      </c>
      <c r="T249" s="37">
        <f>SUM(O253:O260)-SUM($D253:$D260)</f>
        <v>6566850.0634297803</v>
      </c>
      <c r="U249" s="35">
        <f>ABS(S249)</f>
        <v>7853148.6553389207</v>
      </c>
      <c r="V249" s="37">
        <f>ABS(T249)</f>
        <v>6566850.0634297803</v>
      </c>
      <c r="W249" s="53">
        <f>U249/SUM(D253:D260)</f>
        <v>0.13917903249769636</v>
      </c>
      <c r="X249" s="54">
        <f>V249/SUM(D253:D260)</f>
        <v>0.11638234273895182</v>
      </c>
      <c r="Y249" s="35">
        <f>S249^2</f>
        <v>61671943802851.5</v>
      </c>
      <c r="Z249" s="37">
        <f>T249^2</f>
        <v>43123519755567.711</v>
      </c>
      <c r="AA249" s="67">
        <f>SUM(F292:F299)-SUM($D253:$D260)</f>
        <v>15132788.859390914</v>
      </c>
      <c r="AB249" s="67">
        <f>ABS(AA249)</f>
        <v>15132788.859390914</v>
      </c>
      <c r="AC249" s="68">
        <f>AB249/SUM(D253:D260)</f>
        <v>0.26819394422262455</v>
      </c>
      <c r="AD249" s="67">
        <f>AA249^2</f>
        <v>229001298662905.78</v>
      </c>
    </row>
    <row r="250" spans="2:30" x14ac:dyDescent="0.25">
      <c r="B250" s="27">
        <v>44742</v>
      </c>
      <c r="C250" s="30">
        <f>Sales!N249</f>
        <v>8138867</v>
      </c>
      <c r="D250" s="30">
        <f>Returns!N250</f>
        <v>8844902</v>
      </c>
      <c r="E250" s="31">
        <f t="shared" si="1"/>
        <v>1.0867485609483483</v>
      </c>
      <c r="F250" s="35">
        <f t="shared" ref="F250:F252" si="2">_xlfn.FORECAST.ETS($B250,$D$149:$D$248,$B$149:$B$248,12,1)</f>
        <v>8579029.2688945103</v>
      </c>
      <c r="G250" s="35"/>
      <c r="H250" s="35"/>
      <c r="I250" s="30">
        <f t="shared" ref="I250:I252" si="3">_xlfn.FORECAST.ETS($B250,$C$149:$C$248,$B$149:$B$248,12,1)</f>
        <v>8835920.9369859416</v>
      </c>
      <c r="J250" s="30"/>
      <c r="K250" s="30"/>
      <c r="L250" s="31">
        <f t="shared" ref="L250:L252" si="4">_xlfn.FORECAST.ETS($B250,$E$149:$E$248,$B$149:$B$248,12,1)</f>
        <v>1.069085318421191</v>
      </c>
      <c r="M250" s="30"/>
      <c r="N250" s="30"/>
      <c r="O250" s="37">
        <f t="shared" ref="O250:P265" si="5">I250*L250</f>
        <v>9446353.3484620843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Sales!N250</f>
        <v>7240998</v>
      </c>
      <c r="D251" s="30">
        <f>Returns!N251</f>
        <v>8560311</v>
      </c>
      <c r="E251" s="31">
        <f t="shared" si="1"/>
        <v>1.1822004370115833</v>
      </c>
      <c r="F251" s="35">
        <f t="shared" si="2"/>
        <v>8623154.6966137961</v>
      </c>
      <c r="G251" s="35"/>
      <c r="H251" s="35"/>
      <c r="I251" s="30">
        <f t="shared" si="3"/>
        <v>7660922.3403733969</v>
      </c>
      <c r="J251" s="30"/>
      <c r="K251" s="30"/>
      <c r="L251" s="31">
        <f t="shared" si="4"/>
        <v>1.1793112879107368</v>
      </c>
      <c r="M251" s="30"/>
      <c r="N251" s="30"/>
      <c r="O251" s="37">
        <f t="shared" si="5"/>
        <v>9034612.1918098871</v>
      </c>
      <c r="P251" s="37"/>
      <c r="Q251" s="37"/>
      <c r="R251" t="s">
        <v>160</v>
      </c>
      <c r="S251" s="35">
        <f>SUM(F258:F260)-SUM($D258:$D260)</f>
        <v>3033123.7904460803</v>
      </c>
      <c r="T251" s="37">
        <f>SUM(O258:O260)-SUM($D258:$D260)</f>
        <v>2722160.6594946533</v>
      </c>
      <c r="U251" s="35">
        <f>ABS(S251)</f>
        <v>3033123.7904460803</v>
      </c>
      <c r="V251" s="37">
        <f>ABS(T251)</f>
        <v>2722160.6594946533</v>
      </c>
      <c r="W251" s="53">
        <f>U251/SUM(D255:D262)</f>
        <v>5.1348857951782227E-2</v>
      </c>
      <c r="X251" s="54">
        <f>V251/SUM(D255:D262)</f>
        <v>4.6084449789556205E-2</v>
      </c>
      <c r="Y251" s="35">
        <f>S251^2</f>
        <v>9199839928169.998</v>
      </c>
      <c r="Z251" s="37">
        <f>T251^2</f>
        <v>7410158656100.3662</v>
      </c>
      <c r="AA251" s="67">
        <f>SUM(F297:F299)-SUM($D258:$D260)</f>
        <v>4918530.4647212699</v>
      </c>
      <c r="AB251" s="67">
        <f>ABS(AA251)</f>
        <v>4918530.4647212699</v>
      </c>
      <c r="AC251" s="68">
        <f>AB251/SUM(D255:D262)</f>
        <v>8.3267594603299022E-2</v>
      </c>
      <c r="AD251" s="67">
        <f>AA251^2</f>
        <v>24191941932391.23</v>
      </c>
    </row>
    <row r="252" spans="2:30" x14ac:dyDescent="0.25">
      <c r="B252" s="27">
        <v>44804</v>
      </c>
      <c r="C252" s="30">
        <f>Sales!N251</f>
        <v>7723208</v>
      </c>
      <c r="D252" s="30">
        <f>Returns!N252</f>
        <v>8729867</v>
      </c>
      <c r="E252" s="31">
        <f t="shared" si="1"/>
        <v>1.1303420806483524</v>
      </c>
      <c r="F252" s="35">
        <f t="shared" si="2"/>
        <v>8197497.844526588</v>
      </c>
      <c r="G252" s="35"/>
      <c r="H252" s="35"/>
      <c r="I252" s="30">
        <f t="shared" si="3"/>
        <v>8223358.386508204</v>
      </c>
      <c r="J252" s="30"/>
      <c r="K252" s="30"/>
      <c r="L252" s="31">
        <f t="shared" si="4"/>
        <v>1.0075584688080794</v>
      </c>
      <c r="M252" s="30"/>
      <c r="N252" s="30"/>
      <c r="O252" s="37">
        <f t="shared" si="5"/>
        <v>8285514.3843702851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Sales!N252</f>
        <v>8213832</v>
      </c>
      <c r="D253" s="30">
        <f>Returns!N253</f>
        <v>7702368</v>
      </c>
      <c r="E253" s="31">
        <f t="shared" si="1"/>
        <v>0.93773137799750472</v>
      </c>
      <c r="F253" s="175">
        <f>_xlfn.FORECAST.ETS($B253,$D$149:$D$252,$B$149:$B$252,12,1)</f>
        <v>8412177.8845158387</v>
      </c>
      <c r="G253" s="35"/>
      <c r="H253" s="35"/>
      <c r="I253" s="173">
        <f>_xlfn.FORECAST.ETS($B253,$C$149:$C$252,$B$149:$B$252,12,1)</f>
        <v>8182055.9386050496</v>
      </c>
      <c r="J253" s="30"/>
      <c r="K253" s="30"/>
      <c r="L253" s="177">
        <f>_xlfn.FORECAST.ETS($B253,$E$149:$E$252,$B$149:$B$252,12,1)</f>
        <v>0.98061451260296439</v>
      </c>
      <c r="M253" s="30"/>
      <c r="N253" s="30"/>
      <c r="O253" s="167">
        <f t="shared" si="5"/>
        <v>8023442.7963253809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Sales!N253</f>
        <v>7524756</v>
      </c>
      <c r="D254" s="30">
        <f>Returns!N254</f>
        <v>8239603</v>
      </c>
      <c r="E254" s="31">
        <f t="shared" si="1"/>
        <v>1.0949993594476686</v>
      </c>
      <c r="F254" s="165">
        <f t="shared" ref="F254:F260" si="6">_xlfn.FORECAST.ETS($B254,$D$149:$D$252,$B$149:$B$252,12,1)</f>
        <v>8316983.8761241436</v>
      </c>
      <c r="G254" s="35"/>
      <c r="H254" s="35"/>
      <c r="I254" s="30">
        <f>_xlfn.FORECAST.ETS($B254,$C$149:$C$252,$B$149:$B$252,12,1)</f>
        <v>8454978.1121226437</v>
      </c>
      <c r="J254" s="30"/>
      <c r="K254" s="30"/>
      <c r="L254" s="31">
        <f t="shared" ref="L254:L260" si="7">_xlfn.FORECAST.ETS($B254,$E$149:$E$252,$B$149:$B$252,12,1)</f>
        <v>0.98720345706985846</v>
      </c>
      <c r="M254" s="30"/>
      <c r="N254" s="30"/>
      <c r="O254" s="167">
        <f t="shared" si="5"/>
        <v>8346783.6217374597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Sales!N254</f>
        <v>8180365</v>
      </c>
      <c r="D255" s="30">
        <f>Returns!N255</f>
        <v>5860867</v>
      </c>
      <c r="E255" s="31">
        <f t="shared" si="1"/>
        <v>0.71645543933553091</v>
      </c>
      <c r="F255" s="165">
        <f t="shared" si="6"/>
        <v>7468839.6057679523</v>
      </c>
      <c r="G255" s="35"/>
      <c r="H255" s="35"/>
      <c r="I255" s="30">
        <f t="shared" ref="I255:I260" si="8">_xlfn.FORECAST.ETS($B255,$C$149:$C$252,$B$149:$B$252,12,1)</f>
        <v>9694115.1278630067</v>
      </c>
      <c r="J255" s="30"/>
      <c r="K255" s="30"/>
      <c r="L255" s="31">
        <f t="shared" si="7"/>
        <v>0.74808496908637578</v>
      </c>
      <c r="M255" s="30"/>
      <c r="N255" s="30"/>
      <c r="O255" s="167">
        <f t="shared" si="5"/>
        <v>7252021.8157471651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Sales!N255</f>
        <v>6335801</v>
      </c>
      <c r="D256" s="30">
        <f>Returns!N256</f>
        <v>5070335</v>
      </c>
      <c r="E256" s="31">
        <f t="shared" si="1"/>
        <v>0.80026740107525474</v>
      </c>
      <c r="F256" s="165">
        <f t="shared" si="6"/>
        <v>7052756.8612081194</v>
      </c>
      <c r="G256" s="35"/>
      <c r="H256" s="35"/>
      <c r="I256" s="30">
        <f t="shared" si="8"/>
        <v>8711498.2071646936</v>
      </c>
      <c r="J256" s="30"/>
      <c r="K256" s="30"/>
      <c r="L256" s="31">
        <f t="shared" si="7"/>
        <v>0.79371500792015715</v>
      </c>
      <c r="M256" s="30"/>
      <c r="N256" s="30"/>
      <c r="O256" s="167">
        <f t="shared" si="5"/>
        <v>6914446.86849616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Sales!N256</f>
        <v>9034453</v>
      </c>
      <c r="D257" s="30">
        <f>Returns!N257</f>
        <v>7281709</v>
      </c>
      <c r="E257" s="31">
        <f t="shared" si="1"/>
        <v>0.80599334569563863</v>
      </c>
      <c r="F257" s="165">
        <f t="shared" si="6"/>
        <v>7724148.6372767966</v>
      </c>
      <c r="G257" s="35"/>
      <c r="H257" s="35"/>
      <c r="I257" s="30">
        <f t="shared" si="8"/>
        <v>8588468.6092085689</v>
      </c>
      <c r="J257" s="30"/>
      <c r="K257" s="30"/>
      <c r="L257" s="31">
        <f t="shared" si="7"/>
        <v>0.86894144243913873</v>
      </c>
      <c r="M257" s="30"/>
      <c r="N257" s="30"/>
      <c r="O257" s="167">
        <f t="shared" si="5"/>
        <v>7462876.3016289575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Sales!N257</f>
        <v>8247165</v>
      </c>
      <c r="D258" s="30">
        <f>Returns!N258</f>
        <v>6012698</v>
      </c>
      <c r="E258" s="31">
        <f t="shared" si="1"/>
        <v>0.72906241114370818</v>
      </c>
      <c r="F258" s="165">
        <f t="shared" si="6"/>
        <v>7356045.2340895832</v>
      </c>
      <c r="G258" s="35"/>
      <c r="H258" s="35"/>
      <c r="I258" s="30">
        <f t="shared" si="8"/>
        <v>8293255.1585408598</v>
      </c>
      <c r="J258" s="30"/>
      <c r="K258" s="30"/>
      <c r="L258" s="31">
        <f t="shared" si="7"/>
        <v>0.83118196446223735</v>
      </c>
      <c r="M258" s="30"/>
      <c r="N258" s="30"/>
      <c r="O258" s="167">
        <f t="shared" si="5"/>
        <v>6893204.1144625759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Sales!N258</f>
        <v>8454124</v>
      </c>
      <c r="D259" s="30">
        <f>Returns!N259</f>
        <v>7485575</v>
      </c>
      <c r="E259" s="31">
        <f t="shared" si="1"/>
        <v>0.88543472984309202</v>
      </c>
      <c r="F259" s="165">
        <f t="shared" si="6"/>
        <v>8774326.115019571</v>
      </c>
      <c r="G259" s="35"/>
      <c r="H259" s="35"/>
      <c r="I259" s="30">
        <f t="shared" si="8"/>
        <v>8700756.7648895923</v>
      </c>
      <c r="J259" s="30"/>
      <c r="K259" s="30"/>
      <c r="L259" s="31">
        <f t="shared" si="7"/>
        <v>0.99357673195519025</v>
      </c>
      <c r="M259" s="30"/>
      <c r="N259" s="30"/>
      <c r="O259" s="167">
        <f t="shared" si="5"/>
        <v>8644869.4719960149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Sales!N259</f>
        <v>7282796</v>
      </c>
      <c r="D260" s="30">
        <f>Returns!N260</f>
        <v>8771642</v>
      </c>
      <c r="E260" s="31">
        <f t="shared" si="1"/>
        <v>1.2044332973215233</v>
      </c>
      <c r="F260" s="166">
        <f t="shared" si="6"/>
        <v>9172667.4413369242</v>
      </c>
      <c r="G260" s="36"/>
      <c r="H260" s="36"/>
      <c r="I260" s="33">
        <f t="shared" si="8"/>
        <v>8498201.0796407051</v>
      </c>
      <c r="J260" s="33"/>
      <c r="K260" s="33"/>
      <c r="L260" s="34">
        <f t="shared" si="7"/>
        <v>1.1124709787916398</v>
      </c>
      <c r="M260" s="33"/>
      <c r="N260" s="33"/>
      <c r="O260" s="168">
        <f t="shared" si="5"/>
        <v>9454002.0730360653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Sales!N260</f>
        <v>8021726</v>
      </c>
      <c r="D261" s="30">
        <f>Returns!N261</f>
        <v>10097078</v>
      </c>
      <c r="E261" s="31">
        <f t="shared" si="1"/>
        <v>1.2587163909612471</v>
      </c>
      <c r="F261" s="35"/>
      <c r="G261" s="35">
        <f>_xlfn.FORECAST.ETS($B261,$D$149:$D$260,$B$149:$B$260,12,1)</f>
        <v>8672033.0690475721</v>
      </c>
      <c r="H261" s="35"/>
      <c r="I261" s="30"/>
      <c r="J261" s="30">
        <f>_xlfn.FORECAST.ETS($B261,$C$149:$C$260,$B$149:$B$260,12,1)</f>
        <v>7789155.3069693558</v>
      </c>
      <c r="K261" s="30"/>
      <c r="L261" s="30"/>
      <c r="M261" s="31">
        <f>_xlfn.FORECAST.ETS($B261,$E$149:$E$260,$B$149:$B$260,12,1)</f>
        <v>1.1011243810630813</v>
      </c>
      <c r="N261" s="30"/>
      <c r="O261" s="37"/>
      <c r="P261" s="37">
        <f>J261*M261</f>
        <v>8576828.8163908478</v>
      </c>
      <c r="Q261" s="37"/>
      <c r="R261" t="s">
        <v>159</v>
      </c>
      <c r="S261" s="35">
        <f>SUM(G265:G272)-SUM($D265:$D272)</f>
        <v>148394.98368871212</v>
      </c>
      <c r="T261" s="37">
        <f>SUM(P265:P272)-SUM($D265:$D272)</f>
        <v>1774165.8949648887</v>
      </c>
      <c r="U261" s="35">
        <f>ABS(S261)</f>
        <v>148394.98368871212</v>
      </c>
      <c r="V261" s="37">
        <f>ABS(T261)</f>
        <v>1774165.8949648887</v>
      </c>
      <c r="W261" s="53">
        <f>U261/SUM(D265:D272)</f>
        <v>2.4259834832793103E-3</v>
      </c>
      <c r="X261" s="54">
        <f>V261/SUM(D265:D272)</f>
        <v>2.9004330542675025E-2</v>
      </c>
      <c r="Y261" s="35">
        <f>S261^2</f>
        <v>22021071183.973137</v>
      </c>
      <c r="Z261" s="37">
        <f>T261^2</f>
        <v>3147664622856.5645</v>
      </c>
      <c r="AA261" s="67">
        <f>SUM(G304:G311)-SUM($D265:$D272)</f>
        <v>-4841858.8720081598</v>
      </c>
      <c r="AB261" s="67">
        <f>ABS(AA261)</f>
        <v>4841858.8720081598</v>
      </c>
      <c r="AC261" s="68">
        <f>AB261/SUM(D265:D272)</f>
        <v>7.9155436119736466E-2</v>
      </c>
      <c r="AD261" s="67">
        <f>AA261^2</f>
        <v>23443597336444.129</v>
      </c>
    </row>
    <row r="262" spans="2:30" x14ac:dyDescent="0.25">
      <c r="B262" s="27">
        <v>45107</v>
      </c>
      <c r="C262" s="30">
        <f>Sales!N261</f>
        <v>6596975</v>
      </c>
      <c r="D262" s="30">
        <f>Returns!N262</f>
        <v>8489059</v>
      </c>
      <c r="E262" s="31">
        <f t="shared" si="1"/>
        <v>1.2868108489118117</v>
      </c>
      <c r="F262" s="35"/>
      <c r="G262" s="35">
        <f t="shared" ref="G262:G264" si="9">_xlfn.FORECAST.ETS($B262,$D$149:$D$260,$B$149:$B$260,12,1)</f>
        <v>8287190.1475817049</v>
      </c>
      <c r="H262" s="35"/>
      <c r="I262" s="30"/>
      <c r="J262" s="30">
        <f t="shared" ref="J262:J264" si="10">_xlfn.FORECAST.ETS($B262,$C$149:$C$260,$B$149:$B$260,12,1)</f>
        <v>7438222.2596505387</v>
      </c>
      <c r="K262" s="30"/>
      <c r="L262" s="30"/>
      <c r="M262" s="31">
        <f t="shared" ref="M262:M264" si="11">_xlfn.FORECAST.ETS($B262,$E$149:$E$260,$B$149:$B$260,12,1)</f>
        <v>1.0755968482589933</v>
      </c>
      <c r="N262" s="30"/>
      <c r="O262" s="37"/>
      <c r="P262" s="37">
        <f t="shared" si="5"/>
        <v>8000528.4191300068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Sales!N262</f>
        <v>3486793</v>
      </c>
      <c r="D263" s="30">
        <f>Returns!N263</f>
        <v>8262534</v>
      </c>
      <c r="E263" s="31">
        <f t="shared" si="1"/>
        <v>2.3696657645005024</v>
      </c>
      <c r="F263" s="35"/>
      <c r="G263" s="35">
        <f t="shared" si="9"/>
        <v>8323784.3760308819</v>
      </c>
      <c r="H263" s="35"/>
      <c r="I263" s="30"/>
      <c r="J263" s="30">
        <f t="shared" si="10"/>
        <v>6688354.452636227</v>
      </c>
      <c r="K263" s="30"/>
      <c r="L263" s="30"/>
      <c r="M263" s="31">
        <f t="shared" si="11"/>
        <v>1.1837440326576509</v>
      </c>
      <c r="N263" s="30"/>
      <c r="O263" s="37"/>
      <c r="P263" s="37">
        <f t="shared" si="5"/>
        <v>7917299.671607363</v>
      </c>
      <c r="Q263" s="37"/>
      <c r="R263" t="s">
        <v>160</v>
      </c>
      <c r="S263" s="35">
        <f>SUM(G270:G272)-SUM($D270:$D272)</f>
        <v>-806036.96456695348</v>
      </c>
      <c r="T263" s="37">
        <f>SUM(P270:P272)-SUM($D270:$D272)</f>
        <v>-520000.25491282344</v>
      </c>
      <c r="U263" s="35">
        <f>ABS(S263)</f>
        <v>806036.96456695348</v>
      </c>
      <c r="V263" s="37">
        <f>ABS(T263)</f>
        <v>520000.25491282344</v>
      </c>
      <c r="W263" s="53">
        <f>U263/SUM(D267:D274)</f>
        <v>1.2453991519266353E-2</v>
      </c>
      <c r="X263" s="54">
        <f>V263/SUM(D267:D274)</f>
        <v>8.0344687022882912E-3</v>
      </c>
      <c r="Y263" s="35">
        <f>S263^2</f>
        <v>649695588248.30823</v>
      </c>
      <c r="Z263" s="37">
        <f>T263^2</f>
        <v>270400265109.40137</v>
      </c>
      <c r="AA263" s="67">
        <f>SUM(G309:G311)-SUM($D270:$D272)</f>
        <v>1122083.0791381672</v>
      </c>
      <c r="AB263" s="67">
        <f>ABS(AA263)</f>
        <v>1122083.0791381672</v>
      </c>
      <c r="AC263" s="68">
        <f>AB263/SUM(D267:D274)</f>
        <v>1.7337186463907171E-2</v>
      </c>
      <c r="AD263" s="67">
        <f>AA263^2</f>
        <v>1259070436488.1904</v>
      </c>
    </row>
    <row r="264" spans="2:30" x14ac:dyDescent="0.25">
      <c r="B264" s="27">
        <v>45169</v>
      </c>
      <c r="C264" s="30">
        <f>Sales!N263</f>
        <v>7227191</v>
      </c>
      <c r="D264" s="30">
        <f>Returns!N264</f>
        <v>8107288</v>
      </c>
      <c r="E264" s="31">
        <f t="shared" si="1"/>
        <v>1.1217758047352007</v>
      </c>
      <c r="F264" s="35"/>
      <c r="G264" s="35">
        <f t="shared" si="9"/>
        <v>7891910.2380804019</v>
      </c>
      <c r="H264" s="35"/>
      <c r="I264" s="30"/>
      <c r="J264" s="30">
        <f t="shared" si="10"/>
        <v>7462361.3335165139</v>
      </c>
      <c r="K264" s="30"/>
      <c r="L264" s="30"/>
      <c r="M264" s="31">
        <f t="shared" si="11"/>
        <v>1.0263928970852594</v>
      </c>
      <c r="N264" s="30"/>
      <c r="O264" s="37"/>
      <c r="P264" s="37">
        <f t="shared" si="5"/>
        <v>7659314.668205034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Sales!N264</f>
        <v>8402379</v>
      </c>
      <c r="D265" s="30">
        <f>Returns!N265</f>
        <v>7622764</v>
      </c>
      <c r="E265" s="31">
        <f t="shared" si="1"/>
        <v>0.9072149685226053</v>
      </c>
      <c r="F265" s="35"/>
      <c r="G265" s="175">
        <f>_xlfn.FORECAST.ETS($B265,$D$149:$D$264,$B$149:$B$264,12,1)</f>
        <v>8063541.6674418021</v>
      </c>
      <c r="H265" s="35"/>
      <c r="I265" s="30"/>
      <c r="J265" s="173">
        <f>_xlfn.FORECAST.ETS($B265,$C$149:$C$264,$B$149:$B$264,12,1)</f>
        <v>6983413.1810919046</v>
      </c>
      <c r="K265" s="30"/>
      <c r="L265" s="30"/>
      <c r="M265" s="177">
        <f>_xlfn.FORECAST.ETS($B265,$E$149:$E$264,$B$149:$B$264,12,1)</f>
        <v>1.2187432053689524</v>
      </c>
      <c r="N265" s="30"/>
      <c r="O265" s="37"/>
      <c r="P265" s="167">
        <f t="shared" si="5"/>
        <v>8510987.3647397403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Sales!N265</f>
        <v>8336012</v>
      </c>
      <c r="D266" s="30">
        <f>Returns!N266</f>
        <v>7046227</v>
      </c>
      <c r="E266" s="31">
        <f t="shared" si="1"/>
        <v>0.84527553463214788</v>
      </c>
      <c r="F266" s="35"/>
      <c r="G266" s="165">
        <f t="shared" ref="G266:G272" si="12">_xlfn.FORECAST.ETS($B266,$D$149:$D$264,$B$149:$B$264,12,1)</f>
        <v>7963209.7387246722</v>
      </c>
      <c r="H266" s="35"/>
      <c r="I266" s="30"/>
      <c r="J266" s="30">
        <f t="shared" ref="J266:J272" si="13">_xlfn.FORECAST.ETS($B266,$C$149:$C$264,$B$149:$B$264,12,1)</f>
        <v>6648979.9067407921</v>
      </c>
      <c r="K266" s="30"/>
      <c r="L266" s="30"/>
      <c r="M266" s="31">
        <f t="shared" ref="M266:M272" si="14">_xlfn.FORECAST.ETS($B266,$E$149:$E$264,$B$149:$B$264,12,1)</f>
        <v>1.1609615032104721</v>
      </c>
      <c r="N266" s="30"/>
      <c r="O266" s="37"/>
      <c r="P266" s="167">
        <f t="shared" ref="P266:P272" si="15">J266*M266</f>
        <v>7719209.7073460147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Sales!N266</f>
        <v>8539042</v>
      </c>
      <c r="D267" s="30">
        <f>Returns!N267</f>
        <v>8463039</v>
      </c>
      <c r="E267" s="31">
        <f t="shared" si="1"/>
        <v>0.99109935283138317</v>
      </c>
      <c r="F267" s="35"/>
      <c r="G267" s="165">
        <f t="shared" si="12"/>
        <v>7108139.0322483461</v>
      </c>
      <c r="H267" s="35"/>
      <c r="I267" s="30"/>
      <c r="J267" s="30">
        <f t="shared" si="13"/>
        <v>8061049.4110199874</v>
      </c>
      <c r="K267" s="30"/>
      <c r="L267" s="30"/>
      <c r="M267" s="31">
        <f t="shared" si="14"/>
        <v>0.93908068467476857</v>
      </c>
      <c r="N267" s="30"/>
      <c r="O267" s="37"/>
      <c r="P267" s="167">
        <f t="shared" si="15"/>
        <v>7569975.8000977896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Sales!N267</f>
        <v>7306618</v>
      </c>
      <c r="D268" s="30">
        <f>Returns!N268</f>
        <v>6386765</v>
      </c>
      <c r="E268" s="31">
        <f t="shared" si="1"/>
        <v>0.87410687133226339</v>
      </c>
      <c r="F268" s="35"/>
      <c r="G268" s="165">
        <f t="shared" si="12"/>
        <v>6685958.3722321298</v>
      </c>
      <c r="H268" s="35"/>
      <c r="I268" s="30"/>
      <c r="J268" s="30">
        <f t="shared" si="13"/>
        <v>6496173.28133999</v>
      </c>
      <c r="K268" s="30"/>
      <c r="L268" s="30"/>
      <c r="M268" s="31">
        <f t="shared" si="14"/>
        <v>0.9770382727686161</v>
      </c>
      <c r="N268" s="30"/>
      <c r="O268" s="37"/>
      <c r="P268" s="167">
        <f t="shared" si="15"/>
        <v>6347009.9224060569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Sales!N268</f>
        <v>7613309</v>
      </c>
      <c r="D269" s="30">
        <f>Returns!N269</f>
        <v>6701076</v>
      </c>
      <c r="E269" s="31">
        <f t="shared" si="1"/>
        <v>0.88017917045006322</v>
      </c>
      <c r="F269" s="35"/>
      <c r="G269" s="165">
        <f t="shared" si="12"/>
        <v>7353454.1376087144</v>
      </c>
      <c r="H269" s="35"/>
      <c r="I269" s="30"/>
      <c r="J269" s="30">
        <f t="shared" si="13"/>
        <v>7771725.6189922057</v>
      </c>
      <c r="K269" s="30"/>
      <c r="L269" s="30"/>
      <c r="M269" s="31">
        <f t="shared" si="14"/>
        <v>1.0765761383600003</v>
      </c>
      <c r="N269" s="30"/>
      <c r="O269" s="37"/>
      <c r="P269" s="167">
        <f t="shared" si="15"/>
        <v>8366854.3552881116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Sales!N269</f>
        <v>7925104</v>
      </c>
      <c r="D270" s="30">
        <f>Returns!N270</f>
        <v>7347174</v>
      </c>
      <c r="E270" s="31">
        <f t="shared" si="1"/>
        <v>0.92707603584760523</v>
      </c>
      <c r="F270" s="35"/>
      <c r="G270" s="165">
        <f t="shared" si="12"/>
        <v>6966109.628748646</v>
      </c>
      <c r="H270" s="35"/>
      <c r="I270" s="30"/>
      <c r="J270" s="30">
        <f t="shared" si="13"/>
        <v>6869128.4800046068</v>
      </c>
      <c r="K270" s="30"/>
      <c r="L270" s="30"/>
      <c r="M270" s="31">
        <f t="shared" si="14"/>
        <v>1.0561391808388092</v>
      </c>
      <c r="N270" s="30"/>
      <c r="O270" s="37"/>
      <c r="P270" s="167">
        <f t="shared" si="15"/>
        <v>7254755.7259486001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Sales!N270</f>
        <v>8243388</v>
      </c>
      <c r="D271" s="30">
        <f>Returns!N271</f>
        <v>7547386</v>
      </c>
      <c r="E271" s="31">
        <f t="shared" si="1"/>
        <v>0.91556845316513069</v>
      </c>
      <c r="F271" s="35"/>
      <c r="G271" s="165">
        <f t="shared" si="12"/>
        <v>8391587.5555111878</v>
      </c>
      <c r="H271" s="35"/>
      <c r="I271" s="30"/>
      <c r="J271" s="30">
        <f t="shared" si="13"/>
        <v>7465689.3648734316</v>
      </c>
      <c r="K271" s="30"/>
      <c r="L271" s="30"/>
      <c r="M271" s="31">
        <f t="shared" si="14"/>
        <v>1.2017891377444523</v>
      </c>
      <c r="N271" s="30"/>
      <c r="O271" s="37"/>
      <c r="P271" s="167">
        <f t="shared" si="15"/>
        <v>8972184.3844791688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Sales!N271</f>
        <v>6774639</v>
      </c>
      <c r="D272" s="30">
        <f>Returns!N272</f>
        <v>10054569</v>
      </c>
      <c r="E272" s="31">
        <f t="shared" si="1"/>
        <v>1.4841483066477785</v>
      </c>
      <c r="F272" s="36"/>
      <c r="G272" s="166">
        <f t="shared" si="12"/>
        <v>8785394.8511732109</v>
      </c>
      <c r="H272" s="36"/>
      <c r="I272" s="33"/>
      <c r="J272" s="33">
        <f t="shared" si="13"/>
        <v>6396019.8288059309</v>
      </c>
      <c r="K272" s="33"/>
      <c r="L272" s="33"/>
      <c r="M272" s="34">
        <f t="shared" si="14"/>
        <v>1.2823894944351146</v>
      </c>
      <c r="N272" s="33"/>
      <c r="O272" s="38"/>
      <c r="P272" s="168">
        <f t="shared" si="15"/>
        <v>8202188.6346594058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Sales!N272</f>
        <v>8462605</v>
      </c>
      <c r="D273" s="30">
        <f>Returns!N273</f>
        <v>9348963</v>
      </c>
      <c r="E273" s="31">
        <f t="shared" si="1"/>
        <v>1.1047381982261963</v>
      </c>
      <c r="F273" s="35"/>
      <c r="G273" s="35"/>
      <c r="H273" s="35">
        <f>_xlfn.FORECAST.ETS($B273,$D$149:$D$272,$B$149:$B$272,12,1)</f>
        <v>8995547.6141242534</v>
      </c>
      <c r="I273" s="30"/>
      <c r="J273" s="30"/>
      <c r="K273" s="30">
        <f>_xlfn.FORECAST.ETS($B273,$C$149:$C$272,$B$149:$B$272,12,1)</f>
        <v>7844155.9508427484</v>
      </c>
      <c r="L273" s="30"/>
      <c r="M273" s="30"/>
      <c r="N273" s="31">
        <f>_xlfn.FORECAST.ETS($B273,$E$149:$E$272,$B$149:$B$272,12,1)</f>
        <v>1.4359098773399193</v>
      </c>
      <c r="O273" s="37"/>
      <c r="P273" s="37"/>
      <c r="Q273" s="37">
        <f>K273*N273</f>
        <v>11263501.009209808</v>
      </c>
      <c r="R273" t="s">
        <v>159</v>
      </c>
      <c r="S273" s="35">
        <f>SUM(H277:H284)-SUM($D277:$D284)</f>
        <v>1823249.070077002</v>
      </c>
      <c r="T273" s="37">
        <f>SUM(Q277:Q284)-SUM($D277:$D284)</f>
        <v>-16769552.73491203</v>
      </c>
      <c r="U273" s="35">
        <f>ABS(S273)</f>
        <v>1823249.070077002</v>
      </c>
      <c r="V273" s="37">
        <f>ABS(T273)</f>
        <v>16769552.73491203</v>
      </c>
      <c r="W273" s="53">
        <f>U273/SUM(D277:D284)</f>
        <v>2.9247289169559307E-2</v>
      </c>
      <c r="X273" s="54">
        <f>V273/SUM(D277:D284)</f>
        <v>0.26900546180529922</v>
      </c>
      <c r="Y273" s="35">
        <f>S273^2</f>
        <v>3324237171536.6528</v>
      </c>
      <c r="Z273" s="37">
        <f>T273^2</f>
        <v>281217898928995.56</v>
      </c>
      <c r="AA273" s="67">
        <f>SUM(H316:H323)-SUM($D277:$D284)</f>
        <v>10250588.486710668</v>
      </c>
      <c r="AB273" s="67">
        <f>ABS(AA273)</f>
        <v>10250588.486710668</v>
      </c>
      <c r="AC273" s="68">
        <f>AB273/SUM(D277:D284)</f>
        <v>0.16443278680313303</v>
      </c>
      <c r="AD273" s="67">
        <f>AA273^2</f>
        <v>105074564323885.3</v>
      </c>
    </row>
    <row r="274" spans="2:33" x14ac:dyDescent="0.25">
      <c r="B274" s="27">
        <v>45473</v>
      </c>
      <c r="C274" s="30">
        <f>Sales!N273</f>
        <v>6231614</v>
      </c>
      <c r="D274" s="30">
        <f>Returns!N274</f>
        <v>8872203</v>
      </c>
      <c r="E274" s="31">
        <f t="shared" si="1"/>
        <v>1.4237407836878215</v>
      </c>
      <c r="F274" s="35"/>
      <c r="G274" s="35"/>
      <c r="H274" s="35">
        <f t="shared" ref="H274:H276" si="16">_xlfn.FORECAST.ETS($B274,$D$149:$D$272,$B$149:$B$272,12,1)</f>
        <v>8610367.1074957885</v>
      </c>
      <c r="I274" s="30"/>
      <c r="J274" s="30"/>
      <c r="K274" s="30">
        <f t="shared" ref="K274:K276" si="17">_xlfn.FORECAST.ETS($B274,$C$149:$C$272,$B$149:$B$272,12,1)</f>
        <v>6873076.6095607551</v>
      </c>
      <c r="L274" s="30"/>
      <c r="M274" s="30"/>
      <c r="N274" s="31">
        <f t="shared" ref="N274:N276" si="18">_xlfn.FORECAST.ETS($B274,$E$149:$E$272,$B$149:$B$272,12,1)</f>
        <v>1.4178911043859455</v>
      </c>
      <c r="O274" s="37"/>
      <c r="P274" s="37"/>
      <c r="Q274" s="37">
        <f t="shared" ref="Q274:Q284" si="19">K274*N274</f>
        <v>9745274.1844593082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Sales!N274</f>
        <v>7129863</v>
      </c>
      <c r="D275" s="30">
        <f>Returns!N275</f>
        <v>9246834</v>
      </c>
      <c r="E275" s="31">
        <f t="shared" si="1"/>
        <v>1.2969160838013296</v>
      </c>
      <c r="F275" s="35"/>
      <c r="G275" s="35"/>
      <c r="H275" s="35">
        <f t="shared" si="16"/>
        <v>8647764.2460143287</v>
      </c>
      <c r="I275" s="30"/>
      <c r="J275" s="30"/>
      <c r="K275" s="30">
        <f t="shared" si="17"/>
        <v>5843675.2241157442</v>
      </c>
      <c r="L275" s="30"/>
      <c r="M275" s="30"/>
      <c r="N275" s="31">
        <f t="shared" si="18"/>
        <v>1.6437770187192702</v>
      </c>
      <c r="O275" s="37"/>
      <c r="P275" s="37"/>
      <c r="Q275" s="37">
        <f t="shared" si="19"/>
        <v>9605699.0382606406</v>
      </c>
      <c r="R275" t="s">
        <v>160</v>
      </c>
      <c r="S275" s="35">
        <f>SUM(H282:H284)-SUM($D282:$D284)</f>
        <v>976384.01718197763</v>
      </c>
      <c r="T275" s="37">
        <f>SUM(Q282:Q284)-SUM($D282:$D284)</f>
        <v>-5591140.2092936337</v>
      </c>
      <c r="U275" s="35">
        <f>ABS(S275)</f>
        <v>976384.01718197763</v>
      </c>
      <c r="V275" s="37">
        <f>ABS(T275)</f>
        <v>5591140.2092936337</v>
      </c>
      <c r="W275" s="53">
        <f>U275/SUM(D279:D286)</f>
        <v>2.1608511741443456E-2</v>
      </c>
      <c r="X275" s="54">
        <f>V275/SUM(D279:D286)</f>
        <v>0.12373842334010725</v>
      </c>
      <c r="Y275" s="35">
        <f>S275^2</f>
        <v>953325749008.41638</v>
      </c>
      <c r="Z275" s="37">
        <f>T275^2</f>
        <v>31260848839980.059</v>
      </c>
      <c r="AA275" s="67">
        <f>SUM(H321:H323)-SUM($D282:$D284)</f>
        <v>5059145.6938677765</v>
      </c>
      <c r="AB275" s="67">
        <f>ABS(AA275)</f>
        <v>5059145.6938677765</v>
      </c>
      <c r="AC275" s="68">
        <f>AB275/SUM(D279:D286)</f>
        <v>0.11196476714472874</v>
      </c>
      <c r="AD275" s="67">
        <f>AA275^2</f>
        <v>25594955151780.867</v>
      </c>
    </row>
    <row r="276" spans="2:33" x14ac:dyDescent="0.25">
      <c r="B276" s="27">
        <v>45535</v>
      </c>
      <c r="C276" s="30">
        <f>Sales!N275</f>
        <v>12847693</v>
      </c>
      <c r="D276" s="30">
        <f>Returns!N276</f>
        <v>8705216</v>
      </c>
      <c r="E276" s="31">
        <f t="shared" si="1"/>
        <v>0.67757036224324474</v>
      </c>
      <c r="F276" s="35"/>
      <c r="G276" s="35"/>
      <c r="H276" s="35">
        <f t="shared" si="16"/>
        <v>8217226.8962412383</v>
      </c>
      <c r="I276" s="30"/>
      <c r="J276" s="30"/>
      <c r="K276" s="30">
        <f t="shared" si="17"/>
        <v>7730752.6580824852</v>
      </c>
      <c r="L276" s="30"/>
      <c r="M276" s="30"/>
      <c r="N276" s="31">
        <f t="shared" si="18"/>
        <v>1.354813872470126</v>
      </c>
      <c r="O276" s="37"/>
      <c r="P276" s="37"/>
      <c r="Q276" s="37">
        <f t="shared" si="19"/>
        <v>10473730.945805451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Sales!N276</f>
        <v>8596489</v>
      </c>
      <c r="D277" s="30">
        <f>Returns!N277</f>
        <v>8091228</v>
      </c>
      <c r="E277" s="31">
        <f t="shared" ref="E277:E284" si="20">IFERROR(D277/C277,0)</f>
        <v>0.94122472558273496</v>
      </c>
      <c r="F277" s="35"/>
      <c r="G277" s="35"/>
      <c r="H277" s="175">
        <f>_xlfn.FORECAST.ETS($B277,$D$149:$D$276,$B$149:$B$276,12,1)</f>
        <v>8412173.2902209461</v>
      </c>
      <c r="I277" s="30"/>
      <c r="J277" s="30"/>
      <c r="K277" s="173">
        <f>_xlfn.FORECAST.ETS($B277,$C$149:$C$276,$B$149:$B$276,12,1)</f>
        <v>9519526.8240573183</v>
      </c>
      <c r="L277" s="30"/>
      <c r="M277" s="30"/>
      <c r="N277" s="177">
        <f>_xlfn.FORECAST.ETS($B277,$E$149:$E$276,$B$149:$B$276,12,1)</f>
        <v>0.65659486750189278</v>
      </c>
      <c r="O277" s="37"/>
      <c r="P277" s="37"/>
      <c r="Q277" s="167">
        <f t="shared" si="19"/>
        <v>6250472.4537226288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Sales!N277</f>
        <v>9848038</v>
      </c>
      <c r="D278" s="30">
        <f>Returns!N278</f>
        <v>9062693</v>
      </c>
      <c r="E278" s="31">
        <f t="shared" si="20"/>
        <v>0.92025365864753972</v>
      </c>
      <c r="F278" s="35"/>
      <c r="G278" s="35"/>
      <c r="H278" s="165">
        <f t="shared" ref="H278:H284" si="21">_xlfn.FORECAST.ETS($B278,$D$149:$D$276,$B$149:$B$276,12,1)</f>
        <v>8312833.2739378605</v>
      </c>
      <c r="I278" s="30"/>
      <c r="J278" s="30"/>
      <c r="K278" s="30">
        <f t="shared" ref="K278:K284" si="22">_xlfn.FORECAST.ETS($B278,$C$149:$C$276,$B$149:$B$276,12,1)</f>
        <v>9142004.700123962</v>
      </c>
      <c r="L278" s="30"/>
      <c r="M278" s="30"/>
      <c r="N278" s="31">
        <f t="shared" ref="N278:N284" si="23">_xlfn.FORECAST.ETS($B278,$E$149:$E$276,$B$149:$B$276,12,1)</f>
        <v>0.67223689522309937</v>
      </c>
      <c r="O278" s="37"/>
      <c r="P278" s="37"/>
      <c r="Q278" s="167">
        <f t="shared" si="19"/>
        <v>6145592.8557263138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Sales!N278</f>
        <v>7691544</v>
      </c>
      <c r="D279" s="30">
        <f>Returns!N279</f>
        <v>6722431</v>
      </c>
      <c r="E279" s="31">
        <f t="shared" si="20"/>
        <v>0.87400280099808314</v>
      </c>
      <c r="F279" s="35"/>
      <c r="G279" s="35"/>
      <c r="H279" s="165">
        <f t="shared" si="21"/>
        <v>7461442.3175361026</v>
      </c>
      <c r="I279" s="30"/>
      <c r="J279" s="30"/>
      <c r="K279" s="30">
        <f t="shared" si="22"/>
        <v>10176159.083006904</v>
      </c>
      <c r="L279" s="30"/>
      <c r="M279" s="30"/>
      <c r="N279" s="31">
        <f t="shared" si="23"/>
        <v>0.46744826189948896</v>
      </c>
      <c r="O279" s="37"/>
      <c r="P279" s="37"/>
      <c r="Q279" s="167">
        <f t="shared" si="19"/>
        <v>4756827.8761642743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Sales!N279</f>
        <v>6662533</v>
      </c>
      <c r="D280" s="30">
        <f>Returns!N280</f>
        <v>6575439</v>
      </c>
      <c r="E280" s="31">
        <f t="shared" si="20"/>
        <v>0.98692779457902868</v>
      </c>
      <c r="F280" s="35"/>
      <c r="G280" s="35"/>
      <c r="H280" s="165">
        <f t="shared" si="21"/>
        <v>7038898.463844711</v>
      </c>
      <c r="I280" s="30"/>
      <c r="J280" s="30"/>
      <c r="K280" s="30">
        <f t="shared" si="22"/>
        <v>8717059.0832138527</v>
      </c>
      <c r="L280" s="30"/>
      <c r="M280" s="30"/>
      <c r="N280" s="31">
        <f t="shared" si="23"/>
        <v>0.49684365228028343</v>
      </c>
      <c r="O280" s="37"/>
      <c r="P280" s="37"/>
      <c r="Q280" s="167">
        <f t="shared" si="19"/>
        <v>4331015.4720469899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Sales!N280</f>
        <v>8162909</v>
      </c>
      <c r="D281" s="30">
        <f>Returns!N281</f>
        <v>7634166</v>
      </c>
      <c r="E281" s="31">
        <f t="shared" si="20"/>
        <v>0.93522615528361275</v>
      </c>
      <c r="F281" s="35"/>
      <c r="G281" s="35"/>
      <c r="H281" s="165">
        <f t="shared" si="21"/>
        <v>7707474.7073554117</v>
      </c>
      <c r="I281" s="30"/>
      <c r="J281" s="30"/>
      <c r="K281" s="30">
        <f t="shared" si="22"/>
        <v>9746024.2417035531</v>
      </c>
      <c r="L281" s="30"/>
      <c r="M281" s="30"/>
      <c r="N281" s="31">
        <f t="shared" si="23"/>
        <v>0.55649726311099079</v>
      </c>
      <c r="O281" s="37"/>
      <c r="P281" s="37"/>
      <c r="Q281" s="167">
        <f t="shared" si="19"/>
        <v>5423635.8167213965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Sales!N281</f>
        <v>8322717</v>
      </c>
      <c r="D282" s="30">
        <f>Returns!N282</f>
        <v>6099403</v>
      </c>
      <c r="E282" s="31">
        <f t="shared" si="20"/>
        <v>0.73286199686953191</v>
      </c>
      <c r="F282" s="35"/>
      <c r="G282" s="35"/>
      <c r="H282" s="165">
        <f t="shared" si="21"/>
        <v>7335776.3132265769</v>
      </c>
      <c r="I282" s="30"/>
      <c r="J282" s="30"/>
      <c r="K282" s="30">
        <f t="shared" si="22"/>
        <v>9216692.8396992013</v>
      </c>
      <c r="L282" s="30"/>
      <c r="M282" s="30"/>
      <c r="N282" s="31">
        <f t="shared" si="23"/>
        <v>0.5259068881270712</v>
      </c>
      <c r="O282" s="37"/>
      <c r="P282" s="37"/>
      <c r="Q282" s="167">
        <f t="shared" si="19"/>
        <v>4847122.2501492659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Sales!N282</f>
        <v>8724127</v>
      </c>
      <c r="D283" s="30">
        <f>Returns!N283</f>
        <v>8873626</v>
      </c>
      <c r="E283" s="31">
        <f t="shared" si="20"/>
        <v>1.0171362704829949</v>
      </c>
      <c r="F283" s="35"/>
      <c r="G283" s="35"/>
      <c r="H283" s="165">
        <f t="shared" si="21"/>
        <v>8748220.8924308456</v>
      </c>
      <c r="I283" s="30"/>
      <c r="J283" s="30"/>
      <c r="K283" s="30">
        <f t="shared" si="22"/>
        <v>9699959.5107735917</v>
      </c>
      <c r="L283" s="30"/>
      <c r="M283" s="30"/>
      <c r="N283" s="31">
        <f t="shared" si="23"/>
        <v>0.66640347654234877</v>
      </c>
      <c r="O283" s="37"/>
      <c r="P283" s="37"/>
      <c r="Q283" s="167">
        <f t="shared" si="19"/>
        <v>6464086.7402995424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Sales!N283</f>
        <v>8051960</v>
      </c>
      <c r="D284" s="30">
        <f>Returns!N284</f>
        <v>9280093</v>
      </c>
      <c r="E284" s="31">
        <f t="shared" si="20"/>
        <v>1.1525259688324334</v>
      </c>
      <c r="F284" s="35"/>
      <c r="G284" s="35"/>
      <c r="H284" s="165">
        <f t="shared" si="21"/>
        <v>9145508.8115245551</v>
      </c>
      <c r="I284" s="30"/>
      <c r="J284" s="30"/>
      <c r="K284" s="30">
        <f t="shared" si="22"/>
        <v>8540427.2398013566</v>
      </c>
      <c r="L284" s="30"/>
      <c r="M284" s="30"/>
      <c r="N284" s="31">
        <f t="shared" si="23"/>
        <v>0.8607031702114859</v>
      </c>
      <c r="O284" s="37"/>
      <c r="P284" s="37"/>
      <c r="Q284" s="169">
        <f t="shared" si="19"/>
        <v>7350772.800257558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9169487.4701195452</v>
      </c>
      <c r="G288" s="65"/>
      <c r="H288" s="65"/>
      <c r="R288" t="s">
        <v>57</v>
      </c>
      <c r="S288" s="47">
        <f>AVERAGE(S249)</f>
        <v>7853148.6553389207</v>
      </c>
      <c r="T288" s="47">
        <f>AVERAGE(T249)</f>
        <v>6566850.0634297803</v>
      </c>
      <c r="U288" s="47">
        <f>AA249</f>
        <v>15132788.859390914</v>
      </c>
      <c r="V288" s="47">
        <f>AVERAGE(U249)</f>
        <v>7853148.6553389207</v>
      </c>
      <c r="W288" s="47">
        <f>AVERAGE(V249)</f>
        <v>6566850.0634297803</v>
      </c>
      <c r="X288" s="47">
        <f>AB249</f>
        <v>15132788.859390914</v>
      </c>
      <c r="Y288" s="48">
        <f>AVERAGE(W249)</f>
        <v>0.13917903249769636</v>
      </c>
      <c r="Z288" s="48">
        <f>AVERAGE(X249)</f>
        <v>0.11638234273895182</v>
      </c>
      <c r="AA288" s="48">
        <f>AC249</f>
        <v>0.26819394422262455</v>
      </c>
      <c r="AB288" s="47">
        <f>SQRT(AVERAGE(Y249))</f>
        <v>7853148.6553389207</v>
      </c>
      <c r="AC288" s="47">
        <f>SQRT(AVERAGE(Z249))</f>
        <v>6566850.0634297803</v>
      </c>
      <c r="AD288" s="30">
        <f>SQRT(AVERAGE(AD249))</f>
        <v>15132788.859390914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8856418.9432008862</v>
      </c>
      <c r="G289" s="65"/>
      <c r="H289" s="65"/>
      <c r="R289" t="s">
        <v>58</v>
      </c>
      <c r="S289" s="47">
        <f>S261</f>
        <v>148394.98368871212</v>
      </c>
      <c r="T289" s="47">
        <f>AVERAGE(T261)</f>
        <v>1774165.8949648887</v>
      </c>
      <c r="U289" s="47">
        <f>AA261</f>
        <v>-4841858.8720081598</v>
      </c>
      <c r="V289" s="47">
        <f>AVERAGE(U261)</f>
        <v>148394.98368871212</v>
      </c>
      <c r="W289" s="47">
        <f>AVERAGE(V261)</f>
        <v>1774165.8949648887</v>
      </c>
      <c r="X289" s="47">
        <f>AB261</f>
        <v>4841858.8720081598</v>
      </c>
      <c r="Y289" s="48">
        <f>AVERAGE(W261)</f>
        <v>2.4259834832793103E-3</v>
      </c>
      <c r="Z289" s="48">
        <f>AVERAGE(X261)</f>
        <v>2.9004330542675025E-2</v>
      </c>
      <c r="AA289" s="48">
        <f>AC261</f>
        <v>7.9155436119736466E-2</v>
      </c>
      <c r="AB289" s="47">
        <f>SQRT(AVERAGE(Y261))</f>
        <v>148394.98368871212</v>
      </c>
      <c r="AC289" s="47">
        <f>SQRT(AVERAGE(Z261))</f>
        <v>1774165.8949648887</v>
      </c>
      <c r="AD289" s="30">
        <f>SQRT(AVERAGE(AD261))</f>
        <v>4841858.8720081598</v>
      </c>
    </row>
    <row r="290" spans="2:37" x14ac:dyDescent="0.25">
      <c r="B290" s="27">
        <v>44773</v>
      </c>
      <c r="F290" s="64">
        <f t="shared" si="24"/>
        <v>8911040.7095564026</v>
      </c>
      <c r="G290" s="65"/>
      <c r="H290" s="65"/>
      <c r="R290" t="s">
        <v>59</v>
      </c>
      <c r="S290" s="55">
        <f>AVERAGE(S273)</f>
        <v>1823249.070077002</v>
      </c>
      <c r="T290" s="55">
        <f>AVERAGE(T273)</f>
        <v>-16769552.73491203</v>
      </c>
      <c r="U290" s="55">
        <f>AA273</f>
        <v>10250588.486710668</v>
      </c>
      <c r="V290" s="55">
        <f>AVERAGE(U273)</f>
        <v>1823249.070077002</v>
      </c>
      <c r="W290" s="55">
        <f>AVERAGE(V273)</f>
        <v>16769552.73491203</v>
      </c>
      <c r="X290" s="55">
        <f>AB273</f>
        <v>10250588.486710668</v>
      </c>
      <c r="Y290" s="56">
        <f>AVERAGE(W273)</f>
        <v>2.9247289169559307E-2</v>
      </c>
      <c r="Z290" s="56">
        <f>AVERAGE(X273)</f>
        <v>0.26900546180529922</v>
      </c>
      <c r="AA290" s="56">
        <f>AC273</f>
        <v>0.16443278680313303</v>
      </c>
      <c r="AB290" s="55">
        <f>SQRT(AVERAGE(Y273))</f>
        <v>1823249.070077002</v>
      </c>
      <c r="AC290" s="55">
        <f>SQRT(AVERAGE(Z273))</f>
        <v>16769552.73491203</v>
      </c>
      <c r="AD290" s="55">
        <f>SQRT(AVERAGE(AD273))</f>
        <v>10250588.486710668</v>
      </c>
      <c r="AE290" s="51"/>
      <c r="AF290" s="51"/>
    </row>
    <row r="291" spans="2:37" x14ac:dyDescent="0.25">
      <c r="B291" s="27">
        <v>44804</v>
      </c>
      <c r="F291" s="64">
        <f t="shared" si="24"/>
        <v>8418094.2933372557</v>
      </c>
      <c r="G291" s="65"/>
      <c r="H291" s="65"/>
      <c r="R291" t="s">
        <v>69</v>
      </c>
      <c r="S291" s="47">
        <f t="shared" ref="S291:Z291" si="25">AVERAGE(S288:S290)</f>
        <v>3274930.9030348784</v>
      </c>
      <c r="T291" s="47">
        <f t="shared" si="25"/>
        <v>-2809512.2588391206</v>
      </c>
      <c r="U291" s="47">
        <f t="shared" si="25"/>
        <v>6847172.8246978074</v>
      </c>
      <c r="V291" s="47">
        <f t="shared" si="25"/>
        <v>3274930.9030348784</v>
      </c>
      <c r="W291" s="47">
        <f t="shared" si="25"/>
        <v>8370189.5644355668</v>
      </c>
      <c r="X291" s="47">
        <f t="shared" si="25"/>
        <v>10075078.739369914</v>
      </c>
      <c r="Y291" s="48">
        <f t="shared" si="25"/>
        <v>5.6950768383511652E-2</v>
      </c>
      <c r="Z291" s="48">
        <f t="shared" si="25"/>
        <v>0.13813071169564203</v>
      </c>
      <c r="AA291" s="48">
        <f>AVERAGE(AA288:AA290)</f>
        <v>0.1705940557151647</v>
      </c>
      <c r="AB291" s="47">
        <f>AVERAGE(AB288:AB290)</f>
        <v>3274930.9030348784</v>
      </c>
      <c r="AC291" s="47">
        <f>AVERAGE(AC288:AC290)</f>
        <v>8370189.5644355668</v>
      </c>
      <c r="AD291" s="47">
        <f t="shared" ref="AD291" si="26">AVERAGE(AD288:AD290)</f>
        <v>10075078.739369914</v>
      </c>
      <c r="AE291" s="30">
        <f>SQRT(AVERAGE(Y249,Y261,Y273))</f>
        <v>4655398.373414536</v>
      </c>
      <c r="AF291" s="30">
        <f>SQRT(AVERAGE(Z249,Z261,Z273))</f>
        <v>10448111.205818012</v>
      </c>
      <c r="AG291" s="47">
        <f>SQRT(AVERAGE(AD273,AD261,AD249))</f>
        <v>10916645.704660309</v>
      </c>
    </row>
    <row r="292" spans="2:37" x14ac:dyDescent="0.25">
      <c r="B292" s="27">
        <v>44834</v>
      </c>
      <c r="F292" s="179">
        <f>_xlfn.FORECAST.ETS($B292,$D$5:$D$252,$B$5:$B$252,12,1)</f>
        <v>8776421.1886405461</v>
      </c>
      <c r="G292" s="65"/>
      <c r="H292" s="65"/>
      <c r="R292" t="s">
        <v>70</v>
      </c>
      <c r="S292" s="47">
        <f>ABS(S291)</f>
        <v>3274930.9030348784</v>
      </c>
      <c r="T292" s="47">
        <f>ABS(T291)</f>
        <v>2809512.2588391206</v>
      </c>
      <c r="U292" s="47">
        <f>ABS(U291)</f>
        <v>6847172.8246978074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8831472.9482145198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8861593.5830799378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8918879.7460708804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8980772.9286637586</v>
      </c>
      <c r="G296" s="65"/>
      <c r="H296" s="65"/>
      <c r="R296" t="s">
        <v>57</v>
      </c>
      <c r="V296" s="49">
        <f t="shared" ref="V296:X298" si="28">RANK(V288,$V288:$X288,1)</f>
        <v>2</v>
      </c>
      <c r="W296">
        <f t="shared" si="28"/>
        <v>1</v>
      </c>
      <c r="X296">
        <f t="shared" si="28"/>
        <v>3</v>
      </c>
      <c r="Y296" s="49">
        <f t="shared" ref="Y296:AA298" si="29">RANK(Y288,$Y288:$AA288,1)</f>
        <v>2</v>
      </c>
      <c r="Z296">
        <f t="shared" si="29"/>
        <v>1</v>
      </c>
      <c r="AA296">
        <f t="shared" si="29"/>
        <v>3</v>
      </c>
      <c r="AB296" s="49">
        <f t="shared" ref="AB296:AD298" si="30">RANK(AB288,$AB288:$AD288,1)</f>
        <v>2</v>
      </c>
      <c r="AC296">
        <f t="shared" si="30"/>
        <v>1</v>
      </c>
      <c r="AD296">
        <f t="shared" si="30"/>
        <v>3</v>
      </c>
    </row>
    <row r="297" spans="2:37" x14ac:dyDescent="0.25">
      <c r="B297" s="27">
        <v>44985</v>
      </c>
      <c r="F297" s="170">
        <f t="shared" si="27"/>
        <v>9001869.872581644</v>
      </c>
      <c r="G297" s="65"/>
      <c r="H297" s="65"/>
      <c r="R297" t="s">
        <v>58</v>
      </c>
      <c r="V297" s="49">
        <f t="shared" si="28"/>
        <v>1</v>
      </c>
      <c r="W297">
        <f t="shared" si="28"/>
        <v>2</v>
      </c>
      <c r="X297">
        <f t="shared" si="28"/>
        <v>3</v>
      </c>
      <c r="Y297" s="49">
        <f t="shared" si="29"/>
        <v>1</v>
      </c>
      <c r="Z297">
        <f t="shared" si="29"/>
        <v>2</v>
      </c>
      <c r="AA297">
        <f t="shared" si="29"/>
        <v>3</v>
      </c>
      <c r="AB297" s="49">
        <f t="shared" si="30"/>
        <v>1</v>
      </c>
      <c r="AC297">
        <f t="shared" si="30"/>
        <v>2</v>
      </c>
      <c r="AD297">
        <f t="shared" si="30"/>
        <v>3</v>
      </c>
    </row>
    <row r="298" spans="2:37" x14ac:dyDescent="0.25">
      <c r="B298" s="27">
        <v>45016</v>
      </c>
      <c r="F298" s="170">
        <f t="shared" si="27"/>
        <v>9080314.9148886483</v>
      </c>
      <c r="G298" s="65"/>
      <c r="H298" s="65"/>
      <c r="R298" t="s">
        <v>59</v>
      </c>
      <c r="S298" s="51"/>
      <c r="T298" s="58"/>
      <c r="U298" s="51"/>
      <c r="V298" s="57">
        <f t="shared" si="28"/>
        <v>1</v>
      </c>
      <c r="W298" s="51">
        <f t="shared" si="28"/>
        <v>3</v>
      </c>
      <c r="X298" s="51">
        <f t="shared" si="28"/>
        <v>2</v>
      </c>
      <c r="Y298" s="57">
        <f t="shared" si="29"/>
        <v>1</v>
      </c>
      <c r="Z298" s="51">
        <f t="shared" si="29"/>
        <v>3</v>
      </c>
      <c r="AA298" s="51">
        <f t="shared" si="29"/>
        <v>2</v>
      </c>
      <c r="AB298" s="57">
        <f t="shared" si="30"/>
        <v>1</v>
      </c>
      <c r="AC298" s="51">
        <f t="shared" si="30"/>
        <v>3</v>
      </c>
      <c r="AD298" s="51">
        <f t="shared" si="30"/>
        <v>2</v>
      </c>
      <c r="AE298" s="51"/>
      <c r="AF298" s="51"/>
    </row>
    <row r="299" spans="2:37" x14ac:dyDescent="0.25">
      <c r="B299" s="32">
        <v>45046</v>
      </c>
      <c r="F299" s="171">
        <f t="shared" si="27"/>
        <v>9106260.6772509776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1</v>
      </c>
      <c r="U299">
        <f>RANK(U292,$S292:$U292,1)</f>
        <v>3</v>
      </c>
      <c r="V299">
        <f>RANK(V291,$V291:$X291,1)</f>
        <v>1</v>
      </c>
      <c r="W299">
        <f>RANK(W291,$V291:$X291,1)</f>
        <v>2</v>
      </c>
      <c r="X299">
        <f>RANK(X291,$V291:$X291,1)</f>
        <v>3</v>
      </c>
      <c r="Y299">
        <f>RANK(Y291,$Y291:$Z291,1)</f>
        <v>1</v>
      </c>
      <c r="Z299">
        <f>RANK(Z291,$Y291:$AA291,1)</f>
        <v>2</v>
      </c>
      <c r="AA299">
        <f>RANK(AA291,$Y291:$AA291,1)</f>
        <v>3</v>
      </c>
      <c r="AB299">
        <f>RANK(AB291,$AB291:$AD291,1)</f>
        <v>1</v>
      </c>
      <c r="AC299">
        <f>RANK(AC291,$AB291:$AD291,1)</f>
        <v>2</v>
      </c>
      <c r="AD299">
        <f>RANK(AD291,$AB291:$AD291,1)</f>
        <v>3</v>
      </c>
      <c r="AE299">
        <f>RANK(AE291,$AE291:$AG291,1)</f>
        <v>1</v>
      </c>
      <c r="AF299">
        <f>RANK(AF291,$AE291:$AG291,1)</f>
        <v>2</v>
      </c>
      <c r="AG299">
        <f>RANK(AG291,$AE291:$AG291,1)</f>
        <v>3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8731324.7164614163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7699575.3304610653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8077458.3185120123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7984885.2903224006</v>
      </c>
      <c r="H303" s="65"/>
      <c r="S303" s="50">
        <f>AVERAGE(S299,V299,Y299,AB299)</f>
        <v>1.25</v>
      </c>
      <c r="T303" s="50">
        <f>AVERAGE(T299,W299,Z299,AC299)</f>
        <v>1.75</v>
      </c>
      <c r="U303" s="50">
        <f>AVERAGE(U299,X299,AA299,AD299)</f>
        <v>3</v>
      </c>
      <c r="W303" s="52" t="str">
        <f>_xlfn.XLOOKUP(MIN(S303:U303),S303:U303,S302:U302,,0)</f>
        <v>Returns Only</v>
      </c>
    </row>
    <row r="304" spans="2:37" x14ac:dyDescent="0.25">
      <c r="B304" s="27">
        <v>45199</v>
      </c>
      <c r="F304" s="65"/>
      <c r="G304" s="179">
        <f>_xlfn.FORECAST.ETS($B304,$D$5:$D$264,$B$5:$B$264,12,1)</f>
        <v>6735569.3761917651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6678501.9616440665</v>
      </c>
      <c r="H305" s="65"/>
    </row>
    <row r="306" spans="2:8" x14ac:dyDescent="0.25">
      <c r="B306" s="27">
        <v>45260</v>
      </c>
      <c r="F306" s="65"/>
      <c r="G306" s="170">
        <f t="shared" si="32"/>
        <v>5109131.7455796488</v>
      </c>
      <c r="H306" s="65"/>
    </row>
    <row r="307" spans="2:8" x14ac:dyDescent="0.25">
      <c r="B307" s="27">
        <v>45291</v>
      </c>
      <c r="F307" s="65"/>
      <c r="G307" s="170">
        <f t="shared" si="32"/>
        <v>4755743.1731803343</v>
      </c>
      <c r="H307" s="65"/>
    </row>
    <row r="308" spans="2:8" x14ac:dyDescent="0.25">
      <c r="B308" s="27">
        <v>45322</v>
      </c>
      <c r="F308" s="65"/>
      <c r="G308" s="170">
        <f t="shared" si="32"/>
        <v>6976982.7922578575</v>
      </c>
      <c r="H308" s="65"/>
    </row>
    <row r="309" spans="2:8" x14ac:dyDescent="0.25">
      <c r="B309" s="27">
        <v>45351</v>
      </c>
      <c r="F309" s="65"/>
      <c r="G309" s="170">
        <f t="shared" si="32"/>
        <v>6551664.8975045336</v>
      </c>
      <c r="H309" s="65"/>
    </row>
    <row r="310" spans="2:8" x14ac:dyDescent="0.25">
      <c r="B310" s="27">
        <v>45382</v>
      </c>
      <c r="F310" s="65"/>
      <c r="G310" s="170">
        <f t="shared" si="32"/>
        <v>9274924.5515581071</v>
      </c>
      <c r="H310" s="65"/>
    </row>
    <row r="311" spans="2:8" x14ac:dyDescent="0.25">
      <c r="B311" s="32">
        <v>45412</v>
      </c>
      <c r="F311" s="66"/>
      <c r="G311" s="171">
        <f t="shared" si="32"/>
        <v>10244622.630075527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10096864.672553189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10117064.694948286</v>
      </c>
    </row>
    <row r="314" spans="2:8" x14ac:dyDescent="0.25">
      <c r="B314" s="27">
        <v>45504</v>
      </c>
      <c r="F314" s="65"/>
      <c r="G314" s="65"/>
      <c r="H314" s="64">
        <f t="shared" si="33"/>
        <v>10182008.348868355</v>
      </c>
    </row>
    <row r="315" spans="2:8" x14ac:dyDescent="0.25">
      <c r="B315" s="27">
        <v>45535</v>
      </c>
      <c r="F315" s="65"/>
      <c r="G315" s="65"/>
      <c r="H315" s="64">
        <f t="shared" si="33"/>
        <v>10213685.073512172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8535189.8980148379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8899662.7546850853</v>
      </c>
    </row>
    <row r="318" spans="2:8" x14ac:dyDescent="0.25">
      <c r="B318" s="27">
        <v>45626</v>
      </c>
      <c r="F318" s="65"/>
      <c r="G318" s="65"/>
      <c r="H318" s="170">
        <f t="shared" si="34"/>
        <v>8342732.198745165</v>
      </c>
    </row>
    <row r="319" spans="2:8" x14ac:dyDescent="0.25">
      <c r="B319" s="27">
        <v>45657</v>
      </c>
      <c r="F319" s="65"/>
      <c r="G319" s="65"/>
      <c r="H319" s="170">
        <f t="shared" si="34"/>
        <v>8027276.3407028364</v>
      </c>
    </row>
    <row r="320" spans="2:8" x14ac:dyDescent="0.25">
      <c r="B320" s="27">
        <v>45688</v>
      </c>
      <c r="F320" s="65"/>
      <c r="G320" s="65"/>
      <c r="H320" s="170">
        <f t="shared" si="34"/>
        <v>9472538.6006949712</v>
      </c>
    </row>
    <row r="321" spans="2:12" x14ac:dyDescent="0.25">
      <c r="B321" s="27">
        <v>45716</v>
      </c>
      <c r="F321" s="65"/>
      <c r="G321" s="65"/>
      <c r="H321" s="170">
        <f t="shared" si="34"/>
        <v>8874498.1236705855</v>
      </c>
    </row>
    <row r="322" spans="2:12" x14ac:dyDescent="0.25">
      <c r="B322" s="27">
        <v>45747</v>
      </c>
      <c r="F322" s="65"/>
      <c r="G322" s="65"/>
      <c r="H322" s="170">
        <f t="shared" si="34"/>
        <v>10153533.646009123</v>
      </c>
    </row>
    <row r="323" spans="2:12" x14ac:dyDescent="0.25">
      <c r="B323" s="27">
        <v>45777</v>
      </c>
      <c r="F323" s="65"/>
      <c r="G323" s="65"/>
      <c r="H323" s="170">
        <f t="shared" si="34"/>
        <v>10284235.924188066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92578509</v>
      </c>
      <c r="D327" s="109">
        <f>SUM(D249:D252,F253:F260)</f>
        <v>100431657.65533894</v>
      </c>
      <c r="E327" s="47">
        <f>SUM(D249:D252,F292:F299)</f>
        <v>107711297.85939091</v>
      </c>
      <c r="F327" s="110">
        <f>SUM(D249:D252,O253:O260)</f>
        <v>99145359.063429758</v>
      </c>
      <c r="G327" s="111">
        <f>D327-$C327</f>
        <v>7853148.655338943</v>
      </c>
      <c r="H327" s="111">
        <f t="shared" ref="H327:I329" si="35">E327-$C327</f>
        <v>15132788.859390914</v>
      </c>
      <c r="I327" s="112">
        <f t="shared" si="35"/>
        <v>6566850.063429758</v>
      </c>
      <c r="J327" s="118">
        <f>G327/$C327</f>
        <v>8.4826907887865677E-2</v>
      </c>
      <c r="K327" s="119">
        <f t="shared" ref="K327:L330" si="36">H327/$C327</f>
        <v>0.16345898225030731</v>
      </c>
      <c r="L327" s="120">
        <f t="shared" si="36"/>
        <v>7.093276975793332E-2</v>
      </c>
    </row>
    <row r="328" spans="2:12" x14ac:dyDescent="0.25">
      <c r="B328" t="s">
        <v>107</v>
      </c>
      <c r="C328" s="109">
        <f>SUM(D261:D272)</f>
        <v>96124959</v>
      </c>
      <c r="D328" s="109">
        <f>SUM(D261:D264,G265:G272)</f>
        <v>96273353.983688697</v>
      </c>
      <c r="E328" s="47">
        <f>SUM(D261:D264,G304:G311)</f>
        <v>91283100.12799184</v>
      </c>
      <c r="F328" s="110">
        <f>SUM(D261:D264,P265:P272)</f>
        <v>97899124.894964889</v>
      </c>
      <c r="G328" s="111">
        <f t="shared" ref="G328:G329" si="37">D328-$C328</f>
        <v>148394.98368869722</v>
      </c>
      <c r="H328" s="111">
        <f t="shared" si="35"/>
        <v>-4841858.8720081598</v>
      </c>
      <c r="I328" s="112">
        <f t="shared" si="35"/>
        <v>1774165.8949648887</v>
      </c>
      <c r="J328" s="118">
        <f t="shared" ref="J328:J330" si="38">G328/$C328</f>
        <v>1.5437716201127038E-3</v>
      </c>
      <c r="K328" s="119">
        <f t="shared" si="36"/>
        <v>-5.0370464886316982E-2</v>
      </c>
      <c r="L328" s="120">
        <f t="shared" si="36"/>
        <v>1.8456870238715926E-2</v>
      </c>
    </row>
    <row r="329" spans="2:12" x14ac:dyDescent="0.25">
      <c r="B329" t="s">
        <v>108</v>
      </c>
      <c r="C329" s="109">
        <f>SUM(D273:D284)</f>
        <v>98512295</v>
      </c>
      <c r="D329" s="109">
        <f>SUM(D273:D276,H277:H284)</f>
        <v>100335544.070077</v>
      </c>
      <c r="E329" s="47">
        <f>SUM(D273:D276,H316:H323)</f>
        <v>108762883.48671065</v>
      </c>
      <c r="F329" s="110">
        <f>SUM(D273:D276,Q277:Q284)</f>
        <v>81742742.265087962</v>
      </c>
      <c r="G329" s="111">
        <f t="shared" si="37"/>
        <v>1823249.070077002</v>
      </c>
      <c r="H329" s="111">
        <f t="shared" si="35"/>
        <v>10250588.486710653</v>
      </c>
      <c r="I329" s="112">
        <f t="shared" si="35"/>
        <v>-16769552.734912038</v>
      </c>
      <c r="J329" s="118">
        <f t="shared" si="38"/>
        <v>1.8507832652533394E-2</v>
      </c>
      <c r="K329" s="119">
        <f t="shared" si="36"/>
        <v>0.10405389993919696</v>
      </c>
      <c r="L329" s="120">
        <f t="shared" si="36"/>
        <v>-0.17022801808558047</v>
      </c>
    </row>
    <row r="330" spans="2:12" x14ac:dyDescent="0.25">
      <c r="B330" s="69" t="s">
        <v>114</v>
      </c>
      <c r="C330" s="113">
        <f>SUM(C327:C329)</f>
        <v>287215763</v>
      </c>
      <c r="D330" s="113">
        <f t="shared" ref="D330:F330" si="39">SUM(D327:D329)</f>
        <v>297040555.70910466</v>
      </c>
      <c r="E330" s="114">
        <f t="shared" si="39"/>
        <v>307757281.47409344</v>
      </c>
      <c r="F330" s="115">
        <f t="shared" si="39"/>
        <v>278787226.22348261</v>
      </c>
      <c r="G330" s="114">
        <f>SUM(G327:G329)</f>
        <v>9824792.7091046423</v>
      </c>
      <c r="H330" s="116">
        <f t="shared" ref="H330:I330" si="40">SUM(H327:H329)</f>
        <v>20541518.474093407</v>
      </c>
      <c r="I330" s="117">
        <f t="shared" si="40"/>
        <v>-8428536.7765173912</v>
      </c>
      <c r="J330" s="121">
        <f t="shared" si="38"/>
        <v>3.4207010807776043E-2</v>
      </c>
      <c r="K330" s="122">
        <f t="shared" si="36"/>
        <v>7.1519467662690253E-2</v>
      </c>
      <c r="L330" s="123">
        <f t="shared" si="36"/>
        <v>-2.9345662259203341E-2</v>
      </c>
    </row>
    <row r="331" spans="2:12" x14ac:dyDescent="0.25">
      <c r="B331" s="69" t="s">
        <v>118</v>
      </c>
      <c r="G331" s="124">
        <f>ABS(G327)+ABS(G328)+ABS(G329)</f>
        <v>9824792.7091046423</v>
      </c>
      <c r="H331" s="125">
        <f t="shared" ref="H331:I331" si="41">ABS(H327)+ABS(H328)+ABS(H329)</f>
        <v>30225236.218109727</v>
      </c>
      <c r="I331" s="125">
        <f t="shared" si="41"/>
        <v>25110568.693306684</v>
      </c>
      <c r="J331" s="126">
        <f>G331/$C330</f>
        <v>3.4207010807776043E-2</v>
      </c>
      <c r="K331" s="126">
        <f>H331/$C330</f>
        <v>0.10523529733327947</v>
      </c>
      <c r="L331" s="127">
        <f>I331/$C330</f>
        <v>8.7427543777625752E-2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92578509</v>
      </c>
      <c r="D336" s="109">
        <f>SUM($D249:$D257,F258:F260)</f>
        <v>95611632.790446088</v>
      </c>
      <c r="E336" s="47">
        <f>SUM($D249:$D257,F297:F299)</f>
        <v>97497039.464721277</v>
      </c>
      <c r="F336" s="110">
        <f>SUM($D249:D257,O258:O260)</f>
        <v>95300669.659494638</v>
      </c>
      <c r="G336" s="111">
        <f>D336-$C336</f>
        <v>3033123.7904460877</v>
      </c>
      <c r="H336" s="111">
        <f t="shared" ref="H336:H338" si="42">E336-$C336</f>
        <v>4918530.4647212774</v>
      </c>
      <c r="I336" s="112">
        <f t="shared" ref="I336:I338" si="43">F336-$C336</f>
        <v>2722160.6594946384</v>
      </c>
      <c r="J336" s="118">
        <f>G336/$C336</f>
        <v>3.276272023830161E-2</v>
      </c>
      <c r="K336" s="119">
        <f t="shared" ref="K336:K339" si="44">H336/$C336</f>
        <v>5.3128209968484989E-2</v>
      </c>
      <c r="L336" s="120">
        <f t="shared" ref="L336:L339" si="45">I336/$C336</f>
        <v>2.9403807523997155E-2</v>
      </c>
    </row>
    <row r="337" spans="2:12" x14ac:dyDescent="0.25">
      <c r="B337" t="s">
        <v>107</v>
      </c>
      <c r="C337" s="109">
        <f t="shared" ref="C337:C338" si="46">C328</f>
        <v>96124959</v>
      </c>
      <c r="D337" s="109">
        <f>SUM($D261:$D269,G270:G272)</f>
        <v>95318922.035433039</v>
      </c>
      <c r="E337" s="47">
        <f>SUM($D261:$D269,G309:G311)</f>
        <v>97247042.079138175</v>
      </c>
      <c r="F337" s="110">
        <f>SUM($D261:$D269,P270:P272)</f>
        <v>95604958.745087177</v>
      </c>
      <c r="G337" s="111">
        <f t="shared" ref="G337:G338" si="47">D337-$C337</f>
        <v>-806036.96456696093</v>
      </c>
      <c r="H337" s="111">
        <f t="shared" si="42"/>
        <v>1122083.0791381747</v>
      </c>
      <c r="I337" s="112">
        <f t="shared" si="43"/>
        <v>-520000.25491282344</v>
      </c>
      <c r="J337" s="118">
        <f t="shared" ref="J337:J339" si="48">G337/$C337</f>
        <v>-8.3853035980692679E-3</v>
      </c>
      <c r="K337" s="119">
        <f t="shared" si="44"/>
        <v>1.1673170951762639E-2</v>
      </c>
      <c r="L337" s="120">
        <f t="shared" si="45"/>
        <v>-5.409627846112511E-3</v>
      </c>
    </row>
    <row r="338" spans="2:12" x14ac:dyDescent="0.25">
      <c r="B338" t="s">
        <v>108</v>
      </c>
      <c r="C338" s="109">
        <f t="shared" si="46"/>
        <v>98512295</v>
      </c>
      <c r="D338" s="109">
        <f>SUM($D273:$D281,H282:H284)</f>
        <v>99488679.017181978</v>
      </c>
      <c r="E338" s="47">
        <f>SUM($D273:$D281,H321:H323)</f>
        <v>103571440.69386776</v>
      </c>
      <c r="F338" s="110">
        <f>SUM($D273:$D281,Q282:Q284)</f>
        <v>92921154.790706366</v>
      </c>
      <c r="G338" s="111">
        <f t="shared" si="47"/>
        <v>976384.01718197763</v>
      </c>
      <c r="H338" s="111">
        <f t="shared" si="42"/>
        <v>5059145.6938677579</v>
      </c>
      <c r="I338" s="112">
        <f t="shared" si="43"/>
        <v>-5591140.2092936337</v>
      </c>
      <c r="J338" s="118">
        <f t="shared" si="48"/>
        <v>9.9112909427394591E-3</v>
      </c>
      <c r="K338" s="119">
        <f t="shared" si="44"/>
        <v>5.1355474906637368E-2</v>
      </c>
      <c r="L338" s="120">
        <f t="shared" si="45"/>
        <v>-5.6755760377865866E-2</v>
      </c>
    </row>
    <row r="339" spans="2:12" x14ac:dyDescent="0.25">
      <c r="B339" s="69" t="s">
        <v>114</v>
      </c>
      <c r="C339" s="113">
        <f>SUM(C336:C338)</f>
        <v>287215763</v>
      </c>
      <c r="D339" s="113">
        <f t="shared" ref="D339:F339" si="49">SUM(D336:D338)</f>
        <v>290419233.84306109</v>
      </c>
      <c r="E339" s="114">
        <f t="shared" si="49"/>
        <v>298315522.23772722</v>
      </c>
      <c r="F339" s="115">
        <f t="shared" si="49"/>
        <v>283826783.19528818</v>
      </c>
      <c r="G339" s="114">
        <f>SUM(G336:G338)</f>
        <v>3203470.8430611044</v>
      </c>
      <c r="H339" s="116">
        <f t="shared" ref="H339:I339" si="50">SUM(H336:H338)</f>
        <v>11099759.23772721</v>
      </c>
      <c r="I339" s="117">
        <f t="shared" si="50"/>
        <v>-3388979.8047118187</v>
      </c>
      <c r="J339" s="121">
        <f t="shared" si="48"/>
        <v>1.1153534226675102E-2</v>
      </c>
      <c r="K339" s="122">
        <f t="shared" si="44"/>
        <v>3.8646065667806713E-2</v>
      </c>
      <c r="L339" s="123">
        <f t="shared" si="45"/>
        <v>-1.1799421345519322E-2</v>
      </c>
    </row>
    <row r="340" spans="2:12" x14ac:dyDescent="0.25">
      <c r="B340" s="69" t="s">
        <v>118</v>
      </c>
      <c r="G340" s="124">
        <f>ABS(G336)+ABS(G337)+ABS(G338)</f>
        <v>4815544.7721950263</v>
      </c>
      <c r="H340" s="125">
        <f t="shared" ref="H340:I340" si="51">ABS(H336)+ABS(H337)+ABS(H338)</f>
        <v>11099759.23772721</v>
      </c>
      <c r="I340" s="125">
        <f t="shared" si="51"/>
        <v>8833301.1237010956</v>
      </c>
      <c r="J340" s="126">
        <f>G340/$C339</f>
        <v>1.676629695353812E-2</v>
      </c>
      <c r="K340" s="126">
        <f>H340/$C339</f>
        <v>3.8646065667806713E-2</v>
      </c>
      <c r="L340" s="127">
        <f>I340/$C339</f>
        <v>3.0754931524078974E-2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E187-D342-46F7-9F49-5ADC6D6C1F94}">
  <dimension ref="B2:AK340"/>
  <sheetViews>
    <sheetView topLeftCell="O1" workbookViewId="0">
      <pane ySplit="4" topLeftCell="A276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Returns!O5</f>
        <v>5084</v>
      </c>
    </row>
    <row r="6" spans="2:17" hidden="1" outlineLevel="1" x14ac:dyDescent="0.25">
      <c r="B6" s="63">
        <v>37315</v>
      </c>
      <c r="D6" s="30">
        <f>Returns!O6</f>
        <v>3466</v>
      </c>
    </row>
    <row r="7" spans="2:17" hidden="1" outlineLevel="1" x14ac:dyDescent="0.25">
      <c r="B7" s="63">
        <v>37346</v>
      </c>
      <c r="D7" s="30">
        <f>Returns!O7</f>
        <v>1742</v>
      </c>
    </row>
    <row r="8" spans="2:17" hidden="1" outlineLevel="1" x14ac:dyDescent="0.25">
      <c r="B8" s="63">
        <v>37376</v>
      </c>
      <c r="D8" s="30">
        <f>Returns!O8</f>
        <v>2963</v>
      </c>
    </row>
    <row r="9" spans="2:17" hidden="1" outlineLevel="1" x14ac:dyDescent="0.25">
      <c r="B9" s="63">
        <v>37407</v>
      </c>
      <c r="C9" s="30"/>
      <c r="D9" s="30">
        <f>Returns!O9</f>
        <v>5030</v>
      </c>
      <c r="E9" s="31"/>
    </row>
    <row r="10" spans="2:17" hidden="1" outlineLevel="1" x14ac:dyDescent="0.25">
      <c r="B10" s="63">
        <v>37437</v>
      </c>
      <c r="C10" s="30"/>
      <c r="D10" s="30">
        <f>Returns!O10</f>
        <v>1296</v>
      </c>
      <c r="E10" s="31"/>
    </row>
    <row r="11" spans="2:17" hidden="1" outlineLevel="1" x14ac:dyDescent="0.25">
      <c r="B11" s="63">
        <v>37468</v>
      </c>
      <c r="C11" s="30"/>
      <c r="D11" s="30">
        <f>Returns!O11</f>
        <v>1232</v>
      </c>
      <c r="E11" s="31"/>
    </row>
    <row r="12" spans="2:17" hidden="1" outlineLevel="1" x14ac:dyDescent="0.25">
      <c r="B12" s="63">
        <v>37499</v>
      </c>
      <c r="C12" s="30"/>
      <c r="D12" s="30">
        <f>Returns!O12</f>
        <v>295</v>
      </c>
      <c r="E12" s="31"/>
    </row>
    <row r="13" spans="2:17" hidden="1" outlineLevel="1" x14ac:dyDescent="0.25">
      <c r="B13" s="63">
        <v>37529</v>
      </c>
      <c r="C13" s="30"/>
      <c r="D13" s="30">
        <f>Returns!O13</f>
        <v>273</v>
      </c>
      <c r="E13" s="31"/>
    </row>
    <row r="14" spans="2:17" hidden="1" outlineLevel="1" x14ac:dyDescent="0.25">
      <c r="B14" s="63">
        <v>37560</v>
      </c>
      <c r="C14" s="30"/>
      <c r="D14" s="30">
        <f>Returns!O14</f>
        <v>148</v>
      </c>
      <c r="E14" s="31"/>
    </row>
    <row r="15" spans="2:17" hidden="1" outlineLevel="1" x14ac:dyDescent="0.25">
      <c r="B15" s="63">
        <v>37590</v>
      </c>
      <c r="C15" s="30"/>
      <c r="D15" s="30">
        <f>Returns!O15</f>
        <v>14</v>
      </c>
      <c r="E15" s="31"/>
    </row>
    <row r="16" spans="2:17" hidden="1" outlineLevel="1" x14ac:dyDescent="0.25">
      <c r="B16" s="63">
        <v>37621</v>
      </c>
      <c r="C16" s="30"/>
      <c r="D16" s="30">
        <f>Returns!O16</f>
        <v>24</v>
      </c>
      <c r="E16" s="31"/>
    </row>
    <row r="17" spans="2:5" hidden="1" outlineLevel="1" x14ac:dyDescent="0.25">
      <c r="B17" s="63">
        <v>37652</v>
      </c>
      <c r="C17" s="30"/>
      <c r="D17" s="30">
        <f>Returns!O17</f>
        <v>0</v>
      </c>
      <c r="E17" s="31"/>
    </row>
    <row r="18" spans="2:5" hidden="1" outlineLevel="1" x14ac:dyDescent="0.25">
      <c r="B18" s="63">
        <v>37680</v>
      </c>
      <c r="C18" s="30"/>
      <c r="D18" s="30">
        <f>Returns!O18</f>
        <v>0</v>
      </c>
      <c r="E18" s="31"/>
    </row>
    <row r="19" spans="2:5" hidden="1" outlineLevel="1" x14ac:dyDescent="0.25">
      <c r="B19" s="63">
        <v>37711</v>
      </c>
      <c r="C19" s="30"/>
      <c r="D19" s="30">
        <f>Returns!O19</f>
        <v>0</v>
      </c>
      <c r="E19" s="31"/>
    </row>
    <row r="20" spans="2:5" hidden="1" outlineLevel="1" x14ac:dyDescent="0.25">
      <c r="B20" s="63">
        <v>37741</v>
      </c>
      <c r="C20" s="30"/>
      <c r="D20" s="30">
        <f>Returns!O20</f>
        <v>120</v>
      </c>
      <c r="E20" s="31"/>
    </row>
    <row r="21" spans="2:5" hidden="1" outlineLevel="1" x14ac:dyDescent="0.25">
      <c r="B21" s="63">
        <v>37772</v>
      </c>
      <c r="C21" s="30"/>
      <c r="D21" s="30">
        <f>Returns!O21</f>
        <v>45</v>
      </c>
      <c r="E21" s="31"/>
    </row>
    <row r="22" spans="2:5" hidden="1" outlineLevel="1" x14ac:dyDescent="0.25">
      <c r="B22" s="63">
        <v>37802</v>
      </c>
      <c r="C22" s="30"/>
      <c r="D22" s="30">
        <f>Returns!O22</f>
        <v>0</v>
      </c>
      <c r="E22" s="31"/>
    </row>
    <row r="23" spans="2:5" hidden="1" outlineLevel="1" x14ac:dyDescent="0.25">
      <c r="B23" s="63">
        <v>37833</v>
      </c>
      <c r="C23" s="30"/>
      <c r="D23" s="30">
        <f>Returns!O23</f>
        <v>30</v>
      </c>
      <c r="E23" s="31"/>
    </row>
    <row r="24" spans="2:5" hidden="1" outlineLevel="1" x14ac:dyDescent="0.25">
      <c r="B24" s="63">
        <v>37864</v>
      </c>
      <c r="C24" s="30"/>
      <c r="D24" s="30">
        <f>Returns!O24</f>
        <v>0</v>
      </c>
      <c r="E24" s="31"/>
    </row>
    <row r="25" spans="2:5" hidden="1" outlineLevel="1" x14ac:dyDescent="0.25">
      <c r="B25" s="63">
        <v>37894</v>
      </c>
      <c r="C25" s="30"/>
      <c r="D25" s="30">
        <f>Returns!O25</f>
        <v>0</v>
      </c>
      <c r="E25" s="31"/>
    </row>
    <row r="26" spans="2:5" hidden="1" outlineLevel="1" x14ac:dyDescent="0.25">
      <c r="B26" s="63">
        <v>37925</v>
      </c>
      <c r="C26" s="30"/>
      <c r="D26" s="30">
        <f>Returns!O26</f>
        <v>0</v>
      </c>
      <c r="E26" s="31"/>
    </row>
    <row r="27" spans="2:5" hidden="1" outlineLevel="1" x14ac:dyDescent="0.25">
      <c r="B27" s="63">
        <v>37955</v>
      </c>
      <c r="C27" s="30"/>
      <c r="D27" s="30">
        <f>Returns!O27</f>
        <v>0</v>
      </c>
      <c r="E27" s="31"/>
    </row>
    <row r="28" spans="2:5" hidden="1" outlineLevel="1" x14ac:dyDescent="0.25">
      <c r="B28" s="63">
        <v>37986</v>
      </c>
      <c r="C28" s="30"/>
      <c r="D28" s="30">
        <f>Returns!O28</f>
        <v>0</v>
      </c>
      <c r="E28" s="31"/>
    </row>
    <row r="29" spans="2:5" hidden="1" outlineLevel="1" x14ac:dyDescent="0.25">
      <c r="B29" s="63">
        <v>38017</v>
      </c>
      <c r="C29" s="30"/>
      <c r="D29" s="30">
        <f>Returns!O29</f>
        <v>0</v>
      </c>
      <c r="E29" s="31"/>
    </row>
    <row r="30" spans="2:5" hidden="1" outlineLevel="1" x14ac:dyDescent="0.25">
      <c r="B30" s="63">
        <v>38046</v>
      </c>
      <c r="C30" s="30"/>
      <c r="D30" s="30">
        <f>Returns!O30</f>
        <v>0</v>
      </c>
      <c r="E30" s="31"/>
    </row>
    <row r="31" spans="2:5" hidden="1" outlineLevel="1" x14ac:dyDescent="0.25">
      <c r="B31" s="63">
        <v>38077</v>
      </c>
      <c r="C31" s="30"/>
      <c r="D31" s="30">
        <f>Returns!O31</f>
        <v>0</v>
      </c>
      <c r="E31" s="31"/>
    </row>
    <row r="32" spans="2:5" hidden="1" outlineLevel="1" x14ac:dyDescent="0.25">
      <c r="B32" s="63">
        <v>38107</v>
      </c>
      <c r="C32" s="30"/>
      <c r="D32" s="30">
        <f>Returns!O32</f>
        <v>0</v>
      </c>
      <c r="E32" s="31"/>
    </row>
    <row r="33" spans="2:5" hidden="1" outlineLevel="1" x14ac:dyDescent="0.25">
      <c r="B33" s="63">
        <v>38138</v>
      </c>
      <c r="C33" s="30"/>
      <c r="D33" s="30">
        <f>Returns!O33</f>
        <v>0</v>
      </c>
      <c r="E33" s="31"/>
    </row>
    <row r="34" spans="2:5" hidden="1" outlineLevel="1" x14ac:dyDescent="0.25">
      <c r="B34" s="63">
        <v>38168</v>
      </c>
      <c r="C34" s="30"/>
      <c r="D34" s="30">
        <f>Returns!O34</f>
        <v>0</v>
      </c>
      <c r="E34" s="31"/>
    </row>
    <row r="35" spans="2:5" hidden="1" outlineLevel="1" x14ac:dyDescent="0.25">
      <c r="B35" s="63">
        <v>38199</v>
      </c>
      <c r="C35" s="30"/>
      <c r="D35" s="30">
        <f>Returns!O35</f>
        <v>0</v>
      </c>
      <c r="E35" s="31"/>
    </row>
    <row r="36" spans="2:5" hidden="1" outlineLevel="1" x14ac:dyDescent="0.25">
      <c r="B36" s="63">
        <v>38230</v>
      </c>
      <c r="C36" s="30"/>
      <c r="D36" s="30">
        <f>Returns!O36</f>
        <v>0</v>
      </c>
      <c r="E36" s="31"/>
    </row>
    <row r="37" spans="2:5" hidden="1" outlineLevel="1" x14ac:dyDescent="0.25">
      <c r="B37" s="63">
        <v>38260</v>
      </c>
      <c r="C37" s="30"/>
      <c r="D37" s="30">
        <f>Returns!O37</f>
        <v>0</v>
      </c>
      <c r="E37" s="31"/>
    </row>
    <row r="38" spans="2:5" hidden="1" outlineLevel="1" x14ac:dyDescent="0.25">
      <c r="B38" s="63">
        <v>38291</v>
      </c>
      <c r="C38" s="30"/>
      <c r="D38" s="30">
        <f>Returns!O38</f>
        <v>0</v>
      </c>
      <c r="E38" s="31"/>
    </row>
    <row r="39" spans="2:5" hidden="1" outlineLevel="1" x14ac:dyDescent="0.25">
      <c r="B39" s="63">
        <v>38321</v>
      </c>
      <c r="C39" s="30"/>
      <c r="D39" s="30">
        <f>Returns!O39</f>
        <v>0</v>
      </c>
      <c r="E39" s="31"/>
    </row>
    <row r="40" spans="2:5" hidden="1" outlineLevel="1" x14ac:dyDescent="0.25">
      <c r="B40" s="63">
        <v>38352</v>
      </c>
      <c r="C40" s="30"/>
      <c r="D40" s="30">
        <f>Returns!O40</f>
        <v>0</v>
      </c>
      <c r="E40" s="31"/>
    </row>
    <row r="41" spans="2:5" hidden="1" outlineLevel="1" x14ac:dyDescent="0.25">
      <c r="B41" s="63">
        <v>38383</v>
      </c>
      <c r="C41" s="30"/>
      <c r="D41" s="30">
        <f>Returns!O41</f>
        <v>0</v>
      </c>
      <c r="E41" s="31"/>
    </row>
    <row r="42" spans="2:5" hidden="1" outlineLevel="1" x14ac:dyDescent="0.25">
      <c r="B42" s="63">
        <v>38411</v>
      </c>
      <c r="C42" s="30"/>
      <c r="D42" s="30">
        <f>Returns!O42</f>
        <v>0</v>
      </c>
      <c r="E42" s="31"/>
    </row>
    <row r="43" spans="2:5" hidden="1" outlineLevel="1" x14ac:dyDescent="0.25">
      <c r="B43" s="63">
        <v>38442</v>
      </c>
      <c r="C43" s="30"/>
      <c r="D43" s="30">
        <f>Returns!O43</f>
        <v>0</v>
      </c>
      <c r="E43" s="31"/>
    </row>
    <row r="44" spans="2:5" hidden="1" outlineLevel="1" x14ac:dyDescent="0.25">
      <c r="B44" s="63">
        <v>38472</v>
      </c>
      <c r="C44" s="30"/>
      <c r="D44" s="30">
        <f>Returns!O44</f>
        <v>0</v>
      </c>
      <c r="E44" s="31"/>
    </row>
    <row r="45" spans="2:5" hidden="1" outlineLevel="1" x14ac:dyDescent="0.25">
      <c r="B45" s="63">
        <v>38503</v>
      </c>
      <c r="C45" s="30"/>
      <c r="D45" s="30">
        <f>Returns!O45</f>
        <v>0</v>
      </c>
      <c r="E45" s="31"/>
    </row>
    <row r="46" spans="2:5" hidden="1" outlineLevel="1" x14ac:dyDescent="0.25">
      <c r="B46" s="63">
        <v>38533</v>
      </c>
      <c r="C46" s="30"/>
      <c r="D46" s="30">
        <f>Returns!O46</f>
        <v>0</v>
      </c>
      <c r="E46" s="31"/>
    </row>
    <row r="47" spans="2:5" hidden="1" outlineLevel="1" x14ac:dyDescent="0.25">
      <c r="B47" s="63">
        <v>38564</v>
      </c>
      <c r="C47" s="30"/>
      <c r="D47" s="30">
        <f>Returns!O47</f>
        <v>0</v>
      </c>
      <c r="E47" s="31"/>
    </row>
    <row r="48" spans="2:5" hidden="1" outlineLevel="1" x14ac:dyDescent="0.25">
      <c r="B48" s="63">
        <v>38595</v>
      </c>
      <c r="C48" s="30"/>
      <c r="D48" s="30">
        <f>Returns!O48</f>
        <v>0</v>
      </c>
      <c r="E48" s="31"/>
    </row>
    <row r="49" spans="2:5" hidden="1" outlineLevel="1" x14ac:dyDescent="0.25">
      <c r="B49" s="63">
        <v>38625</v>
      </c>
      <c r="C49" s="30"/>
      <c r="D49" s="30">
        <f>Returns!O49</f>
        <v>0</v>
      </c>
      <c r="E49" s="31"/>
    </row>
    <row r="50" spans="2:5" hidden="1" outlineLevel="1" x14ac:dyDescent="0.25">
      <c r="B50" s="63">
        <v>38656</v>
      </c>
      <c r="C50" s="30"/>
      <c r="D50" s="30">
        <f>Returns!O50</f>
        <v>0</v>
      </c>
      <c r="E50" s="31"/>
    </row>
    <row r="51" spans="2:5" hidden="1" outlineLevel="1" x14ac:dyDescent="0.25">
      <c r="B51" s="63">
        <v>38686</v>
      </c>
      <c r="C51" s="30"/>
      <c r="D51" s="30">
        <f>Returns!O51</f>
        <v>0</v>
      </c>
      <c r="E51" s="31"/>
    </row>
    <row r="52" spans="2:5" hidden="1" outlineLevel="1" x14ac:dyDescent="0.25">
      <c r="B52" s="63">
        <v>38717</v>
      </c>
      <c r="C52" s="30"/>
      <c r="D52" s="30">
        <f>Returns!O52</f>
        <v>0</v>
      </c>
      <c r="E52" s="31"/>
    </row>
    <row r="53" spans="2:5" hidden="1" outlineLevel="1" x14ac:dyDescent="0.25">
      <c r="B53" s="63">
        <v>38748</v>
      </c>
      <c r="C53" s="30"/>
      <c r="D53" s="30">
        <f>Returns!O53</f>
        <v>0</v>
      </c>
      <c r="E53" s="31"/>
    </row>
    <row r="54" spans="2:5" hidden="1" outlineLevel="1" x14ac:dyDescent="0.25">
      <c r="B54" s="63">
        <v>38776</v>
      </c>
      <c r="C54" s="30"/>
      <c r="D54" s="30">
        <f>Returns!O54</f>
        <v>0</v>
      </c>
      <c r="E54" s="31"/>
    </row>
    <row r="55" spans="2:5" hidden="1" outlineLevel="1" x14ac:dyDescent="0.25">
      <c r="B55" s="63">
        <v>38807</v>
      </c>
      <c r="C55" s="30"/>
      <c r="D55" s="30">
        <f>Returns!O55</f>
        <v>0</v>
      </c>
      <c r="E55" s="31"/>
    </row>
    <row r="56" spans="2:5" hidden="1" outlineLevel="1" x14ac:dyDescent="0.25">
      <c r="B56" s="63">
        <v>38837</v>
      </c>
      <c r="C56" s="30"/>
      <c r="D56" s="30">
        <f>Returns!O56</f>
        <v>0</v>
      </c>
      <c r="E56" s="31"/>
    </row>
    <row r="57" spans="2:5" hidden="1" outlineLevel="1" x14ac:dyDescent="0.25">
      <c r="B57" s="63">
        <v>38868</v>
      </c>
      <c r="C57" s="30"/>
      <c r="D57" s="30">
        <f>Returns!O57</f>
        <v>0</v>
      </c>
      <c r="E57" s="31"/>
    </row>
    <row r="58" spans="2:5" hidden="1" outlineLevel="1" x14ac:dyDescent="0.25">
      <c r="B58" s="63">
        <v>38898</v>
      </c>
      <c r="C58" s="30"/>
      <c r="D58" s="30">
        <f>Returns!O58</f>
        <v>0</v>
      </c>
      <c r="E58" s="31"/>
    </row>
    <row r="59" spans="2:5" hidden="1" outlineLevel="1" x14ac:dyDescent="0.25">
      <c r="B59" s="63">
        <v>38929</v>
      </c>
      <c r="C59" s="30"/>
      <c r="D59" s="30">
        <f>Returns!O59</f>
        <v>0</v>
      </c>
      <c r="E59" s="31"/>
    </row>
    <row r="60" spans="2:5" hidden="1" outlineLevel="1" x14ac:dyDescent="0.25">
      <c r="B60" s="63">
        <v>38960</v>
      </c>
      <c r="C60" s="30"/>
      <c r="D60" s="30">
        <f>Returns!O60</f>
        <v>0</v>
      </c>
      <c r="E60" s="31"/>
    </row>
    <row r="61" spans="2:5" hidden="1" outlineLevel="1" x14ac:dyDescent="0.25">
      <c r="B61" s="63">
        <v>38990</v>
      </c>
      <c r="C61" s="30"/>
      <c r="D61" s="30">
        <f>Returns!O61</f>
        <v>0</v>
      </c>
      <c r="E61" s="31"/>
    </row>
    <row r="62" spans="2:5" hidden="1" outlineLevel="1" x14ac:dyDescent="0.25">
      <c r="B62" s="63">
        <v>39021</v>
      </c>
      <c r="C62" s="30"/>
      <c r="D62" s="30">
        <f>Returns!O62</f>
        <v>0</v>
      </c>
      <c r="E62" s="31"/>
    </row>
    <row r="63" spans="2:5" hidden="1" outlineLevel="1" x14ac:dyDescent="0.25">
      <c r="B63" s="63">
        <v>39051</v>
      </c>
      <c r="C63" s="30"/>
      <c r="D63" s="30">
        <f>Returns!O63</f>
        <v>0</v>
      </c>
      <c r="E63" s="31"/>
    </row>
    <row r="64" spans="2:5" hidden="1" outlineLevel="1" x14ac:dyDescent="0.25">
      <c r="B64" s="63">
        <v>39082</v>
      </c>
      <c r="C64" s="30"/>
      <c r="D64" s="30">
        <f>Returns!O64</f>
        <v>0</v>
      </c>
      <c r="E64" s="31"/>
    </row>
    <row r="65" spans="2:5" hidden="1" outlineLevel="1" x14ac:dyDescent="0.25">
      <c r="B65" s="63">
        <v>39113</v>
      </c>
      <c r="C65" s="30"/>
      <c r="D65" s="30">
        <f>Returns!O65</f>
        <v>0</v>
      </c>
      <c r="E65" s="31"/>
    </row>
    <row r="66" spans="2:5" hidden="1" outlineLevel="1" x14ac:dyDescent="0.25">
      <c r="B66" s="63">
        <v>39141</v>
      </c>
      <c r="C66" s="30"/>
      <c r="D66" s="30">
        <f>Returns!O66</f>
        <v>0</v>
      </c>
      <c r="E66" s="31"/>
    </row>
    <row r="67" spans="2:5" hidden="1" outlineLevel="1" x14ac:dyDescent="0.25">
      <c r="B67" s="63">
        <v>39172</v>
      </c>
      <c r="C67" s="30"/>
      <c r="D67" s="30">
        <f>Returns!O67</f>
        <v>0</v>
      </c>
      <c r="E67" s="31"/>
    </row>
    <row r="68" spans="2:5" hidden="1" outlineLevel="1" x14ac:dyDescent="0.25">
      <c r="B68" s="63">
        <v>39202</v>
      </c>
      <c r="C68" s="30"/>
      <c r="D68" s="30">
        <f>Returns!O68</f>
        <v>0</v>
      </c>
      <c r="E68" s="31"/>
    </row>
    <row r="69" spans="2:5" hidden="1" outlineLevel="1" x14ac:dyDescent="0.25">
      <c r="B69" s="63">
        <v>39233</v>
      </c>
      <c r="C69" s="30"/>
      <c r="D69" s="30">
        <f>Returns!O69</f>
        <v>0</v>
      </c>
      <c r="E69" s="31"/>
    </row>
    <row r="70" spans="2:5" hidden="1" outlineLevel="1" x14ac:dyDescent="0.25">
      <c r="B70" s="63">
        <v>39263</v>
      </c>
      <c r="C70" s="30"/>
      <c r="D70" s="30">
        <f>Returns!O70</f>
        <v>0</v>
      </c>
      <c r="E70" s="31"/>
    </row>
    <row r="71" spans="2:5" hidden="1" outlineLevel="1" x14ac:dyDescent="0.25">
      <c r="B71" s="63">
        <v>39294</v>
      </c>
      <c r="C71" s="30"/>
      <c r="D71" s="30">
        <f>Returns!O71</f>
        <v>0</v>
      </c>
      <c r="E71" s="31"/>
    </row>
    <row r="72" spans="2:5" hidden="1" outlineLevel="1" x14ac:dyDescent="0.25">
      <c r="B72" s="63">
        <v>39325</v>
      </c>
      <c r="C72" s="30"/>
      <c r="D72" s="30">
        <f>Returns!O72</f>
        <v>0</v>
      </c>
      <c r="E72" s="31"/>
    </row>
    <row r="73" spans="2:5" hidden="1" outlineLevel="1" x14ac:dyDescent="0.25">
      <c r="B73" s="63">
        <v>39355</v>
      </c>
      <c r="C73" s="30"/>
      <c r="D73" s="30">
        <f>Returns!O73</f>
        <v>0</v>
      </c>
      <c r="E73" s="31"/>
    </row>
    <row r="74" spans="2:5" hidden="1" outlineLevel="1" x14ac:dyDescent="0.25">
      <c r="B74" s="63">
        <v>39386</v>
      </c>
      <c r="C74" s="30"/>
      <c r="D74" s="30">
        <f>Returns!O74</f>
        <v>0</v>
      </c>
      <c r="E74" s="31"/>
    </row>
    <row r="75" spans="2:5" hidden="1" outlineLevel="1" x14ac:dyDescent="0.25">
      <c r="B75" s="63">
        <v>39416</v>
      </c>
      <c r="C75" s="30"/>
      <c r="D75" s="30">
        <f>Returns!O75</f>
        <v>0</v>
      </c>
      <c r="E75" s="31"/>
    </row>
    <row r="76" spans="2:5" hidden="1" outlineLevel="1" x14ac:dyDescent="0.25">
      <c r="B76" s="63">
        <v>39447</v>
      </c>
      <c r="C76" s="30"/>
      <c r="D76" s="30">
        <f>Returns!O76</f>
        <v>0</v>
      </c>
      <c r="E76" s="31"/>
    </row>
    <row r="77" spans="2:5" hidden="1" outlineLevel="1" x14ac:dyDescent="0.25">
      <c r="B77" s="63">
        <v>39478</v>
      </c>
      <c r="C77" s="30"/>
      <c r="D77" s="30">
        <f>Returns!O77</f>
        <v>0</v>
      </c>
      <c r="E77" s="31"/>
    </row>
    <row r="78" spans="2:5" hidden="1" outlineLevel="1" x14ac:dyDescent="0.25">
      <c r="B78" s="63">
        <v>39507</v>
      </c>
      <c r="C78" s="30"/>
      <c r="D78" s="30">
        <f>Returns!O78</f>
        <v>0</v>
      </c>
      <c r="E78" s="31"/>
    </row>
    <row r="79" spans="2:5" hidden="1" outlineLevel="1" x14ac:dyDescent="0.25">
      <c r="B79" s="63">
        <v>39538</v>
      </c>
      <c r="C79" s="30"/>
      <c r="D79" s="30">
        <f>Returns!O79</f>
        <v>0</v>
      </c>
      <c r="E79" s="31"/>
    </row>
    <row r="80" spans="2:5" hidden="1" outlineLevel="1" x14ac:dyDescent="0.25">
      <c r="B80" s="63">
        <v>39568</v>
      </c>
      <c r="C80" s="30"/>
      <c r="D80" s="30">
        <f>Returns!O80</f>
        <v>0</v>
      </c>
      <c r="E80" s="31"/>
    </row>
    <row r="81" spans="2:5" hidden="1" outlineLevel="1" x14ac:dyDescent="0.25">
      <c r="B81" s="63">
        <v>39599</v>
      </c>
      <c r="C81" s="30"/>
      <c r="D81" s="30">
        <f>Returns!O81</f>
        <v>0</v>
      </c>
      <c r="E81" s="31"/>
    </row>
    <row r="82" spans="2:5" hidden="1" outlineLevel="1" x14ac:dyDescent="0.25">
      <c r="B82" s="63">
        <v>39629</v>
      </c>
      <c r="C82" s="30"/>
      <c r="D82" s="30">
        <f>Returns!O82</f>
        <v>0</v>
      </c>
      <c r="E82" s="31"/>
    </row>
    <row r="83" spans="2:5" hidden="1" outlineLevel="1" x14ac:dyDescent="0.25">
      <c r="B83" s="63">
        <v>39660</v>
      </c>
      <c r="C83" s="30"/>
      <c r="D83" s="30">
        <f>Returns!O83</f>
        <v>0</v>
      </c>
      <c r="E83" s="31"/>
    </row>
    <row r="84" spans="2:5" hidden="1" outlineLevel="1" x14ac:dyDescent="0.25">
      <c r="B84" s="63">
        <v>39691</v>
      </c>
      <c r="C84" s="30"/>
      <c r="D84" s="30">
        <f>Returns!O84</f>
        <v>0</v>
      </c>
      <c r="E84" s="31"/>
    </row>
    <row r="85" spans="2:5" hidden="1" outlineLevel="1" x14ac:dyDescent="0.25">
      <c r="B85" s="63">
        <v>39721</v>
      </c>
      <c r="C85" s="30"/>
      <c r="D85" s="30">
        <f>Returns!O85</f>
        <v>0</v>
      </c>
      <c r="E85" s="31"/>
    </row>
    <row r="86" spans="2:5" hidden="1" outlineLevel="1" x14ac:dyDescent="0.25">
      <c r="B86" s="63">
        <v>39752</v>
      </c>
      <c r="C86" s="30"/>
      <c r="D86" s="30">
        <f>Returns!O86</f>
        <v>0</v>
      </c>
      <c r="E86" s="31"/>
    </row>
    <row r="87" spans="2:5" hidden="1" outlineLevel="1" x14ac:dyDescent="0.25">
      <c r="B87" s="63">
        <v>39782</v>
      </c>
      <c r="C87" s="30"/>
      <c r="D87" s="30">
        <f>Returns!O87</f>
        <v>0</v>
      </c>
      <c r="E87" s="31"/>
    </row>
    <row r="88" spans="2:5" hidden="1" outlineLevel="1" x14ac:dyDescent="0.25">
      <c r="B88" s="63">
        <v>39813</v>
      </c>
      <c r="C88" s="30"/>
      <c r="D88" s="30">
        <f>Returns!O88</f>
        <v>0</v>
      </c>
      <c r="E88" s="31"/>
    </row>
    <row r="89" spans="2:5" hidden="1" outlineLevel="1" x14ac:dyDescent="0.25">
      <c r="B89" s="63">
        <v>39844</v>
      </c>
      <c r="C89" s="30"/>
      <c r="D89" s="30">
        <f>Returns!O89</f>
        <v>0</v>
      </c>
      <c r="E89" s="31"/>
    </row>
    <row r="90" spans="2:5" hidden="1" outlineLevel="1" x14ac:dyDescent="0.25">
      <c r="B90" s="63">
        <v>39872</v>
      </c>
      <c r="C90" s="30"/>
      <c r="D90" s="30">
        <f>Returns!O90</f>
        <v>0</v>
      </c>
      <c r="E90" s="31"/>
    </row>
    <row r="91" spans="2:5" hidden="1" outlineLevel="1" x14ac:dyDescent="0.25">
      <c r="B91" s="63">
        <v>39903</v>
      </c>
      <c r="C91" s="30"/>
      <c r="D91" s="30">
        <f>Returns!O91</f>
        <v>168</v>
      </c>
      <c r="E91" s="31"/>
    </row>
    <row r="92" spans="2:5" hidden="1" outlineLevel="1" x14ac:dyDescent="0.25">
      <c r="B92" s="63">
        <v>39933</v>
      </c>
      <c r="C92" s="30"/>
      <c r="D92" s="30">
        <f>Returns!O92</f>
        <v>36</v>
      </c>
      <c r="E92" s="31"/>
    </row>
    <row r="93" spans="2:5" hidden="1" outlineLevel="1" x14ac:dyDescent="0.25">
      <c r="B93" s="63">
        <v>39964</v>
      </c>
      <c r="C93" s="30"/>
      <c r="D93" s="30">
        <f>Returns!O93</f>
        <v>1440</v>
      </c>
      <c r="E93" s="31"/>
    </row>
    <row r="94" spans="2:5" hidden="1" outlineLevel="1" x14ac:dyDescent="0.25">
      <c r="B94" s="63">
        <v>39994</v>
      </c>
      <c r="C94" s="30"/>
      <c r="D94" s="30">
        <f>Returns!O94</f>
        <v>6540</v>
      </c>
      <c r="E94" s="31"/>
    </row>
    <row r="95" spans="2:5" hidden="1" outlineLevel="1" x14ac:dyDescent="0.25">
      <c r="B95" s="63">
        <v>40025</v>
      </c>
      <c r="C95" s="30"/>
      <c r="D95" s="30">
        <f>Returns!O95</f>
        <v>9492</v>
      </c>
      <c r="E95" s="31"/>
    </row>
    <row r="96" spans="2:5" hidden="1" outlineLevel="1" x14ac:dyDescent="0.25">
      <c r="B96" s="63">
        <v>40056</v>
      </c>
      <c r="C96" s="30"/>
      <c r="D96" s="30">
        <f>Returns!O96</f>
        <v>6540</v>
      </c>
      <c r="E96" s="31"/>
    </row>
    <row r="97" spans="2:5" hidden="1" outlineLevel="1" x14ac:dyDescent="0.25">
      <c r="B97" s="63">
        <v>40086</v>
      </c>
      <c r="C97" s="30"/>
      <c r="D97" s="30">
        <f>Returns!O97</f>
        <v>9432</v>
      </c>
      <c r="E97" s="31"/>
    </row>
    <row r="98" spans="2:5" hidden="1" outlineLevel="1" x14ac:dyDescent="0.25">
      <c r="B98" s="63">
        <v>40117</v>
      </c>
      <c r="C98" s="30"/>
      <c r="D98" s="30">
        <f>Returns!O98</f>
        <v>8016</v>
      </c>
      <c r="E98" s="31"/>
    </row>
    <row r="99" spans="2:5" hidden="1" outlineLevel="1" x14ac:dyDescent="0.25">
      <c r="B99" s="63">
        <v>40147</v>
      </c>
      <c r="C99" s="30"/>
      <c r="D99" s="30">
        <f>Returns!O99</f>
        <v>7116</v>
      </c>
      <c r="E99" s="31"/>
    </row>
    <row r="100" spans="2:5" hidden="1" outlineLevel="1" x14ac:dyDescent="0.25">
      <c r="B100" s="63">
        <v>40178</v>
      </c>
      <c r="C100" s="30"/>
      <c r="D100" s="30">
        <f>Returns!O100</f>
        <v>3624</v>
      </c>
      <c r="E100" s="31"/>
    </row>
    <row r="101" spans="2:5" hidden="1" outlineLevel="1" x14ac:dyDescent="0.25">
      <c r="B101" s="63">
        <v>40209</v>
      </c>
      <c r="C101" s="30"/>
      <c r="D101" s="30">
        <f>Returns!O101</f>
        <v>10080</v>
      </c>
      <c r="E101" s="31"/>
    </row>
    <row r="102" spans="2:5" hidden="1" outlineLevel="1" x14ac:dyDescent="0.25">
      <c r="B102" s="63">
        <v>40237</v>
      </c>
      <c r="C102" s="30"/>
      <c r="D102" s="30">
        <f>Returns!O102</f>
        <v>22605</v>
      </c>
      <c r="E102" s="31"/>
    </row>
    <row r="103" spans="2:5" hidden="1" outlineLevel="1" x14ac:dyDescent="0.25">
      <c r="B103" s="63">
        <v>40268</v>
      </c>
      <c r="C103" s="30"/>
      <c r="D103" s="30">
        <f>Returns!O103</f>
        <v>37080</v>
      </c>
      <c r="E103" s="31"/>
    </row>
    <row r="104" spans="2:5" hidden="1" outlineLevel="1" x14ac:dyDescent="0.25">
      <c r="B104" s="63">
        <v>40298</v>
      </c>
      <c r="C104" s="30"/>
      <c r="D104" s="30">
        <f>Returns!O104</f>
        <v>44011</v>
      </c>
      <c r="E104" s="31"/>
    </row>
    <row r="105" spans="2:5" hidden="1" outlineLevel="1" x14ac:dyDescent="0.25">
      <c r="B105" s="63">
        <v>40329</v>
      </c>
      <c r="C105" s="30"/>
      <c r="D105" s="30">
        <f>Returns!O105</f>
        <v>48618</v>
      </c>
      <c r="E105" s="31"/>
    </row>
    <row r="106" spans="2:5" hidden="1" outlineLevel="1" x14ac:dyDescent="0.25">
      <c r="B106" s="63">
        <v>40359</v>
      </c>
      <c r="C106" s="30"/>
      <c r="D106" s="30">
        <f>Returns!O106</f>
        <v>41654</v>
      </c>
      <c r="E106" s="31"/>
    </row>
    <row r="107" spans="2:5" hidden="1" outlineLevel="1" x14ac:dyDescent="0.25">
      <c r="B107" s="63">
        <v>40390</v>
      </c>
      <c r="C107" s="30"/>
      <c r="D107" s="30">
        <f>Returns!O107</f>
        <v>46417</v>
      </c>
      <c r="E107" s="31"/>
    </row>
    <row r="108" spans="2:5" hidden="1" outlineLevel="1" x14ac:dyDescent="0.25">
      <c r="B108" s="63">
        <v>40421</v>
      </c>
      <c r="C108" s="30"/>
      <c r="D108" s="30">
        <f>Returns!O108</f>
        <v>65844</v>
      </c>
      <c r="E108" s="31"/>
    </row>
    <row r="109" spans="2:5" hidden="1" outlineLevel="1" x14ac:dyDescent="0.25">
      <c r="B109" s="63">
        <v>40451</v>
      </c>
      <c r="C109" s="30"/>
      <c r="D109" s="30">
        <f>Returns!O109</f>
        <v>42859</v>
      </c>
      <c r="E109" s="31"/>
    </row>
    <row r="110" spans="2:5" hidden="1" outlineLevel="1" x14ac:dyDescent="0.25">
      <c r="B110" s="63">
        <v>40482</v>
      </c>
      <c r="C110" s="30"/>
      <c r="D110" s="30">
        <f>Returns!O110</f>
        <v>52585</v>
      </c>
      <c r="E110" s="31"/>
    </row>
    <row r="111" spans="2:5" hidden="1" outlineLevel="1" x14ac:dyDescent="0.25">
      <c r="B111" s="63">
        <v>40512</v>
      </c>
      <c r="C111" s="30"/>
      <c r="D111" s="30">
        <f>Returns!O111</f>
        <v>82563</v>
      </c>
      <c r="E111" s="31"/>
    </row>
    <row r="112" spans="2:5" hidden="1" outlineLevel="1" x14ac:dyDescent="0.25">
      <c r="B112" s="63">
        <v>40543</v>
      </c>
      <c r="C112" s="30"/>
      <c r="D112" s="30">
        <f>Returns!O112</f>
        <v>136472</v>
      </c>
      <c r="E112" s="31"/>
    </row>
    <row r="113" spans="2:5" hidden="1" outlineLevel="1" x14ac:dyDescent="0.25">
      <c r="B113" s="63">
        <v>40574</v>
      </c>
      <c r="C113" s="30"/>
      <c r="D113" s="30">
        <f>Returns!O113</f>
        <v>159784</v>
      </c>
      <c r="E113" s="31"/>
    </row>
    <row r="114" spans="2:5" hidden="1" outlineLevel="1" x14ac:dyDescent="0.25">
      <c r="B114" s="63">
        <v>40602</v>
      </c>
      <c r="C114" s="30"/>
      <c r="D114" s="30">
        <f>Returns!O114</f>
        <v>162935</v>
      </c>
      <c r="E114" s="31"/>
    </row>
    <row r="115" spans="2:5" hidden="1" outlineLevel="1" x14ac:dyDescent="0.25">
      <c r="B115" s="63">
        <v>40633</v>
      </c>
      <c r="C115" s="30"/>
      <c r="D115" s="30">
        <f>Returns!O115</f>
        <v>184412</v>
      </c>
      <c r="E115" s="31"/>
    </row>
    <row r="116" spans="2:5" hidden="1" outlineLevel="1" x14ac:dyDescent="0.25">
      <c r="B116" s="63">
        <v>40663</v>
      </c>
      <c r="C116" s="30"/>
      <c r="D116" s="30">
        <f>Returns!O116</f>
        <v>228284</v>
      </c>
      <c r="E116" s="31"/>
    </row>
    <row r="117" spans="2:5" hidden="1" outlineLevel="1" x14ac:dyDescent="0.25">
      <c r="B117" s="63">
        <v>40694</v>
      </c>
      <c r="C117" s="30"/>
      <c r="D117" s="30">
        <f>Returns!O117</f>
        <v>257837</v>
      </c>
      <c r="E117" s="31"/>
    </row>
    <row r="118" spans="2:5" hidden="1" outlineLevel="1" x14ac:dyDescent="0.25">
      <c r="B118" s="63">
        <v>40724</v>
      </c>
      <c r="C118" s="30"/>
      <c r="D118" s="30">
        <f>Returns!O118</f>
        <v>407567</v>
      </c>
      <c r="E118" s="31"/>
    </row>
    <row r="119" spans="2:5" hidden="1" outlineLevel="1" x14ac:dyDescent="0.25">
      <c r="B119" s="63">
        <v>40755</v>
      </c>
      <c r="C119" s="30"/>
      <c r="D119" s="30">
        <f>Returns!O119</f>
        <v>1162833</v>
      </c>
      <c r="E119" s="31"/>
    </row>
    <row r="120" spans="2:5" hidden="1" outlineLevel="1" x14ac:dyDescent="0.25">
      <c r="B120" s="63">
        <v>40786</v>
      </c>
      <c r="C120" s="30"/>
      <c r="D120" s="30">
        <f>Returns!O120</f>
        <v>1296580</v>
      </c>
      <c r="E120" s="31"/>
    </row>
    <row r="121" spans="2:5" hidden="1" outlineLevel="1" x14ac:dyDescent="0.25">
      <c r="B121" s="63">
        <v>40816</v>
      </c>
      <c r="C121" s="30"/>
      <c r="D121" s="30">
        <f>Returns!O121</f>
        <v>1104883</v>
      </c>
      <c r="E121" s="31"/>
    </row>
    <row r="122" spans="2:5" hidden="1" outlineLevel="1" x14ac:dyDescent="0.25">
      <c r="B122" s="63">
        <v>40847</v>
      </c>
      <c r="C122" s="30"/>
      <c r="D122" s="30">
        <f>Returns!O122</f>
        <v>1087030</v>
      </c>
      <c r="E122" s="31"/>
    </row>
    <row r="123" spans="2:5" hidden="1" outlineLevel="1" x14ac:dyDescent="0.25">
      <c r="B123" s="63">
        <v>40877</v>
      </c>
      <c r="C123" s="30"/>
      <c r="D123" s="30">
        <f>Returns!O123</f>
        <v>975611</v>
      </c>
      <c r="E123" s="31"/>
    </row>
    <row r="124" spans="2:5" hidden="1" outlineLevel="1" x14ac:dyDescent="0.25">
      <c r="B124" s="63">
        <v>40908</v>
      </c>
      <c r="C124" s="30"/>
      <c r="D124" s="30">
        <f>Returns!O124</f>
        <v>924232</v>
      </c>
      <c r="E124" s="31"/>
    </row>
    <row r="125" spans="2:5" hidden="1" outlineLevel="1" x14ac:dyDescent="0.25">
      <c r="B125" s="63">
        <v>40939</v>
      </c>
      <c r="C125" s="30"/>
      <c r="D125" s="30">
        <f>Returns!O125</f>
        <v>1201195</v>
      </c>
      <c r="E125" s="31"/>
    </row>
    <row r="126" spans="2:5" hidden="1" outlineLevel="1" x14ac:dyDescent="0.25">
      <c r="B126" s="63">
        <v>40968</v>
      </c>
      <c r="C126" s="30"/>
      <c r="D126" s="30">
        <f>Returns!O126</f>
        <v>1048041</v>
      </c>
      <c r="E126" s="31"/>
    </row>
    <row r="127" spans="2:5" hidden="1" outlineLevel="1" x14ac:dyDescent="0.25">
      <c r="B127" s="63">
        <v>40999</v>
      </c>
      <c r="C127" s="30"/>
      <c r="D127" s="30">
        <f>Returns!O127</f>
        <v>1153134</v>
      </c>
      <c r="E127" s="31"/>
    </row>
    <row r="128" spans="2:5" hidden="1" outlineLevel="1" x14ac:dyDescent="0.25">
      <c r="B128" s="63">
        <v>41029</v>
      </c>
      <c r="C128" s="30"/>
      <c r="D128" s="30">
        <f>Returns!O128</f>
        <v>1289752</v>
      </c>
      <c r="E128" s="31"/>
    </row>
    <row r="129" spans="2:5" hidden="1" outlineLevel="1" x14ac:dyDescent="0.25">
      <c r="B129" s="63">
        <v>41060</v>
      </c>
      <c r="C129" s="30"/>
      <c r="D129" s="30">
        <f>Returns!O129</f>
        <v>1389383</v>
      </c>
      <c r="E129" s="31"/>
    </row>
    <row r="130" spans="2:5" hidden="1" outlineLevel="1" x14ac:dyDescent="0.25">
      <c r="B130" s="63">
        <v>41090</v>
      </c>
      <c r="C130" s="30"/>
      <c r="D130" s="30">
        <f>Returns!O130</f>
        <v>1139769</v>
      </c>
      <c r="E130" s="31"/>
    </row>
    <row r="131" spans="2:5" hidden="1" outlineLevel="1" x14ac:dyDescent="0.25">
      <c r="B131" s="63">
        <v>41121</v>
      </c>
      <c r="C131" s="30"/>
      <c r="D131" s="30">
        <f>Returns!O131</f>
        <v>1265817</v>
      </c>
      <c r="E131" s="31"/>
    </row>
    <row r="132" spans="2:5" hidden="1" outlineLevel="1" x14ac:dyDescent="0.25">
      <c r="B132" s="63">
        <v>41152</v>
      </c>
      <c r="C132" s="30"/>
      <c r="D132" s="30">
        <f>Returns!O132</f>
        <v>1236117</v>
      </c>
      <c r="E132" s="31"/>
    </row>
    <row r="133" spans="2:5" hidden="1" outlineLevel="1" x14ac:dyDescent="0.25">
      <c r="B133" s="63">
        <v>41182</v>
      </c>
      <c r="C133" s="30"/>
      <c r="D133" s="30">
        <f>Returns!O133</f>
        <v>1031929</v>
      </c>
      <c r="E133" s="31"/>
    </row>
    <row r="134" spans="2:5" hidden="1" outlineLevel="1" x14ac:dyDescent="0.25">
      <c r="B134" s="63">
        <v>41213</v>
      </c>
      <c r="C134" s="30"/>
      <c r="D134" s="30">
        <f>Returns!O134</f>
        <v>1083986</v>
      </c>
      <c r="E134" s="31"/>
    </row>
    <row r="135" spans="2:5" hidden="1" outlineLevel="1" x14ac:dyDescent="0.25">
      <c r="B135" s="63">
        <v>41243</v>
      </c>
      <c r="C135" s="30"/>
      <c r="D135" s="30">
        <f>Returns!O135</f>
        <v>860871</v>
      </c>
      <c r="E135" s="31"/>
    </row>
    <row r="136" spans="2:5" hidden="1" outlineLevel="1" x14ac:dyDescent="0.25">
      <c r="B136" s="63">
        <v>41274</v>
      </c>
      <c r="C136" s="30"/>
      <c r="D136" s="30">
        <f>Returns!O136</f>
        <v>824499</v>
      </c>
      <c r="E136" s="31"/>
    </row>
    <row r="137" spans="2:5" hidden="1" outlineLevel="1" x14ac:dyDescent="0.25">
      <c r="B137" s="63">
        <v>41305</v>
      </c>
      <c r="C137" s="30"/>
      <c r="D137" s="30">
        <f>Returns!O137</f>
        <v>1279933</v>
      </c>
      <c r="E137" s="31"/>
    </row>
    <row r="138" spans="2:5" hidden="1" outlineLevel="1" x14ac:dyDescent="0.25">
      <c r="B138" s="63">
        <v>41333</v>
      </c>
      <c r="C138" s="30"/>
      <c r="D138" s="30">
        <f>Returns!O138</f>
        <v>1035680</v>
      </c>
      <c r="E138" s="31"/>
    </row>
    <row r="139" spans="2:5" hidden="1" outlineLevel="1" x14ac:dyDescent="0.25">
      <c r="B139" s="63">
        <v>41364</v>
      </c>
      <c r="C139" s="30"/>
      <c r="D139" s="30">
        <f>Returns!O139</f>
        <v>975639</v>
      </c>
      <c r="E139" s="31"/>
    </row>
    <row r="140" spans="2:5" hidden="1" outlineLevel="1" x14ac:dyDescent="0.25">
      <c r="B140" s="63">
        <v>41394</v>
      </c>
      <c r="C140" s="30"/>
      <c r="D140" s="30">
        <f>Returns!O140</f>
        <v>1329761</v>
      </c>
      <c r="E140" s="31"/>
    </row>
    <row r="141" spans="2:5" hidden="1" outlineLevel="1" x14ac:dyDescent="0.25">
      <c r="B141" s="63">
        <v>41425</v>
      </c>
      <c r="C141" s="30"/>
      <c r="D141" s="30">
        <f>Returns!O141</f>
        <v>1496019</v>
      </c>
      <c r="E141" s="31"/>
    </row>
    <row r="142" spans="2:5" hidden="1" outlineLevel="1" x14ac:dyDescent="0.25">
      <c r="B142" s="63">
        <v>41455</v>
      </c>
      <c r="C142" s="30"/>
      <c r="D142" s="30">
        <f>Returns!O142</f>
        <v>1084507</v>
      </c>
      <c r="E142" s="31"/>
    </row>
    <row r="143" spans="2:5" hidden="1" outlineLevel="1" x14ac:dyDescent="0.25">
      <c r="B143" s="63">
        <v>41486</v>
      </c>
      <c r="C143" s="30"/>
      <c r="D143" s="30">
        <f>Returns!O143</f>
        <v>1320771</v>
      </c>
      <c r="E143" s="31"/>
    </row>
    <row r="144" spans="2:5" hidden="1" outlineLevel="1" x14ac:dyDescent="0.25">
      <c r="B144" s="63">
        <v>41517</v>
      </c>
      <c r="C144" s="30"/>
      <c r="D144" s="30">
        <f>Returns!O144</f>
        <v>1119539</v>
      </c>
      <c r="E144" s="31"/>
    </row>
    <row r="145" spans="2:17" hidden="1" outlineLevel="1" x14ac:dyDescent="0.25">
      <c r="B145" s="63">
        <v>41547</v>
      </c>
      <c r="C145" s="30"/>
      <c r="D145" s="30">
        <f>Returns!O145</f>
        <v>1060494</v>
      </c>
      <c r="E145" s="31"/>
    </row>
    <row r="146" spans="2:17" hidden="1" outlineLevel="1" x14ac:dyDescent="0.25">
      <c r="B146" s="63">
        <v>41578</v>
      </c>
      <c r="C146" s="30"/>
      <c r="D146" s="30">
        <f>Returns!O146</f>
        <v>1077067</v>
      </c>
      <c r="E146" s="31"/>
    </row>
    <row r="147" spans="2:17" hidden="1" outlineLevel="1" x14ac:dyDescent="0.25">
      <c r="B147" s="63">
        <v>41608</v>
      </c>
      <c r="C147" s="30"/>
      <c r="D147" s="30">
        <f>Returns!O147</f>
        <v>788310</v>
      </c>
      <c r="E147" s="31"/>
    </row>
    <row r="148" spans="2:17" hidden="1" outlineLevel="1" x14ac:dyDescent="0.25">
      <c r="B148" s="63">
        <v>41639</v>
      </c>
      <c r="C148" s="30"/>
      <c r="D148" s="30">
        <f>Returns!O148</f>
        <v>752586</v>
      </c>
      <c r="E148" s="31"/>
    </row>
    <row r="149" spans="2:17" collapsed="1" x14ac:dyDescent="0.25">
      <c r="B149" s="27">
        <v>41670</v>
      </c>
      <c r="C149" s="30">
        <f>Sales!O148</f>
        <v>40836</v>
      </c>
      <c r="D149" s="30">
        <f>Returns!O149</f>
        <v>1183863</v>
      </c>
      <c r="E149" s="31">
        <f t="shared" ref="E149:E212" si="0">IFERROR(D149/C149,0)</f>
        <v>28.990669997061417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Sales!O149</f>
        <v>25480</v>
      </c>
      <c r="D150" s="30">
        <f>Returns!O150</f>
        <v>867489</v>
      </c>
      <c r="E150" s="31">
        <f t="shared" si="0"/>
        <v>34.045879120879121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Sales!O150</f>
        <v>24932</v>
      </c>
      <c r="D151" s="30">
        <f>Returns!O151</f>
        <v>1072177</v>
      </c>
      <c r="E151" s="31">
        <f t="shared" si="0"/>
        <v>43.004051018771058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Sales!O151</f>
        <v>25671</v>
      </c>
      <c r="D152" s="30">
        <f>Returns!O152</f>
        <v>1248511</v>
      </c>
      <c r="E152" s="31">
        <f t="shared" si="0"/>
        <v>48.635074597795175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Sales!O152</f>
        <v>32372</v>
      </c>
      <c r="D153" s="30">
        <f>Returns!O153</f>
        <v>1308189</v>
      </c>
      <c r="E153" s="31">
        <f t="shared" si="0"/>
        <v>40.411126899789942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Sales!O153</f>
        <v>28143</v>
      </c>
      <c r="D154" s="30">
        <f>Returns!O154</f>
        <v>1083051</v>
      </c>
      <c r="E154" s="31">
        <f t="shared" si="0"/>
        <v>38.4838503357851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Sales!O154</f>
        <v>25292</v>
      </c>
      <c r="D155" s="30">
        <f>Returns!O155</f>
        <v>1201095</v>
      </c>
      <c r="E155" s="31">
        <f t="shared" si="0"/>
        <v>47.489126996678792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Sales!O155</f>
        <v>32124</v>
      </c>
      <c r="D156" s="30">
        <f>Returns!O156</f>
        <v>1000172</v>
      </c>
      <c r="E156" s="31">
        <f t="shared" si="0"/>
        <v>31.134727929274064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Sales!O156</f>
        <v>27044</v>
      </c>
      <c r="D157" s="30">
        <f>Returns!O157</f>
        <v>1024036</v>
      </c>
      <c r="E157" s="31">
        <f t="shared" si="0"/>
        <v>37.865552433072033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Sales!O157</f>
        <v>25804</v>
      </c>
      <c r="D158" s="30">
        <f>Returns!O158</f>
        <v>1017057</v>
      </c>
      <c r="E158" s="31">
        <f t="shared" si="0"/>
        <v>39.414703146798949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Sales!O158</f>
        <v>22140</v>
      </c>
      <c r="D159" s="30">
        <f>Returns!O159</f>
        <v>762436</v>
      </c>
      <c r="E159" s="31">
        <f t="shared" si="0"/>
        <v>34.437037037037037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Sales!O159</f>
        <v>29996</v>
      </c>
      <c r="D160" s="30">
        <f>Returns!O160</f>
        <v>819202</v>
      </c>
      <c r="E160" s="31">
        <f t="shared" si="0"/>
        <v>27.310374716628885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Sales!O160</f>
        <v>32612</v>
      </c>
      <c r="D161" s="30">
        <f>Returns!O161</f>
        <v>1029100</v>
      </c>
      <c r="E161" s="31">
        <f t="shared" si="0"/>
        <v>31.555869005274133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Sales!O161</f>
        <v>23308</v>
      </c>
      <c r="D162" s="30">
        <f>Returns!O162</f>
        <v>823403</v>
      </c>
      <c r="E162" s="31">
        <f t="shared" si="0"/>
        <v>35.32705508838167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Sales!O162</f>
        <v>32336</v>
      </c>
      <c r="D163" s="30">
        <f>Returns!O163</f>
        <v>1089269</v>
      </c>
      <c r="E163" s="31">
        <f t="shared" si="0"/>
        <v>33.685953735774369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Sales!O163</f>
        <v>19172</v>
      </c>
      <c r="D164" s="30">
        <f>Returns!O164</f>
        <v>1204520</v>
      </c>
      <c r="E164" s="31">
        <f t="shared" si="0"/>
        <v>62.827039432505735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Sales!O164</f>
        <v>24532</v>
      </c>
      <c r="D165" s="30">
        <f>Returns!O165</f>
        <v>1068463</v>
      </c>
      <c r="E165" s="31">
        <f t="shared" si="0"/>
        <v>43.553848035219303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Sales!O165</f>
        <v>41264</v>
      </c>
      <c r="D166" s="30">
        <f>Returns!O166</f>
        <v>1058438</v>
      </c>
      <c r="E166" s="31">
        <f t="shared" si="0"/>
        <v>25.650397440868552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Sales!O166</f>
        <v>14797</v>
      </c>
      <c r="D167" s="30">
        <f>Returns!O167</f>
        <v>1069043</v>
      </c>
      <c r="E167" s="31">
        <f t="shared" si="0"/>
        <v>72.24727985402447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Sales!O167</f>
        <v>21340</v>
      </c>
      <c r="D168" s="30">
        <f>Returns!O168</f>
        <v>998513</v>
      </c>
      <c r="E168" s="31">
        <f t="shared" si="0"/>
        <v>46.790674789128396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Sales!O168</f>
        <v>23052</v>
      </c>
      <c r="D169" s="30">
        <f>Returns!O169</f>
        <v>959146</v>
      </c>
      <c r="E169" s="31">
        <f t="shared" si="0"/>
        <v>41.607929897622768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Sales!O169</f>
        <v>22556</v>
      </c>
      <c r="D170" s="30">
        <f>Returns!O170</f>
        <v>926895</v>
      </c>
      <c r="E170" s="31">
        <f t="shared" si="0"/>
        <v>41.093057279659511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Sales!O170</f>
        <v>22560</v>
      </c>
      <c r="D171" s="30">
        <f>Returns!O171</f>
        <v>811530</v>
      </c>
      <c r="E171" s="31">
        <f t="shared" si="0"/>
        <v>35.972074468085104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Sales!O171</f>
        <v>25620</v>
      </c>
      <c r="D172" s="30">
        <f>Returns!O172</f>
        <v>741505</v>
      </c>
      <c r="E172" s="31">
        <f t="shared" si="0"/>
        <v>28.942427790788447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Sales!O172</f>
        <v>33472</v>
      </c>
      <c r="D173" s="30">
        <f>Returns!O173</f>
        <v>935405</v>
      </c>
      <c r="E173" s="31">
        <f t="shared" si="0"/>
        <v>27.945895076481836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Sales!O173</f>
        <v>25160</v>
      </c>
      <c r="D174" s="30">
        <f>Returns!O174</f>
        <v>915066</v>
      </c>
      <c r="E174" s="31">
        <f t="shared" si="0"/>
        <v>36.369872813990462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Sales!O174</f>
        <v>42965</v>
      </c>
      <c r="D175" s="30">
        <f>Returns!O175</f>
        <v>955661</v>
      </c>
      <c r="E175" s="31">
        <f t="shared" si="0"/>
        <v>22.242779006167812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Sales!O175</f>
        <v>15282</v>
      </c>
      <c r="D176" s="30">
        <f>Returns!O176</f>
        <v>1055397</v>
      </c>
      <c r="E176" s="31">
        <f t="shared" si="0"/>
        <v>69.061444837063206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Sales!O176</f>
        <v>14534</v>
      </c>
      <c r="D177" s="30">
        <f>Returns!O177</f>
        <v>944311</v>
      </c>
      <c r="E177" s="31">
        <f t="shared" si="0"/>
        <v>64.97254713086555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Sales!O177</f>
        <v>23917</v>
      </c>
      <c r="D178" s="30">
        <f>Returns!O178</f>
        <v>901169</v>
      </c>
      <c r="E178" s="31">
        <f t="shared" si="0"/>
        <v>37.679014926621235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Sales!O178</f>
        <v>15872</v>
      </c>
      <c r="D179" s="30">
        <f>Returns!O179</f>
        <v>862230</v>
      </c>
      <c r="E179" s="31">
        <f t="shared" si="0"/>
        <v>54.323966733870968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Sales!O179</f>
        <v>19892</v>
      </c>
      <c r="D180" s="30">
        <f>Returns!O180</f>
        <v>925840</v>
      </c>
      <c r="E180" s="31">
        <f t="shared" si="0"/>
        <v>46.543334003619549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Sales!O180</f>
        <v>25700</v>
      </c>
      <c r="D181" s="30">
        <f>Returns!O181</f>
        <v>829009</v>
      </c>
      <c r="E181" s="31">
        <f t="shared" si="0"/>
        <v>32.257159533073931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Sales!O181</f>
        <v>14476</v>
      </c>
      <c r="D182" s="30">
        <f>Returns!O182</f>
        <v>739222</v>
      </c>
      <c r="E182" s="31">
        <f t="shared" si="0"/>
        <v>51.065349544072951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Sales!O182</f>
        <v>14308</v>
      </c>
      <c r="D183" s="30">
        <f>Returns!O183</f>
        <v>771313</v>
      </c>
      <c r="E183" s="31">
        <f t="shared" si="0"/>
        <v>53.907813810455686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Sales!O183</f>
        <v>27240</v>
      </c>
      <c r="D184" s="30">
        <f>Returns!O184</f>
        <v>626678</v>
      </c>
      <c r="E184" s="31">
        <f t="shared" si="0"/>
        <v>23.005800293685756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Sales!O184</f>
        <v>23172</v>
      </c>
      <c r="D185" s="30">
        <f>Returns!O185</f>
        <v>902548</v>
      </c>
      <c r="E185" s="31">
        <f t="shared" si="0"/>
        <v>38.949939582254444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Sales!O185</f>
        <v>27272</v>
      </c>
      <c r="D186" s="30">
        <f>Returns!O186</f>
        <v>758801</v>
      </c>
      <c r="E186" s="31">
        <f t="shared" si="0"/>
        <v>27.823445291874449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Sales!O186</f>
        <v>25380</v>
      </c>
      <c r="D187" s="30">
        <f>Returns!O187</f>
        <v>873169</v>
      </c>
      <c r="E187" s="31">
        <f t="shared" si="0"/>
        <v>34.403821907013395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Sales!O187</f>
        <v>0</v>
      </c>
      <c r="D188" s="30">
        <f>Returns!O188</f>
        <v>885355</v>
      </c>
      <c r="E188" s="31">
        <f t="shared" si="0"/>
        <v>0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Sales!O188</f>
        <v>20096</v>
      </c>
      <c r="D189" s="30">
        <f>Returns!O189</f>
        <v>1057130</v>
      </c>
      <c r="E189" s="31">
        <f t="shared" si="0"/>
        <v>52.604000796178347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Sales!O189</f>
        <v>19028</v>
      </c>
      <c r="D190" s="30">
        <f>Returns!O190</f>
        <v>891011</v>
      </c>
      <c r="E190" s="31">
        <f t="shared" si="0"/>
        <v>46.826308597855792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Sales!O190</f>
        <v>17756</v>
      </c>
      <c r="D191" s="30">
        <f>Returns!O191</f>
        <v>890089</v>
      </c>
      <c r="E191" s="31">
        <f t="shared" si="0"/>
        <v>50.128914169858078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Sales!O191</f>
        <v>20044</v>
      </c>
      <c r="D192" s="30">
        <f>Returns!O192</f>
        <v>920585</v>
      </c>
      <c r="E192" s="31">
        <f t="shared" si="0"/>
        <v>45.928207942526441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Sales!O192</f>
        <v>18040</v>
      </c>
      <c r="D193" s="30">
        <f>Returns!O193</f>
        <v>793210</v>
      </c>
      <c r="E193" s="31">
        <f t="shared" si="0"/>
        <v>43.969512195121951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Sales!O193</f>
        <v>17964</v>
      </c>
      <c r="D194" s="30">
        <f>Returns!O194</f>
        <v>781294</v>
      </c>
      <c r="E194" s="31">
        <f t="shared" si="0"/>
        <v>43.492206635493211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Sales!O194</f>
        <v>19328</v>
      </c>
      <c r="D195" s="30">
        <f>Returns!O195</f>
        <v>661884</v>
      </c>
      <c r="E195" s="31">
        <f t="shared" si="0"/>
        <v>34.244826158940398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Sales!O195</f>
        <v>29580</v>
      </c>
      <c r="D196" s="30">
        <f>Returns!O196</f>
        <v>674626</v>
      </c>
      <c r="E196" s="31">
        <f t="shared" si="0"/>
        <v>22.806828938471941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Sales!O196</f>
        <v>24632</v>
      </c>
      <c r="D197" s="30">
        <f>Returns!O197</f>
        <v>861225</v>
      </c>
      <c r="E197" s="31">
        <f t="shared" si="0"/>
        <v>34.963665151023058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Sales!O197</f>
        <v>21464</v>
      </c>
      <c r="D198" s="30">
        <f>Returns!O198</f>
        <v>604463</v>
      </c>
      <c r="E198" s="31">
        <f t="shared" si="0"/>
        <v>28.16171263510995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Sales!O198</f>
        <v>18944</v>
      </c>
      <c r="D199" s="30">
        <f>Returns!O199</f>
        <v>868533</v>
      </c>
      <c r="E199" s="31">
        <f t="shared" si="0"/>
        <v>45.847392314189186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Sales!O199</f>
        <v>16820</v>
      </c>
      <c r="D200" s="30">
        <f>Returns!O200</f>
        <v>895745</v>
      </c>
      <c r="E200" s="31">
        <f t="shared" si="0"/>
        <v>53.254756242568369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Sales!O200</f>
        <v>15912</v>
      </c>
      <c r="D201" s="30">
        <f>Returns!O201</f>
        <v>1232092</v>
      </c>
      <c r="E201" s="31">
        <f t="shared" si="0"/>
        <v>77.431623931623932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Sales!O201</f>
        <v>18096</v>
      </c>
      <c r="D202" s="30">
        <f>Returns!O202</f>
        <v>852269</v>
      </c>
      <c r="E202" s="31">
        <f t="shared" si="0"/>
        <v>47.097093280282934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Sales!O202</f>
        <v>13900</v>
      </c>
      <c r="D203" s="30">
        <f>Returns!O203</f>
        <v>913108</v>
      </c>
      <c r="E203" s="31">
        <f t="shared" si="0"/>
        <v>65.691223021582729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Sales!O203</f>
        <v>15684</v>
      </c>
      <c r="D204" s="30">
        <f>Returns!O204</f>
        <v>872569</v>
      </c>
      <c r="E204" s="31">
        <f t="shared" si="0"/>
        <v>55.634340729405764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Sales!O204</f>
        <v>16836</v>
      </c>
      <c r="D205" s="30">
        <f>Returns!O205</f>
        <v>714877</v>
      </c>
      <c r="E205" s="31">
        <f t="shared" si="0"/>
        <v>42.461214065098595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Sales!O205</f>
        <v>16916</v>
      </c>
      <c r="D206" s="30">
        <f>Returns!O206</f>
        <v>831868</v>
      </c>
      <c r="E206" s="31">
        <f t="shared" si="0"/>
        <v>49.176401040435088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Sales!O206</f>
        <v>12880</v>
      </c>
      <c r="D207" s="30">
        <f>Returns!O207</f>
        <v>675610</v>
      </c>
      <c r="E207" s="31">
        <f t="shared" si="0"/>
        <v>52.454192546583847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Sales!O207</f>
        <v>22692</v>
      </c>
      <c r="D208" s="30">
        <f>Returns!O208</f>
        <v>667768</v>
      </c>
      <c r="E208" s="31">
        <f t="shared" si="0"/>
        <v>29.427463423232858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Sales!O208</f>
        <v>16008.000000000002</v>
      </c>
      <c r="D209" s="30">
        <f>Returns!O209</f>
        <v>898449</v>
      </c>
      <c r="E209" s="31">
        <f t="shared" si="0"/>
        <v>56.124999999999993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Sales!O209</f>
        <v>13052</v>
      </c>
      <c r="D210" s="30">
        <f>Returns!O210</f>
        <v>573539</v>
      </c>
      <c r="E210" s="31">
        <f t="shared" si="0"/>
        <v>43.94261415874962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Sales!O210</f>
        <v>25676</v>
      </c>
      <c r="D211" s="30">
        <f>Returns!O211</f>
        <v>962779</v>
      </c>
      <c r="E211" s="31">
        <f t="shared" si="0"/>
        <v>37.497234771771303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Sales!O211</f>
        <v>13040</v>
      </c>
      <c r="D212" s="30">
        <f>Returns!O212</f>
        <v>1043877</v>
      </c>
      <c r="E212" s="31">
        <f t="shared" si="0"/>
        <v>80.051917177914106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Sales!O212</f>
        <v>11970</v>
      </c>
      <c r="D213" s="30">
        <f>Returns!O213</f>
        <v>978680</v>
      </c>
      <c r="E213" s="31">
        <f t="shared" ref="E213:E276" si="1">IFERROR(D213/C213,0)</f>
        <v>81.761069340016704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Sales!O213</f>
        <v>14756</v>
      </c>
      <c r="D214" s="30">
        <f>Returns!O214</f>
        <v>846256</v>
      </c>
      <c r="E214" s="31">
        <f t="shared" si="1"/>
        <v>57.349959338574138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Sales!O214</f>
        <v>13024.000000000002</v>
      </c>
      <c r="D215" s="30">
        <f>Returns!O215</f>
        <v>946084</v>
      </c>
      <c r="E215" s="31">
        <f t="shared" si="1"/>
        <v>72.641584766584756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Sales!O215</f>
        <v>12362</v>
      </c>
      <c r="D216" s="30">
        <f>Returns!O216</f>
        <v>882991</v>
      </c>
      <c r="E216" s="31">
        <f t="shared" si="1"/>
        <v>71.427843391037044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Sales!O216</f>
        <v>13855.999999999998</v>
      </c>
      <c r="D217" s="30">
        <f>Returns!O217</f>
        <v>788989</v>
      </c>
      <c r="E217" s="31">
        <f t="shared" si="1"/>
        <v>56.942046766743658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Sales!O217</f>
        <v>18026</v>
      </c>
      <c r="D218" s="30">
        <f>Returns!O218</f>
        <v>800713</v>
      </c>
      <c r="E218" s="31">
        <f t="shared" si="1"/>
        <v>44.419893487185178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Sales!O218</f>
        <v>13308.000000000002</v>
      </c>
      <c r="D219" s="30">
        <f>Returns!O219</f>
        <v>689476</v>
      </c>
      <c r="E219" s="31">
        <f t="shared" si="1"/>
        <v>51.809137360985865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Sales!O219</f>
        <v>23262.000000000004</v>
      </c>
      <c r="D220" s="30">
        <f>Returns!O220</f>
        <v>654827</v>
      </c>
      <c r="E220" s="31">
        <f t="shared" si="1"/>
        <v>28.150073080560567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Sales!O220</f>
        <v>12347.999999999998</v>
      </c>
      <c r="D221" s="30">
        <f>Returns!O221</f>
        <v>867566</v>
      </c>
      <c r="E221" s="31">
        <f t="shared" si="1"/>
        <v>70.259637188208629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Sales!O221</f>
        <v>16856</v>
      </c>
      <c r="D222" s="30">
        <f>Returns!O222</f>
        <v>746468</v>
      </c>
      <c r="E222" s="31">
        <f t="shared" si="1"/>
        <v>44.285002373042239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Sales!O222</f>
        <v>32594</v>
      </c>
      <c r="D223" s="30">
        <f>Returns!O223</f>
        <v>887337.49160347471</v>
      </c>
      <c r="E223" s="31">
        <f t="shared" si="1"/>
        <v>27.22395200354282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Sales!O223</f>
        <v>22568</v>
      </c>
      <c r="D224" s="30">
        <f>Returns!O224</f>
        <v>894367.78539786022</v>
      </c>
      <c r="E224" s="31">
        <f t="shared" si="1"/>
        <v>39.629908959493982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Sales!O224</f>
        <v>17602</v>
      </c>
      <c r="D225" s="30">
        <f>Returns!O225</f>
        <v>901850.63972507196</v>
      </c>
      <c r="E225" s="31">
        <f t="shared" si="1"/>
        <v>51.235691383085559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Sales!O225</f>
        <v>18640</v>
      </c>
      <c r="D226" s="30">
        <f>Returns!O226</f>
        <v>908880.93351945723</v>
      </c>
      <c r="E226" s="31">
        <f t="shared" si="1"/>
        <v>48.759706733876463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Sales!O226</f>
        <v>14462.000000000002</v>
      </c>
      <c r="D227" s="30">
        <f>Returns!O227</f>
        <v>916363.78784666921</v>
      </c>
      <c r="E227" s="31">
        <f t="shared" si="1"/>
        <v>63.363558833264356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Sales!O227</f>
        <v>16776</v>
      </c>
      <c r="D228" s="30">
        <f>Returns!O228</f>
        <v>923620.36190746643</v>
      </c>
      <c r="E228" s="31">
        <f t="shared" si="1"/>
        <v>55.056054000206629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Sales!O228</f>
        <v>22684</v>
      </c>
      <c r="D229" s="30">
        <f>Returns!O229</f>
        <v>922676</v>
      </c>
      <c r="E229" s="31">
        <f t="shared" si="1"/>
        <v>40.675189560923997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Sales!O229</f>
        <v>20498</v>
      </c>
      <c r="D230" s="30">
        <f>Returns!O230</f>
        <v>850063</v>
      </c>
      <c r="E230" s="31">
        <f t="shared" si="1"/>
        <v>41.470533710605913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Sales!O230</f>
        <v>14334</v>
      </c>
      <c r="D231" s="30">
        <f>Returns!O231</f>
        <v>772075</v>
      </c>
      <c r="E231" s="31">
        <f t="shared" si="1"/>
        <v>53.863192409655362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Sales!O231</f>
        <v>-2479</v>
      </c>
      <c r="D232" s="30">
        <f>Returns!O232</f>
        <v>683757</v>
      </c>
      <c r="E232" s="31">
        <f t="shared" si="1"/>
        <v>-275.81968535699878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Sales!O232</f>
        <v>23521</v>
      </c>
      <c r="D233" s="30">
        <f>Returns!O233</f>
        <v>916198</v>
      </c>
      <c r="E233" s="31">
        <f t="shared" si="1"/>
        <v>38.95234046171506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Sales!O233</f>
        <v>49970</v>
      </c>
      <c r="D234" s="30">
        <f>Returns!O234</f>
        <v>704779</v>
      </c>
      <c r="E234" s="31">
        <f t="shared" si="1"/>
        <v>14.104042425455273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Sales!O234</f>
        <v>20510</v>
      </c>
      <c r="D235" s="30">
        <f>Returns!O235</f>
        <v>1078782</v>
      </c>
      <c r="E235" s="31">
        <f t="shared" si="1"/>
        <v>52.597854705021938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Sales!O235</f>
        <v>26050</v>
      </c>
      <c r="D236" s="30">
        <f>Returns!O236</f>
        <v>1025179</v>
      </c>
      <c r="E236" s="31">
        <f t="shared" si="1"/>
        <v>39.354280230326296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Sales!O236</f>
        <v>-1924</v>
      </c>
      <c r="D237" s="30">
        <f>Returns!O237</f>
        <v>981191</v>
      </c>
      <c r="E237" s="31">
        <f t="shared" si="1"/>
        <v>-509.9745322245322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Sales!O237</f>
        <v>-1703</v>
      </c>
      <c r="D238" s="30">
        <f>Returns!O238</f>
        <v>958937</v>
      </c>
      <c r="E238" s="31">
        <f t="shared" si="1"/>
        <v>-563.08690546095124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Sales!O238</f>
        <v>-2306</v>
      </c>
      <c r="D239" s="30">
        <f>Returns!O239</f>
        <v>1016466</v>
      </c>
      <c r="E239" s="31">
        <f t="shared" si="1"/>
        <v>-440.79184735472683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Sales!O239</f>
        <v>31678</v>
      </c>
      <c r="D240" s="30">
        <f>Returns!O240</f>
        <v>972343</v>
      </c>
      <c r="E240" s="31">
        <f t="shared" si="1"/>
        <v>30.694582991350465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Sales!O240</f>
        <v>-2660</v>
      </c>
      <c r="D241" s="30">
        <f>Returns!O241</f>
        <v>851526</v>
      </c>
      <c r="E241" s="31">
        <f t="shared" si="1"/>
        <v>-320.12255639097742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Sales!O241</f>
        <v>-2643</v>
      </c>
      <c r="D242" s="30">
        <f>Returns!O242</f>
        <v>936811</v>
      </c>
      <c r="E242" s="31">
        <f t="shared" si="1"/>
        <v>-354.44986757472572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Sales!O242</f>
        <v>-2624</v>
      </c>
      <c r="D243" s="30">
        <f>Returns!O243</f>
        <v>797456</v>
      </c>
      <c r="E243" s="31">
        <f t="shared" si="1"/>
        <v>-303.90853658536588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Sales!O243</f>
        <v>-5212</v>
      </c>
      <c r="D244" s="30">
        <f>Returns!O244</f>
        <v>586832</v>
      </c>
      <c r="E244" s="31">
        <f t="shared" si="1"/>
        <v>-112.59247889485802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Sales!O244</f>
        <v>94</v>
      </c>
      <c r="D245" s="30">
        <f>Returns!O245</f>
        <v>856089</v>
      </c>
      <c r="E245" s="31">
        <f t="shared" si="1"/>
        <v>9107.3297872340427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Sales!O245</f>
        <v>-2956</v>
      </c>
      <c r="D246" s="30">
        <f>Returns!O246</f>
        <v>737138</v>
      </c>
      <c r="E246" s="31">
        <f t="shared" si="1"/>
        <v>-249.37009472259811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Sales!O246</f>
        <v>-2416</v>
      </c>
      <c r="D247" s="30">
        <f>Returns!O247</f>
        <v>961802</v>
      </c>
      <c r="E247" s="31">
        <f t="shared" si="1"/>
        <v>-398.09685430463577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Sales!O247</f>
        <v>-1952</v>
      </c>
      <c r="D248" s="30">
        <f>Returns!O248</f>
        <v>948068</v>
      </c>
      <c r="E248" s="31">
        <f t="shared" si="1"/>
        <v>-485.69057377049182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Sales!O248</f>
        <v>-3810</v>
      </c>
      <c r="D249" s="30">
        <f>Returns!O249</f>
        <v>1110297</v>
      </c>
      <c r="E249" s="31">
        <f t="shared" si="1"/>
        <v>-291.41653543307086</v>
      </c>
      <c r="F249" s="35">
        <f>_xlfn.FORECAST.ETS($B249,$D$149:$D$248,$B$149:$B$248,12,1)</f>
        <v>964781.99016258516</v>
      </c>
      <c r="G249" s="35"/>
      <c r="H249" s="35"/>
      <c r="I249" s="30">
        <f>_xlfn.FORECAST.ETS($B249,$C$149:$C$248,$B$149:$B$248,12,1)</f>
        <v>3613.3072549008803</v>
      </c>
      <c r="J249" s="30"/>
      <c r="K249" s="30"/>
      <c r="L249" s="31">
        <f>_xlfn.FORECAST.ETS($B249,$E$149:$E$248,$B$149:$B$248,12,1)</f>
        <v>279.74250503380671</v>
      </c>
      <c r="M249" s="30"/>
      <c r="N249" s="30"/>
      <c r="O249" s="37">
        <f>I249*L249</f>
        <v>1010795.6229427998</v>
      </c>
      <c r="P249" s="37"/>
      <c r="Q249" s="37"/>
      <c r="R249" t="s">
        <v>159</v>
      </c>
      <c r="S249" s="35">
        <f>SUM(F253:F260)-SUM($D253:$D260)</f>
        <v>797679.2283644164</v>
      </c>
      <c r="T249" s="37">
        <f>SUM(O253:O260)-SUM($D253:$D260)</f>
        <v>12509003.348500382</v>
      </c>
      <c r="U249" s="35">
        <f>ABS(S249)</f>
        <v>797679.2283644164</v>
      </c>
      <c r="V249" s="37">
        <f>ABS(T249)</f>
        <v>12509003.348500382</v>
      </c>
      <c r="W249" s="53">
        <f>U249/SUM(D253:D260)</f>
        <v>0.12291222947116878</v>
      </c>
      <c r="X249" s="54">
        <f>V249/SUM(D253:D260)</f>
        <v>1.9274784090580492</v>
      </c>
      <c r="Y249" s="35">
        <f>S249^2</f>
        <v>636292151364.05078</v>
      </c>
      <c r="Z249" s="37">
        <f>T249^2</f>
        <v>156475164772793.78</v>
      </c>
      <c r="AA249" s="67">
        <f>SUM(F292:F299)-SUM($D253:$D260)</f>
        <v>454930.93051893823</v>
      </c>
      <c r="AB249" s="67">
        <f>ABS(AA249)</f>
        <v>454930.93051893823</v>
      </c>
      <c r="AC249" s="68">
        <f>AB249/SUM(D253:D260)</f>
        <v>7.0099073583912888E-2</v>
      </c>
      <c r="AD249" s="67">
        <f>AA249^2</f>
        <v>206962151542.827</v>
      </c>
    </row>
    <row r="250" spans="2:30" x14ac:dyDescent="0.25">
      <c r="B250" s="27">
        <v>44742</v>
      </c>
      <c r="C250" s="30">
        <f>Sales!O249</f>
        <v>-2710</v>
      </c>
      <c r="D250" s="30">
        <f>Returns!O250</f>
        <v>952669</v>
      </c>
      <c r="E250" s="31">
        <f t="shared" si="1"/>
        <v>-351.53837638376382</v>
      </c>
      <c r="F250" s="35">
        <f t="shared" ref="F250:F252" si="2">_xlfn.FORECAST.ETS($B250,$D$149:$D$248,$B$149:$B$248,12,1)</f>
        <v>898889.59762918123</v>
      </c>
      <c r="G250" s="35"/>
      <c r="H250" s="35"/>
      <c r="I250" s="30">
        <f t="shared" ref="I250:I252" si="3">_xlfn.FORECAST.ETS($B250,$C$149:$C$248,$B$149:$B$248,12,1)</f>
        <v>6324.7374773642077</v>
      </c>
      <c r="J250" s="30"/>
      <c r="K250" s="30"/>
      <c r="L250" s="31">
        <f t="shared" ref="L250:L252" si="4">_xlfn.FORECAST.ETS($B250,$E$149:$E$248,$B$149:$B$248,12,1)</f>
        <v>343.12274143228655</v>
      </c>
      <c r="M250" s="30"/>
      <c r="N250" s="30"/>
      <c r="O250" s="37">
        <f t="shared" ref="O250:P265" si="5">I250*L250</f>
        <v>2170161.2620727313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Sales!O250</f>
        <v>-1888</v>
      </c>
      <c r="D251" s="30">
        <f>Returns!O251</f>
        <v>943334</v>
      </c>
      <c r="E251" s="31">
        <f t="shared" si="1"/>
        <v>-499.64724576271186</v>
      </c>
      <c r="F251" s="35">
        <f t="shared" si="2"/>
        <v>930995.43764070712</v>
      </c>
      <c r="G251" s="35"/>
      <c r="H251" s="35"/>
      <c r="I251" s="30">
        <f t="shared" si="3"/>
        <v>1965.9126177461826</v>
      </c>
      <c r="J251" s="30"/>
      <c r="K251" s="30"/>
      <c r="L251" s="31">
        <f t="shared" si="4"/>
        <v>541.11136459269471</v>
      </c>
      <c r="M251" s="30"/>
      <c r="N251" s="30"/>
      <c r="O251" s="37">
        <f t="shared" si="5"/>
        <v>1063777.6592586334</v>
      </c>
      <c r="P251" s="37"/>
      <c r="Q251" s="37"/>
      <c r="R251" t="s">
        <v>160</v>
      </c>
      <c r="S251" s="35">
        <f>SUM(F258:F260)-SUM($D258:$D260)</f>
        <v>317494.69257868081</v>
      </c>
      <c r="T251" s="37">
        <f>SUM(O258:O260)-SUM($D258:$D260)</f>
        <v>-8866981.0680545457</v>
      </c>
      <c r="U251" s="35">
        <f>ABS(S251)</f>
        <v>317494.69257868081</v>
      </c>
      <c r="V251" s="37">
        <f>ABS(T251)</f>
        <v>8866981.0680545457</v>
      </c>
      <c r="W251" s="53">
        <f>U251/SUM(D255:D262)</f>
        <v>4.7391858193231079E-2</v>
      </c>
      <c r="X251" s="54">
        <f>V251/SUM(D255:D262)</f>
        <v>1.3235582175130913</v>
      </c>
      <c r="Y251" s="35">
        <f>S251^2</f>
        <v>100802879815.63104</v>
      </c>
      <c r="Z251" s="37">
        <f>T251^2</f>
        <v>78623353261237.734</v>
      </c>
      <c r="AA251" s="67">
        <f>SUM(F297:F299)-SUM($D258:$D260)</f>
        <v>241473.72691295808</v>
      </c>
      <c r="AB251" s="67">
        <f>ABS(AA251)</f>
        <v>241473.72691295808</v>
      </c>
      <c r="AC251" s="68">
        <f>AB251/SUM(D255:D262)</f>
        <v>3.6044346222933843E-2</v>
      </c>
      <c r="AD251" s="67">
        <f>AA251^2</f>
        <v>58309560789.233856</v>
      </c>
    </row>
    <row r="252" spans="2:30" x14ac:dyDescent="0.25">
      <c r="B252" s="27">
        <v>44804</v>
      </c>
      <c r="C252" s="30">
        <f>Sales!O251</f>
        <v>-1093</v>
      </c>
      <c r="D252" s="30">
        <f>Returns!O252</f>
        <v>999909</v>
      </c>
      <c r="E252" s="31">
        <f t="shared" si="1"/>
        <v>-914.82982616651418</v>
      </c>
      <c r="F252" s="35">
        <f t="shared" si="2"/>
        <v>865576.25609253312</v>
      </c>
      <c r="G252" s="35"/>
      <c r="H252" s="35"/>
      <c r="I252" s="30">
        <f t="shared" si="3"/>
        <v>11919.973242691087</v>
      </c>
      <c r="J252" s="30"/>
      <c r="K252" s="30"/>
      <c r="L252" s="31">
        <f t="shared" si="4"/>
        <v>917.40387947671991</v>
      </c>
      <c r="M252" s="30"/>
      <c r="N252" s="30"/>
      <c r="O252" s="37">
        <f t="shared" si="5"/>
        <v>10935429.6961035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Sales!O252</f>
        <v>-2156</v>
      </c>
      <c r="D253" s="30">
        <f>Returns!O253</f>
        <v>862942</v>
      </c>
      <c r="E253" s="31">
        <f t="shared" si="1"/>
        <v>-400.25139146567716</v>
      </c>
      <c r="F253" s="175">
        <f>_xlfn.FORECAST.ETS($B253,$D$149:$D$252,$B$149:$B$252,12,1)</f>
        <v>934129.22370055853</v>
      </c>
      <c r="G253" s="35"/>
      <c r="H253" s="35"/>
      <c r="I253" s="173">
        <f>_xlfn.FORECAST.ETS($B253,$C$149:$C$252,$B$149:$B$252,12,1)</f>
        <v>-4870.6644859497192</v>
      </c>
      <c r="J253" s="30"/>
      <c r="K253" s="30"/>
      <c r="L253" s="177">
        <f>_xlfn.FORECAST.ETS($B253,$E$149:$E$252,$B$149:$B$252,12,1)</f>
        <v>-1085.5793438005637</v>
      </c>
      <c r="M253" s="30"/>
      <c r="N253" s="30"/>
      <c r="O253" s="167">
        <f t="shared" si="5"/>
        <v>5287492.7565300064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Sales!O253</f>
        <v>-1572</v>
      </c>
      <c r="D254" s="30">
        <f>Returns!O254</f>
        <v>888478</v>
      </c>
      <c r="E254" s="31">
        <f t="shared" si="1"/>
        <v>-565.18956743002548</v>
      </c>
      <c r="F254" s="165">
        <f t="shared" ref="F254:F260" si="6">_xlfn.FORECAST.ETS($B254,$D$149:$D$252,$B$149:$B$252,12,1)</f>
        <v>918475.75455851143</v>
      </c>
      <c r="G254" s="35"/>
      <c r="H254" s="35"/>
      <c r="I254" s="30">
        <f>_xlfn.FORECAST.ETS($B254,$C$149:$C$252,$B$149:$B$252,12,1)</f>
        <v>-5532.509978136115</v>
      </c>
      <c r="J254" s="30"/>
      <c r="K254" s="30"/>
      <c r="L254" s="31">
        <f t="shared" ref="L254:L260" si="7">_xlfn.FORECAST.ETS($B254,$E$149:$E$252,$B$149:$B$252,12,1)</f>
        <v>-1147.3128130390405</v>
      </c>
      <c r="M254" s="30"/>
      <c r="N254" s="30"/>
      <c r="O254" s="167">
        <f t="shared" si="5"/>
        <v>6347519.586181907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Sales!O254</f>
        <v>-3200</v>
      </c>
      <c r="D255" s="30">
        <f>Returns!O255</f>
        <v>651900</v>
      </c>
      <c r="E255" s="31">
        <f t="shared" si="1"/>
        <v>-203.71875</v>
      </c>
      <c r="F255" s="165">
        <f t="shared" si="6"/>
        <v>805924.64081528457</v>
      </c>
      <c r="G255" s="35"/>
      <c r="H255" s="35"/>
      <c r="I255" s="30">
        <f t="shared" ref="I255:I260" si="8">_xlfn.FORECAST.ETS($B255,$C$149:$C$252,$B$149:$B$252,12,1)</f>
        <v>-7634.831012562564</v>
      </c>
      <c r="J255" s="30"/>
      <c r="K255" s="30"/>
      <c r="L255" s="31">
        <f t="shared" si="7"/>
        <v>-1047.6843658093599</v>
      </c>
      <c r="M255" s="30"/>
      <c r="N255" s="30"/>
      <c r="O255" s="167">
        <f t="shared" si="5"/>
        <v>7998893.0874582427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Sales!O255</f>
        <v>1040</v>
      </c>
      <c r="D256" s="30">
        <f>Returns!O256</f>
        <v>573147</v>
      </c>
      <c r="E256" s="31">
        <f t="shared" si="1"/>
        <v>551.1028846153846</v>
      </c>
      <c r="F256" s="165">
        <f t="shared" si="6"/>
        <v>740545.51776353852</v>
      </c>
      <c r="G256" s="35"/>
      <c r="H256" s="35"/>
      <c r="I256" s="30">
        <f t="shared" si="8"/>
        <v>-4355.1552715856142</v>
      </c>
      <c r="J256" s="30"/>
      <c r="K256" s="30"/>
      <c r="L256" s="31">
        <f t="shared" si="7"/>
        <v>-962.5934189169966</v>
      </c>
      <c r="M256" s="30"/>
      <c r="N256" s="30"/>
      <c r="O256" s="167">
        <f t="shared" si="5"/>
        <v>4192243.8027899773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Sales!O256</f>
        <v>432</v>
      </c>
      <c r="D257" s="30">
        <f>Returns!O257</f>
        <v>914329</v>
      </c>
      <c r="E257" s="31">
        <f t="shared" si="1"/>
        <v>2116.5023148148148</v>
      </c>
      <c r="F257" s="165">
        <f t="shared" si="6"/>
        <v>971905.39894784277</v>
      </c>
      <c r="G257" s="35"/>
      <c r="H257" s="35"/>
      <c r="I257" s="30">
        <f t="shared" si="8"/>
        <v>392.03054363464526</v>
      </c>
      <c r="J257" s="30"/>
      <c r="K257" s="30"/>
      <c r="L257" s="31">
        <f t="shared" si="7"/>
        <v>3674.7932195237231</v>
      </c>
      <c r="M257" s="30"/>
      <c r="N257" s="30"/>
      <c r="O257" s="167">
        <f>I257*L257</f>
        <v>1440631.1835947935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Sales!O257</f>
        <v>-1956</v>
      </c>
      <c r="D258" s="30">
        <f>Returns!O258</f>
        <v>703208</v>
      </c>
      <c r="E258" s="31">
        <f t="shared" si="1"/>
        <v>-359.51329243353786</v>
      </c>
      <c r="F258" s="165">
        <f t="shared" si="6"/>
        <v>830960.99947650207</v>
      </c>
      <c r="G258" s="35"/>
      <c r="H258" s="35"/>
      <c r="I258" s="30">
        <f t="shared" si="8"/>
        <v>1837.4330255433119</v>
      </c>
      <c r="J258" s="30"/>
      <c r="K258" s="30"/>
      <c r="L258" s="31">
        <f t="shared" si="7"/>
        <v>-4654.891721397029</v>
      </c>
      <c r="M258" s="30"/>
      <c r="N258" s="30"/>
      <c r="O258" s="167">
        <f t="shared" si="5"/>
        <v>-8553051.7792230584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Sales!O258</f>
        <v>384</v>
      </c>
      <c r="D259" s="30">
        <f>Returns!O259</f>
        <v>860828</v>
      </c>
      <c r="E259" s="31">
        <f t="shared" si="1"/>
        <v>2241.7395833333335</v>
      </c>
      <c r="F259" s="165">
        <f t="shared" si="6"/>
        <v>1015988.410843726</v>
      </c>
      <c r="G259" s="35"/>
      <c r="H259" s="35"/>
      <c r="I259" s="30">
        <f t="shared" si="8"/>
        <v>1693.8574684294053</v>
      </c>
      <c r="J259" s="30"/>
      <c r="K259" s="30"/>
      <c r="L259" s="31">
        <f t="shared" si="7"/>
        <v>-3270.8925976129985</v>
      </c>
      <c r="M259" s="30"/>
      <c r="N259" s="30"/>
      <c r="O259" s="167">
        <f t="shared" si="5"/>
        <v>-5540425.8548972355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Sales!O259</f>
        <v>-5300</v>
      </c>
      <c r="D260" s="30">
        <f>Returns!O260</f>
        <v>1034996</v>
      </c>
      <c r="E260" s="31">
        <f t="shared" si="1"/>
        <v>-195.2822641509434</v>
      </c>
      <c r="F260" s="166">
        <f t="shared" si="6"/>
        <v>1069577.2822584531</v>
      </c>
      <c r="G260" s="36"/>
      <c r="H260" s="36"/>
      <c r="I260" s="33">
        <f t="shared" si="8"/>
        <v>-7400.8073404731076</v>
      </c>
      <c r="J260" s="33"/>
      <c r="K260" s="33"/>
      <c r="L260" s="34">
        <f t="shared" si="7"/>
        <v>-1057.388499126298</v>
      </c>
      <c r="M260" s="33"/>
      <c r="N260" s="33"/>
      <c r="O260" s="168">
        <f t="shared" si="5"/>
        <v>7825528.5660657482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Sales!O260</f>
        <v>-2158</v>
      </c>
      <c r="D261" s="30">
        <f>Returns!O261</f>
        <v>1068828</v>
      </c>
      <c r="E261" s="31">
        <f t="shared" si="1"/>
        <v>-495.28637627432806</v>
      </c>
      <c r="F261" s="35"/>
      <c r="G261" s="35">
        <f>_xlfn.FORECAST.ETS($B261,$D$149:$D$260,$B$149:$B$260,12,1)</f>
        <v>957978.75869421358</v>
      </c>
      <c r="H261" s="35"/>
      <c r="I261" s="30"/>
      <c r="J261" s="30">
        <f>_xlfn.FORECAST.ETS($B261,$C$149:$C$260,$B$149:$B$260,12,1)</f>
        <v>-573.51562693647702</v>
      </c>
      <c r="K261" s="30"/>
      <c r="L261" s="30"/>
      <c r="M261" s="31">
        <f>_xlfn.FORECAST.ETS($B261,$E$149:$E$260,$B$149:$B$260,12,1)</f>
        <v>562.357047093181</v>
      </c>
      <c r="N261" s="30"/>
      <c r="O261" s="37"/>
      <c r="P261" s="37">
        <f>J261*M261</f>
        <v>-322520.5544257916</v>
      </c>
      <c r="Q261" s="37"/>
      <c r="R261" t="s">
        <v>159</v>
      </c>
      <c r="S261" s="35">
        <f>SUM(G265:G272)-SUM($D265:$D272)</f>
        <v>-125419.2855262598</v>
      </c>
      <c r="T261" s="37">
        <f>SUM(P265:P272)-SUM($D265:$D272)</f>
        <v>7579930.7791426964</v>
      </c>
      <c r="U261" s="35">
        <f>ABS(S261)</f>
        <v>125419.2855262598</v>
      </c>
      <c r="V261" s="37">
        <f>ABS(T261)</f>
        <v>7579930.7791426964</v>
      </c>
      <c r="W261" s="53">
        <f>U261/SUM(D265:D272)</f>
        <v>1.8733656953488494E-2</v>
      </c>
      <c r="X261" s="54">
        <f>V261/SUM(D265:D272)</f>
        <v>1.1322008601134685</v>
      </c>
      <c r="Y261" s="35">
        <f>S261^2</f>
        <v>15729997181.917482</v>
      </c>
      <c r="Z261" s="37">
        <f>T261^2</f>
        <v>57455350616594.805</v>
      </c>
      <c r="AA261" s="67">
        <f>SUM(G304:G311)-SUM($D265:$D272)</f>
        <v>269604.69039089233</v>
      </c>
      <c r="AB261" s="67">
        <f>ABS(AA261)</f>
        <v>269604.69039089233</v>
      </c>
      <c r="AC261" s="68">
        <f>AB261/SUM(D265:D272)</f>
        <v>4.0270375976404052E-2</v>
      </c>
      <c r="AD261" s="67">
        <f>AA261^2</f>
        <v>72686689080.768906</v>
      </c>
    </row>
    <row r="262" spans="2:30" x14ac:dyDescent="0.25">
      <c r="B262" s="27">
        <v>45107</v>
      </c>
      <c r="C262" s="30">
        <f>Sales!O261</f>
        <v>-11326</v>
      </c>
      <c r="D262" s="30">
        <f>Returns!O262</f>
        <v>892115</v>
      </c>
      <c r="E262" s="31">
        <f t="shared" si="1"/>
        <v>-78.766996291718172</v>
      </c>
      <c r="F262" s="35"/>
      <c r="G262" s="35">
        <f t="shared" ref="G262:G264" si="9">_xlfn.FORECAST.ETS($B262,$D$149:$D$260,$B$149:$B$260,12,1)</f>
        <v>892245.96684904536</v>
      </c>
      <c r="H262" s="35"/>
      <c r="I262" s="30"/>
      <c r="J262" s="30">
        <f t="shared" ref="J262:J264" si="10">_xlfn.FORECAST.ETS($B262,$C$149:$C$260,$B$149:$B$260,12,1)</f>
        <v>3589.1932183652643</v>
      </c>
      <c r="K262" s="30"/>
      <c r="L262" s="30"/>
      <c r="M262" s="31">
        <f>_xlfn.FORECAST.ETS($B262,$E$149:$E$260,$B$149:$B$260,12,1)</f>
        <v>454.23272273458616</v>
      </c>
      <c r="N262" s="30"/>
      <c r="O262" s="37"/>
      <c r="P262" s="37">
        <f t="shared" si="5"/>
        <v>1630329.0079985661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Sales!O262</f>
        <v>-2128</v>
      </c>
      <c r="D263" s="30">
        <f>Returns!O263</f>
        <v>908856</v>
      </c>
      <c r="E263" s="31">
        <f t="shared" si="1"/>
        <v>-427.09398496240601</v>
      </c>
      <c r="F263" s="35"/>
      <c r="G263" s="35">
        <f t="shared" si="9"/>
        <v>924607.82059694594</v>
      </c>
      <c r="H263" s="35"/>
      <c r="I263" s="30"/>
      <c r="J263" s="30">
        <f t="shared" si="10"/>
        <v>-2684.0455481113399</v>
      </c>
      <c r="K263" s="30"/>
      <c r="L263" s="30"/>
      <c r="M263" s="31">
        <f>_xlfn.FORECAST.ETS($B263,$E$149:$E$260,$B$149:$B$260,12,1)</f>
        <v>350.72549381405548</v>
      </c>
      <c r="N263" s="30"/>
      <c r="O263" s="37"/>
      <c r="P263" s="37">
        <f t="shared" si="5"/>
        <v>-941363.20028076693</v>
      </c>
      <c r="Q263" s="37"/>
      <c r="R263" t="s">
        <v>160</v>
      </c>
      <c r="S263" s="35">
        <f>SUM(G270:G272)-SUM($D270:$D272)</f>
        <v>-49129.497624133248</v>
      </c>
      <c r="T263" s="37">
        <f>SUM(P270:P272)-SUM($D270:$D272)</f>
        <v>3591827.4683009982</v>
      </c>
      <c r="U263" s="35">
        <f>ABS(S263)</f>
        <v>49129.497624133248</v>
      </c>
      <c r="V263" s="37">
        <f>ABS(T263)</f>
        <v>3591827.4683009982</v>
      </c>
      <c r="W263" s="53">
        <f>U263/SUM(D267:D274)</f>
        <v>7.0687564996583206E-3</v>
      </c>
      <c r="X263" s="54">
        <f>V263/SUM(D267:D274)</f>
        <v>0.51679245646778382</v>
      </c>
      <c r="Y263" s="35">
        <f>S263^2</f>
        <v>2413707536.7997146</v>
      </c>
      <c r="Z263" s="37">
        <f>T263^2</f>
        <v>12901224562041.559</v>
      </c>
      <c r="AA263" s="67">
        <f>SUM(G309:G311)-SUM($D270:$D272)</f>
        <v>258669.44249340752</v>
      </c>
      <c r="AB263" s="67">
        <f>ABS(AA263)</f>
        <v>258669.44249340752</v>
      </c>
      <c r="AC263" s="68">
        <f>AB263/SUM(D267:D274)</f>
        <v>3.7217382454773816E-2</v>
      </c>
      <c r="AD263" s="67">
        <f>AA263^2</f>
        <v>66909880479.850258</v>
      </c>
    </row>
    <row r="264" spans="2:30" x14ac:dyDescent="0.25">
      <c r="B264" s="27">
        <v>45169</v>
      </c>
      <c r="C264" s="30">
        <f>Sales!O263</f>
        <v>-1102</v>
      </c>
      <c r="D264" s="30">
        <f>Returns!O264</f>
        <v>916537</v>
      </c>
      <c r="E264" s="31">
        <f t="shared" si="1"/>
        <v>-831.70326678765878</v>
      </c>
      <c r="F264" s="35"/>
      <c r="G264" s="35">
        <f t="shared" si="9"/>
        <v>859601.48762208107</v>
      </c>
      <c r="H264" s="35"/>
      <c r="I264" s="30"/>
      <c r="J264" s="30">
        <f t="shared" si="10"/>
        <v>3756.7726260331533</v>
      </c>
      <c r="K264" s="30"/>
      <c r="L264" s="30"/>
      <c r="M264" s="31">
        <f>_xlfn.FORECAST.ETS($B264,$E$149:$E$260,$B$149:$B$260,12,1)</f>
        <v>292.10941494661205</v>
      </c>
      <c r="N264" s="30"/>
      <c r="O264" s="37"/>
      <c r="P264" s="37">
        <f t="shared" si="5"/>
        <v>1097388.6538779917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Sales!O264</f>
        <v>-998</v>
      </c>
      <c r="D265" s="30">
        <f>Returns!O265</f>
        <v>849697</v>
      </c>
      <c r="E265" s="31">
        <f t="shared" si="1"/>
        <v>-851.39979959919845</v>
      </c>
      <c r="F265" s="35"/>
      <c r="G265" s="175">
        <f>_xlfn.FORECAST.ETS($B265,$D$149:$D$264,$B$149:$B$264,12,1)</f>
        <v>850545.72522673057</v>
      </c>
      <c r="H265" s="35"/>
      <c r="I265" s="30"/>
      <c r="J265" s="173">
        <f>_xlfn.FORECAST.ETS($B265,$C$149:$C$264,$B$149:$B$264,12,1)</f>
        <v>-3338.7266484336633</v>
      </c>
      <c r="K265" s="30"/>
      <c r="L265" s="30"/>
      <c r="M265" s="177">
        <f>_xlfn.FORECAST.ETS($B265,$E$149:$E$264,$B$149:$B$264,12,1)</f>
        <v>-457.9519037714569</v>
      </c>
      <c r="N265" s="30"/>
      <c r="O265" s="37"/>
      <c r="P265" s="167">
        <f t="shared" si="5"/>
        <v>1528976.2248226919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Sales!O265</f>
        <v>-756</v>
      </c>
      <c r="D266" s="30">
        <f>Returns!O266</f>
        <v>764093</v>
      </c>
      <c r="E266" s="31">
        <f t="shared" si="1"/>
        <v>-1010.7050264550264</v>
      </c>
      <c r="F266" s="35"/>
      <c r="G266" s="165">
        <f t="shared" ref="G266:G272" si="11">_xlfn.FORECAST.ETS($B266,$D$149:$D$264,$B$149:$B$264,12,1)</f>
        <v>814668.22957685869</v>
      </c>
      <c r="H266" s="35"/>
      <c r="I266" s="30"/>
      <c r="J266" s="30">
        <f t="shared" ref="J266:J272" si="12">_xlfn.FORECAST.ETS($B266,$C$149:$C$264,$B$149:$B$264,12,1)</f>
        <v>-5689.847828123422</v>
      </c>
      <c r="K266" s="30"/>
      <c r="L266" s="30"/>
      <c r="M266" s="31">
        <f t="shared" ref="M266:M272" si="13">_xlfn.FORECAST.ETS($B266,$E$149:$E$264,$B$149:$B$264,12,1)</f>
        <v>-536.39706630313015</v>
      </c>
      <c r="N266" s="30"/>
      <c r="O266" s="37"/>
      <c r="P266" s="167">
        <f t="shared" ref="P266:P272" si="14">J266*M266</f>
        <v>3052017.6827166402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Sales!O266</f>
        <v>-1480</v>
      </c>
      <c r="D267" s="30">
        <f>Returns!O267</f>
        <v>893935</v>
      </c>
      <c r="E267" s="31">
        <f t="shared" si="1"/>
        <v>-604.0101351351351</v>
      </c>
      <c r="F267" s="35"/>
      <c r="G267" s="165">
        <f t="shared" si="11"/>
        <v>705177.32220617868</v>
      </c>
      <c r="H267" s="35"/>
      <c r="I267" s="30"/>
      <c r="J267" s="30">
        <f t="shared" si="12"/>
        <v>-7583.8135539455534</v>
      </c>
      <c r="K267" s="30"/>
      <c r="L267" s="30"/>
      <c r="M267" s="31">
        <f t="shared" si="13"/>
        <v>-346.44382175325438</v>
      </c>
      <c r="N267" s="30"/>
      <c r="O267" s="37"/>
      <c r="P267" s="167">
        <f t="shared" si="14"/>
        <v>2627365.3510930277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Sales!O267</f>
        <v>-1122</v>
      </c>
      <c r="D268" s="30">
        <f>Returns!O268</f>
        <v>681370</v>
      </c>
      <c r="E268" s="31">
        <f t="shared" si="1"/>
        <v>-607.28163992869872</v>
      </c>
      <c r="F268" s="35"/>
      <c r="G268" s="165">
        <f t="shared" si="11"/>
        <v>652787.04935234389</v>
      </c>
      <c r="H268" s="35"/>
      <c r="I268" s="30"/>
      <c r="J268" s="30">
        <f t="shared" si="12"/>
        <v>-2186.5042522621789</v>
      </c>
      <c r="K268" s="30"/>
      <c r="L268" s="30"/>
      <c r="M268" s="31">
        <f t="shared" si="13"/>
        <v>41.978532806024234</v>
      </c>
      <c r="N268" s="30"/>
      <c r="O268" s="37"/>
      <c r="P268" s="167">
        <f t="shared" si="14"/>
        <v>-91786.240484099355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Sales!O268</f>
        <v>292</v>
      </c>
      <c r="D269" s="30">
        <f>Returns!O269</f>
        <v>794788</v>
      </c>
      <c r="E269" s="31">
        <f t="shared" si="1"/>
        <v>2721.8767123287671</v>
      </c>
      <c r="F269" s="35"/>
      <c r="G269" s="165">
        <f t="shared" si="11"/>
        <v>884414.88573576242</v>
      </c>
      <c r="H269" s="35"/>
      <c r="I269" s="30"/>
      <c r="J269" s="30">
        <f t="shared" si="12"/>
        <v>269.64008044907541</v>
      </c>
      <c r="K269" s="30"/>
      <c r="L269" s="30"/>
      <c r="M269" s="31">
        <f t="shared" si="13"/>
        <v>3172.4263368738739</v>
      </c>
      <c r="N269" s="30"/>
      <c r="O269" s="37"/>
      <c r="P269" s="167">
        <f t="shared" si="14"/>
        <v>855413.29269343696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Sales!O269</f>
        <v>-564</v>
      </c>
      <c r="D270" s="30">
        <f>Returns!O270</f>
        <v>816097</v>
      </c>
      <c r="E270" s="31">
        <f t="shared" si="1"/>
        <v>-1446.9804964539007</v>
      </c>
      <c r="F270" s="35"/>
      <c r="G270" s="165">
        <f t="shared" si="11"/>
        <v>769700.90817686403</v>
      </c>
      <c r="H270" s="35"/>
      <c r="I270" s="30"/>
      <c r="J270" s="30">
        <f t="shared" si="12"/>
        <v>-836.81065738458437</v>
      </c>
      <c r="K270" s="30"/>
      <c r="L270" s="30"/>
      <c r="M270" s="31">
        <f t="shared" si="13"/>
        <v>-181.5561274040424</v>
      </c>
      <c r="N270" s="30"/>
      <c r="O270" s="37"/>
      <c r="P270" s="167">
        <f t="shared" si="14"/>
        <v>151928.10232517606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Sales!O270</f>
        <v>-428</v>
      </c>
      <c r="D271" s="30">
        <f>Returns!O271</f>
        <v>809027</v>
      </c>
      <c r="E271" s="31">
        <f t="shared" si="1"/>
        <v>-1890.25</v>
      </c>
      <c r="F271" s="35"/>
      <c r="G271" s="165">
        <f t="shared" si="11"/>
        <v>908046.98617073591</v>
      </c>
      <c r="H271" s="35"/>
      <c r="I271" s="30"/>
      <c r="J271" s="30">
        <f t="shared" si="12"/>
        <v>3283.7853051923394</v>
      </c>
      <c r="K271" s="30"/>
      <c r="L271" s="30"/>
      <c r="M271" s="31">
        <f t="shared" si="13"/>
        <v>854.22132983597055</v>
      </c>
      <c r="N271" s="30"/>
      <c r="O271" s="37"/>
      <c r="P271" s="167">
        <f t="shared" si="14"/>
        <v>2805079.4502972187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Sales!O271</f>
        <v>-460</v>
      </c>
      <c r="D272" s="30">
        <f>Returns!O272</f>
        <v>1085857</v>
      </c>
      <c r="E272" s="31">
        <f t="shared" si="1"/>
        <v>-2360.5586956521738</v>
      </c>
      <c r="F272" s="36"/>
      <c r="G272" s="166">
        <f t="shared" si="11"/>
        <v>984103.60802826681</v>
      </c>
      <c r="H272" s="36"/>
      <c r="I272" s="33"/>
      <c r="J272" s="33">
        <f t="shared" si="12"/>
        <v>-9576.8003846854517</v>
      </c>
      <c r="K272" s="33"/>
      <c r="L272" s="33"/>
      <c r="M272" s="34">
        <f t="shared" si="13"/>
        <v>-349.3652139840957</v>
      </c>
      <c r="N272" s="33"/>
      <c r="O272" s="38"/>
      <c r="P272" s="168">
        <f t="shared" si="14"/>
        <v>3345800.9156786031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Sales!O272</f>
        <v>268</v>
      </c>
      <c r="D273" s="30">
        <f>Returns!O273</f>
        <v>978408</v>
      </c>
      <c r="E273" s="31">
        <f t="shared" si="1"/>
        <v>3650.7761194029849</v>
      </c>
      <c r="F273" s="35"/>
      <c r="G273" s="35"/>
      <c r="H273" s="35">
        <f>_xlfn.FORECAST.ETS($B273,$D$149:$D$272,$B$149:$B$272,12,1)</f>
        <v>978167.27950257086</v>
      </c>
      <c r="I273" s="30"/>
      <c r="J273" s="30"/>
      <c r="K273" s="30">
        <f>_xlfn.FORECAST.ETS($B273,$C$149:$C$272,$B$149:$B$272,12,1)</f>
        <v>-6401.3542724550871</v>
      </c>
      <c r="L273" s="30"/>
      <c r="M273" s="30"/>
      <c r="N273" s="31">
        <f>_xlfn.FORECAST.ETS($B273,$E$149:$E$272,$B$149:$B$272,12,1)</f>
        <v>-1900.7502354625108</v>
      </c>
      <c r="O273" s="37"/>
      <c r="P273" s="37"/>
      <c r="Q273" s="37">
        <f>K273*N273</f>
        <v>12167375.640647955</v>
      </c>
      <c r="R273" t="s">
        <v>159</v>
      </c>
      <c r="S273" s="35">
        <f>SUM(H277:H284)-SUM($D277:$D284)</f>
        <v>85049.428424565122</v>
      </c>
      <c r="T273" s="37">
        <f>SUM(Q277:Q284)-SUM($D277:$D284)</f>
        <v>-6638152.4106087722</v>
      </c>
      <c r="U273" s="35">
        <f>ABS(S273)</f>
        <v>85049.428424565122</v>
      </c>
      <c r="V273" s="37">
        <f>ABS(T273)</f>
        <v>6638152.4106087722</v>
      </c>
      <c r="W273" s="53">
        <f>U273/SUM(D277:D284)</f>
        <v>1.2956286129820136E-2</v>
      </c>
      <c r="X273" s="54">
        <f>V273/SUM(D277:D284)</f>
        <v>1.0112449148495533</v>
      </c>
      <c r="Y273" s="35">
        <f>S273^2</f>
        <v>7233405275.3452253</v>
      </c>
      <c r="Z273" s="37">
        <f>T273^2</f>
        <v>44065067426471.055</v>
      </c>
      <c r="AA273" s="67">
        <f>SUM(H316:H323)-SUM($D277:$D284)</f>
        <v>431707.73616961297</v>
      </c>
      <c r="AB273" s="67">
        <f>ABS(AA273)</f>
        <v>431707.73616961297</v>
      </c>
      <c r="AC273" s="68">
        <f>AB273/SUM(D277:D284)</f>
        <v>6.5765626623010512E-2</v>
      </c>
      <c r="AD273" s="67">
        <f>AA273^2</f>
        <v>186371569468.69217</v>
      </c>
    </row>
    <row r="274" spans="2:33" x14ac:dyDescent="0.25">
      <c r="B274" s="27">
        <v>45473</v>
      </c>
      <c r="C274" s="30">
        <f>Sales!O273</f>
        <v>14586</v>
      </c>
      <c r="D274" s="30">
        <f>Returns!O274</f>
        <v>890750</v>
      </c>
      <c r="E274" s="31">
        <f t="shared" si="1"/>
        <v>61.06883312765666</v>
      </c>
      <c r="F274" s="35"/>
      <c r="G274" s="35"/>
      <c r="H274" s="35">
        <f t="shared" ref="H274:H276" si="15">_xlfn.FORECAST.ETS($B274,$D$149:$D$272,$B$149:$B$272,12,1)</f>
        <v>912603.98309310386</v>
      </c>
      <c r="I274" s="30"/>
      <c r="J274" s="30"/>
      <c r="K274" s="30">
        <f t="shared" ref="K274:K276" si="16">_xlfn.FORECAST.ETS($B274,$C$149:$C$272,$B$149:$B$272,12,1)</f>
        <v>1756.2080814952233</v>
      </c>
      <c r="L274" s="30"/>
      <c r="M274" s="30"/>
      <c r="N274" s="31">
        <f>_xlfn.FORECAST.ETS($B274,$E$149:$E$272,$B$149:$B$272,12,1)</f>
        <v>-1827.4715835313041</v>
      </c>
      <c r="O274" s="37"/>
      <c r="P274" s="37"/>
      <c r="Q274" s="37">
        <f t="shared" ref="Q274:Q283" si="17">K274*N274</f>
        <v>-3209420.3637005491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Sales!O274</f>
        <v>18566</v>
      </c>
      <c r="D275" s="30">
        <f>Returns!O275</f>
        <v>965733</v>
      </c>
      <c r="E275" s="31">
        <f t="shared" si="1"/>
        <v>52.016212431326082</v>
      </c>
      <c r="F275" s="35"/>
      <c r="G275" s="35"/>
      <c r="H275" s="35">
        <f t="shared" si="15"/>
        <v>945278.97940499696</v>
      </c>
      <c r="I275" s="30"/>
      <c r="J275" s="30"/>
      <c r="K275" s="30">
        <f t="shared" si="16"/>
        <v>-10363.735254885491</v>
      </c>
      <c r="L275" s="30"/>
      <c r="M275" s="30"/>
      <c r="N275" s="31">
        <f>_xlfn.FORECAST.ETS($B275,$E$149:$E$272,$B$149:$B$272,12,1)</f>
        <v>-1924.7873904679166</v>
      </c>
      <c r="O275" s="37"/>
      <c r="P275" s="37"/>
      <c r="Q275" s="37">
        <f t="shared" si="17"/>
        <v>19947986.936751392</v>
      </c>
      <c r="R275" t="s">
        <v>160</v>
      </c>
      <c r="S275" s="35">
        <f>SUM(H282:H284)-SUM($D282:$D284)</f>
        <v>108394.35946485773</v>
      </c>
      <c r="T275" s="37">
        <f>SUM(Q282:Q284)-SUM($D282:$D284)</f>
        <v>-10093921.617851686</v>
      </c>
      <c r="U275" s="35">
        <f>ABS(S275)</f>
        <v>108394.35946485773</v>
      </c>
      <c r="V275" s="37">
        <f>ABS(T275)</f>
        <v>10093921.617851686</v>
      </c>
      <c r="W275" s="53">
        <f>U275/SUM(D279:D286)</f>
        <v>2.2617507501277567E-2</v>
      </c>
      <c r="X275" s="54">
        <f>V275/SUM(D279:D286)</f>
        <v>2.1061921398510099</v>
      </c>
      <c r="Y275" s="35">
        <f>S275^2</f>
        <v>11749337163.796791</v>
      </c>
      <c r="Z275" s="37">
        <f>T275^2</f>
        <v>101887253627333.59</v>
      </c>
      <c r="AA275" s="67">
        <f>SUM(H321:H323)-SUM($D282:$D284)</f>
        <v>417698.7675600457</v>
      </c>
      <c r="AB275" s="67">
        <f>ABS(AA275)</f>
        <v>417698.7675600457</v>
      </c>
      <c r="AC275" s="68">
        <f>AB275/SUM(D279:D286)</f>
        <v>8.7156795383127067E-2</v>
      </c>
      <c r="AD275" s="67">
        <f>AA275^2</f>
        <v>174472260421.18109</v>
      </c>
    </row>
    <row r="276" spans="2:33" x14ac:dyDescent="0.25">
      <c r="B276" s="27">
        <v>45535</v>
      </c>
      <c r="C276" s="30">
        <f>Sales!O275</f>
        <v>-1493</v>
      </c>
      <c r="D276" s="30">
        <f>Returns!O276</f>
        <v>919899</v>
      </c>
      <c r="E276" s="31">
        <f t="shared" si="1"/>
        <v>-616.14132618888141</v>
      </c>
      <c r="F276" s="35"/>
      <c r="G276" s="35"/>
      <c r="H276" s="35">
        <f t="shared" si="15"/>
        <v>880663.21329117951</v>
      </c>
      <c r="I276" s="30"/>
      <c r="J276" s="30"/>
      <c r="K276" s="30">
        <f t="shared" si="16"/>
        <v>-5012.5982126649706</v>
      </c>
      <c r="L276" s="30"/>
      <c r="M276" s="30"/>
      <c r="N276" s="31">
        <f>_xlfn.FORECAST.ETS($B276,$E$149:$E$272,$B$149:$B$272,12,1)</f>
        <v>-2038.9643803505035</v>
      </c>
      <c r="O276" s="37"/>
      <c r="P276" s="37"/>
      <c r="Q276" s="37">
        <f t="shared" si="17"/>
        <v>10220509.208632473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Sales!O276</f>
        <v>14930</v>
      </c>
      <c r="D277" s="30">
        <f>Returns!O277</f>
        <v>841626</v>
      </c>
      <c r="E277" s="31">
        <f t="shared" ref="E277:E284" si="18">IFERROR(D277/C277,0)</f>
        <v>56.371466845277965</v>
      </c>
      <c r="F277" s="35"/>
      <c r="G277" s="35"/>
      <c r="H277" s="175">
        <f>_xlfn.FORECAST.ETS($B277,$D$149:$D$276,$B$149:$B$276,12,1)</f>
        <v>859212.76245563664</v>
      </c>
      <c r="I277" s="30"/>
      <c r="J277" s="30"/>
      <c r="K277" s="173">
        <f>_xlfn.FORECAST.ETS($B277,$C$149:$C$276,$B$149:$B$276,12,1)</f>
        <v>3204.353532198631</v>
      </c>
      <c r="L277" s="30"/>
      <c r="M277" s="30"/>
      <c r="N277" s="177">
        <f>_xlfn.FORECAST.ETS($B277,$E$149:$E$276,$B$149:$B$276,12,1)</f>
        <v>-511.42627936016208</v>
      </c>
      <c r="O277" s="37"/>
      <c r="P277" s="37"/>
      <c r="Q277" s="167">
        <f t="shared" si="17"/>
        <v>-1638790.6047269392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Sales!O277</f>
        <v>16156</v>
      </c>
      <c r="D278" s="30">
        <f>Returns!O278</f>
        <v>930213</v>
      </c>
      <c r="E278" s="31">
        <f t="shared" si="18"/>
        <v>57.576937360732856</v>
      </c>
      <c r="F278" s="35"/>
      <c r="G278" s="35"/>
      <c r="H278" s="165">
        <f t="shared" ref="H278:H284" si="19">_xlfn.FORECAST.ETS($B278,$D$149:$D$276,$B$149:$B$276,12,1)</f>
        <v>823527.08299105323</v>
      </c>
      <c r="I278" s="30"/>
      <c r="J278" s="30"/>
      <c r="K278" s="30">
        <f t="shared" ref="K278:K284" si="20">_xlfn.FORECAST.ETS($B278,$C$149:$C$276,$B$149:$B$276,12,1)</f>
        <v>2867.6035892160853</v>
      </c>
      <c r="L278" s="30"/>
      <c r="M278" s="30"/>
      <c r="N278" s="31">
        <f t="shared" ref="N278:N284" si="21">_xlfn.FORECAST.ETS($B278,$E$149:$E$276,$B$149:$B$276,12,1)</f>
        <v>-583.45058484521041</v>
      </c>
      <c r="O278" s="37"/>
      <c r="P278" s="37"/>
      <c r="Q278" s="167">
        <f t="shared" si="17"/>
        <v>-1673104.9912323495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Sales!O278</f>
        <v>12720.000000000002</v>
      </c>
      <c r="D279" s="30">
        <f>Returns!O279</f>
        <v>673495</v>
      </c>
      <c r="E279" s="31">
        <f t="shared" si="18"/>
        <v>52.947720125786155</v>
      </c>
      <c r="F279" s="35"/>
      <c r="G279" s="35"/>
      <c r="H279" s="165">
        <f t="shared" si="19"/>
        <v>714512.3314881128</v>
      </c>
      <c r="I279" s="30"/>
      <c r="J279" s="30"/>
      <c r="K279" s="30">
        <f t="shared" si="20"/>
        <v>896.6303436573794</v>
      </c>
      <c r="L279" s="30"/>
      <c r="M279" s="30"/>
      <c r="N279" s="31">
        <f t="shared" si="21"/>
        <v>-411.21991969285159</v>
      </c>
      <c r="O279" s="37"/>
      <c r="P279" s="37"/>
      <c r="Q279" s="167">
        <f t="shared" si="17"/>
        <v>-368712.25791296148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Sales!O279</f>
        <v>12662.000000000002</v>
      </c>
      <c r="D280" s="30">
        <f>Returns!O280</f>
        <v>665515</v>
      </c>
      <c r="E280" s="31">
        <f t="shared" si="18"/>
        <v>52.560022113410199</v>
      </c>
      <c r="F280" s="35"/>
      <c r="G280" s="35"/>
      <c r="H280" s="165">
        <f t="shared" si="19"/>
        <v>662158.75907642697</v>
      </c>
      <c r="I280" s="30"/>
      <c r="J280" s="30"/>
      <c r="K280" s="30">
        <f t="shared" si="20"/>
        <v>2287.5541500179329</v>
      </c>
      <c r="L280" s="30"/>
      <c r="M280" s="30"/>
      <c r="N280" s="31">
        <f t="shared" si="21"/>
        <v>-278.62548510903599</v>
      </c>
      <c r="O280" s="37"/>
      <c r="P280" s="37"/>
      <c r="Q280" s="167">
        <f t="shared" si="17"/>
        <v>-637370.8847619351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Sales!O280</f>
        <v>15285</v>
      </c>
      <c r="D281" s="30">
        <f>Returns!O281</f>
        <v>865814</v>
      </c>
      <c r="E281" s="31">
        <f t="shared" si="18"/>
        <v>56.644684331043507</v>
      </c>
      <c r="F281" s="35"/>
      <c r="G281" s="35"/>
      <c r="H281" s="165">
        <f t="shared" si="19"/>
        <v>893907.13294847787</v>
      </c>
      <c r="I281" s="30"/>
      <c r="J281" s="30"/>
      <c r="K281" s="30">
        <f t="shared" si="20"/>
        <v>5382.2018068459247</v>
      </c>
      <c r="L281" s="30"/>
      <c r="M281" s="30"/>
      <c r="N281" s="31">
        <f t="shared" si="21"/>
        <v>2183.1977632148783</v>
      </c>
      <c r="O281" s="37"/>
      <c r="P281" s="37"/>
      <c r="Q281" s="167">
        <f t="shared" si="17"/>
        <v>11750410.945877099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Sales!O281</f>
        <v>12381</v>
      </c>
      <c r="D282" s="30">
        <f>Returns!O282</f>
        <v>645367</v>
      </c>
      <c r="E282" s="31">
        <f t="shared" si="18"/>
        <v>52.125595670785884</v>
      </c>
      <c r="F282" s="35"/>
      <c r="G282" s="35"/>
      <c r="H282" s="165">
        <f t="shared" si="19"/>
        <v>783520.6198466568</v>
      </c>
      <c r="I282" s="30"/>
      <c r="J282" s="30"/>
      <c r="K282" s="30">
        <f t="shared" si="20"/>
        <v>6785.5550141114491</v>
      </c>
      <c r="L282" s="30"/>
      <c r="M282" s="30"/>
      <c r="N282" s="31">
        <f t="shared" si="21"/>
        <v>-375.05282467182769</v>
      </c>
      <c r="O282" s="37"/>
      <c r="P282" s="37"/>
      <c r="Q282" s="167">
        <f t="shared" si="17"/>
        <v>-2544941.5750085828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Sales!O282</f>
        <v>13344</v>
      </c>
      <c r="D283" s="30">
        <f>Returns!O283</f>
        <v>938547</v>
      </c>
      <c r="E283" s="31">
        <f t="shared" si="18"/>
        <v>70.334757194244602</v>
      </c>
      <c r="F283" s="35"/>
      <c r="G283" s="35"/>
      <c r="H283" s="165">
        <f t="shared" si="19"/>
        <v>918021.2041752286</v>
      </c>
      <c r="I283" s="30"/>
      <c r="J283" s="30"/>
      <c r="K283" s="30">
        <f t="shared" si="20"/>
        <v>7297.3283894593205</v>
      </c>
      <c r="L283" s="30"/>
      <c r="M283" s="30"/>
      <c r="N283" s="31">
        <f t="shared" si="21"/>
        <v>-290.54881309906796</v>
      </c>
      <c r="O283" s="37"/>
      <c r="P283" s="37"/>
      <c r="Q283" s="167">
        <f t="shared" si="17"/>
        <v>-2120230.1023515388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Sales!O283</f>
        <v>-536</v>
      </c>
      <c r="D284" s="30">
        <f>Returns!O284</f>
        <v>1003760</v>
      </c>
      <c r="E284" s="31">
        <f t="shared" si="18"/>
        <v>-1872.686567164179</v>
      </c>
      <c r="F284" s="35"/>
      <c r="G284" s="35"/>
      <c r="H284" s="165">
        <f t="shared" si="19"/>
        <v>994526.53544297232</v>
      </c>
      <c r="I284" s="30"/>
      <c r="J284" s="30"/>
      <c r="K284" s="30">
        <f t="shared" si="20"/>
        <v>3321.3194018691711</v>
      </c>
      <c r="L284" s="30"/>
      <c r="M284" s="30"/>
      <c r="N284" s="31">
        <f t="shared" si="21"/>
        <v>-855.40581820967452</v>
      </c>
      <c r="O284" s="37"/>
      <c r="P284" s="37"/>
      <c r="Q284" s="169">
        <f>K284*N284</f>
        <v>-2841075.940491565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970589.6926590642</v>
      </c>
      <c r="G288" s="65"/>
      <c r="H288" s="65"/>
      <c r="R288" t="s">
        <v>57</v>
      </c>
      <c r="S288" s="47">
        <f>AVERAGE(S249)</f>
        <v>797679.2283644164</v>
      </c>
      <c r="T288" s="47">
        <f>AVERAGE(T249)</f>
        <v>12509003.348500382</v>
      </c>
      <c r="U288" s="47">
        <f>AA249</f>
        <v>454930.93051893823</v>
      </c>
      <c r="V288" s="47">
        <f>AVERAGE(U249)</f>
        <v>797679.2283644164</v>
      </c>
      <c r="W288" s="47">
        <f>AVERAGE(V249)</f>
        <v>12509003.348500382</v>
      </c>
      <c r="X288" s="47">
        <f>AB249</f>
        <v>454930.93051893823</v>
      </c>
      <c r="Y288" s="48">
        <f>AVERAGE(W249)</f>
        <v>0.12291222947116878</v>
      </c>
      <c r="Z288" s="48">
        <f>AVERAGE(X249)</f>
        <v>1.9274784090580492</v>
      </c>
      <c r="AA288" s="48">
        <f>AC249</f>
        <v>7.0099073583912888E-2</v>
      </c>
      <c r="AB288" s="47">
        <f>SQRT(AVERAGE(Y249))</f>
        <v>797679.2283644164</v>
      </c>
      <c r="AC288" s="47">
        <f>SQRT(AVERAGE(Z249))</f>
        <v>12509003.348500382</v>
      </c>
      <c r="AD288" s="30">
        <f>SQRT(AVERAGE(AD249))</f>
        <v>454930.93051893823</v>
      </c>
    </row>
    <row r="289" spans="2:37" x14ac:dyDescent="0.25">
      <c r="B289" s="27">
        <v>44742</v>
      </c>
      <c r="F289" s="64">
        <f t="shared" ref="F289:F291" si="22">_xlfn.FORECAST.ETS($B289,$D$5:$D$248,$B$5:$B$248,12,1)</f>
        <v>962759.8983876782</v>
      </c>
      <c r="G289" s="65"/>
      <c r="H289" s="65"/>
      <c r="R289" t="s">
        <v>58</v>
      </c>
      <c r="S289" s="47">
        <f>S261</f>
        <v>-125419.2855262598</v>
      </c>
      <c r="T289" s="47">
        <f>AVERAGE(T261)</f>
        <v>7579930.7791426964</v>
      </c>
      <c r="U289" s="47">
        <f>AA261</f>
        <v>269604.69039089233</v>
      </c>
      <c r="V289" s="47">
        <f>AVERAGE(U261)</f>
        <v>125419.2855262598</v>
      </c>
      <c r="W289" s="47">
        <f>AVERAGE(V261)</f>
        <v>7579930.7791426964</v>
      </c>
      <c r="X289" s="47">
        <f>AB261</f>
        <v>269604.69039089233</v>
      </c>
      <c r="Y289" s="48">
        <f>AVERAGE(W261)</f>
        <v>1.8733656953488494E-2</v>
      </c>
      <c r="Z289" s="48">
        <f>AVERAGE(X261)</f>
        <v>1.1322008601134685</v>
      </c>
      <c r="AA289" s="48">
        <f>AC261</f>
        <v>4.0270375976404052E-2</v>
      </c>
      <c r="AB289" s="47">
        <f>SQRT(AVERAGE(Y261))</f>
        <v>125419.2855262598</v>
      </c>
      <c r="AC289" s="47">
        <f>SQRT(AVERAGE(Z261))</f>
        <v>7579930.7791426964</v>
      </c>
      <c r="AD289" s="30">
        <f>SQRT(AVERAGE(AD261))</f>
        <v>269604.69039089233</v>
      </c>
    </row>
    <row r="290" spans="2:37" x14ac:dyDescent="0.25">
      <c r="B290" s="27">
        <v>44773</v>
      </c>
      <c r="F290" s="64">
        <f t="shared" si="22"/>
        <v>998444.41921227821</v>
      </c>
      <c r="G290" s="65"/>
      <c r="H290" s="65"/>
      <c r="R290" t="s">
        <v>59</v>
      </c>
      <c r="S290" s="55">
        <f>AVERAGE(S273)</f>
        <v>85049.428424565122</v>
      </c>
      <c r="T290" s="55">
        <f>AVERAGE(T273)</f>
        <v>-6638152.4106087722</v>
      </c>
      <c r="U290" s="55">
        <f>AA273</f>
        <v>431707.73616961297</v>
      </c>
      <c r="V290" s="55">
        <f>AVERAGE(U273)</f>
        <v>85049.428424565122</v>
      </c>
      <c r="W290" s="55">
        <f>AVERAGE(V273)</f>
        <v>6638152.4106087722</v>
      </c>
      <c r="X290" s="55">
        <f>AB273</f>
        <v>431707.73616961297</v>
      </c>
      <c r="Y290" s="56">
        <f>AVERAGE(W273)</f>
        <v>1.2956286129820136E-2</v>
      </c>
      <c r="Z290" s="56">
        <f>AVERAGE(X273)</f>
        <v>1.0112449148495533</v>
      </c>
      <c r="AA290" s="56">
        <f>AC273</f>
        <v>6.5765626623010512E-2</v>
      </c>
      <c r="AB290" s="55">
        <f>SQRT(AVERAGE(Y273))</f>
        <v>85049.428424565122</v>
      </c>
      <c r="AC290" s="55">
        <f>SQRT(AVERAGE(Z273))</f>
        <v>6638152.4106087722</v>
      </c>
      <c r="AD290" s="55">
        <f>SQRT(AVERAGE(AD273))</f>
        <v>431707.73616961297</v>
      </c>
      <c r="AE290" s="51"/>
      <c r="AF290" s="51"/>
    </row>
    <row r="291" spans="2:37" x14ac:dyDescent="0.25">
      <c r="B291" s="27">
        <v>44804</v>
      </c>
      <c r="F291" s="64">
        <f t="shared" si="22"/>
        <v>951173.91950015072</v>
      </c>
      <c r="G291" s="65"/>
      <c r="H291" s="65"/>
      <c r="R291" t="s">
        <v>69</v>
      </c>
      <c r="S291" s="47">
        <f t="shared" ref="S291:Z291" si="23">AVERAGE(S288:S290)</f>
        <v>252436.45708757392</v>
      </c>
      <c r="T291" s="47">
        <f t="shared" si="23"/>
        <v>4483593.9056781018</v>
      </c>
      <c r="U291" s="47">
        <f t="shared" si="23"/>
        <v>385414.45235981449</v>
      </c>
      <c r="V291" s="47">
        <f t="shared" si="23"/>
        <v>336049.31410508044</v>
      </c>
      <c r="W291" s="47">
        <f t="shared" si="23"/>
        <v>8909028.8460839503</v>
      </c>
      <c r="X291" s="47">
        <f t="shared" si="23"/>
        <v>385414.45235981449</v>
      </c>
      <c r="Y291" s="48">
        <f t="shared" si="23"/>
        <v>5.1534057518159142E-2</v>
      </c>
      <c r="Z291" s="48">
        <f t="shared" si="23"/>
        <v>1.3569747280070237</v>
      </c>
      <c r="AA291" s="48">
        <f>AVERAGE(AA288:AA290)</f>
        <v>5.8711692061109155E-2</v>
      </c>
      <c r="AB291" s="47">
        <f>AVERAGE(AB288:AB290)</f>
        <v>336049.31410508044</v>
      </c>
      <c r="AC291" s="47">
        <f>AVERAGE(AC288:AC290)</f>
        <v>8909028.8460839503</v>
      </c>
      <c r="AD291" s="47">
        <f t="shared" ref="AD291" si="24">AVERAGE(AD288:AD290)</f>
        <v>385414.45235981449</v>
      </c>
      <c r="AE291" s="30">
        <f>SQRT(AVERAGE(Y249,Y261,Y273))</f>
        <v>468776.97391592426</v>
      </c>
      <c r="AF291" s="30">
        <f>SQRT(AVERAGE(Z249,Z261,Z273))</f>
        <v>9273539.1089533102</v>
      </c>
      <c r="AG291" s="47">
        <f>SQRT(AVERAGE(AD273,AD261,AD249))</f>
        <v>394132.13101373677</v>
      </c>
    </row>
    <row r="292" spans="2:37" x14ac:dyDescent="0.25">
      <c r="B292" s="27">
        <v>44834</v>
      </c>
      <c r="F292" s="179">
        <f>_xlfn.FORECAST.ETS($B292,$D$5:$D$252,$B$5:$B$252,12,1)</f>
        <v>878935.38556780433</v>
      </c>
      <c r="G292" s="65"/>
      <c r="H292" s="65"/>
      <c r="R292" t="s">
        <v>70</v>
      </c>
      <c r="S292" s="47">
        <f>ABS(S291)</f>
        <v>252436.45708757392</v>
      </c>
      <c r="T292" s="47">
        <f>ABS(T291)</f>
        <v>4483593.9056781018</v>
      </c>
      <c r="U292" s="47">
        <f>ABS(U291)</f>
        <v>385414.45235981449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5">_xlfn.FORECAST.ETS($B293,$D$5:$D$252,$B$5:$B$252,12,1)</f>
        <v>904530.85757419793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5"/>
        <v>769320.49804813438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5"/>
        <v>629497.25844736642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5"/>
        <v>921969.2039684772</v>
      </c>
      <c r="G296" s="65"/>
      <c r="H296" s="65"/>
      <c r="R296" t="s">
        <v>57</v>
      </c>
      <c r="V296" s="49">
        <f t="shared" ref="V296:X298" si="26">RANK(V288,$V288:$X288,1)</f>
        <v>2</v>
      </c>
      <c r="W296">
        <f t="shared" si="26"/>
        <v>3</v>
      </c>
      <c r="X296">
        <f t="shared" si="26"/>
        <v>1</v>
      </c>
      <c r="Y296" s="49">
        <f t="shared" ref="Y296:AA298" si="27">RANK(Y288,$Y288:$AA288,1)</f>
        <v>2</v>
      </c>
      <c r="Z296">
        <f t="shared" si="27"/>
        <v>3</v>
      </c>
      <c r="AA296">
        <f t="shared" si="27"/>
        <v>1</v>
      </c>
      <c r="AB296" s="49">
        <f t="shared" ref="AB296:AD298" si="28">RANK(AB288,$AB288:$AD288,1)</f>
        <v>2</v>
      </c>
      <c r="AC296">
        <f t="shared" si="28"/>
        <v>3</v>
      </c>
      <c r="AD296">
        <f t="shared" si="28"/>
        <v>1</v>
      </c>
    </row>
    <row r="297" spans="2:37" x14ac:dyDescent="0.25">
      <c r="B297" s="27">
        <v>44985</v>
      </c>
      <c r="F297" s="170">
        <f t="shared" si="25"/>
        <v>791520.01486949623</v>
      </c>
      <c r="G297" s="65"/>
      <c r="H297" s="65"/>
      <c r="R297" t="s">
        <v>58</v>
      </c>
      <c r="V297" s="49">
        <f t="shared" si="26"/>
        <v>1</v>
      </c>
      <c r="W297">
        <f t="shared" si="26"/>
        <v>3</v>
      </c>
      <c r="X297">
        <f t="shared" si="26"/>
        <v>2</v>
      </c>
      <c r="Y297" s="49">
        <f t="shared" si="27"/>
        <v>1</v>
      </c>
      <c r="Z297">
        <f t="shared" si="27"/>
        <v>3</v>
      </c>
      <c r="AA297">
        <f t="shared" si="27"/>
        <v>2</v>
      </c>
      <c r="AB297" s="49">
        <f t="shared" si="28"/>
        <v>1</v>
      </c>
      <c r="AC297">
        <f t="shared" si="28"/>
        <v>3</v>
      </c>
      <c r="AD297">
        <f t="shared" si="28"/>
        <v>2</v>
      </c>
    </row>
    <row r="298" spans="2:37" x14ac:dyDescent="0.25">
      <c r="B298" s="27">
        <v>45016</v>
      </c>
      <c r="F298" s="170">
        <f t="shared" si="25"/>
        <v>1028988.4470311776</v>
      </c>
      <c r="G298" s="65"/>
      <c r="H298" s="65"/>
      <c r="R298" t="s">
        <v>59</v>
      </c>
      <c r="S298" s="51"/>
      <c r="T298" s="58"/>
      <c r="U298" s="51"/>
      <c r="V298" s="57">
        <f t="shared" si="26"/>
        <v>1</v>
      </c>
      <c r="W298" s="51">
        <f t="shared" si="26"/>
        <v>3</v>
      </c>
      <c r="X298" s="51">
        <f t="shared" si="26"/>
        <v>2</v>
      </c>
      <c r="Y298" s="57">
        <f t="shared" si="27"/>
        <v>1</v>
      </c>
      <c r="Z298" s="51">
        <f t="shared" si="27"/>
        <v>3</v>
      </c>
      <c r="AA298" s="51">
        <f t="shared" si="27"/>
        <v>2</v>
      </c>
      <c r="AB298" s="57">
        <f t="shared" si="28"/>
        <v>1</v>
      </c>
      <c r="AC298" s="51">
        <f t="shared" si="28"/>
        <v>3</v>
      </c>
      <c r="AD298" s="51">
        <f t="shared" si="28"/>
        <v>2</v>
      </c>
      <c r="AE298" s="51"/>
      <c r="AF298" s="51"/>
    </row>
    <row r="299" spans="2:37" x14ac:dyDescent="0.25">
      <c r="B299" s="32">
        <v>45046</v>
      </c>
      <c r="F299" s="171">
        <f t="shared" si="25"/>
        <v>1019997.2650122843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3</v>
      </c>
      <c r="U299">
        <f>RANK(U292,$S292:$U292,1)</f>
        <v>2</v>
      </c>
      <c r="V299">
        <f>RANK(V291,$V291:$X291,1)</f>
        <v>1</v>
      </c>
      <c r="W299">
        <f>RANK(W291,$V291:$X291,1)</f>
        <v>3</v>
      </c>
      <c r="X299">
        <f>RANK(X291,$V291:$X291,1)</f>
        <v>2</v>
      </c>
      <c r="Y299">
        <f>RANK(Y291,$Y291:$Z291,1)</f>
        <v>1</v>
      </c>
      <c r="Z299">
        <f>RANK(Z291,$Y291:$AA291,1)</f>
        <v>3</v>
      </c>
      <c r="AA299">
        <f>RANK(AA291,$Y291:$AA291,1)</f>
        <v>2</v>
      </c>
      <c r="AB299">
        <f>RANK(AB291,$AB291:$AD291,1)</f>
        <v>1</v>
      </c>
      <c r="AC299">
        <f>RANK(AC291,$AB291:$AD291,1)</f>
        <v>3</v>
      </c>
      <c r="AD299">
        <f>RANK(AD291,$AB291:$AD291,1)</f>
        <v>2</v>
      </c>
      <c r="AE299">
        <f>RANK(AE291,$AE291:$AG291,1)</f>
        <v>2</v>
      </c>
      <c r="AF299">
        <f>RANK(AF291,$AE291:$AG291,1)</f>
        <v>3</v>
      </c>
      <c r="AG299">
        <f>RANK(AG291,$AE291:$AG291,1)</f>
        <v>1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1022954.5824361362</v>
      </c>
      <c r="H300" s="65"/>
    </row>
    <row r="301" spans="2:37" x14ac:dyDescent="0.25">
      <c r="B301" s="27">
        <v>45107</v>
      </c>
      <c r="F301" s="65"/>
      <c r="G301" s="64">
        <f t="shared" ref="G301:G303" si="29">_xlfn.FORECAST.ETS($B301,$D$5:$D$260,$B$5:$B$260,12,1)</f>
        <v>888250.22951949795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29"/>
        <v>962524.75692734565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29"/>
        <v>963363.1669268104</v>
      </c>
      <c r="H303" s="65"/>
      <c r="S303" s="50">
        <f>AVERAGE(S299,V299,Y299,AB299)</f>
        <v>1</v>
      </c>
      <c r="T303" s="50">
        <f>AVERAGE(T299,W299,Z299,AC299)</f>
        <v>3</v>
      </c>
      <c r="U303" s="50">
        <f>AVERAGE(U299,X299,AA299,AD299)</f>
        <v>2</v>
      </c>
      <c r="W303" s="52" t="str">
        <f>_xlfn.XLOOKUP(MIN(S303:U303),S303:U303,S302:U302,,0)</f>
        <v>Returns Only</v>
      </c>
    </row>
    <row r="304" spans="2:37" x14ac:dyDescent="0.25">
      <c r="B304" s="27">
        <v>45199</v>
      </c>
      <c r="F304" s="65"/>
      <c r="G304" s="179">
        <f>_xlfn.FORECAST.ETS($B304,$D$5:$D$264,$B$5:$B$264,12,1)</f>
        <v>811214.4576588989</v>
      </c>
      <c r="H304" s="65"/>
    </row>
    <row r="305" spans="2:8" x14ac:dyDescent="0.25">
      <c r="B305" s="27">
        <v>45230</v>
      </c>
      <c r="F305" s="65"/>
      <c r="G305" s="170">
        <f t="shared" ref="G305:G311" si="30">_xlfn.FORECAST.ETS($B305,$D$5:$D$264,$B$5:$B$264,12,1)</f>
        <v>844467.67887096992</v>
      </c>
      <c r="H305" s="65"/>
    </row>
    <row r="306" spans="2:8" x14ac:dyDescent="0.25">
      <c r="B306" s="27">
        <v>45260</v>
      </c>
      <c r="F306" s="65"/>
      <c r="G306" s="170">
        <f t="shared" si="30"/>
        <v>707777.35596390779</v>
      </c>
      <c r="H306" s="65"/>
    </row>
    <row r="307" spans="2:8" x14ac:dyDescent="0.25">
      <c r="B307" s="27">
        <v>45291</v>
      </c>
      <c r="F307" s="65"/>
      <c r="G307" s="170">
        <f t="shared" si="30"/>
        <v>655650.533699597</v>
      </c>
      <c r="H307" s="65"/>
    </row>
    <row r="308" spans="2:8" x14ac:dyDescent="0.25">
      <c r="B308" s="27">
        <v>45322</v>
      </c>
      <c r="F308" s="65"/>
      <c r="G308" s="170">
        <f t="shared" si="30"/>
        <v>975708.22170411132</v>
      </c>
      <c r="H308" s="65"/>
    </row>
    <row r="309" spans="2:8" x14ac:dyDescent="0.25">
      <c r="B309" s="27">
        <v>45351</v>
      </c>
      <c r="F309" s="65"/>
      <c r="G309" s="170">
        <f t="shared" si="30"/>
        <v>821132.82625549298</v>
      </c>
      <c r="H309" s="65"/>
    </row>
    <row r="310" spans="2:8" x14ac:dyDescent="0.25">
      <c r="B310" s="27">
        <v>45382</v>
      </c>
      <c r="F310" s="65"/>
      <c r="G310" s="170">
        <f t="shared" si="30"/>
        <v>1048376.7308761557</v>
      </c>
      <c r="H310" s="65"/>
    </row>
    <row r="311" spans="2:8" x14ac:dyDescent="0.25">
      <c r="B311" s="32">
        <v>45412</v>
      </c>
      <c r="F311" s="66"/>
      <c r="G311" s="171">
        <f t="shared" si="30"/>
        <v>1100140.885361759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1070143.3537466938</v>
      </c>
    </row>
    <row r="313" spans="2:8" x14ac:dyDescent="0.25">
      <c r="B313" s="27">
        <v>45473</v>
      </c>
      <c r="F313" s="65"/>
      <c r="G313" s="65"/>
      <c r="H313" s="64">
        <f t="shared" ref="H313:H315" si="31">_xlfn.FORECAST.ETS($B313,$D$5:$D$272,$B$5:$B$272,12,1)</f>
        <v>926165.71934411302</v>
      </c>
    </row>
    <row r="314" spans="2:8" x14ac:dyDescent="0.25">
      <c r="B314" s="27">
        <v>45504</v>
      </c>
      <c r="F314" s="65"/>
      <c r="G314" s="65"/>
      <c r="H314" s="64">
        <f t="shared" si="31"/>
        <v>966077.94379006606</v>
      </c>
    </row>
    <row r="315" spans="2:8" x14ac:dyDescent="0.25">
      <c r="B315" s="27">
        <v>45535</v>
      </c>
      <c r="F315" s="65"/>
      <c r="G315" s="65"/>
      <c r="H315" s="64">
        <f t="shared" si="31"/>
        <v>990511.51997464465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829712.2188161033</v>
      </c>
    </row>
    <row r="317" spans="2:8" x14ac:dyDescent="0.25">
      <c r="B317" s="27">
        <v>45596</v>
      </c>
      <c r="F317" s="65"/>
      <c r="G317" s="65"/>
      <c r="H317" s="170">
        <f t="shared" ref="H317:H323" si="32">_xlfn.FORECAST.ETS($B317,$D$5:$D$276,$B$5:$B$276,12,1)</f>
        <v>824877.80427964847</v>
      </c>
    </row>
    <row r="318" spans="2:8" x14ac:dyDescent="0.25">
      <c r="B318" s="27">
        <v>45626</v>
      </c>
      <c r="F318" s="65"/>
      <c r="G318" s="65"/>
      <c r="H318" s="170">
        <f t="shared" si="32"/>
        <v>773491.05886399711</v>
      </c>
    </row>
    <row r="319" spans="2:8" x14ac:dyDescent="0.25">
      <c r="B319" s="27">
        <v>45657</v>
      </c>
      <c r="F319" s="65"/>
      <c r="G319" s="65"/>
      <c r="H319" s="170">
        <f t="shared" si="32"/>
        <v>637393.70555125712</v>
      </c>
    </row>
    <row r="320" spans="2:8" x14ac:dyDescent="0.25">
      <c r="B320" s="27">
        <v>45688</v>
      </c>
      <c r="F320" s="65"/>
      <c r="G320" s="65"/>
      <c r="H320" s="170">
        <f t="shared" si="32"/>
        <v>925197.1810985615</v>
      </c>
    </row>
    <row r="321" spans="2:12" x14ac:dyDescent="0.25">
      <c r="B321" s="27">
        <v>45716</v>
      </c>
      <c r="F321" s="65"/>
      <c r="G321" s="65"/>
      <c r="H321" s="170">
        <f t="shared" si="32"/>
        <v>856961.54721245589</v>
      </c>
    </row>
    <row r="322" spans="2:12" x14ac:dyDescent="0.25">
      <c r="B322" s="27">
        <v>45747</v>
      </c>
      <c r="F322" s="65"/>
      <c r="G322" s="65"/>
      <c r="H322" s="170">
        <f t="shared" si="32"/>
        <v>1002288.4698426165</v>
      </c>
    </row>
    <row r="323" spans="2:12" x14ac:dyDescent="0.25">
      <c r="B323" s="27">
        <v>45777</v>
      </c>
      <c r="F323" s="65"/>
      <c r="G323" s="65"/>
      <c r="H323" s="170">
        <f t="shared" si="32"/>
        <v>1146122.7505049733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10496037</v>
      </c>
      <c r="D327" s="109">
        <f>SUM(D249:D252,F253:F260)</f>
        <v>11293716.228364415</v>
      </c>
      <c r="E327" s="47">
        <f>SUM(D249:D252,F292:F299)</f>
        <v>10950967.93051894</v>
      </c>
      <c r="F327" s="110">
        <f>SUM(D249:D252,O253:O260)</f>
        <v>23005040.348500382</v>
      </c>
      <c r="G327" s="111">
        <f>D327-$C327</f>
        <v>797679.22836441547</v>
      </c>
      <c r="H327" s="111">
        <f t="shared" ref="H327:I329" si="33">E327-$C327</f>
        <v>454930.93051894009</v>
      </c>
      <c r="I327" s="112">
        <f t="shared" si="33"/>
        <v>12509003.348500382</v>
      </c>
      <c r="J327" s="118">
        <f>G327/$C327</f>
        <v>7.5998134187638192E-2</v>
      </c>
      <c r="K327" s="119">
        <f t="shared" ref="K327:L330" si="34">H327/$C327</f>
        <v>4.3343114217198365E-2</v>
      </c>
      <c r="L327" s="120">
        <f t="shared" si="34"/>
        <v>1.1917834653689181</v>
      </c>
    </row>
    <row r="328" spans="2:12" x14ac:dyDescent="0.25">
      <c r="B328" t="s">
        <v>107</v>
      </c>
      <c r="C328" s="109">
        <f>SUM(D261:D272)</f>
        <v>10481200</v>
      </c>
      <c r="D328" s="109">
        <f>SUM(D261:D264,G265:G272)</f>
        <v>10355780.714473739</v>
      </c>
      <c r="E328" s="47">
        <f>SUM(D261:D264,G304:G311)</f>
        <v>10750804.690390892</v>
      </c>
      <c r="F328" s="110">
        <f>SUM(D261:D264,P265:P272)</f>
        <v>18061130.779142693</v>
      </c>
      <c r="G328" s="111">
        <f t="shared" ref="G328:G329" si="35">D328-$C328</f>
        <v>-125419.28552626073</v>
      </c>
      <c r="H328" s="111">
        <f t="shared" si="33"/>
        <v>269604.69039089233</v>
      </c>
      <c r="I328" s="112">
        <f t="shared" si="33"/>
        <v>7579930.7791426927</v>
      </c>
      <c r="J328" s="118">
        <f t="shared" ref="J328:J330" si="36">G328/$C328</f>
        <v>-1.1966118910645798E-2</v>
      </c>
      <c r="K328" s="119">
        <f t="shared" si="34"/>
        <v>2.5722693049545123E-2</v>
      </c>
      <c r="L328" s="120">
        <f t="shared" si="34"/>
        <v>0.723193029342317</v>
      </c>
    </row>
    <row r="329" spans="2:12" x14ac:dyDescent="0.25">
      <c r="B329" t="s">
        <v>108</v>
      </c>
      <c r="C329" s="109">
        <f>SUM(D273:D284)</f>
        <v>10319127</v>
      </c>
      <c r="D329" s="109">
        <f>SUM(D273:D276,H277:H284)</f>
        <v>10404176.428424565</v>
      </c>
      <c r="E329" s="47">
        <f>SUM(D273:D276,H316:H323)</f>
        <v>10750834.736169614</v>
      </c>
      <c r="F329" s="110">
        <f>SUM(D273:D276,Q277:Q284)</f>
        <v>3680974.5893912273</v>
      </c>
      <c r="G329" s="111">
        <f t="shared" si="35"/>
        <v>85049.428424565122</v>
      </c>
      <c r="H329" s="111">
        <f t="shared" si="33"/>
        <v>431707.7361696139</v>
      </c>
      <c r="I329" s="112">
        <f t="shared" si="33"/>
        <v>-6638152.4106087722</v>
      </c>
      <c r="J329" s="118">
        <f t="shared" si="36"/>
        <v>8.2419208935567059E-3</v>
      </c>
      <c r="K329" s="119">
        <f t="shared" si="34"/>
        <v>4.1835683984664002E-2</v>
      </c>
      <c r="L329" s="120">
        <f t="shared" si="34"/>
        <v>-0.64328624026129078</v>
      </c>
    </row>
    <row r="330" spans="2:12" x14ac:dyDescent="0.25">
      <c r="B330" s="69" t="s">
        <v>114</v>
      </c>
      <c r="C330" s="113">
        <f>SUM(C327:C329)</f>
        <v>31296364</v>
      </c>
      <c r="D330" s="113">
        <f t="shared" ref="D330:F330" si="37">SUM(D327:D329)</f>
        <v>32053673.371262722</v>
      </c>
      <c r="E330" s="114">
        <f t="shared" si="37"/>
        <v>32452607.357079446</v>
      </c>
      <c r="F330" s="115">
        <f t="shared" si="37"/>
        <v>44747145.717034303</v>
      </c>
      <c r="G330" s="114">
        <f>SUM(G327:G329)</f>
        <v>757309.37126271985</v>
      </c>
      <c r="H330" s="116">
        <f t="shared" ref="H330:I330" si="38">SUM(H327:H329)</f>
        <v>1156243.3570794463</v>
      </c>
      <c r="I330" s="117">
        <f t="shared" si="38"/>
        <v>13450781.717034303</v>
      </c>
      <c r="J330" s="121">
        <f t="shared" si="36"/>
        <v>2.4197998568227283E-2</v>
      </c>
      <c r="K330" s="122">
        <f t="shared" si="34"/>
        <v>3.6944974089624161E-2</v>
      </c>
      <c r="L330" s="123">
        <f t="shared" si="34"/>
        <v>0.42978736178535953</v>
      </c>
    </row>
    <row r="331" spans="2:12" x14ac:dyDescent="0.25">
      <c r="B331" s="69" t="s">
        <v>118</v>
      </c>
      <c r="G331" s="124">
        <f>ABS(G327)+ABS(G328)+ABS(G329)</f>
        <v>1008147.9423152413</v>
      </c>
      <c r="H331" s="125">
        <f t="shared" ref="H331:I331" si="39">ABS(H327)+ABS(H328)+ABS(H329)</f>
        <v>1156243.3570794463</v>
      </c>
      <c r="I331" s="125">
        <f t="shared" si="39"/>
        <v>26727086.538251847</v>
      </c>
      <c r="J331" s="126">
        <f>G331/$C330</f>
        <v>3.2212941487875117E-2</v>
      </c>
      <c r="K331" s="126">
        <f>H331/$C330</f>
        <v>3.6944974089624161E-2</v>
      </c>
      <c r="L331" s="127">
        <f>I331/$C330</f>
        <v>0.85399973422637365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10496037</v>
      </c>
      <c r="D336" s="109">
        <f>SUM($D249:$D257,F258:F260)</f>
        <v>10813531.692578681</v>
      </c>
      <c r="E336" s="47">
        <f>SUM($D249:$D257,F297:F299)</f>
        <v>10737510.726912959</v>
      </c>
      <c r="F336" s="110">
        <f>SUM($D249:D257,O258:O260)</f>
        <v>1629055.9319454543</v>
      </c>
      <c r="G336" s="111">
        <f>D336-$C336</f>
        <v>317494.69257868081</v>
      </c>
      <c r="H336" s="111">
        <f t="shared" ref="H336:H338" si="40">E336-$C336</f>
        <v>241473.72691295855</v>
      </c>
      <c r="I336" s="112">
        <f t="shared" ref="I336:I338" si="41">F336-$C336</f>
        <v>-8866981.0680545457</v>
      </c>
      <c r="J336" s="118">
        <f>G336/$C336</f>
        <v>3.0249006608749646E-2</v>
      </c>
      <c r="K336" s="119">
        <f t="shared" ref="K336:K339" si="42">H336/$C336</f>
        <v>2.3006180991259707E-2</v>
      </c>
      <c r="L336" s="120">
        <f t="shared" ref="L336:L339" si="43">I336/$C336</f>
        <v>-0.84479323653818539</v>
      </c>
    </row>
    <row r="337" spans="2:12" x14ac:dyDescent="0.25">
      <c r="B337" t="s">
        <v>107</v>
      </c>
      <c r="C337" s="109">
        <f t="shared" ref="C337:C338" si="44">C328</f>
        <v>10481200</v>
      </c>
      <c r="D337" s="109">
        <f>SUM($D261:$D269,G270:G272)</f>
        <v>10432070.502375865</v>
      </c>
      <c r="E337" s="47">
        <f>SUM($D261:$D269,G309:G311)</f>
        <v>10739869.442493407</v>
      </c>
      <c r="F337" s="110">
        <f>SUM($D261:$D269,P270:P272)</f>
        <v>14073027.468300998</v>
      </c>
      <c r="G337" s="111">
        <f t="shared" ref="G337:G338" si="45">D337-$C337</f>
        <v>-49129.497624134645</v>
      </c>
      <c r="H337" s="111">
        <f t="shared" si="40"/>
        <v>258669.44249340706</v>
      </c>
      <c r="I337" s="112">
        <f t="shared" si="41"/>
        <v>3591827.4683009982</v>
      </c>
      <c r="J337" s="118">
        <f t="shared" ref="J337:J339" si="46">G337/$C337</f>
        <v>-4.6873924382832737E-3</v>
      </c>
      <c r="K337" s="119">
        <f t="shared" si="42"/>
        <v>2.4679372828817984E-2</v>
      </c>
      <c r="L337" s="120">
        <f t="shared" si="43"/>
        <v>0.34269238906814087</v>
      </c>
    </row>
    <row r="338" spans="2:12" x14ac:dyDescent="0.25">
      <c r="B338" t="s">
        <v>108</v>
      </c>
      <c r="C338" s="109">
        <f t="shared" si="44"/>
        <v>10319127</v>
      </c>
      <c r="D338" s="109">
        <f>SUM($D273:$D281,H282:H284)</f>
        <v>10427521.359464858</v>
      </c>
      <c r="E338" s="47">
        <f>SUM($D273:$D281,H321:H323)</f>
        <v>10736825.767560046</v>
      </c>
      <c r="F338" s="110">
        <f>SUM($D273:$D281,Q282:Q284)</f>
        <v>225205.3821483138</v>
      </c>
      <c r="G338" s="111">
        <f t="shared" si="45"/>
        <v>108394.35946485773</v>
      </c>
      <c r="H338" s="111">
        <f t="shared" si="40"/>
        <v>417698.76756004617</v>
      </c>
      <c r="I338" s="112">
        <f t="shared" si="41"/>
        <v>-10093921.617851686</v>
      </c>
      <c r="J338" s="118">
        <f t="shared" si="46"/>
        <v>1.0504217989066103E-2</v>
      </c>
      <c r="K338" s="119">
        <f t="shared" si="42"/>
        <v>4.0478110944854748E-2</v>
      </c>
      <c r="L338" s="120">
        <f t="shared" si="43"/>
        <v>-0.97817592688331922</v>
      </c>
    </row>
    <row r="339" spans="2:12" x14ac:dyDescent="0.25">
      <c r="B339" s="69" t="s">
        <v>114</v>
      </c>
      <c r="C339" s="113">
        <f>SUM(C336:C338)</f>
        <v>31296364</v>
      </c>
      <c r="D339" s="113">
        <f t="shared" ref="D339:F339" si="47">SUM(D336:D338)</f>
        <v>31673123.554419402</v>
      </c>
      <c r="E339" s="114">
        <f t="shared" si="47"/>
        <v>32214205.936966412</v>
      </c>
      <c r="F339" s="115">
        <f t="shared" si="47"/>
        <v>15927288.782394767</v>
      </c>
      <c r="G339" s="114">
        <f>SUM(G336:G338)</f>
        <v>376759.5544194039</v>
      </c>
      <c r="H339" s="116">
        <f t="shared" ref="H339:I339" si="48">SUM(H336:H338)</f>
        <v>917841.93696641177</v>
      </c>
      <c r="I339" s="117">
        <f t="shared" si="48"/>
        <v>-15369075.217605233</v>
      </c>
      <c r="J339" s="121">
        <f t="shared" si="46"/>
        <v>1.2038444926682343E-2</v>
      </c>
      <c r="K339" s="122">
        <f t="shared" si="42"/>
        <v>2.9327430399467867E-2</v>
      </c>
      <c r="L339" s="123">
        <f t="shared" si="43"/>
        <v>-0.49108181441157933</v>
      </c>
    </row>
    <row r="340" spans="2:12" x14ac:dyDescent="0.25">
      <c r="B340" s="69" t="s">
        <v>118</v>
      </c>
      <c r="G340" s="124">
        <f>ABS(G336)+ABS(G337)+ABS(G338)</f>
        <v>475018.54966767319</v>
      </c>
      <c r="H340" s="125">
        <f t="shared" ref="H340:I340" si="49">ABS(H336)+ABS(H337)+ABS(H338)</f>
        <v>917841.93696641177</v>
      </c>
      <c r="I340" s="125">
        <f t="shared" si="49"/>
        <v>22552730.15420723</v>
      </c>
      <c r="J340" s="126">
        <f>G340/$C339</f>
        <v>1.5178074669238675E-2</v>
      </c>
      <c r="K340" s="126">
        <f>H340/$C339</f>
        <v>2.9327430399467867E-2</v>
      </c>
      <c r="L340" s="127">
        <f>I340/$C339</f>
        <v>0.72061822115205554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7E94-146A-4929-B3AE-EA54F8593307}">
  <dimension ref="B2:AK340"/>
  <sheetViews>
    <sheetView topLeftCell="I1" workbookViewId="0">
      <pane ySplit="4" topLeftCell="A278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6" width="14.5703125" customWidth="1"/>
    <col min="7" max="17" width="13" customWidth="1"/>
    <col min="18" max="18" width="15.42578125" customWidth="1"/>
    <col min="19" max="19" width="13.28515625" bestFit="1" customWidth="1"/>
    <col min="20" max="20" width="12.140625" bestFit="1" customWidth="1"/>
    <col min="21" max="21" width="12.42578125" bestFit="1" customWidth="1"/>
    <col min="22" max="22" width="12.140625" bestFit="1" customWidth="1"/>
    <col min="23" max="23" width="12.42578125" bestFit="1" customWidth="1"/>
    <col min="24" max="24" width="12.140625" bestFit="1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1.5703125" bestFit="1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Returns!P5</f>
        <v>7518753</v>
      </c>
    </row>
    <row r="6" spans="2:17" hidden="1" outlineLevel="1" x14ac:dyDescent="0.25">
      <c r="B6" s="63">
        <v>37315</v>
      </c>
      <c r="D6" s="30">
        <f>Returns!P6</f>
        <v>6665192</v>
      </c>
    </row>
    <row r="7" spans="2:17" hidden="1" outlineLevel="1" x14ac:dyDescent="0.25">
      <c r="B7" s="63">
        <v>37346</v>
      </c>
      <c r="D7" s="30">
        <f>Returns!P7</f>
        <v>5739414</v>
      </c>
    </row>
    <row r="8" spans="2:17" hidden="1" outlineLevel="1" x14ac:dyDescent="0.25">
      <c r="B8" s="63">
        <v>37376</v>
      </c>
      <c r="D8" s="30">
        <f>Returns!P8</f>
        <v>8677317</v>
      </c>
    </row>
    <row r="9" spans="2:17" hidden="1" outlineLevel="1" x14ac:dyDescent="0.25">
      <c r="B9" s="63">
        <v>37407</v>
      </c>
      <c r="C9" s="30"/>
      <c r="D9" s="30">
        <f>Returns!P9</f>
        <v>11827238</v>
      </c>
      <c r="E9" s="31"/>
    </row>
    <row r="10" spans="2:17" hidden="1" outlineLevel="1" x14ac:dyDescent="0.25">
      <c r="B10" s="63">
        <v>37437</v>
      </c>
      <c r="C10" s="30"/>
      <c r="D10" s="30">
        <f>Returns!P10</f>
        <v>10251097</v>
      </c>
      <c r="E10" s="31"/>
    </row>
    <row r="11" spans="2:17" hidden="1" outlineLevel="1" x14ac:dyDescent="0.25">
      <c r="B11" s="63">
        <v>37468</v>
      </c>
      <c r="C11" s="30"/>
      <c r="D11" s="30">
        <f>Returns!P11</f>
        <v>14373049</v>
      </c>
      <c r="E11" s="31"/>
    </row>
    <row r="12" spans="2:17" hidden="1" outlineLevel="1" x14ac:dyDescent="0.25">
      <c r="B12" s="63">
        <v>37499</v>
      </c>
      <c r="C12" s="30"/>
      <c r="D12" s="30">
        <f>Returns!P12</f>
        <v>12095901</v>
      </c>
      <c r="E12" s="31"/>
    </row>
    <row r="13" spans="2:17" hidden="1" outlineLevel="1" x14ac:dyDescent="0.25">
      <c r="B13" s="63">
        <v>37529</v>
      </c>
      <c r="C13" s="30"/>
      <c r="D13" s="30">
        <f>Returns!P13</f>
        <v>10514770</v>
      </c>
      <c r="E13" s="31"/>
    </row>
    <row r="14" spans="2:17" hidden="1" outlineLevel="1" x14ac:dyDescent="0.25">
      <c r="B14" s="63">
        <v>37560</v>
      </c>
      <c r="C14" s="30"/>
      <c r="D14" s="30">
        <f>Returns!P14</f>
        <v>10362073</v>
      </c>
      <c r="E14" s="31"/>
    </row>
    <row r="15" spans="2:17" hidden="1" outlineLevel="1" x14ac:dyDescent="0.25">
      <c r="B15" s="63">
        <v>37590</v>
      </c>
      <c r="C15" s="30"/>
      <c r="D15" s="30">
        <f>Returns!P15</f>
        <v>8511644</v>
      </c>
      <c r="E15" s="31"/>
    </row>
    <row r="16" spans="2:17" hidden="1" outlineLevel="1" x14ac:dyDescent="0.25">
      <c r="B16" s="63">
        <v>37621</v>
      </c>
      <c r="C16" s="30"/>
      <c r="D16" s="30">
        <f>Returns!P16</f>
        <v>7916705</v>
      </c>
      <c r="E16" s="31"/>
    </row>
    <row r="17" spans="2:5" hidden="1" outlineLevel="1" x14ac:dyDescent="0.25">
      <c r="B17" s="63">
        <v>37652</v>
      </c>
      <c r="C17" s="30"/>
      <c r="D17" s="30">
        <f>Returns!P17</f>
        <v>8002763</v>
      </c>
      <c r="E17" s="31"/>
    </row>
    <row r="18" spans="2:5" hidden="1" outlineLevel="1" x14ac:dyDescent="0.25">
      <c r="B18" s="63">
        <v>37680</v>
      </c>
      <c r="C18" s="30"/>
      <c r="D18" s="30">
        <f>Returns!P18</f>
        <v>6590621</v>
      </c>
      <c r="E18" s="31"/>
    </row>
    <row r="19" spans="2:5" hidden="1" outlineLevel="1" x14ac:dyDescent="0.25">
      <c r="B19" s="63">
        <v>37711</v>
      </c>
      <c r="C19" s="30"/>
      <c r="D19" s="30">
        <f>Returns!P19</f>
        <v>7508822</v>
      </c>
      <c r="E19" s="31"/>
    </row>
    <row r="20" spans="2:5" hidden="1" outlineLevel="1" x14ac:dyDescent="0.25">
      <c r="B20" s="63">
        <v>37741</v>
      </c>
      <c r="C20" s="30"/>
      <c r="D20" s="30">
        <f>Returns!P20</f>
        <v>11952879</v>
      </c>
      <c r="E20" s="31"/>
    </row>
    <row r="21" spans="2:5" hidden="1" outlineLevel="1" x14ac:dyDescent="0.25">
      <c r="B21" s="63">
        <v>37772</v>
      </c>
      <c r="C21" s="30"/>
      <c r="D21" s="30">
        <f>Returns!P21</f>
        <v>11656907</v>
      </c>
      <c r="E21" s="31"/>
    </row>
    <row r="22" spans="2:5" hidden="1" outlineLevel="1" x14ac:dyDescent="0.25">
      <c r="B22" s="63">
        <v>37802</v>
      </c>
      <c r="C22" s="30"/>
      <c r="D22" s="30">
        <f>Returns!P22</f>
        <v>11434147</v>
      </c>
      <c r="E22" s="31"/>
    </row>
    <row r="23" spans="2:5" hidden="1" outlineLevel="1" x14ac:dyDescent="0.25">
      <c r="B23" s="63">
        <v>37833</v>
      </c>
      <c r="C23" s="30"/>
      <c r="D23" s="30">
        <f>Returns!P23</f>
        <v>15405543</v>
      </c>
      <c r="E23" s="31"/>
    </row>
    <row r="24" spans="2:5" hidden="1" outlineLevel="1" x14ac:dyDescent="0.25">
      <c r="B24" s="63">
        <v>37864</v>
      </c>
      <c r="C24" s="30"/>
      <c r="D24" s="30">
        <f>Returns!P24</f>
        <v>15775789</v>
      </c>
      <c r="E24" s="31"/>
    </row>
    <row r="25" spans="2:5" hidden="1" outlineLevel="1" x14ac:dyDescent="0.25">
      <c r="B25" s="63">
        <v>37894</v>
      </c>
      <c r="C25" s="30"/>
      <c r="D25" s="30">
        <f>Returns!P25</f>
        <v>12436114</v>
      </c>
      <c r="E25" s="31"/>
    </row>
    <row r="26" spans="2:5" hidden="1" outlineLevel="1" x14ac:dyDescent="0.25">
      <c r="B26" s="63">
        <v>37925</v>
      </c>
      <c r="C26" s="30"/>
      <c r="D26" s="30">
        <f>Returns!P26</f>
        <v>14540589</v>
      </c>
      <c r="E26" s="31"/>
    </row>
    <row r="27" spans="2:5" hidden="1" outlineLevel="1" x14ac:dyDescent="0.25">
      <c r="B27" s="63">
        <v>37955</v>
      </c>
      <c r="C27" s="30"/>
      <c r="D27" s="30">
        <f>Returns!P27</f>
        <v>8251319</v>
      </c>
      <c r="E27" s="31"/>
    </row>
    <row r="28" spans="2:5" hidden="1" outlineLevel="1" x14ac:dyDescent="0.25">
      <c r="B28" s="63">
        <v>37986</v>
      </c>
      <c r="C28" s="30"/>
      <c r="D28" s="30">
        <f>Returns!P28</f>
        <v>9664528</v>
      </c>
      <c r="E28" s="31"/>
    </row>
    <row r="29" spans="2:5" hidden="1" outlineLevel="1" x14ac:dyDescent="0.25">
      <c r="B29" s="63">
        <v>38017</v>
      </c>
      <c r="C29" s="30"/>
      <c r="D29" s="30">
        <f>Returns!P29</f>
        <v>9149923</v>
      </c>
      <c r="E29" s="31"/>
    </row>
    <row r="30" spans="2:5" hidden="1" outlineLevel="1" x14ac:dyDescent="0.25">
      <c r="B30" s="63">
        <v>38046</v>
      </c>
      <c r="C30" s="30"/>
      <c r="D30" s="30">
        <f>Returns!P30</f>
        <v>8899968</v>
      </c>
      <c r="E30" s="31"/>
    </row>
    <row r="31" spans="2:5" hidden="1" outlineLevel="1" x14ac:dyDescent="0.25">
      <c r="B31" s="63">
        <v>38077</v>
      </c>
      <c r="C31" s="30"/>
      <c r="D31" s="30">
        <f>Returns!P31</f>
        <v>12244280</v>
      </c>
      <c r="E31" s="31"/>
    </row>
    <row r="32" spans="2:5" hidden="1" outlineLevel="1" x14ac:dyDescent="0.25">
      <c r="B32" s="63">
        <v>38107</v>
      </c>
      <c r="C32" s="30"/>
      <c r="D32" s="30">
        <f>Returns!P32</f>
        <v>14027395</v>
      </c>
      <c r="E32" s="31"/>
    </row>
    <row r="33" spans="2:5" hidden="1" outlineLevel="1" x14ac:dyDescent="0.25">
      <c r="B33" s="63">
        <v>38138</v>
      </c>
      <c r="C33" s="30"/>
      <c r="D33" s="30">
        <f>Returns!P33</f>
        <v>12597574</v>
      </c>
      <c r="E33" s="31"/>
    </row>
    <row r="34" spans="2:5" hidden="1" outlineLevel="1" x14ac:dyDescent="0.25">
      <c r="B34" s="63">
        <v>38168</v>
      </c>
      <c r="C34" s="30"/>
      <c r="D34" s="30">
        <f>Returns!P34</f>
        <v>15914162</v>
      </c>
      <c r="E34" s="31"/>
    </row>
    <row r="35" spans="2:5" hidden="1" outlineLevel="1" x14ac:dyDescent="0.25">
      <c r="B35" s="63">
        <v>38199</v>
      </c>
      <c r="C35" s="30"/>
      <c r="D35" s="30">
        <f>Returns!P35</f>
        <v>17710317</v>
      </c>
      <c r="E35" s="31"/>
    </row>
    <row r="36" spans="2:5" hidden="1" outlineLevel="1" x14ac:dyDescent="0.25">
      <c r="B36" s="63">
        <v>38230</v>
      </c>
      <c r="C36" s="30"/>
      <c r="D36" s="30">
        <f>Returns!P36</f>
        <v>16486761</v>
      </c>
      <c r="E36" s="31"/>
    </row>
    <row r="37" spans="2:5" hidden="1" outlineLevel="1" x14ac:dyDescent="0.25">
      <c r="B37" s="63">
        <v>38260</v>
      </c>
      <c r="C37" s="30"/>
      <c r="D37" s="30">
        <f>Returns!P37</f>
        <v>16253454</v>
      </c>
      <c r="E37" s="31"/>
    </row>
    <row r="38" spans="2:5" hidden="1" outlineLevel="1" x14ac:dyDescent="0.25">
      <c r="B38" s="63">
        <v>38291</v>
      </c>
      <c r="C38" s="30"/>
      <c r="D38" s="30">
        <f>Returns!P38</f>
        <v>13850957</v>
      </c>
      <c r="E38" s="31"/>
    </row>
    <row r="39" spans="2:5" hidden="1" outlineLevel="1" x14ac:dyDescent="0.25">
      <c r="B39" s="63">
        <v>38321</v>
      </c>
      <c r="C39" s="30"/>
      <c r="D39" s="30">
        <f>Returns!P39</f>
        <v>11739708</v>
      </c>
      <c r="E39" s="31"/>
    </row>
    <row r="40" spans="2:5" hidden="1" outlineLevel="1" x14ac:dyDescent="0.25">
      <c r="B40" s="63">
        <v>38352</v>
      </c>
      <c r="C40" s="30"/>
      <c r="D40" s="30">
        <f>Returns!P40</f>
        <v>11939293</v>
      </c>
      <c r="E40" s="31"/>
    </row>
    <row r="41" spans="2:5" hidden="1" outlineLevel="1" x14ac:dyDescent="0.25">
      <c r="B41" s="63">
        <v>38383</v>
      </c>
      <c r="C41" s="30"/>
      <c r="D41" s="30">
        <f>Returns!P41</f>
        <v>8843756</v>
      </c>
      <c r="E41" s="31"/>
    </row>
    <row r="42" spans="2:5" hidden="1" outlineLevel="1" x14ac:dyDescent="0.25">
      <c r="B42" s="63">
        <v>38411</v>
      </c>
      <c r="C42" s="30"/>
      <c r="D42" s="30">
        <f>Returns!P42</f>
        <v>10762086</v>
      </c>
      <c r="E42" s="31"/>
    </row>
    <row r="43" spans="2:5" hidden="1" outlineLevel="1" x14ac:dyDescent="0.25">
      <c r="B43" s="63">
        <v>38442</v>
      </c>
      <c r="C43" s="30"/>
      <c r="D43" s="30">
        <f>Returns!P43</f>
        <v>13876812</v>
      </c>
      <c r="E43" s="31"/>
    </row>
    <row r="44" spans="2:5" hidden="1" outlineLevel="1" x14ac:dyDescent="0.25">
      <c r="B44" s="63">
        <v>38472</v>
      </c>
      <c r="C44" s="30"/>
      <c r="D44" s="30">
        <f>Returns!P44</f>
        <v>17667718</v>
      </c>
      <c r="E44" s="31"/>
    </row>
    <row r="45" spans="2:5" hidden="1" outlineLevel="1" x14ac:dyDescent="0.25">
      <c r="B45" s="63">
        <v>38503</v>
      </c>
      <c r="C45" s="30"/>
      <c r="D45" s="30">
        <f>Returns!P45</f>
        <v>15061604</v>
      </c>
      <c r="E45" s="31"/>
    </row>
    <row r="46" spans="2:5" hidden="1" outlineLevel="1" x14ac:dyDescent="0.25">
      <c r="B46" s="63">
        <v>38533</v>
      </c>
      <c r="C46" s="30"/>
      <c r="D46" s="30">
        <f>Returns!P46</f>
        <v>19919160</v>
      </c>
      <c r="E46" s="31"/>
    </row>
    <row r="47" spans="2:5" hidden="1" outlineLevel="1" x14ac:dyDescent="0.25">
      <c r="B47" s="63">
        <v>38564</v>
      </c>
      <c r="C47" s="30"/>
      <c r="D47" s="30">
        <f>Returns!P47</f>
        <v>20140445</v>
      </c>
      <c r="E47" s="31"/>
    </row>
    <row r="48" spans="2:5" hidden="1" outlineLevel="1" x14ac:dyDescent="0.25">
      <c r="B48" s="63">
        <v>38595</v>
      </c>
      <c r="C48" s="30"/>
      <c r="D48" s="30">
        <f>Returns!P48</f>
        <v>22309314</v>
      </c>
      <c r="E48" s="31"/>
    </row>
    <row r="49" spans="2:5" hidden="1" outlineLevel="1" x14ac:dyDescent="0.25">
      <c r="B49" s="63">
        <v>38625</v>
      </c>
      <c r="C49" s="30"/>
      <c r="D49" s="30">
        <f>Returns!P49</f>
        <v>19432674</v>
      </c>
      <c r="E49" s="31"/>
    </row>
    <row r="50" spans="2:5" hidden="1" outlineLevel="1" x14ac:dyDescent="0.25">
      <c r="B50" s="63">
        <v>38656</v>
      </c>
      <c r="C50" s="30"/>
      <c r="D50" s="30">
        <f>Returns!P50</f>
        <v>16261470</v>
      </c>
      <c r="E50" s="31"/>
    </row>
    <row r="51" spans="2:5" hidden="1" outlineLevel="1" x14ac:dyDescent="0.25">
      <c r="B51" s="63">
        <v>38686</v>
      </c>
      <c r="C51" s="30"/>
      <c r="D51" s="30">
        <f>Returns!P51</f>
        <v>17257089</v>
      </c>
      <c r="E51" s="31"/>
    </row>
    <row r="52" spans="2:5" hidden="1" outlineLevel="1" x14ac:dyDescent="0.25">
      <c r="B52" s="63">
        <v>38717</v>
      </c>
      <c r="C52" s="30"/>
      <c r="D52" s="30">
        <f>Returns!P52</f>
        <v>12127912</v>
      </c>
      <c r="E52" s="31"/>
    </row>
    <row r="53" spans="2:5" hidden="1" outlineLevel="1" x14ac:dyDescent="0.25">
      <c r="B53" s="63">
        <v>38748</v>
      </c>
      <c r="C53" s="30"/>
      <c r="D53" s="30">
        <f>Returns!P53</f>
        <v>14422366</v>
      </c>
      <c r="E53" s="31"/>
    </row>
    <row r="54" spans="2:5" hidden="1" outlineLevel="1" x14ac:dyDescent="0.25">
      <c r="B54" s="63">
        <v>38776</v>
      </c>
      <c r="C54" s="30"/>
      <c r="D54" s="30">
        <f>Returns!P54</f>
        <v>12129447</v>
      </c>
      <c r="E54" s="31"/>
    </row>
    <row r="55" spans="2:5" hidden="1" outlineLevel="1" x14ac:dyDescent="0.25">
      <c r="B55" s="63">
        <v>38807</v>
      </c>
      <c r="C55" s="30"/>
      <c r="D55" s="30">
        <f>Returns!P55</f>
        <v>16598032</v>
      </c>
      <c r="E55" s="31"/>
    </row>
    <row r="56" spans="2:5" hidden="1" outlineLevel="1" x14ac:dyDescent="0.25">
      <c r="B56" s="63">
        <v>38837</v>
      </c>
      <c r="C56" s="30"/>
      <c r="D56" s="30">
        <f>Returns!P56</f>
        <v>21050365</v>
      </c>
      <c r="E56" s="31"/>
    </row>
    <row r="57" spans="2:5" hidden="1" outlineLevel="1" x14ac:dyDescent="0.25">
      <c r="B57" s="63">
        <v>38868</v>
      </c>
      <c r="C57" s="30"/>
      <c r="D57" s="30">
        <f>Returns!P57</f>
        <v>22810059</v>
      </c>
      <c r="E57" s="31"/>
    </row>
    <row r="58" spans="2:5" hidden="1" outlineLevel="1" x14ac:dyDescent="0.25">
      <c r="B58" s="63">
        <v>38898</v>
      </c>
      <c r="C58" s="30"/>
      <c r="D58" s="30">
        <f>Returns!P58</f>
        <v>23330091</v>
      </c>
      <c r="E58" s="31"/>
    </row>
    <row r="59" spans="2:5" hidden="1" outlineLevel="1" x14ac:dyDescent="0.25">
      <c r="B59" s="63">
        <v>38929</v>
      </c>
      <c r="C59" s="30"/>
      <c r="D59" s="30">
        <f>Returns!P59</f>
        <v>29141039</v>
      </c>
      <c r="E59" s="31"/>
    </row>
    <row r="60" spans="2:5" hidden="1" outlineLevel="1" x14ac:dyDescent="0.25">
      <c r="B60" s="63">
        <v>38960</v>
      </c>
      <c r="C60" s="30"/>
      <c r="D60" s="30">
        <f>Returns!P60</f>
        <v>27804324</v>
      </c>
      <c r="E60" s="31"/>
    </row>
    <row r="61" spans="2:5" hidden="1" outlineLevel="1" x14ac:dyDescent="0.25">
      <c r="B61" s="63">
        <v>38990</v>
      </c>
      <c r="C61" s="30"/>
      <c r="D61" s="30">
        <f>Returns!P61</f>
        <v>25703673</v>
      </c>
      <c r="E61" s="31"/>
    </row>
    <row r="62" spans="2:5" hidden="1" outlineLevel="1" x14ac:dyDescent="0.25">
      <c r="B62" s="63">
        <v>39021</v>
      </c>
      <c r="C62" s="30"/>
      <c r="D62" s="30">
        <f>Returns!P62</f>
        <v>20764004</v>
      </c>
      <c r="E62" s="31"/>
    </row>
    <row r="63" spans="2:5" hidden="1" outlineLevel="1" x14ac:dyDescent="0.25">
      <c r="B63" s="63">
        <v>39051</v>
      </c>
      <c r="C63" s="30"/>
      <c r="D63" s="30">
        <f>Returns!P63</f>
        <v>18135819</v>
      </c>
      <c r="E63" s="31"/>
    </row>
    <row r="64" spans="2:5" hidden="1" outlineLevel="1" x14ac:dyDescent="0.25">
      <c r="B64" s="63">
        <v>39082</v>
      </c>
      <c r="C64" s="30"/>
      <c r="D64" s="30">
        <f>Returns!P64</f>
        <v>15498629</v>
      </c>
      <c r="E64" s="31"/>
    </row>
    <row r="65" spans="2:5" hidden="1" outlineLevel="1" x14ac:dyDescent="0.25">
      <c r="B65" s="63">
        <v>39113</v>
      </c>
      <c r="C65" s="30"/>
      <c r="D65" s="30">
        <f>Returns!P65</f>
        <v>19144151</v>
      </c>
      <c r="E65" s="31"/>
    </row>
    <row r="66" spans="2:5" hidden="1" outlineLevel="1" x14ac:dyDescent="0.25">
      <c r="B66" s="63">
        <v>39141</v>
      </c>
      <c r="C66" s="30"/>
      <c r="D66" s="30">
        <f>Returns!P66</f>
        <v>14505119</v>
      </c>
      <c r="E66" s="31"/>
    </row>
    <row r="67" spans="2:5" hidden="1" outlineLevel="1" x14ac:dyDescent="0.25">
      <c r="B67" s="63">
        <v>39172</v>
      </c>
      <c r="C67" s="30"/>
      <c r="D67" s="30">
        <f>Returns!P67</f>
        <v>22113867</v>
      </c>
      <c r="E67" s="31"/>
    </row>
    <row r="68" spans="2:5" hidden="1" outlineLevel="1" x14ac:dyDescent="0.25">
      <c r="B68" s="63">
        <v>39202</v>
      </c>
      <c r="C68" s="30"/>
      <c r="D68" s="30">
        <f>Returns!P68</f>
        <v>23332835</v>
      </c>
      <c r="E68" s="31"/>
    </row>
    <row r="69" spans="2:5" hidden="1" outlineLevel="1" x14ac:dyDescent="0.25">
      <c r="B69" s="63">
        <v>39233</v>
      </c>
      <c r="C69" s="30"/>
      <c r="D69" s="30">
        <f>Returns!P69</f>
        <v>29259357</v>
      </c>
      <c r="E69" s="31"/>
    </row>
    <row r="70" spans="2:5" hidden="1" outlineLevel="1" x14ac:dyDescent="0.25">
      <c r="B70" s="63">
        <v>39263</v>
      </c>
      <c r="C70" s="30"/>
      <c r="D70" s="30">
        <f>Returns!P70</f>
        <v>26785934</v>
      </c>
      <c r="E70" s="31"/>
    </row>
    <row r="71" spans="2:5" hidden="1" outlineLevel="1" x14ac:dyDescent="0.25">
      <c r="B71" s="63">
        <v>39294</v>
      </c>
      <c r="C71" s="30"/>
      <c r="D71" s="30">
        <f>Returns!P71</f>
        <v>35077053</v>
      </c>
      <c r="E71" s="31"/>
    </row>
    <row r="72" spans="2:5" hidden="1" outlineLevel="1" x14ac:dyDescent="0.25">
      <c r="B72" s="63">
        <v>39325</v>
      </c>
      <c r="C72" s="30"/>
      <c r="D72" s="30">
        <f>Returns!P72</f>
        <v>33242017</v>
      </c>
      <c r="E72" s="31"/>
    </row>
    <row r="73" spans="2:5" hidden="1" outlineLevel="1" x14ac:dyDescent="0.25">
      <c r="B73" s="63">
        <v>39355</v>
      </c>
      <c r="C73" s="30"/>
      <c r="D73" s="30">
        <f>Returns!P73</f>
        <v>27658897</v>
      </c>
      <c r="E73" s="31"/>
    </row>
    <row r="74" spans="2:5" hidden="1" outlineLevel="1" x14ac:dyDescent="0.25">
      <c r="B74" s="63">
        <v>39386</v>
      </c>
      <c r="C74" s="30"/>
      <c r="D74" s="30">
        <f>Returns!P74</f>
        <v>28147322</v>
      </c>
      <c r="E74" s="31"/>
    </row>
    <row r="75" spans="2:5" hidden="1" outlineLevel="1" x14ac:dyDescent="0.25">
      <c r="B75" s="63">
        <v>39416</v>
      </c>
      <c r="C75" s="30"/>
      <c r="D75" s="30">
        <f>Returns!P75</f>
        <v>21363041</v>
      </c>
      <c r="E75" s="31"/>
    </row>
    <row r="76" spans="2:5" hidden="1" outlineLevel="1" x14ac:dyDescent="0.25">
      <c r="B76" s="63">
        <v>39447</v>
      </c>
      <c r="C76" s="30"/>
      <c r="D76" s="30">
        <f>Returns!P76</f>
        <v>15101218</v>
      </c>
      <c r="E76" s="31"/>
    </row>
    <row r="77" spans="2:5" hidden="1" outlineLevel="1" x14ac:dyDescent="0.25">
      <c r="B77" s="63">
        <v>39478</v>
      </c>
      <c r="C77" s="30"/>
      <c r="D77" s="30">
        <f>Returns!P77</f>
        <v>20176662</v>
      </c>
      <c r="E77" s="31"/>
    </row>
    <row r="78" spans="2:5" hidden="1" outlineLevel="1" x14ac:dyDescent="0.25">
      <c r="B78" s="63">
        <v>39507</v>
      </c>
      <c r="C78" s="30"/>
      <c r="D78" s="30">
        <f>Returns!P78</f>
        <v>17454923</v>
      </c>
      <c r="E78" s="31"/>
    </row>
    <row r="79" spans="2:5" hidden="1" outlineLevel="1" x14ac:dyDescent="0.25">
      <c r="B79" s="63">
        <v>39538</v>
      </c>
      <c r="C79" s="30"/>
      <c r="D79" s="30">
        <f>Returns!P79</f>
        <v>24535240</v>
      </c>
      <c r="E79" s="31"/>
    </row>
    <row r="80" spans="2:5" hidden="1" outlineLevel="1" x14ac:dyDescent="0.25">
      <c r="B80" s="63">
        <v>39568</v>
      </c>
      <c r="C80" s="30"/>
      <c r="D80" s="30">
        <f>Returns!P80</f>
        <v>26083561</v>
      </c>
      <c r="E80" s="31"/>
    </row>
    <row r="81" spans="2:5" hidden="1" outlineLevel="1" x14ac:dyDescent="0.25">
      <c r="B81" s="63">
        <v>39599</v>
      </c>
      <c r="C81" s="30"/>
      <c r="D81" s="30">
        <f>Returns!P81</f>
        <v>29694646</v>
      </c>
      <c r="E81" s="31"/>
    </row>
    <row r="82" spans="2:5" hidden="1" outlineLevel="1" x14ac:dyDescent="0.25">
      <c r="B82" s="63">
        <v>39629</v>
      </c>
      <c r="C82" s="30"/>
      <c r="D82" s="30">
        <f>Returns!P82</f>
        <v>28820494</v>
      </c>
      <c r="E82" s="31"/>
    </row>
    <row r="83" spans="2:5" hidden="1" outlineLevel="1" x14ac:dyDescent="0.25">
      <c r="B83" s="63">
        <v>39660</v>
      </c>
      <c r="C83" s="30"/>
      <c r="D83" s="30">
        <f>Returns!P83</f>
        <v>37865306</v>
      </c>
      <c r="E83" s="31"/>
    </row>
    <row r="84" spans="2:5" hidden="1" outlineLevel="1" x14ac:dyDescent="0.25">
      <c r="B84" s="63">
        <v>39691</v>
      </c>
      <c r="C84" s="30"/>
      <c r="D84" s="30">
        <f>Returns!P84</f>
        <v>32180042</v>
      </c>
      <c r="E84" s="31"/>
    </row>
    <row r="85" spans="2:5" hidden="1" outlineLevel="1" x14ac:dyDescent="0.25">
      <c r="B85" s="63">
        <v>39721</v>
      </c>
      <c r="C85" s="30"/>
      <c r="D85" s="30">
        <f>Returns!P85</f>
        <v>33896511</v>
      </c>
      <c r="E85" s="31"/>
    </row>
    <row r="86" spans="2:5" hidden="1" outlineLevel="1" x14ac:dyDescent="0.25">
      <c r="B86" s="63">
        <v>39752</v>
      </c>
      <c r="C86" s="30"/>
      <c r="D86" s="30">
        <f>Returns!P86</f>
        <v>26265618</v>
      </c>
      <c r="E86" s="31"/>
    </row>
    <row r="87" spans="2:5" hidden="1" outlineLevel="1" x14ac:dyDescent="0.25">
      <c r="B87" s="63">
        <v>39782</v>
      </c>
      <c r="C87" s="30"/>
      <c r="D87" s="30">
        <f>Returns!P87</f>
        <v>27326621</v>
      </c>
      <c r="E87" s="31"/>
    </row>
    <row r="88" spans="2:5" hidden="1" outlineLevel="1" x14ac:dyDescent="0.25">
      <c r="B88" s="63">
        <v>39813</v>
      </c>
      <c r="C88" s="30"/>
      <c r="D88" s="30">
        <f>Returns!P88</f>
        <v>18097193</v>
      </c>
      <c r="E88" s="31"/>
    </row>
    <row r="89" spans="2:5" hidden="1" outlineLevel="1" x14ac:dyDescent="0.25">
      <c r="B89" s="63">
        <v>39844</v>
      </c>
      <c r="C89" s="30"/>
      <c r="D89" s="30">
        <f>Returns!P89</f>
        <v>21223289</v>
      </c>
      <c r="E89" s="31"/>
    </row>
    <row r="90" spans="2:5" hidden="1" outlineLevel="1" x14ac:dyDescent="0.25">
      <c r="B90" s="63">
        <v>39872</v>
      </c>
      <c r="C90" s="30"/>
      <c r="D90" s="30">
        <f>Returns!P90</f>
        <v>22257643</v>
      </c>
      <c r="E90" s="31"/>
    </row>
    <row r="91" spans="2:5" hidden="1" outlineLevel="1" x14ac:dyDescent="0.25">
      <c r="B91" s="63">
        <v>39903</v>
      </c>
      <c r="C91" s="30"/>
      <c r="D91" s="30">
        <f>Returns!P91</f>
        <v>23571695</v>
      </c>
      <c r="E91" s="31"/>
    </row>
    <row r="92" spans="2:5" hidden="1" outlineLevel="1" x14ac:dyDescent="0.25">
      <c r="B92" s="63">
        <v>39933</v>
      </c>
      <c r="C92" s="30"/>
      <c r="D92" s="30">
        <f>Returns!P92</f>
        <v>33347358</v>
      </c>
      <c r="E92" s="31"/>
    </row>
    <row r="93" spans="2:5" hidden="1" outlineLevel="1" x14ac:dyDescent="0.25">
      <c r="B93" s="63">
        <v>39964</v>
      </c>
      <c r="C93" s="30"/>
      <c r="D93" s="30">
        <f>Returns!P93</f>
        <v>32628932</v>
      </c>
      <c r="E93" s="31"/>
    </row>
    <row r="94" spans="2:5" hidden="1" outlineLevel="1" x14ac:dyDescent="0.25">
      <c r="B94" s="63">
        <v>39994</v>
      </c>
      <c r="C94" s="30"/>
      <c r="D94" s="30">
        <f>Returns!P94</f>
        <v>36234969</v>
      </c>
      <c r="E94" s="31"/>
    </row>
    <row r="95" spans="2:5" hidden="1" outlineLevel="1" x14ac:dyDescent="0.25">
      <c r="B95" s="63">
        <v>40025</v>
      </c>
      <c r="C95" s="30"/>
      <c r="D95" s="30">
        <f>Returns!P95</f>
        <v>40846032</v>
      </c>
      <c r="E95" s="31"/>
    </row>
    <row r="96" spans="2:5" hidden="1" outlineLevel="1" x14ac:dyDescent="0.25">
      <c r="B96" s="63">
        <v>40056</v>
      </c>
      <c r="C96" s="30"/>
      <c r="D96" s="30">
        <f>Returns!P96</f>
        <v>37871886</v>
      </c>
      <c r="E96" s="31"/>
    </row>
    <row r="97" spans="2:5" hidden="1" outlineLevel="1" x14ac:dyDescent="0.25">
      <c r="B97" s="63">
        <v>40086</v>
      </c>
      <c r="C97" s="30"/>
      <c r="D97" s="30">
        <f>Returns!P97</f>
        <v>37888712</v>
      </c>
      <c r="E97" s="31"/>
    </row>
    <row r="98" spans="2:5" hidden="1" outlineLevel="1" x14ac:dyDescent="0.25">
      <c r="B98" s="63">
        <v>40117</v>
      </c>
      <c r="C98" s="30"/>
      <c r="D98" s="30">
        <f>Returns!P98</f>
        <v>29794242</v>
      </c>
      <c r="E98" s="31"/>
    </row>
    <row r="99" spans="2:5" hidden="1" outlineLevel="1" x14ac:dyDescent="0.25">
      <c r="B99" s="63">
        <v>40147</v>
      </c>
      <c r="C99" s="30"/>
      <c r="D99" s="30">
        <f>Returns!P99</f>
        <v>27548525</v>
      </c>
      <c r="E99" s="31"/>
    </row>
    <row r="100" spans="2:5" hidden="1" outlineLevel="1" x14ac:dyDescent="0.25">
      <c r="B100" s="63">
        <v>40178</v>
      </c>
      <c r="C100" s="30"/>
      <c r="D100" s="30">
        <f>Returns!P100</f>
        <v>18591567</v>
      </c>
      <c r="E100" s="31"/>
    </row>
    <row r="101" spans="2:5" hidden="1" outlineLevel="1" x14ac:dyDescent="0.25">
      <c r="B101" s="63">
        <v>40209</v>
      </c>
      <c r="C101" s="30"/>
      <c r="D101" s="30">
        <f>Returns!P101</f>
        <v>24494643</v>
      </c>
      <c r="E101" s="31"/>
    </row>
    <row r="102" spans="2:5" hidden="1" outlineLevel="1" x14ac:dyDescent="0.25">
      <c r="B102" s="63">
        <v>40237</v>
      </c>
      <c r="C102" s="30"/>
      <c r="D102" s="30">
        <f>Returns!P102</f>
        <v>21349422</v>
      </c>
      <c r="E102" s="31"/>
    </row>
    <row r="103" spans="2:5" hidden="1" outlineLevel="1" x14ac:dyDescent="0.25">
      <c r="B103" s="63">
        <v>40268</v>
      </c>
      <c r="C103" s="30"/>
      <c r="D103" s="30">
        <f>Returns!P103</f>
        <v>31330786</v>
      </c>
      <c r="E103" s="31"/>
    </row>
    <row r="104" spans="2:5" hidden="1" outlineLevel="1" x14ac:dyDescent="0.25">
      <c r="B104" s="63">
        <v>40298</v>
      </c>
      <c r="C104" s="30"/>
      <c r="D104" s="30">
        <f>Returns!P104</f>
        <v>30897924</v>
      </c>
      <c r="E104" s="31"/>
    </row>
    <row r="105" spans="2:5" hidden="1" outlineLevel="1" x14ac:dyDescent="0.25">
      <c r="B105" s="63">
        <v>40329</v>
      </c>
      <c r="C105" s="30"/>
      <c r="D105" s="30">
        <f>Returns!P105</f>
        <v>30248380</v>
      </c>
      <c r="E105" s="31"/>
    </row>
    <row r="106" spans="2:5" hidden="1" outlineLevel="1" x14ac:dyDescent="0.25">
      <c r="B106" s="63">
        <v>40359</v>
      </c>
      <c r="C106" s="30"/>
      <c r="D106" s="30">
        <f>Returns!P106</f>
        <v>34479306</v>
      </c>
      <c r="E106" s="31"/>
    </row>
    <row r="107" spans="2:5" hidden="1" outlineLevel="1" x14ac:dyDescent="0.25">
      <c r="B107" s="63">
        <v>40390</v>
      </c>
      <c r="C107" s="30"/>
      <c r="D107" s="30">
        <f>Returns!P107</f>
        <v>37935275</v>
      </c>
      <c r="E107" s="31"/>
    </row>
    <row r="108" spans="2:5" hidden="1" outlineLevel="1" x14ac:dyDescent="0.25">
      <c r="B108" s="63">
        <v>40421</v>
      </c>
      <c r="C108" s="30"/>
      <c r="D108" s="30">
        <f>Returns!P108</f>
        <v>39532551</v>
      </c>
      <c r="E108" s="31"/>
    </row>
    <row r="109" spans="2:5" hidden="1" outlineLevel="1" x14ac:dyDescent="0.25">
      <c r="B109" s="63">
        <v>40451</v>
      </c>
      <c r="C109" s="30"/>
      <c r="D109" s="30">
        <f>Returns!P109</f>
        <v>32425389</v>
      </c>
      <c r="E109" s="31"/>
    </row>
    <row r="110" spans="2:5" hidden="1" outlineLevel="1" x14ac:dyDescent="0.25">
      <c r="B110" s="63">
        <v>40482</v>
      </c>
      <c r="C110" s="30"/>
      <c r="D110" s="30">
        <f>Returns!P110</f>
        <v>30910524</v>
      </c>
      <c r="E110" s="31"/>
    </row>
    <row r="111" spans="2:5" hidden="1" outlineLevel="1" x14ac:dyDescent="0.25">
      <c r="B111" s="63">
        <v>40512</v>
      </c>
      <c r="C111" s="30"/>
      <c r="D111" s="30">
        <f>Returns!P111</f>
        <v>25669818</v>
      </c>
      <c r="E111" s="31"/>
    </row>
    <row r="112" spans="2:5" hidden="1" outlineLevel="1" x14ac:dyDescent="0.25">
      <c r="B112" s="63">
        <v>40543</v>
      </c>
      <c r="C112" s="30"/>
      <c r="D112" s="30">
        <f>Returns!P112</f>
        <v>22237950</v>
      </c>
      <c r="E112" s="31"/>
    </row>
    <row r="113" spans="2:5" hidden="1" outlineLevel="1" x14ac:dyDescent="0.25">
      <c r="B113" s="63">
        <v>40574</v>
      </c>
      <c r="C113" s="30"/>
      <c r="D113" s="30">
        <f>Returns!P113</f>
        <v>20867626</v>
      </c>
      <c r="E113" s="31"/>
    </row>
    <row r="114" spans="2:5" hidden="1" outlineLevel="1" x14ac:dyDescent="0.25">
      <c r="B114" s="63">
        <v>40602</v>
      </c>
      <c r="C114" s="30"/>
      <c r="D114" s="30">
        <f>Returns!P114</f>
        <v>20595293</v>
      </c>
      <c r="E114" s="31"/>
    </row>
    <row r="115" spans="2:5" hidden="1" outlineLevel="1" x14ac:dyDescent="0.25">
      <c r="B115" s="63">
        <v>40633</v>
      </c>
      <c r="C115" s="30"/>
      <c r="D115" s="30">
        <f>Returns!P115</f>
        <v>25477153</v>
      </c>
      <c r="E115" s="31"/>
    </row>
    <row r="116" spans="2:5" hidden="1" outlineLevel="1" x14ac:dyDescent="0.25">
      <c r="B116" s="63">
        <v>40663</v>
      </c>
      <c r="C116" s="30"/>
      <c r="D116" s="30">
        <f>Returns!P116</f>
        <v>31390745</v>
      </c>
      <c r="E116" s="31"/>
    </row>
    <row r="117" spans="2:5" hidden="1" outlineLevel="1" x14ac:dyDescent="0.25">
      <c r="B117" s="63">
        <v>40694</v>
      </c>
      <c r="C117" s="30"/>
      <c r="D117" s="30">
        <f>Returns!P117</f>
        <v>37542353</v>
      </c>
      <c r="E117" s="31"/>
    </row>
    <row r="118" spans="2:5" hidden="1" outlineLevel="1" x14ac:dyDescent="0.25">
      <c r="B118" s="63">
        <v>40724</v>
      </c>
      <c r="C118" s="30"/>
      <c r="D118" s="30">
        <f>Returns!P118</f>
        <v>34287904</v>
      </c>
      <c r="E118" s="31"/>
    </row>
    <row r="119" spans="2:5" hidden="1" outlineLevel="1" x14ac:dyDescent="0.25">
      <c r="B119" s="63">
        <v>40755</v>
      </c>
      <c r="C119" s="30"/>
      <c r="D119" s="30">
        <f>Returns!P119</f>
        <v>35556803</v>
      </c>
      <c r="E119" s="31"/>
    </row>
    <row r="120" spans="2:5" hidden="1" outlineLevel="1" x14ac:dyDescent="0.25">
      <c r="B120" s="63">
        <v>40786</v>
      </c>
      <c r="C120" s="30"/>
      <c r="D120" s="30">
        <f>Returns!P120</f>
        <v>41237038</v>
      </c>
      <c r="E120" s="31"/>
    </row>
    <row r="121" spans="2:5" hidden="1" outlineLevel="1" x14ac:dyDescent="0.25">
      <c r="B121" s="63">
        <v>40816</v>
      </c>
      <c r="C121" s="30"/>
      <c r="D121" s="30">
        <f>Returns!P121</f>
        <v>35922986</v>
      </c>
      <c r="E121" s="31"/>
    </row>
    <row r="122" spans="2:5" hidden="1" outlineLevel="1" x14ac:dyDescent="0.25">
      <c r="B122" s="63">
        <v>40847</v>
      </c>
      <c r="C122" s="30"/>
      <c r="D122" s="30">
        <f>Returns!P122</f>
        <v>32021894</v>
      </c>
      <c r="E122" s="31"/>
    </row>
    <row r="123" spans="2:5" hidden="1" outlineLevel="1" x14ac:dyDescent="0.25">
      <c r="B123" s="63">
        <v>40877</v>
      </c>
      <c r="C123" s="30"/>
      <c r="D123" s="30">
        <f>Returns!P123</f>
        <v>26455045</v>
      </c>
      <c r="E123" s="31"/>
    </row>
    <row r="124" spans="2:5" hidden="1" outlineLevel="1" x14ac:dyDescent="0.25">
      <c r="B124" s="63">
        <v>40908</v>
      </c>
      <c r="C124" s="30"/>
      <c r="D124" s="30">
        <f>Returns!P124</f>
        <v>22649161</v>
      </c>
      <c r="E124" s="31"/>
    </row>
    <row r="125" spans="2:5" hidden="1" outlineLevel="1" x14ac:dyDescent="0.25">
      <c r="B125" s="63">
        <v>40939</v>
      </c>
      <c r="C125" s="30"/>
      <c r="D125" s="30">
        <f>Returns!P125</f>
        <v>25370727</v>
      </c>
      <c r="E125" s="31"/>
    </row>
    <row r="126" spans="2:5" hidden="1" outlineLevel="1" x14ac:dyDescent="0.25">
      <c r="B126" s="63">
        <v>40968</v>
      </c>
      <c r="C126" s="30"/>
      <c r="D126" s="30">
        <f>Returns!P126</f>
        <v>23990963</v>
      </c>
      <c r="E126" s="31"/>
    </row>
    <row r="127" spans="2:5" hidden="1" outlineLevel="1" x14ac:dyDescent="0.25">
      <c r="B127" s="63">
        <v>40999</v>
      </c>
      <c r="C127" s="30"/>
      <c r="D127" s="30">
        <f>Returns!P127</f>
        <v>26767999</v>
      </c>
      <c r="E127" s="31"/>
    </row>
    <row r="128" spans="2:5" hidden="1" outlineLevel="1" x14ac:dyDescent="0.25">
      <c r="B128" s="63">
        <v>41029</v>
      </c>
      <c r="C128" s="30"/>
      <c r="D128" s="30">
        <f>Returns!P128</f>
        <v>30764291</v>
      </c>
      <c r="E128" s="31"/>
    </row>
    <row r="129" spans="2:5" hidden="1" outlineLevel="1" x14ac:dyDescent="0.25">
      <c r="B129" s="63">
        <v>41060</v>
      </c>
      <c r="C129" s="30"/>
      <c r="D129" s="30">
        <f>Returns!P129</f>
        <v>35682628</v>
      </c>
      <c r="E129" s="31"/>
    </row>
    <row r="130" spans="2:5" hidden="1" outlineLevel="1" x14ac:dyDescent="0.25">
      <c r="B130" s="63">
        <v>41090</v>
      </c>
      <c r="C130" s="30"/>
      <c r="D130" s="30">
        <f>Returns!P130</f>
        <v>33158683</v>
      </c>
      <c r="E130" s="31"/>
    </row>
    <row r="131" spans="2:5" hidden="1" outlineLevel="1" x14ac:dyDescent="0.25">
      <c r="B131" s="63">
        <v>41121</v>
      </c>
      <c r="C131" s="30"/>
      <c r="D131" s="30">
        <f>Returns!P131</f>
        <v>42751333</v>
      </c>
      <c r="E131" s="31"/>
    </row>
    <row r="132" spans="2:5" hidden="1" outlineLevel="1" x14ac:dyDescent="0.25">
      <c r="B132" s="63">
        <v>41152</v>
      </c>
      <c r="C132" s="30"/>
      <c r="D132" s="30">
        <f>Returns!P132</f>
        <v>45068050</v>
      </c>
      <c r="E132" s="31"/>
    </row>
    <row r="133" spans="2:5" hidden="1" outlineLevel="1" x14ac:dyDescent="0.25">
      <c r="B133" s="63">
        <v>41182</v>
      </c>
      <c r="C133" s="30"/>
      <c r="D133" s="30">
        <f>Returns!P133</f>
        <v>36552390</v>
      </c>
      <c r="E133" s="31"/>
    </row>
    <row r="134" spans="2:5" hidden="1" outlineLevel="1" x14ac:dyDescent="0.25">
      <c r="B134" s="63">
        <v>41213</v>
      </c>
      <c r="C134" s="30"/>
      <c r="D134" s="30">
        <f>Returns!P134</f>
        <v>35416710</v>
      </c>
      <c r="E134" s="31"/>
    </row>
    <row r="135" spans="2:5" hidden="1" outlineLevel="1" x14ac:dyDescent="0.25">
      <c r="B135" s="63">
        <v>41243</v>
      </c>
      <c r="C135" s="30"/>
      <c r="D135" s="30">
        <f>Returns!P135</f>
        <v>25031270</v>
      </c>
      <c r="E135" s="31"/>
    </row>
    <row r="136" spans="2:5" hidden="1" outlineLevel="1" x14ac:dyDescent="0.25">
      <c r="B136" s="63">
        <v>41274</v>
      </c>
      <c r="C136" s="30"/>
      <c r="D136" s="30">
        <f>Returns!P136</f>
        <v>21952122</v>
      </c>
      <c r="E136" s="31"/>
    </row>
    <row r="137" spans="2:5" hidden="1" outlineLevel="1" x14ac:dyDescent="0.25">
      <c r="B137" s="63">
        <v>41305</v>
      </c>
      <c r="C137" s="30"/>
      <c r="D137" s="30">
        <f>Returns!P137</f>
        <v>28678944</v>
      </c>
      <c r="E137" s="31"/>
    </row>
    <row r="138" spans="2:5" hidden="1" outlineLevel="1" x14ac:dyDescent="0.25">
      <c r="B138" s="63">
        <v>41333</v>
      </c>
      <c r="C138" s="30"/>
      <c r="D138" s="30">
        <f>Returns!P138</f>
        <v>25197070</v>
      </c>
      <c r="E138" s="31"/>
    </row>
    <row r="139" spans="2:5" hidden="1" outlineLevel="1" x14ac:dyDescent="0.25">
      <c r="B139" s="63">
        <v>41364</v>
      </c>
      <c r="C139" s="30"/>
      <c r="D139" s="30">
        <f>Returns!P139</f>
        <v>24695769</v>
      </c>
      <c r="E139" s="31"/>
    </row>
    <row r="140" spans="2:5" hidden="1" outlineLevel="1" x14ac:dyDescent="0.25">
      <c r="B140" s="63">
        <v>41394</v>
      </c>
      <c r="C140" s="30"/>
      <c r="D140" s="30">
        <f>Returns!P140</f>
        <v>34588420</v>
      </c>
      <c r="E140" s="31"/>
    </row>
    <row r="141" spans="2:5" hidden="1" outlineLevel="1" x14ac:dyDescent="0.25">
      <c r="B141" s="63">
        <v>41425</v>
      </c>
      <c r="C141" s="30"/>
      <c r="D141" s="30">
        <f>Returns!P141</f>
        <v>42022480</v>
      </c>
      <c r="E141" s="31"/>
    </row>
    <row r="142" spans="2:5" hidden="1" outlineLevel="1" x14ac:dyDescent="0.25">
      <c r="B142" s="63">
        <v>41455</v>
      </c>
      <c r="C142" s="30"/>
      <c r="D142" s="30">
        <f>Returns!P142</f>
        <v>33988110</v>
      </c>
      <c r="E142" s="31"/>
    </row>
    <row r="143" spans="2:5" hidden="1" outlineLevel="1" x14ac:dyDescent="0.25">
      <c r="B143" s="63">
        <v>41486</v>
      </c>
      <c r="C143" s="30"/>
      <c r="D143" s="30">
        <f>Returns!P143</f>
        <v>48398382</v>
      </c>
      <c r="E143" s="31"/>
    </row>
    <row r="144" spans="2:5" hidden="1" outlineLevel="1" x14ac:dyDescent="0.25">
      <c r="B144" s="63">
        <v>41517</v>
      </c>
      <c r="C144" s="30"/>
      <c r="D144" s="30">
        <f>Returns!P144</f>
        <v>44070765</v>
      </c>
      <c r="E144" s="31"/>
    </row>
    <row r="145" spans="2:17" hidden="1" outlineLevel="1" x14ac:dyDescent="0.25">
      <c r="B145" s="63">
        <v>41547</v>
      </c>
      <c r="C145" s="30"/>
      <c r="D145" s="30">
        <f>Returns!P145</f>
        <v>42145286</v>
      </c>
      <c r="E145" s="31"/>
    </row>
    <row r="146" spans="2:17" hidden="1" outlineLevel="1" x14ac:dyDescent="0.25">
      <c r="B146" s="63">
        <v>41578</v>
      </c>
      <c r="C146" s="30"/>
      <c r="D146" s="30">
        <f>Returns!P146</f>
        <v>39509251</v>
      </c>
      <c r="E146" s="31"/>
    </row>
    <row r="147" spans="2:17" hidden="1" outlineLevel="1" x14ac:dyDescent="0.25">
      <c r="B147" s="63">
        <v>41608</v>
      </c>
      <c r="C147" s="30"/>
      <c r="D147" s="30">
        <f>Returns!P147</f>
        <v>25741164</v>
      </c>
      <c r="E147" s="31"/>
    </row>
    <row r="148" spans="2:17" hidden="1" outlineLevel="1" x14ac:dyDescent="0.25">
      <c r="B148" s="63">
        <v>41639</v>
      </c>
      <c r="C148" s="30"/>
      <c r="D148" s="30">
        <f>Returns!P148</f>
        <v>22333471</v>
      </c>
      <c r="E148" s="31"/>
    </row>
    <row r="149" spans="2:17" collapsed="1" x14ac:dyDescent="0.25">
      <c r="B149" s="27">
        <v>41670</v>
      </c>
      <c r="C149" s="30">
        <f>Sales!P148</f>
        <v>35631762</v>
      </c>
      <c r="D149" s="30">
        <f>Returns!P149</f>
        <v>29924741</v>
      </c>
      <c r="E149" s="31">
        <f t="shared" ref="E149:E212" si="0">IFERROR(D149/C149,0)</f>
        <v>0.83983332061995697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Sales!P149</f>
        <v>37047862</v>
      </c>
      <c r="D150" s="30">
        <f>Returns!P150</f>
        <v>23305088</v>
      </c>
      <c r="E150" s="31">
        <f t="shared" si="0"/>
        <v>0.62905352001149217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Sales!P150</f>
        <v>46560853</v>
      </c>
      <c r="D151" s="30">
        <f>Returns!P151</f>
        <v>30344139</v>
      </c>
      <c r="E151" s="31">
        <f t="shared" si="0"/>
        <v>0.65170925884884456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Sales!P151</f>
        <v>46220023</v>
      </c>
      <c r="D152" s="30">
        <f>Returns!P152</f>
        <v>36058310</v>
      </c>
      <c r="E152" s="31">
        <f t="shared" si="0"/>
        <v>0.78014478703310031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Sales!P152</f>
        <v>53003231</v>
      </c>
      <c r="D153" s="30">
        <f>Returns!P153</f>
        <v>41818494</v>
      </c>
      <c r="E153" s="31">
        <f t="shared" si="0"/>
        <v>0.78898009066654828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Sales!P153</f>
        <v>59506296</v>
      </c>
      <c r="D154" s="30">
        <f>Returns!P154</f>
        <v>37899833</v>
      </c>
      <c r="E154" s="31">
        <f t="shared" si="0"/>
        <v>0.63690458905390446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Sales!P154</f>
        <v>78666191</v>
      </c>
      <c r="D155" s="30">
        <f>Returns!P155</f>
        <v>48769883</v>
      </c>
      <c r="E155" s="31">
        <f t="shared" si="0"/>
        <v>0.61995988848627492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Sales!P155</f>
        <v>56635403</v>
      </c>
      <c r="D156" s="30">
        <f>Returns!P156</f>
        <v>44743611</v>
      </c>
      <c r="E156" s="31">
        <f t="shared" si="0"/>
        <v>0.79002900358985706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Sales!P156</f>
        <v>46714785</v>
      </c>
      <c r="D157" s="30">
        <f>Returns!P157</f>
        <v>43707797</v>
      </c>
      <c r="E157" s="31">
        <f t="shared" si="0"/>
        <v>0.9356309142812067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Sales!P157</f>
        <v>44336522</v>
      </c>
      <c r="D158" s="30">
        <f>Returns!P158</f>
        <v>40610742</v>
      </c>
      <c r="E158" s="31">
        <f t="shared" si="0"/>
        <v>0.91596589376135551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Sales!P158</f>
        <v>36726163</v>
      </c>
      <c r="D159" s="30">
        <f>Returns!P159</f>
        <v>27237737</v>
      </c>
      <c r="E159" s="31">
        <f t="shared" si="0"/>
        <v>0.74164396100948526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Sales!P159</f>
        <v>40772304</v>
      </c>
      <c r="D160" s="30">
        <f>Returns!P160</f>
        <v>27510577</v>
      </c>
      <c r="E160" s="31">
        <f t="shared" si="0"/>
        <v>0.67473687530633542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Sales!P160</f>
        <v>38255123</v>
      </c>
      <c r="D161" s="30">
        <f>Returns!P161</f>
        <v>29264175</v>
      </c>
      <c r="E161" s="31">
        <f t="shared" si="0"/>
        <v>0.76497401406865162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Sales!P161</f>
        <v>38145826</v>
      </c>
      <c r="D162" s="30">
        <f>Returns!P162</f>
        <v>25431972</v>
      </c>
      <c r="E162" s="31">
        <f t="shared" si="0"/>
        <v>0.6667039271872105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Sales!P162</f>
        <v>47605515</v>
      </c>
      <c r="D163" s="30">
        <f>Returns!P163</f>
        <v>35245366</v>
      </c>
      <c r="E163" s="31">
        <f t="shared" si="0"/>
        <v>0.74036308608361867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Sales!P163</f>
        <v>45052301</v>
      </c>
      <c r="D164" s="30">
        <f>Returns!P164</f>
        <v>39772245</v>
      </c>
      <c r="E164" s="31">
        <f t="shared" si="0"/>
        <v>0.8828016353704109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Sales!P164</f>
        <v>53650175</v>
      </c>
      <c r="D165" s="30">
        <f>Returns!P165</f>
        <v>38619679</v>
      </c>
      <c r="E165" s="31">
        <f t="shared" si="0"/>
        <v>0.71984255410164089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Sales!P165</f>
        <v>65657087</v>
      </c>
      <c r="D166" s="30">
        <f>Returns!P166</f>
        <v>43353034</v>
      </c>
      <c r="E166" s="31">
        <f t="shared" si="0"/>
        <v>0.66029481326212358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Sales!P166</f>
        <v>89959825</v>
      </c>
      <c r="D167" s="30">
        <f>Returns!P167</f>
        <v>50258468</v>
      </c>
      <c r="E167" s="31">
        <f t="shared" si="0"/>
        <v>0.55867680934239261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Sales!P167</f>
        <v>51972664</v>
      </c>
      <c r="D168" s="30">
        <f>Returns!P168</f>
        <v>48082725</v>
      </c>
      <c r="E168" s="31">
        <f t="shared" si="0"/>
        <v>0.92515413487367126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Sales!P168</f>
        <v>43386791</v>
      </c>
      <c r="D169" s="30">
        <f>Returns!P169</f>
        <v>44803620</v>
      </c>
      <c r="E169" s="31">
        <f t="shared" si="0"/>
        <v>1.0326557684342224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Sales!P169</f>
        <v>41627729</v>
      </c>
      <c r="D170" s="30">
        <f>Returns!P170</f>
        <v>40334853</v>
      </c>
      <c r="E170" s="31">
        <f t="shared" si="0"/>
        <v>0.96894195213003331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Sales!P170</f>
        <v>39770278</v>
      </c>
      <c r="D171" s="30">
        <f>Returns!P171</f>
        <v>31867440</v>
      </c>
      <c r="E171" s="31">
        <f t="shared" si="0"/>
        <v>0.80128783610715515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Sales!P171</f>
        <v>38744501</v>
      </c>
      <c r="D172" s="30">
        <f>Returns!P172</f>
        <v>27932035</v>
      </c>
      <c r="E172" s="31">
        <f t="shared" si="0"/>
        <v>0.72092901648159047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Sales!P172</f>
        <v>36982961</v>
      </c>
      <c r="D173" s="30">
        <f>Returns!P173</f>
        <v>29191535</v>
      </c>
      <c r="E173" s="31">
        <f t="shared" si="0"/>
        <v>0.78932389972776917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Sales!P173</f>
        <v>37570771</v>
      </c>
      <c r="D174" s="30">
        <f>Returns!P174</f>
        <v>30557692</v>
      </c>
      <c r="E174" s="31">
        <f t="shared" si="0"/>
        <v>0.81333683570134885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Sales!P174</f>
        <v>43280963</v>
      </c>
      <c r="D175" s="30">
        <f>Returns!P175</f>
        <v>34230876</v>
      </c>
      <c r="E175" s="31">
        <f t="shared" si="0"/>
        <v>0.7908991304098294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Sales!P175</f>
        <v>49683217</v>
      </c>
      <c r="D176" s="30">
        <f>Returns!P176</f>
        <v>38505946</v>
      </c>
      <c r="E176" s="31">
        <f t="shared" si="0"/>
        <v>0.7750292417658865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Sales!P176</f>
        <v>62981373</v>
      </c>
      <c r="D177" s="30">
        <f>Returns!P177</f>
        <v>38708060</v>
      </c>
      <c r="E177" s="31">
        <f t="shared" si="0"/>
        <v>0.61459536615691124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Sales!P177</f>
        <v>60144020</v>
      </c>
      <c r="D178" s="30">
        <f>Returns!P178</f>
        <v>41813329</v>
      </c>
      <c r="E178" s="31">
        <f t="shared" si="0"/>
        <v>0.69522005679035093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Sales!P178</f>
        <v>71246589</v>
      </c>
      <c r="D179" s="30">
        <f>Returns!P179</f>
        <v>44154542</v>
      </c>
      <c r="E179" s="31">
        <f t="shared" si="0"/>
        <v>0.6197425395340681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Sales!P179</f>
        <v>54900813</v>
      </c>
      <c r="D180" s="30">
        <f>Returns!P180</f>
        <v>49849598</v>
      </c>
      <c r="E180" s="31">
        <f t="shared" si="0"/>
        <v>0.90799380329759416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Sales!P180</f>
        <v>41811147</v>
      </c>
      <c r="D181" s="30">
        <f>Returns!P181</f>
        <v>42654365</v>
      </c>
      <c r="E181" s="31">
        <f t="shared" si="0"/>
        <v>1.0201673013179955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Sales!P181</f>
        <v>35055655</v>
      </c>
      <c r="D182" s="30">
        <f>Returns!P182</f>
        <v>35280057</v>
      </c>
      <c r="E182" s="31">
        <f t="shared" si="0"/>
        <v>1.0064013067221251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Sales!P182</f>
        <v>39627162</v>
      </c>
      <c r="D183" s="30">
        <f>Returns!P183</f>
        <v>33808131</v>
      </c>
      <c r="E183" s="31">
        <f t="shared" si="0"/>
        <v>0.85315549470840224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Sales!P183</f>
        <v>37870168</v>
      </c>
      <c r="D184" s="30">
        <f>Returns!P184</f>
        <v>25448704</v>
      </c>
      <c r="E184" s="31">
        <f t="shared" si="0"/>
        <v>0.67199870885178015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Sales!P184</f>
        <v>37476376</v>
      </c>
      <c r="D185" s="30">
        <f>Returns!P185</f>
        <v>30923102</v>
      </c>
      <c r="E185" s="31">
        <f t="shared" si="0"/>
        <v>0.82513586692587348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Sales!P185</f>
        <v>36415635</v>
      </c>
      <c r="D186" s="30">
        <f>Returns!P186</f>
        <v>27175483</v>
      </c>
      <c r="E186" s="31">
        <f t="shared" si="0"/>
        <v>0.74625866060004176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Sales!P186</f>
        <v>43374505</v>
      </c>
      <c r="D187" s="30">
        <f>Returns!P187</f>
        <v>32842873</v>
      </c>
      <c r="E187" s="31">
        <f t="shared" si="0"/>
        <v>0.75719303309628549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Sales!P187</f>
        <v>45330908</v>
      </c>
      <c r="D188" s="30">
        <f>Returns!P188</f>
        <v>34185570</v>
      </c>
      <c r="E188" s="31">
        <f t="shared" si="0"/>
        <v>0.75413380204076208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Sales!P188</f>
        <v>53031723</v>
      </c>
      <c r="D189" s="30">
        <f>Returns!P189</f>
        <v>43428286</v>
      </c>
      <c r="E189" s="31">
        <f t="shared" si="0"/>
        <v>0.81891146550150751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Sales!P189</f>
        <v>65826993</v>
      </c>
      <c r="D190" s="30">
        <f>Returns!P190</f>
        <v>42194622</v>
      </c>
      <c r="E190" s="31">
        <f t="shared" si="0"/>
        <v>0.64099270036533496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Sales!P190</f>
        <v>78904154</v>
      </c>
      <c r="D191" s="30">
        <f>Returns!P191</f>
        <v>48328641</v>
      </c>
      <c r="E191" s="31">
        <f t="shared" si="0"/>
        <v>0.61249805681967007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Sales!P191</f>
        <v>56192363</v>
      </c>
      <c r="D192" s="30">
        <f>Returns!P192</f>
        <v>51906188</v>
      </c>
      <c r="E192" s="31">
        <f t="shared" si="0"/>
        <v>0.92372317569204199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Sales!P192</f>
        <v>45202387</v>
      </c>
      <c r="D193" s="30">
        <f>Returns!P193</f>
        <v>43815920</v>
      </c>
      <c r="E193" s="31">
        <f t="shared" si="0"/>
        <v>0.96932757113025914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Sales!P193</f>
        <v>39842995</v>
      </c>
      <c r="D194" s="30">
        <f>Returns!P194</f>
        <v>40053675</v>
      </c>
      <c r="E194" s="31">
        <f t="shared" si="0"/>
        <v>1.0052877550997359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Sales!P194</f>
        <v>39364219</v>
      </c>
      <c r="D195" s="30">
        <f>Returns!P195</f>
        <v>29927088</v>
      </c>
      <c r="E195" s="31">
        <f t="shared" si="0"/>
        <v>0.76026119049891472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Sales!P195</f>
        <v>39083463</v>
      </c>
      <c r="D196" s="30">
        <f>Returns!P196</f>
        <v>28996844</v>
      </c>
      <c r="E196" s="31">
        <f t="shared" si="0"/>
        <v>0.74192105238985606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Sales!P196</f>
        <v>37694041</v>
      </c>
      <c r="D197" s="30">
        <f>Returns!P197</f>
        <v>30138335</v>
      </c>
      <c r="E197" s="31">
        <f t="shared" si="0"/>
        <v>0.79955171163526884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Sales!P197</f>
        <v>35602710</v>
      </c>
      <c r="D198" s="30">
        <f>Returns!P198</f>
        <v>22074934</v>
      </c>
      <c r="E198" s="31">
        <f t="shared" si="0"/>
        <v>0.62003521642032311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Sales!P198</f>
        <v>45169051</v>
      </c>
      <c r="D199" s="30">
        <f>Returns!P199</f>
        <v>33264997</v>
      </c>
      <c r="E199" s="31">
        <f t="shared" si="0"/>
        <v>0.73645552128159608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Sales!P199</f>
        <v>44582079</v>
      </c>
      <c r="D200" s="30">
        <f>Returns!P200</f>
        <v>34408357</v>
      </c>
      <c r="E200" s="31">
        <f t="shared" si="0"/>
        <v>0.77179794598632334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Sales!P200</f>
        <v>63239220</v>
      </c>
      <c r="D201" s="30">
        <f>Returns!P201</f>
        <v>52087844</v>
      </c>
      <c r="E201" s="31">
        <f t="shared" si="0"/>
        <v>0.82366360622411217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Sales!P201</f>
        <v>66625479</v>
      </c>
      <c r="D202" s="30">
        <f>Returns!P202</f>
        <v>41952813</v>
      </c>
      <c r="E202" s="31">
        <f t="shared" si="0"/>
        <v>0.62968122150386341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Sales!P202</f>
        <v>75366141</v>
      </c>
      <c r="D203" s="30">
        <f>Returns!P203</f>
        <v>49074668</v>
      </c>
      <c r="E203" s="31">
        <f t="shared" si="0"/>
        <v>0.65115007016214355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Sales!P203</f>
        <v>55223485</v>
      </c>
      <c r="D204" s="30">
        <f>Returns!P204</f>
        <v>50638967</v>
      </c>
      <c r="E204" s="31">
        <f t="shared" si="0"/>
        <v>0.91698245773514653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Sales!P204</f>
        <v>38633336</v>
      </c>
      <c r="D205" s="30">
        <f>Returns!P205</f>
        <v>38816662</v>
      </c>
      <c r="E205" s="31">
        <f t="shared" si="0"/>
        <v>1.004745280086607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Sales!P205</f>
        <v>36473220</v>
      </c>
      <c r="D206" s="30">
        <f>Returns!P206</f>
        <v>40755343</v>
      </c>
      <c r="E206" s="31">
        <f t="shared" si="0"/>
        <v>1.1174045779341666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Sales!P206</f>
        <v>39234701</v>
      </c>
      <c r="D207" s="30">
        <f>Returns!P207</f>
        <v>30841273</v>
      </c>
      <c r="E207" s="31">
        <f t="shared" si="0"/>
        <v>0.78607131477821124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Sales!P207</f>
        <v>37270567</v>
      </c>
      <c r="D208" s="30">
        <f>Returns!P208</f>
        <v>27943019</v>
      </c>
      <c r="E208" s="31">
        <f t="shared" si="0"/>
        <v>0.74973420715601136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Sales!P208</f>
        <v>39894441</v>
      </c>
      <c r="D209" s="30">
        <f>Returns!P209</f>
        <v>31371203</v>
      </c>
      <c r="E209" s="31">
        <f t="shared" si="0"/>
        <v>0.786355246837523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Sales!P209</f>
        <v>37290057</v>
      </c>
      <c r="D210" s="30">
        <f>Returns!P210</f>
        <v>21230394</v>
      </c>
      <c r="E210" s="31">
        <f t="shared" si="0"/>
        <v>0.56933122950174087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Sales!P210</f>
        <v>44054214</v>
      </c>
      <c r="D211" s="30">
        <f>Returns!P211</f>
        <v>36130590</v>
      </c>
      <c r="E211" s="31">
        <f t="shared" si="0"/>
        <v>0.82013924933492177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Sales!P211</f>
        <v>47893074</v>
      </c>
      <c r="D212" s="30">
        <f>Returns!P212</f>
        <v>40868777</v>
      </c>
      <c r="E212" s="31">
        <f t="shared" si="0"/>
        <v>0.8533337617877691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Sales!P212</f>
        <v>53811030</v>
      </c>
      <c r="D213" s="30">
        <f>Returns!P213</f>
        <v>40363529</v>
      </c>
      <c r="E213" s="31">
        <f t="shared" ref="E213:E276" si="1">IFERROR(D213/C213,0)</f>
        <v>0.75009768443384195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Sales!P213</f>
        <v>61612156</v>
      </c>
      <c r="D214" s="30">
        <f>Returns!P214</f>
        <v>39047553</v>
      </c>
      <c r="E214" s="31">
        <f t="shared" si="1"/>
        <v>0.6337637819393952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Sales!P214</f>
        <v>68435158</v>
      </c>
      <c r="D215" s="30">
        <f>Returns!P215</f>
        <v>46967477</v>
      </c>
      <c r="E215" s="31">
        <f t="shared" si="1"/>
        <v>0.68630625503925924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Sales!P215</f>
        <v>53120952</v>
      </c>
      <c r="D216" s="30">
        <f>Returns!P216</f>
        <v>46051763</v>
      </c>
      <c r="E216" s="31">
        <f t="shared" si="1"/>
        <v>0.8669227727695844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Sales!P216</f>
        <v>42036268</v>
      </c>
      <c r="D217" s="30">
        <f>Returns!P217</f>
        <v>41086431</v>
      </c>
      <c r="E217" s="31">
        <f t="shared" si="1"/>
        <v>0.97740434521922837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Sales!P217</f>
        <v>37911292</v>
      </c>
      <c r="D218" s="30">
        <f>Returns!P218</f>
        <v>38095069</v>
      </c>
      <c r="E218" s="31">
        <f t="shared" si="1"/>
        <v>1.0048475530720504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Sales!P218</f>
        <v>40136581</v>
      </c>
      <c r="D219" s="30">
        <f>Returns!P219</f>
        <v>30073673</v>
      </c>
      <c r="E219" s="31">
        <f t="shared" si="1"/>
        <v>0.74928337817314339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Sales!P219</f>
        <v>39994879</v>
      </c>
      <c r="D220" s="30">
        <f>Returns!P220</f>
        <v>27352822</v>
      </c>
      <c r="E220" s="31">
        <f t="shared" si="1"/>
        <v>0.68390810733544161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Sales!P220</f>
        <v>34272077</v>
      </c>
      <c r="D221" s="30">
        <f>Returns!P221</f>
        <v>30915928</v>
      </c>
      <c r="E221" s="31">
        <f t="shared" si="1"/>
        <v>0.90207337010826627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Sales!P221</f>
        <v>37931845</v>
      </c>
      <c r="D222" s="30">
        <f>Returns!P222</f>
        <v>28236433</v>
      </c>
      <c r="E222" s="31">
        <f t="shared" si="1"/>
        <v>0.74439914536189844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Sales!P222</f>
        <v>59557835</v>
      </c>
      <c r="D223" s="30">
        <f>Returns!P223</f>
        <v>31458928.771631885</v>
      </c>
      <c r="E223" s="31">
        <f t="shared" si="1"/>
        <v>0.52820806484372518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Sales!P223</f>
        <v>35803195</v>
      </c>
      <c r="D224" s="30">
        <f>Returns!P224</f>
        <v>34468024.878590018</v>
      </c>
      <c r="E224" s="31">
        <f t="shared" si="1"/>
        <v>0.96270807336021313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Sales!P224</f>
        <v>48464542</v>
      </c>
      <c r="D225" s="30">
        <f>Returns!P225</f>
        <v>37345560.754139811</v>
      </c>
      <c r="E225" s="31">
        <f t="shared" si="1"/>
        <v>0.77057492370689917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Sales!P225</f>
        <v>54756408</v>
      </c>
      <c r="D226" s="30">
        <f>Returns!P226</f>
        <v>38331810.828686647</v>
      </c>
      <c r="E226" s="31">
        <f t="shared" si="1"/>
        <v>0.70004246496020428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Sales!P226</f>
        <v>75041783</v>
      </c>
      <c r="D227" s="30">
        <f>Returns!P227</f>
        <v>45081770.709850185</v>
      </c>
      <c r="E227" s="31">
        <f t="shared" si="1"/>
        <v>0.6007555911864485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Sales!P227</f>
        <v>60304483</v>
      </c>
      <c r="D228" s="30">
        <f>Returns!P228</f>
        <v>43671733.057101436</v>
      </c>
      <c r="E228" s="31">
        <f t="shared" si="1"/>
        <v>0.72418717290224399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Sales!P228</f>
        <v>53929819</v>
      </c>
      <c r="D229" s="30">
        <f>Returns!P229</f>
        <v>46327436</v>
      </c>
      <c r="E229" s="31">
        <f t="shared" si="1"/>
        <v>0.85903192072645373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Sales!P229</f>
        <v>38179801</v>
      </c>
      <c r="D230" s="30">
        <f>Returns!P230</f>
        <v>39836841</v>
      </c>
      <c r="E230" s="31">
        <f t="shared" si="1"/>
        <v>1.0434009595806955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Sales!P230</f>
        <v>38890101</v>
      </c>
      <c r="D231" s="30">
        <f>Returns!P231</f>
        <v>32649285</v>
      </c>
      <c r="E231" s="31">
        <f t="shared" si="1"/>
        <v>0.83952687600374198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Sales!P231</f>
        <v>45136742</v>
      </c>
      <c r="D232" s="30">
        <f>Returns!P232</f>
        <v>27885628</v>
      </c>
      <c r="E232" s="31">
        <f t="shared" si="1"/>
        <v>0.61780329648072518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Sales!P232</f>
        <v>39685976</v>
      </c>
      <c r="D233" s="30">
        <f>Returns!P233</f>
        <v>33019050</v>
      </c>
      <c r="E233" s="31">
        <f t="shared" si="1"/>
        <v>0.83200801209979058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Sales!P233</f>
        <v>37341918</v>
      </c>
      <c r="D234" s="30">
        <f>Returns!P234</f>
        <v>25456385</v>
      </c>
      <c r="E234" s="31">
        <f t="shared" si="1"/>
        <v>0.68171069841672305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Sales!P234</f>
        <v>45153218</v>
      </c>
      <c r="D235" s="30">
        <f>Returns!P235</f>
        <v>40236272</v>
      </c>
      <c r="E235" s="31">
        <f t="shared" si="1"/>
        <v>0.89110530283799483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Sales!P235</f>
        <v>46211183</v>
      </c>
      <c r="D236" s="30">
        <f>Returns!P236</f>
        <v>39809774</v>
      </c>
      <c r="E236" s="31">
        <f t="shared" si="1"/>
        <v>0.86147489450767789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Sales!P236</f>
        <v>57162620</v>
      </c>
      <c r="D237" s="30">
        <f>Returns!P237</f>
        <v>40948452</v>
      </c>
      <c r="E237" s="31">
        <f t="shared" si="1"/>
        <v>0.71635016029706122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Sales!P237</f>
        <v>70556006</v>
      </c>
      <c r="D238" s="30">
        <f>Returns!P238</f>
        <v>44362790</v>
      </c>
      <c r="E238" s="31">
        <f t="shared" si="1"/>
        <v>0.62875993859402979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Sales!P238</f>
        <v>88270775</v>
      </c>
      <c r="D239" s="30">
        <f>Returns!P239</f>
        <v>54565652</v>
      </c>
      <c r="E239" s="31">
        <f t="shared" si="1"/>
        <v>0.61816214936370506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Sales!P239</f>
        <v>62173709</v>
      </c>
      <c r="D240" s="30">
        <f>Returns!P240</f>
        <v>54194900</v>
      </c>
      <c r="E240" s="31">
        <f t="shared" si="1"/>
        <v>0.87166908443567359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Sales!P240</f>
        <v>55033504</v>
      </c>
      <c r="D241" s="30">
        <f>Returns!P241</f>
        <v>45287830</v>
      </c>
      <c r="E241" s="31">
        <f t="shared" si="1"/>
        <v>0.82291380174520601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Sales!P241</f>
        <v>44244673</v>
      </c>
      <c r="D242" s="30">
        <f>Returns!P242</f>
        <v>46443190</v>
      </c>
      <c r="E242" s="31">
        <f t="shared" si="1"/>
        <v>1.049689981887763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Sales!P242</f>
        <v>44368024</v>
      </c>
      <c r="D243" s="30">
        <f>Returns!P243</f>
        <v>36196038</v>
      </c>
      <c r="E243" s="31">
        <f t="shared" si="1"/>
        <v>0.81581361387651607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Sales!P243</f>
        <v>41460267</v>
      </c>
      <c r="D244" s="30">
        <f>Returns!P244</f>
        <v>25991651.999999985</v>
      </c>
      <c r="E244" s="31">
        <f t="shared" si="1"/>
        <v>0.62690507998899248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Sales!P244</f>
        <v>46085103</v>
      </c>
      <c r="D245" s="30">
        <f>Returns!P245</f>
        <v>32116574</v>
      </c>
      <c r="E245" s="31">
        <f t="shared" si="1"/>
        <v>0.69689708624498459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Sales!P245</f>
        <v>41436219</v>
      </c>
      <c r="D246" s="30">
        <f>Returns!P246</f>
        <v>28800970</v>
      </c>
      <c r="E246" s="31">
        <f t="shared" si="1"/>
        <v>0.69506752051870369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Sales!P246</f>
        <v>48110023</v>
      </c>
      <c r="D247" s="30">
        <f>Returns!P247</f>
        <v>38625835</v>
      </c>
      <c r="E247" s="31">
        <f t="shared" si="1"/>
        <v>0.80286461305578671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Sales!P247</f>
        <v>50820785</v>
      </c>
      <c r="D248" s="30">
        <f>Returns!P248</f>
        <v>40756294</v>
      </c>
      <c r="E248" s="31">
        <f t="shared" si="1"/>
        <v>0.801961126731907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Sales!P248</f>
        <v>57687781</v>
      </c>
      <c r="D249" s="30">
        <f>Returns!P249</f>
        <v>47899809</v>
      </c>
      <c r="E249" s="31">
        <f t="shared" si="1"/>
        <v>0.83032850578877349</v>
      </c>
      <c r="F249" s="35">
        <f>_xlfn.FORECAST.ETS($B249,$D$149:$D$248,$B$149:$B$248,12,1)</f>
        <v>44143095.380880654</v>
      </c>
      <c r="G249" s="35"/>
      <c r="H249" s="35"/>
      <c r="I249" s="30">
        <f>_xlfn.FORECAST.ETS($B249,$C$149:$C$248,$B$149:$B$248,12,1)</f>
        <v>61577471.621747836</v>
      </c>
      <c r="J249" s="30"/>
      <c r="K249" s="30"/>
      <c r="L249" s="31">
        <f>_xlfn.FORECAST.ETS($B249,$E$149:$E$248,$B$149:$B$248,12,1)</f>
        <v>0.69626724986415933</v>
      </c>
      <c r="M249" s="30"/>
      <c r="N249" s="30"/>
      <c r="O249" s="37">
        <f>I249*L249</f>
        <v>42874376.819662683</v>
      </c>
      <c r="P249" s="37"/>
      <c r="Q249" s="37"/>
      <c r="R249" t="s">
        <v>159</v>
      </c>
      <c r="S249" s="35">
        <f>SUM(F253:F260)-SUM($D253:$D260)</f>
        <v>23404341.991104126</v>
      </c>
      <c r="T249" s="37">
        <f>SUM(O253:O260)-SUM($D253:$D260)</f>
        <v>38094251.259758294</v>
      </c>
      <c r="U249" s="35">
        <f>ABS(S249)</f>
        <v>23404341.991104126</v>
      </c>
      <c r="V249" s="37">
        <f>ABS(T249)</f>
        <v>38094251.259758294</v>
      </c>
      <c r="W249" s="53">
        <f>U249/SUM(D253:D260)</f>
        <v>7.5519652873535098E-2</v>
      </c>
      <c r="X249" s="54">
        <f>V249/SUM(D253:D260)</f>
        <v>0.12292012450970231</v>
      </c>
      <c r="Y249" s="35">
        <f>S249^2</f>
        <v>547763224036559.88</v>
      </c>
      <c r="Z249" s="37">
        <f>T249^2</f>
        <v>1451171979041596.3</v>
      </c>
      <c r="AA249" s="67">
        <f>SUM(F292:F299)-SUM($D253:$D260)</f>
        <v>-194219.52464926243</v>
      </c>
      <c r="AB249" s="67">
        <f>ABS(AA249)</f>
        <v>194219.52464926243</v>
      </c>
      <c r="AC249" s="68">
        <f>AB249/SUM(D253:D260)</f>
        <v>6.2669529817801735E-4</v>
      </c>
      <c r="AD249" s="67">
        <f>AA249^2</f>
        <v>37721223754.985458</v>
      </c>
    </row>
    <row r="250" spans="2:30" x14ac:dyDescent="0.25">
      <c r="B250" s="27">
        <v>44742</v>
      </c>
      <c r="C250" s="30">
        <f>Sales!P249</f>
        <v>65912042</v>
      </c>
      <c r="D250" s="30">
        <f>Returns!P250</f>
        <v>44633969</v>
      </c>
      <c r="E250" s="31">
        <f t="shared" si="1"/>
        <v>0.67717472628142816</v>
      </c>
      <c r="F250" s="35">
        <f t="shared" ref="F250:F252" si="2">_xlfn.FORECAST.ETS($B250,$D$149:$D$248,$B$149:$B$248,12,1)</f>
        <v>44253509.703491665</v>
      </c>
      <c r="G250" s="35"/>
      <c r="H250" s="35"/>
      <c r="I250" s="30">
        <f t="shared" ref="I250:I252" si="3">_xlfn.FORECAST.ETS($B250,$C$149:$C$248,$B$149:$B$248,12,1)</f>
        <v>66465403.475132868</v>
      </c>
      <c r="J250" s="30"/>
      <c r="K250" s="30"/>
      <c r="L250" s="31">
        <f t="shared" ref="L250:L252" si="4">_xlfn.FORECAST.ETS($B250,$E$149:$E$248,$B$149:$B$248,12,1)</f>
        <v>0.65199445251767318</v>
      </c>
      <c r="M250" s="30"/>
      <c r="N250" s="30"/>
      <c r="O250" s="37">
        <f t="shared" ref="O250:P265" si="5">I250*L250</f>
        <v>43335074.350135505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Sales!P250</f>
        <v>86018095</v>
      </c>
      <c r="D251" s="30">
        <f>Returns!P251</f>
        <v>48549831</v>
      </c>
      <c r="E251" s="31">
        <f t="shared" si="1"/>
        <v>0.5644141619272085</v>
      </c>
      <c r="F251" s="35">
        <f t="shared" si="2"/>
        <v>51466484.591332138</v>
      </c>
      <c r="G251" s="35"/>
      <c r="H251" s="35"/>
      <c r="I251" s="30">
        <f t="shared" si="3"/>
        <v>83849698.075076431</v>
      </c>
      <c r="J251" s="30"/>
      <c r="K251" s="30"/>
      <c r="L251" s="31">
        <f t="shared" si="4"/>
        <v>0.59587970400515</v>
      </c>
      <c r="M251" s="30"/>
      <c r="N251" s="30"/>
      <c r="O251" s="37">
        <f t="shared" si="5"/>
        <v>49964333.269897737</v>
      </c>
      <c r="P251" s="37"/>
      <c r="Q251" s="37"/>
      <c r="R251" t="s">
        <v>160</v>
      </c>
      <c r="S251" s="35">
        <f>SUM(F258:F260)-SUM($D258:$D260)</f>
        <v>8641440.3047415912</v>
      </c>
      <c r="T251" s="37">
        <f>SUM(O258:O260)-SUM($D258:$D260)</f>
        <v>13059069.895555839</v>
      </c>
      <c r="U251" s="35">
        <f>ABS(S251)</f>
        <v>8641440.3047415912</v>
      </c>
      <c r="V251" s="37">
        <f>ABS(T251)</f>
        <v>13059069.895555839</v>
      </c>
      <c r="W251" s="53">
        <f>U251/SUM(D255:D262)</f>
        <v>2.7468242133969888E-2</v>
      </c>
      <c r="X251" s="54">
        <f>V251/SUM(D255:D262)</f>
        <v>4.1510405821902081E-2</v>
      </c>
      <c r="Y251" s="35">
        <f>S251^2</f>
        <v>74674490540412.438</v>
      </c>
      <c r="Z251" s="37">
        <f>T251^2</f>
        <v>170539306537012.78</v>
      </c>
      <c r="AA251" s="67">
        <f>SUM(F297:F299)-SUM($D258:$D260)</f>
        <v>629899.25951847434</v>
      </c>
      <c r="AB251" s="67">
        <f>ABS(AA251)</f>
        <v>629899.25951847434</v>
      </c>
      <c r="AC251" s="68">
        <f>AB251/SUM(D255:D262)</f>
        <v>2.0022386049427421E-3</v>
      </c>
      <c r="AD251" s="67">
        <f>AA251^2</f>
        <v>396773077141.9223</v>
      </c>
    </row>
    <row r="252" spans="2:30" x14ac:dyDescent="0.25">
      <c r="B252" s="27">
        <v>44804</v>
      </c>
      <c r="C252" s="30">
        <f>Sales!P251</f>
        <v>69020456</v>
      </c>
      <c r="D252" s="30">
        <f>Returns!P252</f>
        <v>56830275</v>
      </c>
      <c r="E252" s="31">
        <f t="shared" si="1"/>
        <v>0.82338307066531113</v>
      </c>
      <c r="F252" s="35">
        <f t="shared" si="2"/>
        <v>51419841.104174174</v>
      </c>
      <c r="G252" s="35"/>
      <c r="H252" s="35"/>
      <c r="I252" s="30">
        <f t="shared" si="3"/>
        <v>59006545.972157948</v>
      </c>
      <c r="J252" s="30"/>
      <c r="K252" s="30"/>
      <c r="L252" s="31">
        <f t="shared" si="4"/>
        <v>0.86436993284419272</v>
      </c>
      <c r="M252" s="30"/>
      <c r="N252" s="30"/>
      <c r="O252" s="37">
        <f t="shared" si="5"/>
        <v>51003484.179321937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Sales!P252</f>
        <v>54518021</v>
      </c>
      <c r="D253" s="30">
        <f>Returns!P253</f>
        <v>48952073</v>
      </c>
      <c r="E253" s="31">
        <f t="shared" si="1"/>
        <v>0.89790627212972385</v>
      </c>
      <c r="F253" s="175">
        <f>_xlfn.FORECAST.ETS($B253,$D$149:$D$252,$B$149:$B$252,12,1)</f>
        <v>51166624.071045034</v>
      </c>
      <c r="G253" s="35"/>
      <c r="H253" s="35"/>
      <c r="I253" s="173">
        <f>_xlfn.FORECAST.ETS($B253,$C$149:$C$252,$B$149:$B$252,12,1)</f>
        <v>56709191.64985542</v>
      </c>
      <c r="J253" s="30"/>
      <c r="K253" s="30"/>
      <c r="L253" s="177">
        <f>_xlfn.FORECAST.ETS($B253,$E$149:$E$252,$B$149:$B$252,12,1)</f>
        <v>0.98324887172101572</v>
      </c>
      <c r="M253" s="30"/>
      <c r="N253" s="30"/>
      <c r="O253" s="167">
        <f t="shared" si="5"/>
        <v>55759248.705931187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Sales!P253</f>
        <v>52321045</v>
      </c>
      <c r="D254" s="30">
        <f>Returns!P254</f>
        <v>48700824</v>
      </c>
      <c r="E254" s="31">
        <f t="shared" si="1"/>
        <v>0.93080755554480998</v>
      </c>
      <c r="F254" s="165">
        <f t="shared" ref="F254:F260" si="6">_xlfn.FORECAST.ETS($B254,$D$149:$D$252,$B$149:$B$252,12,1)</f>
        <v>47493573.85715989</v>
      </c>
      <c r="G254" s="35"/>
      <c r="H254" s="35"/>
      <c r="I254" s="30">
        <f>_xlfn.FORECAST.ETS($B254,$C$149:$C$252,$B$149:$B$252,12,1)</f>
        <v>52790683.991827235</v>
      </c>
      <c r="J254" s="30"/>
      <c r="K254" s="30"/>
      <c r="L254" s="31">
        <f t="shared" ref="L254:L260" si="7">_xlfn.FORECAST.ETS($B254,$E$149:$E$252,$B$149:$B$252,12,1)</f>
        <v>0.95721391577468073</v>
      </c>
      <c r="M254" s="30"/>
      <c r="N254" s="30"/>
      <c r="O254" s="167">
        <f t="shared" si="5"/>
        <v>50531977.340240702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Sales!P254</f>
        <v>48561454</v>
      </c>
      <c r="D255" s="30">
        <f>Returns!P255</f>
        <v>32780256</v>
      </c>
      <c r="E255" s="31">
        <f t="shared" si="1"/>
        <v>0.67502624612516748</v>
      </c>
      <c r="F255" s="165">
        <f t="shared" si="6"/>
        <v>39418148.120950639</v>
      </c>
      <c r="G255" s="35"/>
      <c r="H255" s="35"/>
      <c r="I255" s="30">
        <f t="shared" ref="I255:I260" si="8">_xlfn.FORECAST.ETS($B255,$C$149:$C$252,$B$149:$B$252,12,1)</f>
        <v>51162232.624266326</v>
      </c>
      <c r="J255" s="30"/>
      <c r="K255" s="30"/>
      <c r="L255" s="31">
        <f t="shared" si="7"/>
        <v>0.79500370084638983</v>
      </c>
      <c r="M255" s="30"/>
      <c r="N255" s="30"/>
      <c r="O255" s="167">
        <f t="shared" si="5"/>
        <v>40674164.279855631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Sales!P255</f>
        <v>40346033</v>
      </c>
      <c r="D256" s="30">
        <f>Returns!P256</f>
        <v>27060669</v>
      </c>
      <c r="E256" s="31">
        <f t="shared" si="1"/>
        <v>0.67071449131070704</v>
      </c>
      <c r="F256" s="165">
        <f t="shared" si="6"/>
        <v>34677320.244390719</v>
      </c>
      <c r="G256" s="35"/>
      <c r="H256" s="35"/>
      <c r="I256" s="30">
        <f t="shared" si="8"/>
        <v>51474377.498760998</v>
      </c>
      <c r="J256" s="30"/>
      <c r="K256" s="30"/>
      <c r="L256" s="31">
        <f t="shared" si="7"/>
        <v>0.68030692829446693</v>
      </c>
      <c r="M256" s="30"/>
      <c r="N256" s="30"/>
      <c r="O256" s="167">
        <f t="shared" si="5"/>
        <v>35018375.64205192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Sales!P256</f>
        <v>48062088</v>
      </c>
      <c r="D257" s="30">
        <f>Returns!P257</f>
        <v>38734534</v>
      </c>
      <c r="E257" s="31">
        <f t="shared" si="1"/>
        <v>0.80592699176947946</v>
      </c>
      <c r="F257" s="165">
        <f t="shared" si="6"/>
        <v>38235591.39281629</v>
      </c>
      <c r="G257" s="35"/>
      <c r="H257" s="35"/>
      <c r="I257" s="30">
        <f t="shared" si="8"/>
        <v>50169842.763639532</v>
      </c>
      <c r="J257" s="30"/>
      <c r="K257" s="30"/>
      <c r="L257" s="31">
        <f t="shared" si="7"/>
        <v>0.78293590795526491</v>
      </c>
      <c r="M257" s="30"/>
      <c r="N257" s="30"/>
      <c r="O257" s="167">
        <f t="shared" si="5"/>
        <v>39279771.396122992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Sales!P257</f>
        <v>45124148</v>
      </c>
      <c r="D258" s="30">
        <f>Returns!P258</f>
        <v>30486287</v>
      </c>
      <c r="E258" s="31">
        <f t="shared" si="1"/>
        <v>0.67560914391114935</v>
      </c>
      <c r="F258" s="165">
        <f t="shared" si="6"/>
        <v>34434047.85520798</v>
      </c>
      <c r="G258" s="35"/>
      <c r="H258" s="35"/>
      <c r="I258" s="30">
        <f t="shared" si="8"/>
        <v>50002748.977262221</v>
      </c>
      <c r="J258" s="30"/>
      <c r="K258" s="30"/>
      <c r="L258" s="31">
        <f t="shared" si="7"/>
        <v>0.73452960681712676</v>
      </c>
      <c r="M258" s="30"/>
      <c r="N258" s="30"/>
      <c r="O258" s="167">
        <f t="shared" si="5"/>
        <v>36728499.54604391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Sales!P258</f>
        <v>51588219</v>
      </c>
      <c r="D259" s="30">
        <f>Returns!P259</f>
        <v>37133638</v>
      </c>
      <c r="E259" s="31">
        <f t="shared" si="1"/>
        <v>0.71980848960883881</v>
      </c>
      <c r="F259" s="165">
        <f t="shared" si="6"/>
        <v>42576873.966736935</v>
      </c>
      <c r="G259" s="35"/>
      <c r="H259" s="35"/>
      <c r="I259" s="30">
        <f t="shared" si="8"/>
        <v>57522842.871326342</v>
      </c>
      <c r="J259" s="30"/>
      <c r="K259" s="30"/>
      <c r="L259" s="31">
        <f t="shared" si="7"/>
        <v>0.75021137754757838</v>
      </c>
      <c r="M259" s="30"/>
      <c r="N259" s="30"/>
      <c r="O259" s="167">
        <f t="shared" si="5"/>
        <v>43154291.190950632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Sales!P259</f>
        <v>50878589</v>
      </c>
      <c r="D260" s="30">
        <f>Returns!P260</f>
        <v>46062333</v>
      </c>
      <c r="E260" s="31">
        <f t="shared" si="1"/>
        <v>0.90533825535138168</v>
      </c>
      <c r="F260" s="166">
        <f t="shared" si="6"/>
        <v>45312776.482796676</v>
      </c>
      <c r="G260" s="36"/>
      <c r="H260" s="36"/>
      <c r="I260" s="33">
        <f t="shared" si="8"/>
        <v>59537563.799414955</v>
      </c>
      <c r="J260" s="33"/>
      <c r="K260" s="33"/>
      <c r="L260" s="34">
        <f t="shared" si="7"/>
        <v>0.78704156112987878</v>
      </c>
      <c r="M260" s="33"/>
      <c r="N260" s="33"/>
      <c r="O260" s="168">
        <f t="shared" si="5"/>
        <v>46858537.158561304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Sales!P260</f>
        <v>76514923</v>
      </c>
      <c r="D261" s="30">
        <f>Returns!P261</f>
        <v>53144340</v>
      </c>
      <c r="E261" s="31">
        <f t="shared" si="1"/>
        <v>0.6945617654218903</v>
      </c>
      <c r="F261" s="35"/>
      <c r="G261" s="35">
        <f>_xlfn.FORECAST.ETS($B261,$D$149:$D$260,$B$149:$B$260,12,1)</f>
        <v>45689224.775919959</v>
      </c>
      <c r="H261" s="35"/>
      <c r="I261" s="30"/>
      <c r="J261" s="30">
        <f>_xlfn.FORECAST.ETS($B261,$C$149:$C$260,$B$149:$B$260,12,1)</f>
        <v>64171333.257523768</v>
      </c>
      <c r="K261" s="30"/>
      <c r="L261" s="30"/>
      <c r="M261" s="31">
        <f>_xlfn.FORECAST.ETS($B261,$E$149:$E$260,$B$149:$B$260,12,1)</f>
        <v>0.81657145669059916</v>
      </c>
      <c r="N261" s="30"/>
      <c r="O261" s="37"/>
      <c r="P261" s="37">
        <f>J261*M261</f>
        <v>52400479.075874075</v>
      </c>
      <c r="Q261" s="37"/>
      <c r="R261" t="s">
        <v>159</v>
      </c>
      <c r="S261" s="35">
        <f>SUM(G265:G272)-SUM($D265:$D272)</f>
        <v>5964625.53002882</v>
      </c>
      <c r="T261" s="37">
        <f>SUM(P265:P272)-SUM($D265:$D272)</f>
        <v>-16052950.538649499</v>
      </c>
      <c r="U261" s="35">
        <f>ABS(S261)</f>
        <v>5964625.53002882</v>
      </c>
      <c r="V261" s="37">
        <f>ABS(T261)</f>
        <v>16052950.538649499</v>
      </c>
      <c r="W261" s="53">
        <f>U261/SUM(D265:D272)</f>
        <v>1.8254404082696386E-2</v>
      </c>
      <c r="X261" s="54">
        <f>V261/SUM(D265:D272)</f>
        <v>4.9129160644998726E-2</v>
      </c>
      <c r="Y261" s="35">
        <f>S261^2</f>
        <v>35576757713471.586</v>
      </c>
      <c r="Z261" s="37">
        <f>T261^2</f>
        <v>257697220996327.25</v>
      </c>
      <c r="AA261" s="67">
        <f>SUM(G304:G311)-SUM($D265:$D272)</f>
        <v>3998984.3983107209</v>
      </c>
      <c r="AB261" s="67">
        <f>ABS(AA261)</f>
        <v>3998984.3983107209</v>
      </c>
      <c r="AC261" s="68">
        <f>AB261/SUM(D265:D272)</f>
        <v>1.2238668925592998E-2</v>
      </c>
      <c r="AD261" s="67">
        <f>AA261^2</f>
        <v>15991876217932.559</v>
      </c>
    </row>
    <row r="262" spans="2:30" x14ac:dyDescent="0.25">
      <c r="B262" s="27">
        <v>45107</v>
      </c>
      <c r="C262" s="30">
        <f>Sales!P261</f>
        <v>72525017</v>
      </c>
      <c r="D262" s="30">
        <f>Returns!P262</f>
        <v>49195443</v>
      </c>
      <c r="E262" s="31">
        <f t="shared" si="1"/>
        <v>0.67832377067901961</v>
      </c>
      <c r="F262" s="35"/>
      <c r="G262" s="35">
        <f t="shared" ref="G262:G264" si="9">_xlfn.FORECAST.ETS($B262,$D$149:$D$260,$B$149:$B$260,12,1)</f>
        <v>46693598.606501676</v>
      </c>
      <c r="H262" s="35"/>
      <c r="I262" s="30"/>
      <c r="J262" s="30">
        <f t="shared" ref="J262:J264" si="10">_xlfn.FORECAST.ETS($B262,$C$149:$C$260,$B$149:$B$260,12,1)</f>
        <v>69086408.349486798</v>
      </c>
      <c r="K262" s="30"/>
      <c r="L262" s="30"/>
      <c r="M262" s="31">
        <f t="shared" ref="M262:M264" si="11">_xlfn.FORECAST.ETS($B262,$E$149:$E$260,$B$149:$B$260,12,1)</f>
        <v>0.73032889989082073</v>
      </c>
      <c r="N262" s="30"/>
      <c r="O262" s="37"/>
      <c r="P262" s="37">
        <f t="shared" si="5"/>
        <v>50455800.607288703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Sales!P262</f>
        <v>69229054</v>
      </c>
      <c r="D263" s="30">
        <f>Returns!P263</f>
        <v>53512292</v>
      </c>
      <c r="E263" s="31">
        <f t="shared" si="1"/>
        <v>0.77297447976105527</v>
      </c>
      <c r="F263" s="35"/>
      <c r="G263" s="35">
        <f t="shared" si="9"/>
        <v>53419789.588641964</v>
      </c>
      <c r="H263" s="35"/>
      <c r="I263" s="30"/>
      <c r="J263" s="30">
        <f t="shared" si="10"/>
        <v>86498073.957821831</v>
      </c>
      <c r="K263" s="30"/>
      <c r="L263" s="30"/>
      <c r="M263" s="31">
        <f t="shared" si="11"/>
        <v>0.68856644244445897</v>
      </c>
      <c r="N263" s="30"/>
      <c r="O263" s="37"/>
      <c r="P263" s="37">
        <f t="shared" si="5"/>
        <v>59559671.063435078</v>
      </c>
      <c r="Q263" s="37"/>
      <c r="R263" t="s">
        <v>160</v>
      </c>
      <c r="S263" s="35">
        <f>SUM(G270:G272)-SUM($D270:$D272)</f>
        <v>1554499.1245213449</v>
      </c>
      <c r="T263" s="37">
        <f>SUM(P270:P272)-SUM($D270:$D272)</f>
        <v>-6054166.22887595</v>
      </c>
      <c r="U263" s="35">
        <f>ABS(S263)</f>
        <v>1554499.1245213449</v>
      </c>
      <c r="V263" s="37">
        <f>ABS(T263)</f>
        <v>6054166.22887595</v>
      </c>
      <c r="W263" s="53">
        <f>U263/SUM(D267:D274)</f>
        <v>4.73396244239072E-3</v>
      </c>
      <c r="X263" s="54">
        <f>V263/SUM(D267:D274)</f>
        <v>1.8436932575509775E-2</v>
      </c>
      <c r="Y263" s="35">
        <f>S263^2</f>
        <v>2416467528137.6279</v>
      </c>
      <c r="Z263" s="37">
        <f>T263^2</f>
        <v>36652928726862.039</v>
      </c>
      <c r="AA263" s="67">
        <f>SUM(G309:G311)-SUM($D270:$D272)</f>
        <v>616374.53134782612</v>
      </c>
      <c r="AB263" s="67">
        <f>ABS(AA263)</f>
        <v>616374.53134782612</v>
      </c>
      <c r="AC263" s="68">
        <f>AB263/SUM(D267:D274)</f>
        <v>1.8770637022682509E-3</v>
      </c>
      <c r="AD263" s="67">
        <f>AA263^2</f>
        <v>379917562894.25226</v>
      </c>
    </row>
    <row r="264" spans="2:30" x14ac:dyDescent="0.25">
      <c r="B264" s="27">
        <v>45169</v>
      </c>
      <c r="C264" s="30">
        <f>Sales!P263</f>
        <v>67018085</v>
      </c>
      <c r="D264" s="30">
        <f>Returns!P264</f>
        <v>56373867</v>
      </c>
      <c r="E264" s="31">
        <f t="shared" si="1"/>
        <v>0.84117394580880667</v>
      </c>
      <c r="F264" s="35"/>
      <c r="G264" s="35">
        <f t="shared" si="9"/>
        <v>53183831.130209312</v>
      </c>
      <c r="H264" s="35"/>
      <c r="I264" s="30"/>
      <c r="J264" s="30">
        <f t="shared" si="10"/>
        <v>61686990.939846702</v>
      </c>
      <c r="K264" s="30"/>
      <c r="L264" s="30"/>
      <c r="M264" s="31">
        <f t="shared" si="11"/>
        <v>0.9339070615414693</v>
      </c>
      <c r="N264" s="30"/>
      <c r="O264" s="37"/>
      <c r="P264" s="37">
        <f t="shared" si="5"/>
        <v>57609916.443967476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Sales!P264</f>
        <v>59368132</v>
      </c>
      <c r="D265" s="30">
        <f>Returns!P265</f>
        <v>49763724</v>
      </c>
      <c r="E265" s="31">
        <f t="shared" si="1"/>
        <v>0.83822283645373918</v>
      </c>
      <c r="F265" s="35"/>
      <c r="G265" s="175">
        <f>_xlfn.FORECAST.ETS($B265,$D$149:$D$264,$B$149:$B$264,12,1)</f>
        <v>51586856.648282342</v>
      </c>
      <c r="H265" s="35"/>
      <c r="I265" s="30"/>
      <c r="J265" s="173">
        <f>_xlfn.FORECAST.ETS($B265,$C$149:$C$264,$B$149:$B$264,12,1)</f>
        <v>51532049.633969873</v>
      </c>
      <c r="K265" s="30"/>
      <c r="L265" s="30"/>
      <c r="M265" s="177">
        <f>_xlfn.FORECAST.ETS($B265,$E$149:$E$264,$B$149:$B$264,12,1)</f>
        <v>0.90517655701839217</v>
      </c>
      <c r="N265" s="30"/>
      <c r="O265" s="37"/>
      <c r="P265" s="167">
        <f t="shared" si="5"/>
        <v>46645603.263777748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Sales!P265</f>
        <v>57789906</v>
      </c>
      <c r="D266" s="30">
        <f>Returns!P266</f>
        <v>41761504</v>
      </c>
      <c r="E266" s="31">
        <f t="shared" si="1"/>
        <v>0.72264357031485738</v>
      </c>
      <c r="F266" s="35"/>
      <c r="G266" s="165">
        <f t="shared" ref="G266:G272" si="12">_xlfn.FORECAST.ETS($B266,$D$149:$D$264,$B$149:$B$264,12,1)</f>
        <v>46666140.356384426</v>
      </c>
      <c r="H266" s="35"/>
      <c r="I266" s="30"/>
      <c r="J266" s="30">
        <f t="shared" ref="J266:J272" si="13">_xlfn.FORECAST.ETS($B266,$C$149:$C$264,$B$149:$B$264,12,1)</f>
        <v>47632555.786076091</v>
      </c>
      <c r="K266" s="30"/>
      <c r="L266" s="30"/>
      <c r="M266" s="31">
        <f t="shared" ref="M266:M272" si="14">_xlfn.FORECAST.ETS($B266,$E$149:$E$264,$B$149:$B$264,12,1)</f>
        <v>0.99277837165994809</v>
      </c>
      <c r="N266" s="30"/>
      <c r="O266" s="37"/>
      <c r="P266" s="167">
        <f t="shared" ref="P266:P272" si="15">J266*M266</f>
        <v>47288571.171302259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Sales!P266</f>
        <v>52066450</v>
      </c>
      <c r="D267" s="30">
        <f>Returns!P267</f>
        <v>46619900</v>
      </c>
      <c r="E267" s="31">
        <f t="shared" si="1"/>
        <v>0.89539233037781529</v>
      </c>
      <c r="F267" s="35"/>
      <c r="G267" s="165">
        <f t="shared" si="12"/>
        <v>38986900.51171007</v>
      </c>
      <c r="H267" s="35"/>
      <c r="I267" s="30"/>
      <c r="J267" s="30">
        <f t="shared" si="13"/>
        <v>46006220.557209603</v>
      </c>
      <c r="K267" s="30"/>
      <c r="L267" s="30"/>
      <c r="M267" s="31">
        <f t="shared" si="14"/>
        <v>0.76697146388069082</v>
      </c>
      <c r="N267" s="30"/>
      <c r="O267" s="37"/>
      <c r="P267" s="167">
        <f t="shared" si="15"/>
        <v>35285458.32838098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Sales!P267</f>
        <v>49158718</v>
      </c>
      <c r="D268" s="30">
        <f>Returns!P268</f>
        <v>33088404</v>
      </c>
      <c r="E268" s="31">
        <f t="shared" si="1"/>
        <v>0.67309330564723024</v>
      </c>
      <c r="F268" s="35"/>
      <c r="G268" s="165">
        <f t="shared" si="12"/>
        <v>34742458.568316258</v>
      </c>
      <c r="H268" s="35"/>
      <c r="I268" s="30"/>
      <c r="J268" s="30">
        <f t="shared" si="13"/>
        <v>46332073.626253679</v>
      </c>
      <c r="K268" s="30"/>
      <c r="L268" s="30"/>
      <c r="M268" s="31">
        <f t="shared" si="14"/>
        <v>0.66051229773869369</v>
      </c>
      <c r="N268" s="30"/>
      <c r="O268" s="37"/>
      <c r="P268" s="167">
        <f t="shared" si="15"/>
        <v>30602904.409875147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Sales!P268</f>
        <v>47389562</v>
      </c>
      <c r="D269" s="30">
        <f>Returns!P269</f>
        <v>34009243</v>
      </c>
      <c r="E269" s="31">
        <f t="shared" si="1"/>
        <v>0.71765261303744488</v>
      </c>
      <c r="F269" s="35"/>
      <c r="G269" s="165">
        <f t="shared" si="12"/>
        <v>37670545.320814326</v>
      </c>
      <c r="H269" s="35"/>
      <c r="I269" s="30"/>
      <c r="J269" s="30">
        <f t="shared" si="13"/>
        <v>45055707.686578922</v>
      </c>
      <c r="K269" s="30"/>
      <c r="L269" s="30"/>
      <c r="M269" s="31">
        <f t="shared" si="14"/>
        <v>0.78617017322849714</v>
      </c>
      <c r="N269" s="30"/>
      <c r="O269" s="37"/>
      <c r="P269" s="167">
        <f t="shared" si="15"/>
        <v>35421453.51689028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Sales!P269</f>
        <v>46678188</v>
      </c>
      <c r="D270" s="30">
        <f>Returns!P270</f>
        <v>35969575</v>
      </c>
      <c r="E270" s="31">
        <f t="shared" si="1"/>
        <v>0.77058636037885619</v>
      </c>
      <c r="F270" s="35"/>
      <c r="G270" s="165">
        <f t="shared" si="12"/>
        <v>35632795.055209368</v>
      </c>
      <c r="H270" s="35"/>
      <c r="I270" s="30"/>
      <c r="J270" s="30">
        <f t="shared" si="13"/>
        <v>44894957.094392389</v>
      </c>
      <c r="K270" s="30"/>
      <c r="L270" s="30"/>
      <c r="M270" s="31">
        <f t="shared" si="14"/>
        <v>0.68288117439078422</v>
      </c>
      <c r="N270" s="30"/>
      <c r="O270" s="37"/>
      <c r="P270" s="167">
        <f t="shared" si="15"/>
        <v>30657921.024842545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Sales!P270</f>
        <v>48566793</v>
      </c>
      <c r="D271" s="30">
        <f>Returns!P271</f>
        <v>36186704</v>
      </c>
      <c r="E271" s="31">
        <f t="shared" si="1"/>
        <v>0.74509148668721037</v>
      </c>
      <c r="F271" s="35"/>
      <c r="G271" s="165">
        <f t="shared" si="12"/>
        <v>42047518.565554291</v>
      </c>
      <c r="H271" s="35"/>
      <c r="I271" s="30"/>
      <c r="J271" s="30">
        <f t="shared" si="13"/>
        <v>52434500.540326715</v>
      </c>
      <c r="K271" s="30"/>
      <c r="L271" s="30"/>
      <c r="M271" s="31">
        <f t="shared" si="14"/>
        <v>0.7437773432207353</v>
      </c>
      <c r="N271" s="30"/>
      <c r="O271" s="37"/>
      <c r="P271" s="167">
        <f t="shared" si="15"/>
        <v>38999593.504990414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Sales!P271</f>
        <v>56011282</v>
      </c>
      <c r="D272" s="30">
        <f>Returns!P272</f>
        <v>49350891</v>
      </c>
      <c r="E272" s="31">
        <f t="shared" si="1"/>
        <v>0.88108840286855061</v>
      </c>
      <c r="F272" s="36"/>
      <c r="G272" s="166">
        <f t="shared" si="12"/>
        <v>45381355.503757685</v>
      </c>
      <c r="H272" s="36"/>
      <c r="I272" s="33"/>
      <c r="J272" s="33">
        <f t="shared" si="13"/>
        <v>54470643.060082771</v>
      </c>
      <c r="K272" s="33"/>
      <c r="L272" s="33"/>
      <c r="M272" s="34">
        <f t="shared" si="14"/>
        <v>0.84073707723217583</v>
      </c>
      <c r="N272" s="33"/>
      <c r="O272" s="38"/>
      <c r="P272" s="168">
        <f t="shared" si="15"/>
        <v>45795489.241291091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Sales!P272</f>
        <v>66634420</v>
      </c>
      <c r="D273" s="30">
        <f>Returns!P273</f>
        <v>46717480</v>
      </c>
      <c r="E273" s="31">
        <f t="shared" si="1"/>
        <v>0.70110132270979475</v>
      </c>
      <c r="F273" s="35"/>
      <c r="G273" s="35"/>
      <c r="H273" s="35">
        <f>_xlfn.FORECAST.ETS($B273,$D$149:$D$272,$B$149:$B$272,12,1)</f>
        <v>47969525.75619778</v>
      </c>
      <c r="I273" s="30"/>
      <c r="J273" s="30"/>
      <c r="K273" s="30">
        <f>_xlfn.FORECAST.ETS($B273,$C$149:$C$272,$B$149:$B$272,12,1)</f>
        <v>66696121.445638716</v>
      </c>
      <c r="L273" s="30"/>
      <c r="M273" s="30"/>
      <c r="N273" s="31">
        <f>_xlfn.FORECAST.ETS($B273,$E$149:$E$272,$B$149:$B$272,12,1)</f>
        <v>0.69912735727848929</v>
      </c>
      <c r="O273" s="37"/>
      <c r="P273" s="37"/>
      <c r="Q273" s="37">
        <f>K273*N273</f>
        <v>46629083.12701457</v>
      </c>
      <c r="R273" t="s">
        <v>159</v>
      </c>
      <c r="S273" s="35">
        <f>SUM(H277:H284)-SUM($D277:$D284)</f>
        <v>10936542.831124961</v>
      </c>
      <c r="T273" s="37">
        <f>SUM(Q277:Q284)-SUM($D277:$D284)</f>
        <v>12356768.82132262</v>
      </c>
      <c r="U273" s="35">
        <f>ABS(S273)</f>
        <v>10936542.831124961</v>
      </c>
      <c r="V273" s="37">
        <f>ABS(T273)</f>
        <v>12356768.82132262</v>
      </c>
      <c r="W273" s="53">
        <f>U273/SUM(D277:D284)</f>
        <v>3.3252168536322568E-2</v>
      </c>
      <c r="X273" s="54">
        <f>V273/SUM(D277:D284)</f>
        <v>3.7570315021454595E-2</v>
      </c>
      <c r="Y273" s="35">
        <f>S273^2</f>
        <v>119607969097030.78</v>
      </c>
      <c r="Z273" s="37">
        <f>T273^2</f>
        <v>152689735703610.81</v>
      </c>
      <c r="AA273" s="67">
        <f>SUM(H316:H323)-SUM($D277:$D284)</f>
        <v>7093932.6917117834</v>
      </c>
      <c r="AB273" s="67">
        <f>ABS(AA273)</f>
        <v>7093932.6917117834</v>
      </c>
      <c r="AC273" s="68">
        <f>AB273/SUM(D277:D284)</f>
        <v>2.1568849415447722E-2</v>
      </c>
      <c r="AD273" s="67">
        <f>AA273^2</f>
        <v>50323881034537.188</v>
      </c>
    </row>
    <row r="274" spans="2:33" x14ac:dyDescent="0.25">
      <c r="B274" s="27">
        <v>45473</v>
      </c>
      <c r="C274" s="30">
        <f>Sales!P273</f>
        <v>72367749</v>
      </c>
      <c r="D274" s="30">
        <f>Returns!P274</f>
        <v>46429467</v>
      </c>
      <c r="E274" s="31">
        <f t="shared" si="1"/>
        <v>0.64157677475915409</v>
      </c>
      <c r="F274" s="35"/>
      <c r="G274" s="35"/>
      <c r="H274" s="35">
        <f t="shared" ref="H274:H276" si="16">_xlfn.FORECAST.ETS($B274,$D$149:$D$272,$B$149:$B$272,12,1)</f>
        <v>48983674.190246925</v>
      </c>
      <c r="I274" s="30"/>
      <c r="J274" s="30"/>
      <c r="K274" s="30">
        <f t="shared" ref="K274:K276" si="17">_xlfn.FORECAST.ETS($B274,$C$149:$C$272,$B$149:$B$272,12,1)</f>
        <v>71619061.496110767</v>
      </c>
      <c r="L274" s="30"/>
      <c r="M274" s="30"/>
      <c r="N274" s="31">
        <f t="shared" ref="N274:N276" si="18">_xlfn.FORECAST.ETS($B274,$E$149:$E$272,$B$149:$B$272,12,1)</f>
        <v>0.65478272206548294</v>
      </c>
      <c r="O274" s="37"/>
      <c r="P274" s="37"/>
      <c r="Q274" s="37">
        <f t="shared" ref="Q274:Q284" si="19">K274*N274</f>
        <v>46894924.038198628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Sales!P274</f>
        <v>91522680</v>
      </c>
      <c r="D275" s="30">
        <f>Returns!P275</f>
        <v>58203388</v>
      </c>
      <c r="E275" s="31">
        <f t="shared" si="1"/>
        <v>0.63594497014291973</v>
      </c>
      <c r="F275" s="35"/>
      <c r="G275" s="35"/>
      <c r="H275" s="35">
        <f t="shared" si="16"/>
        <v>55724924.784541145</v>
      </c>
      <c r="I275" s="30"/>
      <c r="J275" s="30"/>
      <c r="K275" s="30">
        <f t="shared" si="17"/>
        <v>89029174.335571274</v>
      </c>
      <c r="L275" s="30"/>
      <c r="M275" s="30"/>
      <c r="N275" s="31">
        <f t="shared" si="18"/>
        <v>0.59878814770616251</v>
      </c>
      <c r="O275" s="37"/>
      <c r="P275" s="37"/>
      <c r="Q275" s="37">
        <f t="shared" si="19"/>
        <v>53309614.392205745</v>
      </c>
      <c r="R275" t="s">
        <v>160</v>
      </c>
      <c r="S275" s="35">
        <f>SUM(H282:H284)-SUM($D282:$D284)</f>
        <v>6354596.9086077511</v>
      </c>
      <c r="T275" s="37">
        <f>SUM(Q282:Q284)-SUM($D282:$D284)</f>
        <v>7249710.3068196476</v>
      </c>
      <c r="U275" s="35">
        <f>ABS(S275)</f>
        <v>6354596.9086077511</v>
      </c>
      <c r="V275" s="37">
        <f>ABS(T275)</f>
        <v>7249710.3068196476</v>
      </c>
      <c r="W275" s="53">
        <f>U275/SUM(D279:D286)</f>
        <v>2.8090214449515698E-2</v>
      </c>
      <c r="X275" s="54">
        <f>V275/SUM(D279:D286)</f>
        <v>3.2047023618378585E-2</v>
      </c>
      <c r="Y275" s="35">
        <f>S275^2</f>
        <v>40380901870887.188</v>
      </c>
      <c r="Z275" s="37">
        <f>T275^2</f>
        <v>52558299532807.031</v>
      </c>
      <c r="AA275" s="67">
        <f>SUM(H321:H323)-SUM($D282:$D284)</f>
        <v>5031923.9394062757</v>
      </c>
      <c r="AB275" s="67">
        <f>ABS(AA275)</f>
        <v>5031923.9394062757</v>
      </c>
      <c r="AC275" s="68">
        <f>AB275/SUM(D279:D286)</f>
        <v>2.2243397116205516E-2</v>
      </c>
      <c r="AD275" s="67">
        <f>AA275^2</f>
        <v>25320258531969.973</v>
      </c>
    </row>
    <row r="276" spans="2:33" x14ac:dyDescent="0.25">
      <c r="B276" s="27">
        <v>45535</v>
      </c>
      <c r="C276" s="30">
        <f>Sales!P275</f>
        <v>66514177</v>
      </c>
      <c r="D276" s="30">
        <f>Returns!P276</f>
        <v>57629195</v>
      </c>
      <c r="E276" s="31">
        <f t="shared" si="1"/>
        <v>0.86641972582777349</v>
      </c>
      <c r="F276" s="35"/>
      <c r="G276" s="35"/>
      <c r="H276" s="35">
        <f t="shared" si="16"/>
        <v>55509193.063431203</v>
      </c>
      <c r="I276" s="30"/>
      <c r="J276" s="30"/>
      <c r="K276" s="30">
        <f t="shared" si="17"/>
        <v>64261715.640035689</v>
      </c>
      <c r="L276" s="30"/>
      <c r="M276" s="30"/>
      <c r="N276" s="31">
        <f t="shared" si="18"/>
        <v>0.86706306362720298</v>
      </c>
      <c r="O276" s="37"/>
      <c r="P276" s="37"/>
      <c r="Q276" s="37">
        <f t="shared" si="19"/>
        <v>55718960.036789492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Sales!P276</f>
        <v>58987234</v>
      </c>
      <c r="D277" s="30">
        <f>Returns!P277</f>
        <v>50620480</v>
      </c>
      <c r="E277" s="31">
        <f t="shared" ref="E277:E284" si="20">IFERROR(D277/C277,0)</f>
        <v>0.85815991982265183</v>
      </c>
      <c r="F277" s="35"/>
      <c r="G277" s="35"/>
      <c r="H277" s="175">
        <f>_xlfn.FORECAST.ETS($B277,$D$149:$D$276,$B$149:$B$276,12,1)</f>
        <v>52440103.931474715</v>
      </c>
      <c r="I277" s="30"/>
      <c r="J277" s="30"/>
      <c r="K277" s="173">
        <f>_xlfn.FORECAST.ETS($B277,$C$149:$C$276,$B$149:$B$276,12,1)</f>
        <v>55101063.167528972</v>
      </c>
      <c r="L277" s="30"/>
      <c r="M277" s="30"/>
      <c r="N277" s="177">
        <f>_xlfn.FORECAST.ETS($B277,$E$149:$E$276,$B$149:$B$276,12,1)</f>
        <v>0.93943355107126425</v>
      </c>
      <c r="O277" s="37"/>
      <c r="P277" s="37"/>
      <c r="Q277" s="167">
        <f t="shared" si="19"/>
        <v>51763787.43927379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Sales!P277</f>
        <v>55834120</v>
      </c>
      <c r="D278" s="30">
        <f>Returns!P278</f>
        <v>52055633</v>
      </c>
      <c r="E278" s="31">
        <f t="shared" si="20"/>
        <v>0.93232655945862497</v>
      </c>
      <c r="F278" s="35"/>
      <c r="G278" s="35"/>
      <c r="H278" s="165">
        <f t="shared" ref="H278:H284" si="21">_xlfn.FORECAST.ETS($B278,$D$149:$D$276,$B$149:$B$276,12,1)</f>
        <v>47524325.003574245</v>
      </c>
      <c r="I278" s="30"/>
      <c r="J278" s="30"/>
      <c r="K278" s="30">
        <f t="shared" ref="K278:K284" si="22">_xlfn.FORECAST.ETS($B278,$C$149:$C$276,$B$149:$B$276,12,1)</f>
        <v>51240393.30027625</v>
      </c>
      <c r="L278" s="30"/>
      <c r="M278" s="30"/>
      <c r="N278" s="31">
        <f t="shared" ref="N278:N284" si="23">_xlfn.FORECAST.ETS($B278,$E$149:$E$276,$B$149:$B$276,12,1)</f>
        <v>0.9675353274130728</v>
      </c>
      <c r="O278" s="37"/>
      <c r="P278" s="37"/>
      <c r="Q278" s="167">
        <f t="shared" si="19"/>
        <v>49576890.708557405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Sales!P278</f>
        <v>43262405</v>
      </c>
      <c r="D279" s="30">
        <f>Returns!P279</f>
        <v>35438811</v>
      </c>
      <c r="E279" s="31">
        <f t="shared" si="20"/>
        <v>0.81915952199143804</v>
      </c>
      <c r="F279" s="35"/>
      <c r="G279" s="35"/>
      <c r="H279" s="165">
        <f t="shared" si="21"/>
        <v>39865903.167957254</v>
      </c>
      <c r="I279" s="30"/>
      <c r="J279" s="30"/>
      <c r="K279" s="30">
        <f t="shared" si="22"/>
        <v>49641262.584514126</v>
      </c>
      <c r="L279" s="30"/>
      <c r="M279" s="30"/>
      <c r="N279" s="31">
        <f t="shared" si="23"/>
        <v>0.80834796899681416</v>
      </c>
      <c r="O279" s="37"/>
      <c r="P279" s="37"/>
      <c r="Q279" s="167">
        <f t="shared" si="19"/>
        <v>40127413.788629532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Sales!P279</f>
        <v>46267571</v>
      </c>
      <c r="D280" s="30">
        <f>Returns!P280</f>
        <v>32811901</v>
      </c>
      <c r="E280" s="31">
        <f t="shared" si="20"/>
        <v>0.70917708215112485</v>
      </c>
      <c r="F280" s="35"/>
      <c r="G280" s="35"/>
      <c r="H280" s="165">
        <f t="shared" si="21"/>
        <v>35617826.499415919</v>
      </c>
      <c r="I280" s="30"/>
      <c r="J280" s="30"/>
      <c r="K280" s="30">
        <f t="shared" si="22"/>
        <v>49999468.807915606</v>
      </c>
      <c r="L280" s="30"/>
      <c r="M280" s="30"/>
      <c r="N280" s="31">
        <f t="shared" si="23"/>
        <v>0.6866233778331704</v>
      </c>
      <c r="O280" s="37"/>
      <c r="P280" s="37"/>
      <c r="Q280" s="167">
        <f t="shared" si="19"/>
        <v>34330804.162755258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Sales!P280</f>
        <v>48298235</v>
      </c>
      <c r="D281" s="30">
        <f>Returns!P281</f>
        <v>38491502</v>
      </c>
      <c r="E281" s="31">
        <f t="shared" si="20"/>
        <v>0.7969546299155652</v>
      </c>
      <c r="F281" s="35"/>
      <c r="G281" s="35"/>
      <c r="H281" s="165">
        <f t="shared" si="21"/>
        <v>38552114.320095129</v>
      </c>
      <c r="I281" s="30"/>
      <c r="J281" s="30"/>
      <c r="K281" s="30">
        <f t="shared" si="22"/>
        <v>48756397.143905893</v>
      </c>
      <c r="L281" s="30"/>
      <c r="M281" s="30"/>
      <c r="N281" s="31">
        <f t="shared" si="23"/>
        <v>0.79428529759868527</v>
      </c>
      <c r="O281" s="37"/>
      <c r="P281" s="37"/>
      <c r="Q281" s="167">
        <f t="shared" si="19"/>
        <v>38726489.415286981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Sales!P281</f>
        <v>46250133</v>
      </c>
      <c r="D282" s="30">
        <f>Returns!P282</f>
        <v>29247088</v>
      </c>
      <c r="E282" s="31">
        <f t="shared" si="20"/>
        <v>0.63236765178599597</v>
      </c>
      <c r="F282" s="35"/>
      <c r="G282" s="35"/>
      <c r="H282" s="165">
        <f t="shared" si="21"/>
        <v>36596091.146514952</v>
      </c>
      <c r="I282" s="30"/>
      <c r="J282" s="30"/>
      <c r="K282" s="30">
        <f t="shared" si="22"/>
        <v>48632570.21742788</v>
      </c>
      <c r="L282" s="30"/>
      <c r="M282" s="30"/>
      <c r="N282" s="31">
        <f t="shared" si="23"/>
        <v>0.72083073615562543</v>
      </c>
      <c r="O282" s="37"/>
      <c r="P282" s="37"/>
      <c r="Q282" s="167">
        <f t="shared" si="19"/>
        <v>35055851.39096868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Sales!P282</f>
        <v>51051944</v>
      </c>
      <c r="D283" s="30">
        <f>Returns!P283</f>
        <v>43288704</v>
      </c>
      <c r="E283" s="31">
        <f t="shared" si="20"/>
        <v>0.84793448805788862</v>
      </c>
      <c r="F283" s="35"/>
      <c r="G283" s="35"/>
      <c r="H283" s="165">
        <f t="shared" si="21"/>
        <v>42942705.285715185</v>
      </c>
      <c r="I283" s="30"/>
      <c r="J283" s="30"/>
      <c r="K283" s="30">
        <f t="shared" si="22"/>
        <v>56198323.78258083</v>
      </c>
      <c r="L283" s="30"/>
      <c r="M283" s="30"/>
      <c r="N283" s="31">
        <f t="shared" si="23"/>
        <v>0.75729760142268288</v>
      </c>
      <c r="O283" s="37"/>
      <c r="P283" s="37"/>
      <c r="Q283" s="167">
        <f t="shared" si="19"/>
        <v>42558855.804523781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Sales!P283</f>
        <v>54690272</v>
      </c>
      <c r="D284" s="30">
        <f>Returns!P284</f>
        <v>46943012</v>
      </c>
      <c r="E284" s="31">
        <f t="shared" si="20"/>
        <v>0.85834299745300224</v>
      </c>
      <c r="F284" s="35"/>
      <c r="G284" s="35"/>
      <c r="H284" s="165">
        <f t="shared" si="21"/>
        <v>46294604.476377614</v>
      </c>
      <c r="I284" s="30"/>
      <c r="J284" s="30"/>
      <c r="K284" s="30">
        <f t="shared" si="22"/>
        <v>58275327.892506041</v>
      </c>
      <c r="L284" s="30"/>
      <c r="M284" s="30"/>
      <c r="N284" s="31">
        <f t="shared" si="23"/>
        <v>0.84278903075280687</v>
      </c>
      <c r="O284" s="37"/>
      <c r="P284" s="37"/>
      <c r="Q284" s="169">
        <f t="shared" si="19"/>
        <v>49113807.111327179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41165495.178251125</v>
      </c>
      <c r="G288" s="65"/>
      <c r="H288" s="65"/>
      <c r="R288" t="s">
        <v>57</v>
      </c>
      <c r="S288" s="47">
        <f>AVERAGE(S249)</f>
        <v>23404341.991104126</v>
      </c>
      <c r="T288" s="47">
        <f>AVERAGE(T249)</f>
        <v>38094251.259758294</v>
      </c>
      <c r="U288" s="47">
        <f>AA249</f>
        <v>-194219.52464926243</v>
      </c>
      <c r="V288" s="47">
        <f>AVERAGE(U249)</f>
        <v>23404341.991104126</v>
      </c>
      <c r="W288" s="47">
        <f>AVERAGE(V249)</f>
        <v>38094251.259758294</v>
      </c>
      <c r="X288" s="47">
        <f>AB249</f>
        <v>194219.52464926243</v>
      </c>
      <c r="Y288" s="48">
        <f>AVERAGE(W249)</f>
        <v>7.5519652873535098E-2</v>
      </c>
      <c r="Z288" s="48">
        <f>AVERAGE(X249)</f>
        <v>0.12292012450970231</v>
      </c>
      <c r="AA288" s="48">
        <f>AC249</f>
        <v>6.2669529817801735E-4</v>
      </c>
      <c r="AB288" s="47">
        <f>SQRT(AVERAGE(Y249))</f>
        <v>23404341.991104126</v>
      </c>
      <c r="AC288" s="47">
        <f>SQRT(AVERAGE(Z249))</f>
        <v>38094251.259758294</v>
      </c>
      <c r="AD288" s="30">
        <f>SQRT(AVERAGE(AD249))</f>
        <v>194219.52464926243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44144506.780671626</v>
      </c>
      <c r="G289" s="65"/>
      <c r="H289" s="65"/>
      <c r="R289" t="s">
        <v>58</v>
      </c>
      <c r="S289" s="47">
        <f>S261</f>
        <v>5964625.53002882</v>
      </c>
      <c r="T289" s="47">
        <f>AVERAGE(T261)</f>
        <v>-16052950.538649499</v>
      </c>
      <c r="U289" s="47">
        <f>AA261</f>
        <v>3998984.3983107209</v>
      </c>
      <c r="V289" s="47">
        <f>AVERAGE(U261)</f>
        <v>5964625.53002882</v>
      </c>
      <c r="W289" s="47">
        <f>AVERAGE(V261)</f>
        <v>16052950.538649499</v>
      </c>
      <c r="X289" s="47">
        <f>AB261</f>
        <v>3998984.3983107209</v>
      </c>
      <c r="Y289" s="48">
        <f>AVERAGE(W261)</f>
        <v>1.8254404082696386E-2</v>
      </c>
      <c r="Z289" s="48">
        <f>AVERAGE(X261)</f>
        <v>4.9129160644998726E-2</v>
      </c>
      <c r="AA289" s="48">
        <f>AC261</f>
        <v>1.2238668925592998E-2</v>
      </c>
      <c r="AB289" s="47">
        <f>SQRT(AVERAGE(Y261))</f>
        <v>5964625.53002882</v>
      </c>
      <c r="AC289" s="47">
        <f>SQRT(AVERAGE(Z261))</f>
        <v>16052950.538649499</v>
      </c>
      <c r="AD289" s="30">
        <f>SQRT(AVERAGE(AD261))</f>
        <v>3998984.3983107209</v>
      </c>
    </row>
    <row r="290" spans="2:37" x14ac:dyDescent="0.25">
      <c r="B290" s="27">
        <v>44773</v>
      </c>
      <c r="F290" s="64">
        <f t="shared" si="24"/>
        <v>53282144.14540039</v>
      </c>
      <c r="G290" s="65"/>
      <c r="H290" s="65"/>
      <c r="R290" t="s">
        <v>59</v>
      </c>
      <c r="S290" s="55">
        <f>AVERAGE(S273)</f>
        <v>10936542.831124961</v>
      </c>
      <c r="T290" s="55">
        <f>AVERAGE(T273)</f>
        <v>12356768.82132262</v>
      </c>
      <c r="U290" s="55">
        <f>AA273</f>
        <v>7093932.6917117834</v>
      </c>
      <c r="V290" s="55">
        <f>AVERAGE(U273)</f>
        <v>10936542.831124961</v>
      </c>
      <c r="W290" s="55">
        <f>AVERAGE(V273)</f>
        <v>12356768.82132262</v>
      </c>
      <c r="X290" s="55">
        <f>AB273</f>
        <v>7093932.6917117834</v>
      </c>
      <c r="Y290" s="56">
        <f>AVERAGE(W273)</f>
        <v>3.3252168536322568E-2</v>
      </c>
      <c r="Z290" s="56">
        <f>AVERAGE(X273)</f>
        <v>3.7570315021454595E-2</v>
      </c>
      <c r="AA290" s="56">
        <f>AC273</f>
        <v>2.1568849415447722E-2</v>
      </c>
      <c r="AB290" s="55">
        <f>SQRT(AVERAGE(Y273))</f>
        <v>10936542.831124961</v>
      </c>
      <c r="AC290" s="55">
        <f>SQRT(AVERAGE(Z273))</f>
        <v>12356768.82132262</v>
      </c>
      <c r="AD290" s="55">
        <f>SQRT(AVERAGE(AD273))</f>
        <v>7093932.6917117834</v>
      </c>
      <c r="AE290" s="51"/>
      <c r="AF290" s="51"/>
    </row>
    <row r="291" spans="2:37" x14ac:dyDescent="0.25">
      <c r="B291" s="27">
        <v>44804</v>
      </c>
      <c r="F291" s="64">
        <f t="shared" si="24"/>
        <v>51838503.794831254</v>
      </c>
      <c r="G291" s="65"/>
      <c r="H291" s="65"/>
      <c r="R291" t="s">
        <v>69</v>
      </c>
      <c r="S291" s="47">
        <f t="shared" ref="S291:Z291" si="25">AVERAGE(S288:S290)</f>
        <v>13435170.117419302</v>
      </c>
      <c r="T291" s="47">
        <f t="shared" si="25"/>
        <v>11466023.180810472</v>
      </c>
      <c r="U291" s="47">
        <f t="shared" si="25"/>
        <v>3632899.1884577475</v>
      </c>
      <c r="V291" s="47">
        <f t="shared" si="25"/>
        <v>13435170.117419302</v>
      </c>
      <c r="W291" s="47">
        <f t="shared" si="25"/>
        <v>22167990.206576806</v>
      </c>
      <c r="X291" s="47">
        <f t="shared" si="25"/>
        <v>3762378.8715572557</v>
      </c>
      <c r="Y291" s="48">
        <f t="shared" si="25"/>
        <v>4.234207516418468E-2</v>
      </c>
      <c r="Z291" s="48">
        <f t="shared" si="25"/>
        <v>6.987320005871854E-2</v>
      </c>
      <c r="AA291" s="48">
        <f>AVERAGE(AA288:AA290)</f>
        <v>1.1478071213072913E-2</v>
      </c>
      <c r="AB291" s="47">
        <f>AVERAGE(AB288:AB290)</f>
        <v>13435170.117419302</v>
      </c>
      <c r="AC291" s="47">
        <f>AVERAGE(AC288:AC290)</f>
        <v>22167990.206576806</v>
      </c>
      <c r="AD291" s="47">
        <f t="shared" ref="AD291" si="26">AVERAGE(AD288:AD290)</f>
        <v>3762378.8715572557</v>
      </c>
      <c r="AE291" s="30">
        <f>SQRT(AVERAGE(Y249,Y261,Y273))</f>
        <v>15307383.304003576</v>
      </c>
      <c r="AF291" s="30">
        <f>SQRT(AVERAGE(Z249,Z261,Z273))</f>
        <v>24910231.738126766</v>
      </c>
      <c r="AG291" s="47">
        <f>SQRT(AVERAGE(AD273,AD261,AD249))</f>
        <v>4702959.2980103046</v>
      </c>
    </row>
    <row r="292" spans="2:37" x14ac:dyDescent="0.25">
      <c r="B292" s="27">
        <v>44834</v>
      </c>
      <c r="F292" s="179">
        <f>_xlfn.FORECAST.ETS($B292,$D$5:$D$252,$B$5:$B$252,12,1)</f>
        <v>47768729.680194974</v>
      </c>
      <c r="G292" s="65"/>
      <c r="H292" s="65"/>
      <c r="R292" t="s">
        <v>70</v>
      </c>
      <c r="S292" s="47">
        <f>ABS(S291)</f>
        <v>13435170.117419302</v>
      </c>
      <c r="T292" s="47">
        <f>ABS(T291)</f>
        <v>11466023.180810472</v>
      </c>
      <c r="U292" s="47">
        <f>ABS(U291)</f>
        <v>3632899.1884577475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44967273.548548415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36376023.211048782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30765424.249021076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35526786.527019016</v>
      </c>
      <c r="G296" s="65"/>
      <c r="H296" s="65"/>
      <c r="R296" t="s">
        <v>57</v>
      </c>
      <c r="V296" s="49">
        <f t="shared" ref="V296:X298" si="28">RANK(V288,$V288:$X288,1)</f>
        <v>2</v>
      </c>
      <c r="W296">
        <f t="shared" si="28"/>
        <v>3</v>
      </c>
      <c r="X296">
        <f t="shared" si="28"/>
        <v>1</v>
      </c>
      <c r="Y296" s="49">
        <f t="shared" ref="Y296:AA298" si="29">RANK(Y288,$Y288:$AA288,1)</f>
        <v>2</v>
      </c>
      <c r="Z296">
        <f t="shared" si="29"/>
        <v>3</v>
      </c>
      <c r="AA296">
        <f t="shared" si="29"/>
        <v>1</v>
      </c>
      <c r="AB296" s="49">
        <f t="shared" ref="AB296:AD298" si="30">RANK(AB288,$AB288:$AD288,1)</f>
        <v>2</v>
      </c>
      <c r="AC296">
        <f t="shared" si="30"/>
        <v>3</v>
      </c>
      <c r="AD296">
        <f t="shared" si="30"/>
        <v>1</v>
      </c>
    </row>
    <row r="297" spans="2:37" x14ac:dyDescent="0.25">
      <c r="B297" s="27">
        <v>44985</v>
      </c>
      <c r="F297" s="170">
        <f t="shared" si="27"/>
        <v>31196013.711306054</v>
      </c>
      <c r="G297" s="65"/>
      <c r="H297" s="65"/>
      <c r="R297" t="s">
        <v>58</v>
      </c>
      <c r="V297" s="49">
        <f t="shared" si="28"/>
        <v>2</v>
      </c>
      <c r="W297">
        <f t="shared" si="28"/>
        <v>3</v>
      </c>
      <c r="X297">
        <f t="shared" si="28"/>
        <v>1</v>
      </c>
      <c r="Y297" s="49">
        <f t="shared" si="29"/>
        <v>2</v>
      </c>
      <c r="Z297">
        <f t="shared" si="29"/>
        <v>3</v>
      </c>
      <c r="AA297">
        <f t="shared" si="29"/>
        <v>1</v>
      </c>
      <c r="AB297" s="49">
        <f t="shared" si="30"/>
        <v>2</v>
      </c>
      <c r="AC297">
        <f t="shared" si="30"/>
        <v>3</v>
      </c>
      <c r="AD297">
        <f t="shared" si="30"/>
        <v>1</v>
      </c>
    </row>
    <row r="298" spans="2:37" x14ac:dyDescent="0.25">
      <c r="B298" s="27">
        <v>45016</v>
      </c>
      <c r="F298" s="170">
        <f t="shared" si="27"/>
        <v>40460911.501273319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3</v>
      </c>
      <c r="X298" s="51">
        <f t="shared" si="28"/>
        <v>1</v>
      </c>
      <c r="Y298" s="57">
        <f t="shared" si="29"/>
        <v>2</v>
      </c>
      <c r="Z298" s="51">
        <f t="shared" si="29"/>
        <v>3</v>
      </c>
      <c r="AA298" s="51">
        <f t="shared" si="29"/>
        <v>1</v>
      </c>
      <c r="AB298" s="57">
        <f t="shared" si="30"/>
        <v>2</v>
      </c>
      <c r="AC298" s="51">
        <f t="shared" si="30"/>
        <v>3</v>
      </c>
      <c r="AD298" s="51">
        <f t="shared" si="30"/>
        <v>1</v>
      </c>
      <c r="AE298" s="51"/>
      <c r="AF298" s="51"/>
    </row>
    <row r="299" spans="2:37" x14ac:dyDescent="0.25">
      <c r="B299" s="32">
        <v>45046</v>
      </c>
      <c r="F299" s="171">
        <f t="shared" si="27"/>
        <v>42655232.046939105</v>
      </c>
      <c r="G299" s="66"/>
      <c r="H299" s="66"/>
      <c r="R299" t="s">
        <v>69</v>
      </c>
      <c r="S299">
        <f>RANK(S292,$S292:$U292,1)</f>
        <v>3</v>
      </c>
      <c r="T299">
        <f>RANK(T292,$S292:$U292,1)</f>
        <v>2</v>
      </c>
      <c r="U299">
        <f>RANK(U292,$S292:$U292,1)</f>
        <v>1</v>
      </c>
      <c r="V299">
        <f>RANK(V291,$V291:$X291,1)</f>
        <v>2</v>
      </c>
      <c r="W299">
        <f>RANK(W291,$V291:$X291,1)</f>
        <v>3</v>
      </c>
      <c r="X299">
        <f>RANK(X291,$V291:$X291,1)</f>
        <v>1</v>
      </c>
      <c r="Y299">
        <f>RANK(Y291,$Y291:$Z291,1)</f>
        <v>1</v>
      </c>
      <c r="Z299">
        <f>RANK(Z291,$Y291:$AA291,1)</f>
        <v>3</v>
      </c>
      <c r="AA299">
        <f>RANK(AA291,$Y291:$AA291,1)</f>
        <v>1</v>
      </c>
      <c r="AB299">
        <f>RANK(AB291,$AB291:$AD291,1)</f>
        <v>2</v>
      </c>
      <c r="AC299">
        <f>RANK(AC291,$AB291:$AD291,1)</f>
        <v>3</v>
      </c>
      <c r="AD299">
        <f>RANK(AD291,$AB291:$AD291,1)</f>
        <v>1</v>
      </c>
      <c r="AE299">
        <f>RANK(AE291,$AE291:$AG291,1)</f>
        <v>2</v>
      </c>
      <c r="AF299">
        <f>RANK(AF291,$AE291:$AG291,1)</f>
        <v>3</v>
      </c>
      <c r="AG299">
        <f>RANK(AG291,$AE291:$AG291,1)</f>
        <v>1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47823856.776676849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46948437.619379409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53862697.194618061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55771295.929221049</v>
      </c>
      <c r="H303" s="65"/>
      <c r="S303" s="50">
        <f>AVERAGE(S299,V299,Y299,AB299)</f>
        <v>2</v>
      </c>
      <c r="T303" s="50">
        <f>AVERAGE(T299,W299,Z299,AC299)</f>
        <v>2.75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50700721.414281704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48414882.786438964</v>
      </c>
      <c r="H305" s="65"/>
    </row>
    <row r="306" spans="2:8" x14ac:dyDescent="0.25">
      <c r="B306" s="27">
        <v>45260</v>
      </c>
      <c r="F306" s="65"/>
      <c r="G306" s="170">
        <f t="shared" si="32"/>
        <v>37916861.906878538</v>
      </c>
      <c r="H306" s="65"/>
    </row>
    <row r="307" spans="2:8" x14ac:dyDescent="0.25">
      <c r="B307" s="27">
        <v>45291</v>
      </c>
      <c r="F307" s="65"/>
      <c r="G307" s="170">
        <f t="shared" si="32"/>
        <v>32430883.572275296</v>
      </c>
      <c r="H307" s="65"/>
    </row>
    <row r="308" spans="2:8" x14ac:dyDescent="0.25">
      <c r="B308" s="27">
        <v>45322</v>
      </c>
      <c r="F308" s="65"/>
      <c r="G308" s="170">
        <f t="shared" si="32"/>
        <v>39162035.18708846</v>
      </c>
      <c r="H308" s="65"/>
    </row>
    <row r="309" spans="2:8" x14ac:dyDescent="0.25">
      <c r="B309" s="27">
        <v>45351</v>
      </c>
      <c r="F309" s="65"/>
      <c r="G309" s="170">
        <f t="shared" si="32"/>
        <v>33632396.881580979</v>
      </c>
      <c r="H309" s="65"/>
    </row>
    <row r="310" spans="2:8" x14ac:dyDescent="0.25">
      <c r="B310" s="27">
        <v>45382</v>
      </c>
      <c r="F310" s="65"/>
      <c r="G310" s="170">
        <f t="shared" si="32"/>
        <v>42237918.18913158</v>
      </c>
      <c r="H310" s="65"/>
    </row>
    <row r="311" spans="2:8" x14ac:dyDescent="0.25">
      <c r="B311" s="32">
        <v>45412</v>
      </c>
      <c r="F311" s="66"/>
      <c r="G311" s="171">
        <f t="shared" si="32"/>
        <v>46253229.46063526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51211388.170958869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49278848.216746718</v>
      </c>
    </row>
    <row r="314" spans="2:8" x14ac:dyDescent="0.25">
      <c r="B314" s="27">
        <v>45504</v>
      </c>
      <c r="F314" s="65"/>
      <c r="G314" s="65"/>
      <c r="H314" s="64">
        <f t="shared" si="33"/>
        <v>55513795.22027564</v>
      </c>
    </row>
    <row r="315" spans="2:8" x14ac:dyDescent="0.25">
      <c r="B315" s="27">
        <v>45535</v>
      </c>
      <c r="F315" s="65"/>
      <c r="G315" s="65"/>
      <c r="H315" s="64">
        <f t="shared" si="33"/>
        <v>57698953.583112776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51259005.161022976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47528848.141922794</v>
      </c>
    </row>
    <row r="318" spans="2:8" x14ac:dyDescent="0.25">
      <c r="B318" s="27">
        <v>45626</v>
      </c>
      <c r="F318" s="65"/>
      <c r="G318" s="65"/>
      <c r="H318" s="170">
        <f t="shared" si="34"/>
        <v>41221813.938173592</v>
      </c>
    </row>
    <row r="319" spans="2:8" x14ac:dyDescent="0.25">
      <c r="B319" s="27">
        <v>45657</v>
      </c>
      <c r="F319" s="65"/>
      <c r="G319" s="65"/>
      <c r="H319" s="170">
        <f t="shared" si="34"/>
        <v>33090156.101144336</v>
      </c>
    </row>
    <row r="320" spans="2:8" x14ac:dyDescent="0.25">
      <c r="B320" s="27">
        <v>45688</v>
      </c>
      <c r="F320" s="65"/>
      <c r="G320" s="65"/>
      <c r="H320" s="170">
        <f t="shared" si="34"/>
        <v>38380512.410041794</v>
      </c>
    </row>
    <row r="321" spans="2:12" x14ac:dyDescent="0.25">
      <c r="B321" s="27">
        <v>45716</v>
      </c>
      <c r="F321" s="65"/>
      <c r="G321" s="65"/>
      <c r="H321" s="170">
        <f t="shared" si="34"/>
        <v>35156779.596519031</v>
      </c>
    </row>
    <row r="322" spans="2:12" x14ac:dyDescent="0.25">
      <c r="B322" s="27">
        <v>45747</v>
      </c>
      <c r="F322" s="65"/>
      <c r="G322" s="65"/>
      <c r="H322" s="170">
        <f t="shared" si="34"/>
        <v>41390301.305214986</v>
      </c>
    </row>
    <row r="323" spans="2:12" x14ac:dyDescent="0.25">
      <c r="B323" s="27">
        <v>45777</v>
      </c>
      <c r="F323" s="65"/>
      <c r="G323" s="65"/>
      <c r="H323" s="170">
        <f t="shared" si="34"/>
        <v>47963647.037672251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507824498</v>
      </c>
      <c r="D327" s="109">
        <f>SUM(D249:D252,F253:F260)</f>
        <v>531228839.99110419</v>
      </c>
      <c r="E327" s="47">
        <f>SUM(D249:D252,F292:F299)</f>
        <v>507630278.47535074</v>
      </c>
      <c r="F327" s="110">
        <f>SUM(D249:D252,O253:O260)</f>
        <v>545918749.25975835</v>
      </c>
      <c r="G327" s="111">
        <f>D327-$C327</f>
        <v>23404341.991104186</v>
      </c>
      <c r="H327" s="111">
        <f t="shared" ref="H327:I329" si="35">E327-$C327</f>
        <v>-194219.52464926243</v>
      </c>
      <c r="I327" s="112">
        <f t="shared" si="35"/>
        <v>38094251.259758353</v>
      </c>
      <c r="J327" s="118">
        <f>G327/$C327</f>
        <v>4.6087461481829073E-2</v>
      </c>
      <c r="K327" s="119">
        <f t="shared" ref="K327:L330" si="36">H327/$C327</f>
        <v>-3.8245402774811078E-4</v>
      </c>
      <c r="L327" s="120">
        <f t="shared" si="36"/>
        <v>7.5014599354279982E-2</v>
      </c>
    </row>
    <row r="328" spans="2:12" x14ac:dyDescent="0.25">
      <c r="B328" t="s">
        <v>107</v>
      </c>
      <c r="C328" s="109">
        <f>SUM(D261:D272)</f>
        <v>538975887</v>
      </c>
      <c r="D328" s="109">
        <f>SUM(D261:D264,G265:G272)</f>
        <v>544940512.53002882</v>
      </c>
      <c r="E328" s="47">
        <f>SUM(D261:D264,G304:G311)</f>
        <v>542974871.39831066</v>
      </c>
      <c r="F328" s="110">
        <f>SUM(D261:D264,P265:P272)</f>
        <v>522922936.4613505</v>
      </c>
      <c r="G328" s="111">
        <f t="shared" ref="G328:G329" si="37">D328-$C328</f>
        <v>5964625.53002882</v>
      </c>
      <c r="H328" s="111">
        <f t="shared" si="35"/>
        <v>3998984.3983106613</v>
      </c>
      <c r="I328" s="112">
        <f t="shared" si="35"/>
        <v>-16052950.538649499</v>
      </c>
      <c r="J328" s="118">
        <f t="shared" ref="J328:J330" si="38">G328/$C328</f>
        <v>1.106659068410016E-2</v>
      </c>
      <c r="K328" s="119">
        <f t="shared" si="36"/>
        <v>7.4195979723127416E-3</v>
      </c>
      <c r="L328" s="120">
        <f t="shared" si="36"/>
        <v>-2.9784172030407549E-2</v>
      </c>
    </row>
    <row r="329" spans="2:12" x14ac:dyDescent="0.25">
      <c r="B329" t="s">
        <v>108</v>
      </c>
      <c r="C329" s="109">
        <f>SUM(D273:D284)</f>
        <v>537876661</v>
      </c>
      <c r="D329" s="109">
        <f>SUM(D273:D276,H277:H284)</f>
        <v>548813203.83112502</v>
      </c>
      <c r="E329" s="47">
        <f>SUM(D273:D276,H316:H323)</f>
        <v>544970593.69171178</v>
      </c>
      <c r="F329" s="110">
        <f>SUM(D273:D276,Q277:Q284)</f>
        <v>550233429.82132256</v>
      </c>
      <c r="G329" s="111">
        <f t="shared" si="37"/>
        <v>10936542.831125021</v>
      </c>
      <c r="H329" s="111">
        <f t="shared" si="35"/>
        <v>7093932.6917117834</v>
      </c>
      <c r="I329" s="112">
        <f t="shared" si="35"/>
        <v>12356768.82132256</v>
      </c>
      <c r="J329" s="118">
        <f t="shared" si="38"/>
        <v>2.0332807916952956E-2</v>
      </c>
      <c r="K329" s="119">
        <f t="shared" si="36"/>
        <v>1.3188772084892122E-2</v>
      </c>
      <c r="L329" s="120">
        <f t="shared" si="36"/>
        <v>2.2973238508525954E-2</v>
      </c>
    </row>
    <row r="330" spans="2:12" x14ac:dyDescent="0.25">
      <c r="B330" s="69" t="s">
        <v>114</v>
      </c>
      <c r="C330" s="113">
        <f>SUM(C327:C329)</f>
        <v>1584677046</v>
      </c>
      <c r="D330" s="113">
        <f t="shared" ref="D330:F330" si="39">SUM(D327:D329)</f>
        <v>1624982556.352258</v>
      </c>
      <c r="E330" s="114">
        <f t="shared" si="39"/>
        <v>1595575743.5653732</v>
      </c>
      <c r="F330" s="115">
        <f t="shared" si="39"/>
        <v>1619075115.5424314</v>
      </c>
      <c r="G330" s="114">
        <f>SUM(G327:G329)</f>
        <v>40305510.352258027</v>
      </c>
      <c r="H330" s="116">
        <f t="shared" ref="H330:I330" si="40">SUM(H327:H329)</f>
        <v>10898697.565373182</v>
      </c>
      <c r="I330" s="117">
        <f t="shared" si="40"/>
        <v>34398069.542431414</v>
      </c>
      <c r="J330" s="121">
        <f t="shared" si="38"/>
        <v>2.5434526520085675E-2</v>
      </c>
      <c r="K330" s="122">
        <f t="shared" si="36"/>
        <v>6.8775512290554014E-3</v>
      </c>
      <c r="L330" s="123">
        <f t="shared" si="36"/>
        <v>2.1706674952639792E-2</v>
      </c>
    </row>
    <row r="331" spans="2:12" x14ac:dyDescent="0.25">
      <c r="B331" s="69" t="s">
        <v>118</v>
      </c>
      <c r="G331" s="124">
        <f>ABS(G327)+ABS(G328)+ABS(G329)</f>
        <v>40305510.352258027</v>
      </c>
      <c r="H331" s="125">
        <f t="shared" ref="H331:I331" si="41">ABS(H327)+ABS(H328)+ABS(H329)</f>
        <v>11287136.614671707</v>
      </c>
      <c r="I331" s="125">
        <f t="shared" si="41"/>
        <v>66503970.619730413</v>
      </c>
      <c r="J331" s="126">
        <f>G331/$C330</f>
        <v>2.5434526520085675E-2</v>
      </c>
      <c r="K331" s="126">
        <f>H331/$C330</f>
        <v>7.1226731296212056E-3</v>
      </c>
      <c r="L331" s="127">
        <f>I331/$C330</f>
        <v>4.1966892110665691E-2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507824498</v>
      </c>
      <c r="D336" s="109">
        <f>SUM($D249:$D257,F258:F260)</f>
        <v>516465938.30474156</v>
      </c>
      <c r="E336" s="47">
        <f>SUM($D249:$D257,F297:F299)</f>
        <v>508454397.2595185</v>
      </c>
      <c r="F336" s="110">
        <f>SUM($D249:D257,O258:O260)</f>
        <v>520883567.89555585</v>
      </c>
      <c r="G336" s="111">
        <f>D336-$C336</f>
        <v>8641440.3047415614</v>
      </c>
      <c r="H336" s="111">
        <f t="shared" ref="H336:H338" si="42">E336-$C336</f>
        <v>629899.25951850414</v>
      </c>
      <c r="I336" s="112">
        <f t="shared" ref="I336:I338" si="43">F336-$C336</f>
        <v>13059069.895555854</v>
      </c>
      <c r="J336" s="118">
        <f>G336/$C336</f>
        <v>1.7016588090520913E-2</v>
      </c>
      <c r="K336" s="119">
        <f t="shared" ref="K336:K339" si="44">H336/$C336</f>
        <v>1.2403876969293124E-3</v>
      </c>
      <c r="L336" s="120">
        <f t="shared" ref="L336:L339" si="45">I336/$C336</f>
        <v>2.5715714675025099E-2</v>
      </c>
    </row>
    <row r="337" spans="2:12" x14ac:dyDescent="0.25">
      <c r="B337" t="s">
        <v>107</v>
      </c>
      <c r="C337" s="109">
        <f t="shared" ref="C337:C338" si="46">C328</f>
        <v>538975887</v>
      </c>
      <c r="D337" s="109">
        <f>SUM($D261:$D269,G270:G272)</f>
        <v>540530386.12452137</v>
      </c>
      <c r="E337" s="47">
        <f>SUM($D261:$D269,G309:G311)</f>
        <v>539592261.53134775</v>
      </c>
      <c r="F337" s="110">
        <f>SUM($D261:$D269,P270:P272)</f>
        <v>532921720.77112406</v>
      </c>
      <c r="G337" s="111">
        <f t="shared" ref="G337:G338" si="47">D337-$C337</f>
        <v>1554499.1245213747</v>
      </c>
      <c r="H337" s="111">
        <f t="shared" si="42"/>
        <v>616374.53134775162</v>
      </c>
      <c r="I337" s="112">
        <f t="shared" si="43"/>
        <v>-6054166.2288759351</v>
      </c>
      <c r="J337" s="118">
        <f t="shared" ref="J337:J339" si="48">G337/$C337</f>
        <v>2.8841719305364301E-3</v>
      </c>
      <c r="K337" s="119">
        <f t="shared" si="44"/>
        <v>1.143603167070351E-3</v>
      </c>
      <c r="L337" s="120">
        <f t="shared" si="45"/>
        <v>-1.1232721861777714E-2</v>
      </c>
    </row>
    <row r="338" spans="2:12" x14ac:dyDescent="0.25">
      <c r="B338" t="s">
        <v>108</v>
      </c>
      <c r="C338" s="109">
        <f t="shared" si="46"/>
        <v>537876661</v>
      </c>
      <c r="D338" s="109">
        <f>SUM($D273:$D281,H282:H284)</f>
        <v>544231257.90860772</v>
      </c>
      <c r="E338" s="47">
        <f>SUM($D273:$D281,H321:H323)</f>
        <v>542908584.93940628</v>
      </c>
      <c r="F338" s="110">
        <f>SUM($D273:$D281,Q282:Q284)</f>
        <v>545126371.30681968</v>
      </c>
      <c r="G338" s="111">
        <f t="shared" si="47"/>
        <v>6354596.9086077213</v>
      </c>
      <c r="H338" s="111">
        <f t="shared" si="42"/>
        <v>5031923.9394062757</v>
      </c>
      <c r="I338" s="112">
        <f t="shared" si="43"/>
        <v>7249710.3068196774</v>
      </c>
      <c r="J338" s="118">
        <f t="shared" si="48"/>
        <v>1.1814226883898429E-2</v>
      </c>
      <c r="K338" s="119">
        <f t="shared" si="44"/>
        <v>9.3551631893659653E-3</v>
      </c>
      <c r="L338" s="120">
        <f t="shared" si="45"/>
        <v>1.3478387951136027E-2</v>
      </c>
    </row>
    <row r="339" spans="2:12" x14ac:dyDescent="0.25">
      <c r="B339" s="69" t="s">
        <v>114</v>
      </c>
      <c r="C339" s="113">
        <f>SUM(C336:C338)</f>
        <v>1584677046</v>
      </c>
      <c r="D339" s="113">
        <f t="shared" ref="D339:F339" si="49">SUM(D336:D338)</f>
        <v>1601227582.3378706</v>
      </c>
      <c r="E339" s="114">
        <f t="shared" si="49"/>
        <v>1590955243.7302725</v>
      </c>
      <c r="F339" s="115">
        <f t="shared" si="49"/>
        <v>1598931659.9734995</v>
      </c>
      <c r="G339" s="114">
        <f>SUM(G336:G338)</f>
        <v>16550536.337870657</v>
      </c>
      <c r="H339" s="116">
        <f t="shared" ref="H339:I339" si="50">SUM(H336:H338)</f>
        <v>6278197.7302725315</v>
      </c>
      <c r="I339" s="117">
        <f t="shared" si="50"/>
        <v>14254613.973499596</v>
      </c>
      <c r="J339" s="121">
        <f t="shared" si="48"/>
        <v>1.0444106816368095E-2</v>
      </c>
      <c r="K339" s="122">
        <f t="shared" si="44"/>
        <v>3.9618152772009875E-3</v>
      </c>
      <c r="L339" s="123">
        <f t="shared" si="45"/>
        <v>8.9952801483940952E-3</v>
      </c>
    </row>
    <row r="340" spans="2:12" x14ac:dyDescent="0.25">
      <c r="B340" s="69" t="s">
        <v>118</v>
      </c>
      <c r="G340" s="124">
        <f>ABS(G336)+ABS(G337)+ABS(G338)</f>
        <v>16550536.337870657</v>
      </c>
      <c r="H340" s="125">
        <f t="shared" ref="H340:I340" si="51">ABS(H336)+ABS(H337)+ABS(H338)</f>
        <v>6278197.7302725315</v>
      </c>
      <c r="I340" s="125">
        <f t="shared" si="51"/>
        <v>26362946.431251466</v>
      </c>
      <c r="J340" s="126">
        <f>G340/$C339</f>
        <v>1.0444106816368095E-2</v>
      </c>
      <c r="K340" s="126">
        <f>H340/$C339</f>
        <v>3.9618152772009875E-3</v>
      </c>
      <c r="L340" s="127">
        <f>I340/$C339</f>
        <v>1.6636163499557287E-2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A4D6-91AE-48CE-93CD-6114D1009FA1}">
  <dimension ref="B2:AK340"/>
  <sheetViews>
    <sheetView topLeftCell="R1" workbookViewId="0">
      <pane ySplit="4" topLeftCell="A298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4" width="13.28515625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3.5703125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Returns!Q5</f>
        <v>4889100</v>
      </c>
    </row>
    <row r="6" spans="2:17" hidden="1" outlineLevel="1" x14ac:dyDescent="0.25">
      <c r="B6" s="63">
        <v>37315</v>
      </c>
      <c r="D6" s="30">
        <f>Returns!Q6</f>
        <v>4146684</v>
      </c>
    </row>
    <row r="7" spans="2:17" hidden="1" outlineLevel="1" x14ac:dyDescent="0.25">
      <c r="B7" s="63">
        <v>37346</v>
      </c>
      <c r="D7" s="30">
        <f>Returns!Q7</f>
        <v>3406078</v>
      </c>
    </row>
    <row r="8" spans="2:17" hidden="1" outlineLevel="1" x14ac:dyDescent="0.25">
      <c r="B8" s="63">
        <v>37376</v>
      </c>
      <c r="D8" s="30">
        <f>Returns!Q8</f>
        <v>5111870</v>
      </c>
    </row>
    <row r="9" spans="2:17" hidden="1" outlineLevel="1" x14ac:dyDescent="0.25">
      <c r="B9" s="63">
        <v>37407</v>
      </c>
      <c r="C9" s="30"/>
      <c r="D9" s="30">
        <f>Returns!Q9</f>
        <v>6401623</v>
      </c>
      <c r="E9" s="31"/>
    </row>
    <row r="10" spans="2:17" hidden="1" outlineLevel="1" x14ac:dyDescent="0.25">
      <c r="B10" s="63">
        <v>37437</v>
      </c>
      <c r="C10" s="30"/>
      <c r="D10" s="30">
        <f>Returns!Q10</f>
        <v>4884938</v>
      </c>
      <c r="E10" s="31"/>
    </row>
    <row r="11" spans="2:17" hidden="1" outlineLevel="1" x14ac:dyDescent="0.25">
      <c r="B11" s="63">
        <v>37468</v>
      </c>
      <c r="C11" s="30"/>
      <c r="D11" s="30">
        <f>Returns!Q11</f>
        <v>5774788</v>
      </c>
      <c r="E11" s="31"/>
    </row>
    <row r="12" spans="2:17" hidden="1" outlineLevel="1" x14ac:dyDescent="0.25">
      <c r="B12" s="63">
        <v>37499</v>
      </c>
      <c r="C12" s="30"/>
      <c r="D12" s="30">
        <f>Returns!Q12</f>
        <v>4796100</v>
      </c>
      <c r="E12" s="31"/>
    </row>
    <row r="13" spans="2:17" hidden="1" outlineLevel="1" x14ac:dyDescent="0.25">
      <c r="B13" s="63">
        <v>37529</v>
      </c>
      <c r="C13" s="30"/>
      <c r="D13" s="30">
        <f>Returns!Q13</f>
        <v>4157509</v>
      </c>
      <c r="E13" s="31"/>
    </row>
    <row r="14" spans="2:17" hidden="1" outlineLevel="1" x14ac:dyDescent="0.25">
      <c r="B14" s="63">
        <v>37560</v>
      </c>
      <c r="C14" s="30"/>
      <c r="D14" s="30">
        <f>Returns!Q14</f>
        <v>4360407</v>
      </c>
      <c r="E14" s="31"/>
    </row>
    <row r="15" spans="2:17" hidden="1" outlineLevel="1" x14ac:dyDescent="0.25">
      <c r="B15" s="63">
        <v>37590</v>
      </c>
      <c r="C15" s="30"/>
      <c r="D15" s="30">
        <f>Returns!Q15</f>
        <v>3811366</v>
      </c>
      <c r="E15" s="31"/>
    </row>
    <row r="16" spans="2:17" hidden="1" outlineLevel="1" x14ac:dyDescent="0.25">
      <c r="B16" s="63">
        <v>37621</v>
      </c>
      <c r="C16" s="30"/>
      <c r="D16" s="30">
        <f>Returns!Q16</f>
        <v>3833274</v>
      </c>
      <c r="E16" s="31"/>
    </row>
    <row r="17" spans="2:5" hidden="1" outlineLevel="1" x14ac:dyDescent="0.25">
      <c r="B17" s="63">
        <v>37652</v>
      </c>
      <c r="C17" s="30"/>
      <c r="D17" s="30">
        <f>Returns!Q17</f>
        <v>4619917</v>
      </c>
      <c r="E17" s="31"/>
    </row>
    <row r="18" spans="2:5" hidden="1" outlineLevel="1" x14ac:dyDescent="0.25">
      <c r="B18" s="63">
        <v>37680</v>
      </c>
      <c r="C18" s="30"/>
      <c r="D18" s="30">
        <f>Returns!Q18</f>
        <v>3635115</v>
      </c>
      <c r="E18" s="31"/>
    </row>
    <row r="19" spans="2:5" hidden="1" outlineLevel="1" x14ac:dyDescent="0.25">
      <c r="B19" s="63">
        <v>37711</v>
      </c>
      <c r="C19" s="30"/>
      <c r="D19" s="30">
        <f>Returns!Q19</f>
        <v>3956692</v>
      </c>
      <c r="E19" s="31"/>
    </row>
    <row r="20" spans="2:5" hidden="1" outlineLevel="1" x14ac:dyDescent="0.25">
      <c r="B20" s="63">
        <v>37741</v>
      </c>
      <c r="C20" s="30"/>
      <c r="D20" s="30">
        <f>Returns!Q20</f>
        <v>5957416</v>
      </c>
      <c r="E20" s="31"/>
    </row>
    <row r="21" spans="2:5" hidden="1" outlineLevel="1" x14ac:dyDescent="0.25">
      <c r="B21" s="63">
        <v>37772</v>
      </c>
      <c r="C21" s="30"/>
      <c r="D21" s="30">
        <f>Returns!Q21</f>
        <v>5532490</v>
      </c>
      <c r="E21" s="31"/>
    </row>
    <row r="22" spans="2:5" hidden="1" outlineLevel="1" x14ac:dyDescent="0.25">
      <c r="B22" s="63">
        <v>37802</v>
      </c>
      <c r="C22" s="30"/>
      <c r="D22" s="30">
        <f>Returns!Q22</f>
        <v>4686918</v>
      </c>
      <c r="E22" s="31"/>
    </row>
    <row r="23" spans="2:5" hidden="1" outlineLevel="1" x14ac:dyDescent="0.25">
      <c r="B23" s="63">
        <v>37833</v>
      </c>
      <c r="C23" s="30"/>
      <c r="D23" s="30">
        <f>Returns!Q23</f>
        <v>5616423</v>
      </c>
      <c r="E23" s="31"/>
    </row>
    <row r="24" spans="2:5" hidden="1" outlineLevel="1" x14ac:dyDescent="0.25">
      <c r="B24" s="63">
        <v>37864</v>
      </c>
      <c r="C24" s="30"/>
      <c r="D24" s="30">
        <f>Returns!Q24</f>
        <v>5083438</v>
      </c>
      <c r="E24" s="31"/>
    </row>
    <row r="25" spans="2:5" hidden="1" outlineLevel="1" x14ac:dyDescent="0.25">
      <c r="B25" s="63">
        <v>37894</v>
      </c>
      <c r="C25" s="30"/>
      <c r="D25" s="30">
        <f>Returns!Q25</f>
        <v>4069213</v>
      </c>
      <c r="E25" s="31"/>
    </row>
    <row r="26" spans="2:5" hidden="1" outlineLevel="1" x14ac:dyDescent="0.25">
      <c r="B26" s="63">
        <v>37925</v>
      </c>
      <c r="C26" s="30"/>
      <c r="D26" s="30">
        <f>Returns!Q26</f>
        <v>5032299</v>
      </c>
      <c r="E26" s="31"/>
    </row>
    <row r="27" spans="2:5" hidden="1" outlineLevel="1" x14ac:dyDescent="0.25">
      <c r="B27" s="63">
        <v>37955</v>
      </c>
      <c r="C27" s="30"/>
      <c r="D27" s="30">
        <f>Returns!Q27</f>
        <v>3232019</v>
      </c>
      <c r="E27" s="31"/>
    </row>
    <row r="28" spans="2:5" hidden="1" outlineLevel="1" x14ac:dyDescent="0.25">
      <c r="B28" s="63">
        <v>37986</v>
      </c>
      <c r="C28" s="30"/>
      <c r="D28" s="30">
        <f>Returns!Q28</f>
        <v>4128571</v>
      </c>
      <c r="E28" s="31"/>
    </row>
    <row r="29" spans="2:5" hidden="1" outlineLevel="1" x14ac:dyDescent="0.25">
      <c r="B29" s="63">
        <v>38017</v>
      </c>
      <c r="C29" s="30"/>
      <c r="D29" s="30">
        <f>Returns!Q29</f>
        <v>4632173</v>
      </c>
      <c r="E29" s="31"/>
    </row>
    <row r="30" spans="2:5" hidden="1" outlineLevel="1" x14ac:dyDescent="0.25">
      <c r="B30" s="63">
        <v>38046</v>
      </c>
      <c r="C30" s="30"/>
      <c r="D30" s="30">
        <f>Returns!Q30</f>
        <v>4229316</v>
      </c>
      <c r="E30" s="31"/>
    </row>
    <row r="31" spans="2:5" hidden="1" outlineLevel="1" x14ac:dyDescent="0.25">
      <c r="B31" s="63">
        <v>38077</v>
      </c>
      <c r="C31" s="30"/>
      <c r="D31" s="30">
        <f>Returns!Q31</f>
        <v>5246923</v>
      </c>
      <c r="E31" s="31"/>
    </row>
    <row r="32" spans="2:5" hidden="1" outlineLevel="1" x14ac:dyDescent="0.25">
      <c r="B32" s="63">
        <v>38107</v>
      </c>
      <c r="C32" s="30"/>
      <c r="D32" s="30">
        <f>Returns!Q32</f>
        <v>5646171</v>
      </c>
      <c r="E32" s="31"/>
    </row>
    <row r="33" spans="2:5" hidden="1" outlineLevel="1" x14ac:dyDescent="0.25">
      <c r="B33" s="63">
        <v>38138</v>
      </c>
      <c r="C33" s="30"/>
      <c r="D33" s="30">
        <f>Returns!Q33</f>
        <v>4752014</v>
      </c>
      <c r="E33" s="31"/>
    </row>
    <row r="34" spans="2:5" hidden="1" outlineLevel="1" x14ac:dyDescent="0.25">
      <c r="B34" s="63">
        <v>38168</v>
      </c>
      <c r="C34" s="30"/>
      <c r="D34" s="30">
        <f>Returns!Q34</f>
        <v>5450157</v>
      </c>
      <c r="E34" s="31"/>
    </row>
    <row r="35" spans="2:5" hidden="1" outlineLevel="1" x14ac:dyDescent="0.25">
      <c r="B35" s="63">
        <v>38199</v>
      </c>
      <c r="C35" s="30"/>
      <c r="D35" s="30">
        <f>Returns!Q35</f>
        <v>5360616</v>
      </c>
      <c r="E35" s="31"/>
    </row>
    <row r="36" spans="2:5" hidden="1" outlineLevel="1" x14ac:dyDescent="0.25">
      <c r="B36" s="63">
        <v>38230</v>
      </c>
      <c r="C36" s="30"/>
      <c r="D36" s="30">
        <f>Returns!Q36</f>
        <v>4556843</v>
      </c>
      <c r="E36" s="31"/>
    </row>
    <row r="37" spans="2:5" hidden="1" outlineLevel="1" x14ac:dyDescent="0.25">
      <c r="B37" s="63">
        <v>38260</v>
      </c>
      <c r="C37" s="30"/>
      <c r="D37" s="30">
        <f>Returns!Q37</f>
        <v>4667233</v>
      </c>
      <c r="E37" s="31"/>
    </row>
    <row r="38" spans="2:5" hidden="1" outlineLevel="1" x14ac:dyDescent="0.25">
      <c r="B38" s="63">
        <v>38291</v>
      </c>
      <c r="C38" s="30"/>
      <c r="D38" s="30">
        <f>Returns!Q38</f>
        <v>4062415</v>
      </c>
      <c r="E38" s="31"/>
    </row>
    <row r="39" spans="2:5" hidden="1" outlineLevel="1" x14ac:dyDescent="0.25">
      <c r="B39" s="63">
        <v>38321</v>
      </c>
      <c r="C39" s="30"/>
      <c r="D39" s="30">
        <f>Returns!Q39</f>
        <v>3791604</v>
      </c>
      <c r="E39" s="31"/>
    </row>
    <row r="40" spans="2:5" hidden="1" outlineLevel="1" x14ac:dyDescent="0.25">
      <c r="B40" s="63">
        <v>38352</v>
      </c>
      <c r="C40" s="30"/>
      <c r="D40" s="30">
        <f>Returns!Q40</f>
        <v>4103063</v>
      </c>
      <c r="E40" s="31"/>
    </row>
    <row r="41" spans="2:5" hidden="1" outlineLevel="1" x14ac:dyDescent="0.25">
      <c r="B41" s="63">
        <v>38383</v>
      </c>
      <c r="C41" s="30"/>
      <c r="D41" s="30">
        <f>Returns!Q41</f>
        <v>3833386</v>
      </c>
      <c r="E41" s="31"/>
    </row>
    <row r="42" spans="2:5" hidden="1" outlineLevel="1" x14ac:dyDescent="0.25">
      <c r="B42" s="63">
        <v>38411</v>
      </c>
      <c r="C42" s="30"/>
      <c r="D42" s="30">
        <f>Returns!Q42</f>
        <v>4194111</v>
      </c>
      <c r="E42" s="31"/>
    </row>
    <row r="43" spans="2:5" hidden="1" outlineLevel="1" x14ac:dyDescent="0.25">
      <c r="B43" s="63">
        <v>38442</v>
      </c>
      <c r="C43" s="30"/>
      <c r="D43" s="30">
        <f>Returns!Q43</f>
        <v>4961187</v>
      </c>
      <c r="E43" s="31"/>
    </row>
    <row r="44" spans="2:5" hidden="1" outlineLevel="1" x14ac:dyDescent="0.25">
      <c r="B44" s="63">
        <v>38472</v>
      </c>
      <c r="C44" s="30"/>
      <c r="D44" s="30">
        <f>Returns!Q44</f>
        <v>6033642</v>
      </c>
      <c r="E44" s="31"/>
    </row>
    <row r="45" spans="2:5" hidden="1" outlineLevel="1" x14ac:dyDescent="0.25">
      <c r="B45" s="63">
        <v>38503</v>
      </c>
      <c r="C45" s="30"/>
      <c r="D45" s="30">
        <f>Returns!Q45</f>
        <v>4664065</v>
      </c>
      <c r="E45" s="31"/>
    </row>
    <row r="46" spans="2:5" hidden="1" outlineLevel="1" x14ac:dyDescent="0.25">
      <c r="B46" s="63">
        <v>38533</v>
      </c>
      <c r="C46" s="30"/>
      <c r="D46" s="30">
        <f>Returns!Q46</f>
        <v>5512855</v>
      </c>
      <c r="E46" s="31"/>
    </row>
    <row r="47" spans="2:5" hidden="1" outlineLevel="1" x14ac:dyDescent="0.25">
      <c r="B47" s="63">
        <v>38564</v>
      </c>
      <c r="C47" s="30"/>
      <c r="D47" s="30">
        <f>Returns!Q47</f>
        <v>4980011</v>
      </c>
      <c r="E47" s="31"/>
    </row>
    <row r="48" spans="2:5" hidden="1" outlineLevel="1" x14ac:dyDescent="0.25">
      <c r="B48" s="63">
        <v>38595</v>
      </c>
      <c r="C48" s="30"/>
      <c r="D48" s="30">
        <f>Returns!Q48</f>
        <v>5022719</v>
      </c>
      <c r="E48" s="31"/>
    </row>
    <row r="49" spans="2:5" hidden="1" outlineLevel="1" x14ac:dyDescent="0.25">
      <c r="B49" s="63">
        <v>38625</v>
      </c>
      <c r="C49" s="30"/>
      <c r="D49" s="30">
        <f>Returns!Q49</f>
        <v>4478948</v>
      </c>
      <c r="E49" s="31"/>
    </row>
    <row r="50" spans="2:5" hidden="1" outlineLevel="1" x14ac:dyDescent="0.25">
      <c r="B50" s="63">
        <v>38656</v>
      </c>
      <c r="C50" s="30"/>
      <c r="D50" s="30">
        <f>Returns!Q50</f>
        <v>3980751</v>
      </c>
      <c r="E50" s="31"/>
    </row>
    <row r="51" spans="2:5" hidden="1" outlineLevel="1" x14ac:dyDescent="0.25">
      <c r="B51" s="63">
        <v>38686</v>
      </c>
      <c r="C51" s="30"/>
      <c r="D51" s="30">
        <f>Returns!Q51</f>
        <v>4409918</v>
      </c>
      <c r="E51" s="31"/>
    </row>
    <row r="52" spans="2:5" hidden="1" outlineLevel="1" x14ac:dyDescent="0.25">
      <c r="B52" s="63">
        <v>38717</v>
      </c>
      <c r="C52" s="30"/>
      <c r="D52" s="30">
        <f>Returns!Q52</f>
        <v>3398819</v>
      </c>
      <c r="E52" s="31"/>
    </row>
    <row r="53" spans="2:5" hidden="1" outlineLevel="1" x14ac:dyDescent="0.25">
      <c r="B53" s="63">
        <v>38748</v>
      </c>
      <c r="C53" s="30"/>
      <c r="D53" s="30">
        <f>Returns!Q53</f>
        <v>4630137</v>
      </c>
      <c r="E53" s="31"/>
    </row>
    <row r="54" spans="2:5" hidden="1" outlineLevel="1" x14ac:dyDescent="0.25">
      <c r="B54" s="63">
        <v>38776</v>
      </c>
      <c r="C54" s="30"/>
      <c r="D54" s="30">
        <f>Returns!Q54</f>
        <v>3596181</v>
      </c>
      <c r="E54" s="31"/>
    </row>
    <row r="55" spans="2:5" hidden="1" outlineLevel="1" x14ac:dyDescent="0.25">
      <c r="B55" s="63">
        <v>38807</v>
      </c>
      <c r="C55" s="30"/>
      <c r="D55" s="30">
        <f>Returns!Q55</f>
        <v>4548444</v>
      </c>
      <c r="E55" s="31"/>
    </row>
    <row r="56" spans="2:5" hidden="1" outlineLevel="1" x14ac:dyDescent="0.25">
      <c r="B56" s="63">
        <v>38837</v>
      </c>
      <c r="C56" s="30"/>
      <c r="D56" s="30">
        <f>Returns!Q56</f>
        <v>5604979</v>
      </c>
      <c r="E56" s="31"/>
    </row>
    <row r="57" spans="2:5" hidden="1" outlineLevel="1" x14ac:dyDescent="0.25">
      <c r="B57" s="63">
        <v>38868</v>
      </c>
      <c r="C57" s="30"/>
      <c r="D57" s="30">
        <f>Returns!Q57</f>
        <v>5486315</v>
      </c>
      <c r="E57" s="31"/>
    </row>
    <row r="58" spans="2:5" hidden="1" outlineLevel="1" x14ac:dyDescent="0.25">
      <c r="B58" s="63">
        <v>38898</v>
      </c>
      <c r="C58" s="30"/>
      <c r="D58" s="30">
        <f>Returns!Q58</f>
        <v>5006055</v>
      </c>
      <c r="E58" s="31"/>
    </row>
    <row r="59" spans="2:5" hidden="1" outlineLevel="1" x14ac:dyDescent="0.25">
      <c r="B59" s="63">
        <v>38929</v>
      </c>
      <c r="C59" s="30"/>
      <c r="D59" s="30">
        <f>Returns!Q59</f>
        <v>5330350</v>
      </c>
      <c r="E59" s="31"/>
    </row>
    <row r="60" spans="2:5" hidden="1" outlineLevel="1" x14ac:dyDescent="0.25">
      <c r="B60" s="63">
        <v>38960</v>
      </c>
      <c r="C60" s="30"/>
      <c r="D60" s="30">
        <f>Returns!Q60</f>
        <v>4792939</v>
      </c>
      <c r="E60" s="31"/>
    </row>
    <row r="61" spans="2:5" hidden="1" outlineLevel="1" x14ac:dyDescent="0.25">
      <c r="B61" s="63">
        <v>38990</v>
      </c>
      <c r="C61" s="30"/>
      <c r="D61" s="30">
        <f>Returns!Q61</f>
        <v>4458447</v>
      </c>
      <c r="E61" s="31"/>
    </row>
    <row r="62" spans="2:5" hidden="1" outlineLevel="1" x14ac:dyDescent="0.25">
      <c r="B62" s="63">
        <v>39021</v>
      </c>
      <c r="C62" s="30"/>
      <c r="D62" s="30">
        <f>Returns!Q62</f>
        <v>3815644</v>
      </c>
      <c r="E62" s="31"/>
    </row>
    <row r="63" spans="2:5" hidden="1" outlineLevel="1" x14ac:dyDescent="0.25">
      <c r="B63" s="63">
        <v>39051</v>
      </c>
      <c r="C63" s="30"/>
      <c r="D63" s="30">
        <f>Returns!Q63</f>
        <v>3645351</v>
      </c>
      <c r="E63" s="31"/>
    </row>
    <row r="64" spans="2:5" hidden="1" outlineLevel="1" x14ac:dyDescent="0.25">
      <c r="B64" s="63">
        <v>39082</v>
      </c>
      <c r="C64" s="30"/>
      <c r="D64" s="30">
        <f>Returns!Q64</f>
        <v>3445643</v>
      </c>
      <c r="E64" s="31"/>
    </row>
    <row r="65" spans="2:5" hidden="1" outlineLevel="1" x14ac:dyDescent="0.25">
      <c r="B65" s="63">
        <v>39113</v>
      </c>
      <c r="C65" s="30"/>
      <c r="D65" s="30">
        <f>Returns!Q65</f>
        <v>4912817</v>
      </c>
      <c r="E65" s="31"/>
    </row>
    <row r="66" spans="2:5" hidden="1" outlineLevel="1" x14ac:dyDescent="0.25">
      <c r="B66" s="63">
        <v>39141</v>
      </c>
      <c r="C66" s="30"/>
      <c r="D66" s="30">
        <f>Returns!Q66</f>
        <v>3500836</v>
      </c>
      <c r="E66" s="31"/>
    </row>
    <row r="67" spans="2:5" hidden="1" outlineLevel="1" x14ac:dyDescent="0.25">
      <c r="B67" s="63">
        <v>39172</v>
      </c>
      <c r="C67" s="30"/>
      <c r="D67" s="30">
        <f>Returns!Q67</f>
        <v>5041554</v>
      </c>
      <c r="E67" s="31"/>
    </row>
    <row r="68" spans="2:5" hidden="1" outlineLevel="1" x14ac:dyDescent="0.25">
      <c r="B68" s="63">
        <v>39202</v>
      </c>
      <c r="C68" s="30"/>
      <c r="D68" s="30">
        <f>Returns!Q68</f>
        <v>5068175</v>
      </c>
      <c r="E68" s="31"/>
    </row>
    <row r="69" spans="2:5" hidden="1" outlineLevel="1" x14ac:dyDescent="0.25">
      <c r="B69" s="63">
        <v>39233</v>
      </c>
      <c r="C69" s="30"/>
      <c r="D69" s="30">
        <f>Returns!Q69</f>
        <v>5966377</v>
      </c>
      <c r="E69" s="31"/>
    </row>
    <row r="70" spans="2:5" hidden="1" outlineLevel="1" x14ac:dyDescent="0.25">
      <c r="B70" s="63">
        <v>39263</v>
      </c>
      <c r="C70" s="30"/>
      <c r="D70" s="30">
        <f>Returns!Q70</f>
        <v>4753235</v>
      </c>
      <c r="E70" s="31"/>
    </row>
    <row r="71" spans="2:5" hidden="1" outlineLevel="1" x14ac:dyDescent="0.25">
      <c r="B71" s="63">
        <v>39294</v>
      </c>
      <c r="C71" s="30"/>
      <c r="D71" s="30">
        <f>Returns!Q71</f>
        <v>5478701</v>
      </c>
      <c r="E71" s="31"/>
    </row>
    <row r="72" spans="2:5" hidden="1" outlineLevel="1" x14ac:dyDescent="0.25">
      <c r="B72" s="63">
        <v>39325</v>
      </c>
      <c r="C72" s="30"/>
      <c r="D72" s="30">
        <f>Returns!Q72</f>
        <v>4879953</v>
      </c>
      <c r="E72" s="31"/>
    </row>
    <row r="73" spans="2:5" hidden="1" outlineLevel="1" x14ac:dyDescent="0.25">
      <c r="B73" s="63">
        <v>39355</v>
      </c>
      <c r="C73" s="30"/>
      <c r="D73" s="30">
        <f>Returns!Q73</f>
        <v>4221696</v>
      </c>
      <c r="E73" s="31"/>
    </row>
    <row r="74" spans="2:5" hidden="1" outlineLevel="1" x14ac:dyDescent="0.25">
      <c r="B74" s="63">
        <v>39386</v>
      </c>
      <c r="C74" s="30"/>
      <c r="D74" s="30">
        <f>Returns!Q74</f>
        <v>4576837</v>
      </c>
      <c r="E74" s="31"/>
    </row>
    <row r="75" spans="2:5" hidden="1" outlineLevel="1" x14ac:dyDescent="0.25">
      <c r="B75" s="63">
        <v>39416</v>
      </c>
      <c r="C75" s="30"/>
      <c r="D75" s="30">
        <f>Returns!Q75</f>
        <v>3711918</v>
      </c>
      <c r="E75" s="31"/>
    </row>
    <row r="76" spans="2:5" hidden="1" outlineLevel="1" x14ac:dyDescent="0.25">
      <c r="B76" s="63">
        <v>39447</v>
      </c>
      <c r="C76" s="30"/>
      <c r="D76" s="30">
        <f>Returns!Q76</f>
        <v>2885062</v>
      </c>
      <c r="E76" s="31"/>
    </row>
    <row r="77" spans="2:5" hidden="1" outlineLevel="1" x14ac:dyDescent="0.25">
      <c r="B77" s="63">
        <v>39478</v>
      </c>
      <c r="C77" s="30"/>
      <c r="D77" s="30">
        <f>Returns!Q77</f>
        <v>4513066</v>
      </c>
      <c r="E77" s="31"/>
    </row>
    <row r="78" spans="2:5" hidden="1" outlineLevel="1" x14ac:dyDescent="0.25">
      <c r="B78" s="63">
        <v>39507</v>
      </c>
      <c r="C78" s="30"/>
      <c r="D78" s="30">
        <f>Returns!Q78</f>
        <v>3666203</v>
      </c>
      <c r="E78" s="31"/>
    </row>
    <row r="79" spans="2:5" hidden="1" outlineLevel="1" x14ac:dyDescent="0.25">
      <c r="B79" s="63">
        <v>39538</v>
      </c>
      <c r="C79" s="30"/>
      <c r="D79" s="30">
        <f>Returns!Q79</f>
        <v>4844435</v>
      </c>
      <c r="E79" s="31"/>
    </row>
    <row r="80" spans="2:5" hidden="1" outlineLevel="1" x14ac:dyDescent="0.25">
      <c r="B80" s="63">
        <v>39568</v>
      </c>
      <c r="C80" s="30"/>
      <c r="D80" s="30">
        <f>Returns!Q80</f>
        <v>4994800</v>
      </c>
      <c r="E80" s="31"/>
    </row>
    <row r="81" spans="2:5" hidden="1" outlineLevel="1" x14ac:dyDescent="0.25">
      <c r="B81" s="63">
        <v>39599</v>
      </c>
      <c r="C81" s="30"/>
      <c r="D81" s="30">
        <f>Returns!Q81</f>
        <v>5420590</v>
      </c>
      <c r="E81" s="31"/>
    </row>
    <row r="82" spans="2:5" hidden="1" outlineLevel="1" x14ac:dyDescent="0.25">
      <c r="B82" s="63">
        <v>39629</v>
      </c>
      <c r="C82" s="30"/>
      <c r="D82" s="30">
        <f>Returns!Q82</f>
        <v>4838774</v>
      </c>
      <c r="E82" s="31"/>
    </row>
    <row r="83" spans="2:5" hidden="1" outlineLevel="1" x14ac:dyDescent="0.25">
      <c r="B83" s="63">
        <v>39660</v>
      </c>
      <c r="C83" s="30"/>
      <c r="D83" s="30">
        <f>Returns!Q83</f>
        <v>5614530</v>
      </c>
      <c r="E83" s="31"/>
    </row>
    <row r="84" spans="2:5" hidden="1" outlineLevel="1" x14ac:dyDescent="0.25">
      <c r="B84" s="63">
        <v>39691</v>
      </c>
      <c r="C84" s="30"/>
      <c r="D84" s="30">
        <f>Returns!Q84</f>
        <v>4537633</v>
      </c>
      <c r="E84" s="31"/>
    </row>
    <row r="85" spans="2:5" hidden="1" outlineLevel="1" x14ac:dyDescent="0.25">
      <c r="B85" s="63">
        <v>39721</v>
      </c>
      <c r="C85" s="30"/>
      <c r="D85" s="30">
        <f>Returns!Q85</f>
        <v>4914720</v>
      </c>
      <c r="E85" s="31"/>
    </row>
    <row r="86" spans="2:5" hidden="1" outlineLevel="1" x14ac:dyDescent="0.25">
      <c r="B86" s="63">
        <v>39752</v>
      </c>
      <c r="C86" s="30"/>
      <c r="D86" s="30">
        <f>Returns!Q86</f>
        <v>4119910</v>
      </c>
      <c r="E86" s="31"/>
    </row>
    <row r="87" spans="2:5" hidden="1" outlineLevel="1" x14ac:dyDescent="0.25">
      <c r="B87" s="63">
        <v>39782</v>
      </c>
      <c r="C87" s="30"/>
      <c r="D87" s="30">
        <f>Returns!Q87</f>
        <v>4258844</v>
      </c>
      <c r="E87" s="31"/>
    </row>
    <row r="88" spans="2:5" hidden="1" outlineLevel="1" x14ac:dyDescent="0.25">
      <c r="B88" s="63">
        <v>39813</v>
      </c>
      <c r="C88" s="30"/>
      <c r="D88" s="30">
        <f>Returns!Q88</f>
        <v>3116614</v>
      </c>
      <c r="E88" s="31"/>
    </row>
    <row r="89" spans="2:5" hidden="1" outlineLevel="1" x14ac:dyDescent="0.25">
      <c r="B89" s="63">
        <v>39844</v>
      </c>
      <c r="C89" s="30"/>
      <c r="D89" s="30">
        <f>Returns!Q89</f>
        <v>4511880</v>
      </c>
      <c r="E89" s="31"/>
    </row>
    <row r="90" spans="2:5" hidden="1" outlineLevel="1" x14ac:dyDescent="0.25">
      <c r="B90" s="63">
        <v>39872</v>
      </c>
      <c r="C90" s="30"/>
      <c r="D90" s="30">
        <f>Returns!Q90</f>
        <v>4486485</v>
      </c>
      <c r="E90" s="31"/>
    </row>
    <row r="91" spans="2:5" hidden="1" outlineLevel="1" x14ac:dyDescent="0.25">
      <c r="B91" s="63">
        <v>39903</v>
      </c>
      <c r="C91" s="30"/>
      <c r="D91" s="30">
        <f>Returns!Q91</f>
        <v>4638819</v>
      </c>
      <c r="E91" s="31"/>
    </row>
    <row r="92" spans="2:5" hidden="1" outlineLevel="1" x14ac:dyDescent="0.25">
      <c r="B92" s="63">
        <v>39933</v>
      </c>
      <c r="C92" s="30"/>
      <c r="D92" s="30">
        <f>Returns!Q92</f>
        <v>6502288</v>
      </c>
      <c r="E92" s="31"/>
    </row>
    <row r="93" spans="2:5" hidden="1" outlineLevel="1" x14ac:dyDescent="0.25">
      <c r="B93" s="63">
        <v>39964</v>
      </c>
      <c r="C93" s="30"/>
      <c r="D93" s="30">
        <f>Returns!Q93</f>
        <v>5942842</v>
      </c>
      <c r="E93" s="31"/>
    </row>
    <row r="94" spans="2:5" hidden="1" outlineLevel="1" x14ac:dyDescent="0.25">
      <c r="B94" s="63">
        <v>39994</v>
      </c>
      <c r="C94" s="30"/>
      <c r="D94" s="30">
        <f>Returns!Q94</f>
        <v>5923645</v>
      </c>
      <c r="E94" s="31"/>
    </row>
    <row r="95" spans="2:5" hidden="1" outlineLevel="1" x14ac:dyDescent="0.25">
      <c r="B95" s="63">
        <v>40025</v>
      </c>
      <c r="C95" s="30"/>
      <c r="D95" s="30">
        <f>Returns!Q95</f>
        <v>6114476</v>
      </c>
      <c r="E95" s="31"/>
    </row>
    <row r="96" spans="2:5" hidden="1" outlineLevel="1" x14ac:dyDescent="0.25">
      <c r="B96" s="63">
        <v>40056</v>
      </c>
      <c r="C96" s="30"/>
      <c r="D96" s="30">
        <f>Returns!Q96</f>
        <v>5327790</v>
      </c>
      <c r="E96" s="31"/>
    </row>
    <row r="97" spans="2:5" hidden="1" outlineLevel="1" x14ac:dyDescent="0.25">
      <c r="B97" s="63">
        <v>40086</v>
      </c>
      <c r="C97" s="30"/>
      <c r="D97" s="30">
        <f>Returns!Q97</f>
        <v>5368061</v>
      </c>
      <c r="E97" s="31"/>
    </row>
    <row r="98" spans="2:5" hidden="1" outlineLevel="1" x14ac:dyDescent="0.25">
      <c r="B98" s="63">
        <v>40117</v>
      </c>
      <c r="C98" s="30"/>
      <c r="D98" s="30">
        <f>Returns!Q98</f>
        <v>4585863</v>
      </c>
      <c r="E98" s="31"/>
    </row>
    <row r="99" spans="2:5" hidden="1" outlineLevel="1" x14ac:dyDescent="0.25">
      <c r="B99" s="63">
        <v>40147</v>
      </c>
      <c r="C99" s="30"/>
      <c r="D99" s="30">
        <f>Returns!Q99</f>
        <v>4616273</v>
      </c>
      <c r="E99" s="31"/>
    </row>
    <row r="100" spans="2:5" hidden="1" outlineLevel="1" x14ac:dyDescent="0.25">
      <c r="B100" s="63">
        <v>40178</v>
      </c>
      <c r="C100" s="30"/>
      <c r="D100" s="30">
        <f>Returns!Q100</f>
        <v>3447170</v>
      </c>
      <c r="E100" s="31"/>
    </row>
    <row r="101" spans="2:5" hidden="1" outlineLevel="1" x14ac:dyDescent="0.25">
      <c r="B101" s="63">
        <v>40209</v>
      </c>
      <c r="C101" s="30"/>
      <c r="D101" s="30">
        <f>Returns!Q101</f>
        <v>5364891</v>
      </c>
      <c r="E101" s="31"/>
    </row>
    <row r="102" spans="2:5" hidden="1" outlineLevel="1" x14ac:dyDescent="0.25">
      <c r="B102" s="63">
        <v>40237</v>
      </c>
      <c r="C102" s="30"/>
      <c r="D102" s="30">
        <f>Returns!Q102</f>
        <v>4385271</v>
      </c>
      <c r="E102" s="31"/>
    </row>
    <row r="103" spans="2:5" hidden="1" outlineLevel="1" x14ac:dyDescent="0.25">
      <c r="B103" s="63">
        <v>40268</v>
      </c>
      <c r="C103" s="30"/>
      <c r="D103" s="30">
        <f>Returns!Q103</f>
        <v>5977304</v>
      </c>
      <c r="E103" s="31"/>
    </row>
    <row r="104" spans="2:5" hidden="1" outlineLevel="1" x14ac:dyDescent="0.25">
      <c r="B104" s="63">
        <v>40298</v>
      </c>
      <c r="C104" s="30"/>
      <c r="D104" s="30">
        <f>Returns!Q104</f>
        <v>5783422</v>
      </c>
      <c r="E104" s="31"/>
    </row>
    <row r="105" spans="2:5" hidden="1" outlineLevel="1" x14ac:dyDescent="0.25">
      <c r="B105" s="63">
        <v>40329</v>
      </c>
      <c r="C105" s="30"/>
      <c r="D105" s="30">
        <f>Returns!Q105</f>
        <v>5364289</v>
      </c>
      <c r="E105" s="31"/>
    </row>
    <row r="106" spans="2:5" hidden="1" outlineLevel="1" x14ac:dyDescent="0.25">
      <c r="B106" s="63">
        <v>40359</v>
      </c>
      <c r="C106" s="30"/>
      <c r="D106" s="30">
        <f>Returns!Q106</f>
        <v>5515713</v>
      </c>
      <c r="E106" s="31"/>
    </row>
    <row r="107" spans="2:5" hidden="1" outlineLevel="1" x14ac:dyDescent="0.25">
      <c r="B107" s="63">
        <v>40390</v>
      </c>
      <c r="C107" s="30"/>
      <c r="D107" s="30">
        <f>Returns!Q107</f>
        <v>5456633</v>
      </c>
      <c r="E107" s="31"/>
    </row>
    <row r="108" spans="2:5" hidden="1" outlineLevel="1" x14ac:dyDescent="0.25">
      <c r="B108" s="63">
        <v>40421</v>
      </c>
      <c r="C108" s="30"/>
      <c r="D108" s="30">
        <f>Returns!Q108</f>
        <v>5377636</v>
      </c>
      <c r="E108" s="31"/>
    </row>
    <row r="109" spans="2:5" hidden="1" outlineLevel="1" x14ac:dyDescent="0.25">
      <c r="B109" s="63">
        <v>40451</v>
      </c>
      <c r="C109" s="30"/>
      <c r="D109" s="30">
        <f>Returns!Q109</f>
        <v>4718209</v>
      </c>
      <c r="E109" s="31"/>
    </row>
    <row r="110" spans="2:5" hidden="1" outlineLevel="1" x14ac:dyDescent="0.25">
      <c r="B110" s="63">
        <v>40482</v>
      </c>
      <c r="C110" s="30"/>
      <c r="D110" s="30">
        <f>Returns!Q110</f>
        <v>4668864</v>
      </c>
      <c r="E110" s="31"/>
    </row>
    <row r="111" spans="2:5" hidden="1" outlineLevel="1" x14ac:dyDescent="0.25">
      <c r="B111" s="63">
        <v>40512</v>
      </c>
      <c r="C111" s="30"/>
      <c r="D111" s="30">
        <f>Returns!Q111</f>
        <v>4216747</v>
      </c>
      <c r="E111" s="31"/>
    </row>
    <row r="112" spans="2:5" hidden="1" outlineLevel="1" x14ac:dyDescent="0.25">
      <c r="B112" s="63">
        <v>40543</v>
      </c>
      <c r="C112" s="30"/>
      <c r="D112" s="30">
        <f>Returns!Q112</f>
        <v>4080455</v>
      </c>
      <c r="E112" s="31"/>
    </row>
    <row r="113" spans="2:5" hidden="1" outlineLevel="1" x14ac:dyDescent="0.25">
      <c r="B113" s="63">
        <v>40574</v>
      </c>
      <c r="C113" s="30"/>
      <c r="D113" s="30">
        <f>Returns!Q113</f>
        <v>4540279</v>
      </c>
      <c r="E113" s="31"/>
    </row>
    <row r="114" spans="2:5" hidden="1" outlineLevel="1" x14ac:dyDescent="0.25">
      <c r="B114" s="63">
        <v>40602</v>
      </c>
      <c r="C114" s="30"/>
      <c r="D114" s="30">
        <f>Returns!Q114</f>
        <v>4214347</v>
      </c>
      <c r="E114" s="31"/>
    </row>
    <row r="115" spans="2:5" hidden="1" outlineLevel="1" x14ac:dyDescent="0.25">
      <c r="B115" s="63">
        <v>40633</v>
      </c>
      <c r="C115" s="30"/>
      <c r="D115" s="30">
        <f>Returns!Q115</f>
        <v>4937660</v>
      </c>
      <c r="E115" s="31"/>
    </row>
    <row r="116" spans="2:5" hidden="1" outlineLevel="1" x14ac:dyDescent="0.25">
      <c r="B116" s="63">
        <v>40663</v>
      </c>
      <c r="C116" s="30"/>
      <c r="D116" s="30">
        <f>Returns!Q116</f>
        <v>5786200</v>
      </c>
      <c r="E116" s="31"/>
    </row>
    <row r="117" spans="2:5" hidden="1" outlineLevel="1" x14ac:dyDescent="0.25">
      <c r="B117" s="63">
        <v>40694</v>
      </c>
      <c r="C117" s="30"/>
      <c r="D117" s="30">
        <f>Returns!Q117</f>
        <v>6526283</v>
      </c>
      <c r="E117" s="31"/>
    </row>
    <row r="118" spans="2:5" hidden="1" outlineLevel="1" x14ac:dyDescent="0.25">
      <c r="B118" s="63">
        <v>40724</v>
      </c>
      <c r="C118" s="30"/>
      <c r="D118" s="30">
        <f>Returns!Q118</f>
        <v>5234513</v>
      </c>
      <c r="E118" s="31"/>
    </row>
    <row r="119" spans="2:5" hidden="1" outlineLevel="1" x14ac:dyDescent="0.25">
      <c r="B119" s="63">
        <v>40755</v>
      </c>
      <c r="C119" s="30"/>
      <c r="D119" s="30">
        <f>Returns!Q119</f>
        <v>4412237</v>
      </c>
      <c r="E119" s="31"/>
    </row>
    <row r="120" spans="2:5" hidden="1" outlineLevel="1" x14ac:dyDescent="0.25">
      <c r="B120" s="63">
        <v>40786</v>
      </c>
      <c r="C120" s="30"/>
      <c r="D120" s="30">
        <f>Returns!Q120</f>
        <v>4796472</v>
      </c>
      <c r="E120" s="31"/>
    </row>
    <row r="121" spans="2:5" hidden="1" outlineLevel="1" x14ac:dyDescent="0.25">
      <c r="B121" s="63">
        <v>40816</v>
      </c>
      <c r="C121" s="30"/>
      <c r="D121" s="30">
        <f>Returns!Q121</f>
        <v>4100581</v>
      </c>
      <c r="E121" s="31"/>
    </row>
    <row r="122" spans="2:5" hidden="1" outlineLevel="1" x14ac:dyDescent="0.25">
      <c r="B122" s="63">
        <v>40847</v>
      </c>
      <c r="C122" s="30"/>
      <c r="D122" s="30">
        <f>Returns!Q122</f>
        <v>3915756</v>
      </c>
      <c r="E122" s="31"/>
    </row>
    <row r="123" spans="2:5" hidden="1" outlineLevel="1" x14ac:dyDescent="0.25">
      <c r="B123" s="63">
        <v>40877</v>
      </c>
      <c r="C123" s="30"/>
      <c r="D123" s="30">
        <f>Returns!Q123</f>
        <v>3531739</v>
      </c>
      <c r="E123" s="31"/>
    </row>
    <row r="124" spans="2:5" hidden="1" outlineLevel="1" x14ac:dyDescent="0.25">
      <c r="B124" s="63">
        <v>40908</v>
      </c>
      <c r="C124" s="30"/>
      <c r="D124" s="30">
        <f>Returns!Q124</f>
        <v>3292498</v>
      </c>
      <c r="E124" s="31"/>
    </row>
    <row r="125" spans="2:5" hidden="1" outlineLevel="1" x14ac:dyDescent="0.25">
      <c r="B125" s="63">
        <v>40939</v>
      </c>
      <c r="C125" s="30"/>
      <c r="D125" s="30">
        <f>Returns!Q125</f>
        <v>4121394</v>
      </c>
      <c r="E125" s="31"/>
    </row>
    <row r="126" spans="2:5" hidden="1" outlineLevel="1" x14ac:dyDescent="0.25">
      <c r="B126" s="63">
        <v>40968</v>
      </c>
      <c r="C126" s="30"/>
      <c r="D126" s="30">
        <f>Returns!Q126</f>
        <v>3616262</v>
      </c>
      <c r="E126" s="31"/>
    </row>
    <row r="127" spans="2:5" hidden="1" outlineLevel="1" x14ac:dyDescent="0.25">
      <c r="B127" s="63">
        <v>40999</v>
      </c>
      <c r="C127" s="30"/>
      <c r="D127" s="30">
        <f>Returns!Q127</f>
        <v>3890079</v>
      </c>
      <c r="E127" s="31"/>
    </row>
    <row r="128" spans="2:5" hidden="1" outlineLevel="1" x14ac:dyDescent="0.25">
      <c r="B128" s="63">
        <v>41029</v>
      </c>
      <c r="C128" s="30"/>
      <c r="D128" s="30">
        <f>Returns!Q128</f>
        <v>4403605</v>
      </c>
      <c r="E128" s="31"/>
    </row>
    <row r="129" spans="2:5" hidden="1" outlineLevel="1" x14ac:dyDescent="0.25">
      <c r="B129" s="63">
        <v>41060</v>
      </c>
      <c r="C129" s="30"/>
      <c r="D129" s="30">
        <f>Returns!Q129</f>
        <v>4797855</v>
      </c>
      <c r="E129" s="31"/>
    </row>
    <row r="130" spans="2:5" hidden="1" outlineLevel="1" x14ac:dyDescent="0.25">
      <c r="B130" s="63">
        <v>41090</v>
      </c>
      <c r="C130" s="30"/>
      <c r="D130" s="30">
        <f>Returns!Q130</f>
        <v>4057314</v>
      </c>
      <c r="E130" s="31"/>
    </row>
    <row r="131" spans="2:5" hidden="1" outlineLevel="1" x14ac:dyDescent="0.25">
      <c r="B131" s="63">
        <v>41121</v>
      </c>
      <c r="C131" s="30"/>
      <c r="D131" s="30">
        <f>Returns!Q131</f>
        <v>4630743</v>
      </c>
      <c r="E131" s="31"/>
    </row>
    <row r="132" spans="2:5" hidden="1" outlineLevel="1" x14ac:dyDescent="0.25">
      <c r="B132" s="63">
        <v>41152</v>
      </c>
      <c r="C132" s="30"/>
      <c r="D132" s="30">
        <f>Returns!Q132</f>
        <v>4584009</v>
      </c>
      <c r="E132" s="31"/>
    </row>
    <row r="133" spans="2:5" hidden="1" outlineLevel="1" x14ac:dyDescent="0.25">
      <c r="B133" s="63">
        <v>41182</v>
      </c>
      <c r="C133" s="30"/>
      <c r="D133" s="30">
        <f>Returns!Q133</f>
        <v>3841831</v>
      </c>
      <c r="E133" s="31"/>
    </row>
    <row r="134" spans="2:5" hidden="1" outlineLevel="1" x14ac:dyDescent="0.25">
      <c r="B134" s="63">
        <v>41213</v>
      </c>
      <c r="C134" s="30"/>
      <c r="D134" s="30">
        <f>Returns!Q134</f>
        <v>3989615</v>
      </c>
      <c r="E134" s="31"/>
    </row>
    <row r="135" spans="2:5" hidden="1" outlineLevel="1" x14ac:dyDescent="0.25">
      <c r="B135" s="63">
        <v>41243</v>
      </c>
      <c r="C135" s="30"/>
      <c r="D135" s="30">
        <f>Returns!Q135</f>
        <v>3174040</v>
      </c>
      <c r="E135" s="31"/>
    </row>
    <row r="136" spans="2:5" hidden="1" outlineLevel="1" x14ac:dyDescent="0.25">
      <c r="B136" s="63">
        <v>41274</v>
      </c>
      <c r="C136" s="30"/>
      <c r="D136" s="30">
        <f>Returns!Q136</f>
        <v>2945608</v>
      </c>
      <c r="E136" s="31"/>
    </row>
    <row r="137" spans="2:5" hidden="1" outlineLevel="1" x14ac:dyDescent="0.25">
      <c r="B137" s="63">
        <v>41305</v>
      </c>
      <c r="C137" s="30"/>
      <c r="D137" s="30">
        <f>Returns!Q137</f>
        <v>4385268</v>
      </c>
      <c r="E137" s="31"/>
    </row>
    <row r="138" spans="2:5" hidden="1" outlineLevel="1" x14ac:dyDescent="0.25">
      <c r="B138" s="63">
        <v>41333</v>
      </c>
      <c r="C138" s="30"/>
      <c r="D138" s="30">
        <f>Returns!Q138</f>
        <v>3579982</v>
      </c>
      <c r="E138" s="31"/>
    </row>
    <row r="139" spans="2:5" hidden="1" outlineLevel="1" x14ac:dyDescent="0.25">
      <c r="B139" s="63">
        <v>41364</v>
      </c>
      <c r="C139" s="30"/>
      <c r="D139" s="30">
        <f>Returns!Q139</f>
        <v>3318706</v>
      </c>
      <c r="E139" s="31"/>
    </row>
    <row r="140" spans="2:5" hidden="1" outlineLevel="1" x14ac:dyDescent="0.25">
      <c r="B140" s="63">
        <v>41394</v>
      </c>
      <c r="C140" s="30"/>
      <c r="D140" s="30">
        <f>Returns!Q140</f>
        <v>4681312</v>
      </c>
      <c r="E140" s="31"/>
    </row>
    <row r="141" spans="2:5" hidden="1" outlineLevel="1" x14ac:dyDescent="0.25">
      <c r="B141" s="63">
        <v>41425</v>
      </c>
      <c r="C141" s="30"/>
      <c r="D141" s="30">
        <f>Returns!Q141</f>
        <v>5336660</v>
      </c>
      <c r="E141" s="31"/>
    </row>
    <row r="142" spans="2:5" hidden="1" outlineLevel="1" x14ac:dyDescent="0.25">
      <c r="B142" s="63">
        <v>41455</v>
      </c>
      <c r="C142" s="30"/>
      <c r="D142" s="30">
        <f>Returns!Q142</f>
        <v>3962918</v>
      </c>
      <c r="E142" s="31"/>
    </row>
    <row r="143" spans="2:5" hidden="1" outlineLevel="1" x14ac:dyDescent="0.25">
      <c r="B143" s="63">
        <v>41486</v>
      </c>
      <c r="C143" s="30"/>
      <c r="D143" s="30">
        <f>Returns!Q143</f>
        <v>4899489</v>
      </c>
      <c r="E143" s="31"/>
    </row>
    <row r="144" spans="2:5" hidden="1" outlineLevel="1" x14ac:dyDescent="0.25">
      <c r="B144" s="63">
        <v>41517</v>
      </c>
      <c r="C144" s="30"/>
      <c r="D144" s="30">
        <f>Returns!Q144</f>
        <v>4277855</v>
      </c>
      <c r="E144" s="31"/>
    </row>
    <row r="145" spans="2:17" hidden="1" outlineLevel="1" x14ac:dyDescent="0.25">
      <c r="B145" s="63">
        <v>41547</v>
      </c>
      <c r="C145" s="30"/>
      <c r="D145" s="30">
        <f>Returns!Q145</f>
        <v>4057489</v>
      </c>
      <c r="E145" s="31"/>
    </row>
    <row r="146" spans="2:17" hidden="1" outlineLevel="1" x14ac:dyDescent="0.25">
      <c r="B146" s="63">
        <v>41578</v>
      </c>
      <c r="C146" s="30"/>
      <c r="D146" s="30">
        <f>Returns!Q146</f>
        <v>4164326</v>
      </c>
      <c r="E146" s="31"/>
    </row>
    <row r="147" spans="2:17" hidden="1" outlineLevel="1" x14ac:dyDescent="0.25">
      <c r="B147" s="63">
        <v>41608</v>
      </c>
      <c r="C147" s="30"/>
      <c r="D147" s="30">
        <f>Returns!Q147</f>
        <v>3004799</v>
      </c>
      <c r="E147" s="31"/>
    </row>
    <row r="148" spans="2:17" hidden="1" outlineLevel="1" x14ac:dyDescent="0.25">
      <c r="B148" s="63">
        <v>41639</v>
      </c>
      <c r="C148" s="30"/>
      <c r="D148" s="30">
        <f>Returns!Q148</f>
        <v>2835103</v>
      </c>
      <c r="E148" s="31"/>
    </row>
    <row r="149" spans="2:17" collapsed="1" x14ac:dyDescent="0.25">
      <c r="B149" s="27">
        <v>41670</v>
      </c>
      <c r="C149" s="30">
        <f>Sales!Q148</f>
        <v>4990221</v>
      </c>
      <c r="D149" s="30">
        <f>Returns!Q149</f>
        <v>4360726</v>
      </c>
      <c r="E149" s="31">
        <f t="shared" ref="E149:E212" si="0">IFERROR(D149/C149,0)</f>
        <v>0.87385428420905609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Sales!Q149</f>
        <v>4465679</v>
      </c>
      <c r="D150" s="30">
        <f>Returns!Q150</f>
        <v>3164166</v>
      </c>
      <c r="E150" s="31">
        <f t="shared" si="0"/>
        <v>0.70855204774010849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Sales!Q150</f>
        <v>5957471</v>
      </c>
      <c r="D151" s="30">
        <f>Returns!Q151</f>
        <v>3970489</v>
      </c>
      <c r="E151" s="31">
        <f t="shared" si="0"/>
        <v>0.66647223293239699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Sales!Q151</f>
        <v>5424685</v>
      </c>
      <c r="D152" s="30">
        <f>Returns!Q152</f>
        <v>4602106</v>
      </c>
      <c r="E152" s="31">
        <f t="shared" si="0"/>
        <v>0.84836372987555964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Sales!Q152</f>
        <v>5517618</v>
      </c>
      <c r="D153" s="30">
        <f>Returns!Q153</f>
        <v>5097198</v>
      </c>
      <c r="E153" s="31">
        <f t="shared" si="0"/>
        <v>0.92380407632423989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Sales!Q153</f>
        <v>6417111</v>
      </c>
      <c r="D154" s="30">
        <f>Returns!Q154</f>
        <v>4357092</v>
      </c>
      <c r="E154" s="31">
        <f t="shared" si="0"/>
        <v>0.67898030749351224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Sales!Q154</f>
        <v>6776565</v>
      </c>
      <c r="D155" s="30">
        <f>Returns!Q155</f>
        <v>4916927</v>
      </c>
      <c r="E155" s="31">
        <f t="shared" si="0"/>
        <v>0.72557807679849595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Sales!Q155</f>
        <v>5004237</v>
      </c>
      <c r="D156" s="30">
        <f>Returns!Q156</f>
        <v>4162285</v>
      </c>
      <c r="E156" s="31">
        <f t="shared" si="0"/>
        <v>0.83175217320842321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Sales!Q156</f>
        <v>5940613</v>
      </c>
      <c r="D157" s="30">
        <f>Returns!Q157</f>
        <v>4288576</v>
      </c>
      <c r="E157" s="31">
        <f t="shared" si="0"/>
        <v>0.72190799165001995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Sales!Q157</f>
        <v>5790052</v>
      </c>
      <c r="D158" s="30">
        <f>Returns!Q158</f>
        <v>4271713</v>
      </c>
      <c r="E158" s="31">
        <f t="shared" si="0"/>
        <v>0.73776764008337059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Sales!Q158</f>
        <v>5572894</v>
      </c>
      <c r="D159" s="30">
        <f>Returns!Q159</f>
        <v>3204923</v>
      </c>
      <c r="E159" s="31">
        <f t="shared" si="0"/>
        <v>0.57509132597892587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Sales!Q159</f>
        <v>7661068</v>
      </c>
      <c r="D160" s="30">
        <f>Returns!Q160</f>
        <v>3414779</v>
      </c>
      <c r="E160" s="31">
        <f t="shared" si="0"/>
        <v>0.4457314567629474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Sales!Q160</f>
        <v>4835907</v>
      </c>
      <c r="D161" s="30">
        <f>Returns!Q161</f>
        <v>4164695</v>
      </c>
      <c r="E161" s="31">
        <f t="shared" si="0"/>
        <v>0.86120245902164783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Sales!Q161</f>
        <v>5003384</v>
      </c>
      <c r="D162" s="30">
        <f>Returns!Q162</f>
        <v>3385654</v>
      </c>
      <c r="E162" s="31">
        <f t="shared" si="0"/>
        <v>0.67667282783012461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Sales!Q162</f>
        <v>6271565</v>
      </c>
      <c r="D163" s="30">
        <f>Returns!Q163</f>
        <v>4509571</v>
      </c>
      <c r="E163" s="31">
        <f t="shared" si="0"/>
        <v>0.71905034867692519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Sales!Q163</f>
        <v>5309729</v>
      </c>
      <c r="D164" s="30">
        <f>Returns!Q164</f>
        <v>4997189</v>
      </c>
      <c r="E164" s="31">
        <f t="shared" si="0"/>
        <v>0.94113823888187143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Sales!Q164</f>
        <v>5355974</v>
      </c>
      <c r="D165" s="30">
        <f>Returns!Q165</f>
        <v>4581485</v>
      </c>
      <c r="E165" s="31">
        <f t="shared" si="0"/>
        <v>0.85539716959044232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Sales!Q165</f>
        <v>6336795</v>
      </c>
      <c r="D166" s="30">
        <f>Returns!Q166</f>
        <v>4520867</v>
      </c>
      <c r="E166" s="31">
        <f t="shared" si="0"/>
        <v>0.71343115881135499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Sales!Q166</f>
        <v>7404577</v>
      </c>
      <c r="D167" s="30">
        <f>Returns!Q167</f>
        <v>4731827</v>
      </c>
      <c r="E167" s="31">
        <f t="shared" si="0"/>
        <v>0.63904082569470211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Sales!Q167</f>
        <v>5183279</v>
      </c>
      <c r="D168" s="30">
        <f>Returns!Q168</f>
        <v>4449734</v>
      </c>
      <c r="E168" s="31">
        <f t="shared" si="0"/>
        <v>0.8584785808365708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Sales!Q168</f>
        <v>5548093</v>
      </c>
      <c r="D169" s="30">
        <f>Returns!Q169</f>
        <v>4280714</v>
      </c>
      <c r="E169" s="31">
        <f t="shared" si="0"/>
        <v>0.771564932310976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Sales!Q169</f>
        <v>5100493</v>
      </c>
      <c r="D170" s="30">
        <f>Returns!Q170</f>
        <v>4187624</v>
      </c>
      <c r="E170" s="31">
        <f t="shared" si="0"/>
        <v>0.82102337950468707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Sales!Q170</f>
        <v>5332220</v>
      </c>
      <c r="D171" s="30">
        <f>Returns!Q171</f>
        <v>3628256</v>
      </c>
      <c r="E171" s="31">
        <f t="shared" si="0"/>
        <v>0.68044004185873797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Sales!Q171</f>
        <v>6528741</v>
      </c>
      <c r="D172" s="30">
        <f>Returns!Q172</f>
        <v>3326592</v>
      </c>
      <c r="E172" s="31">
        <f t="shared" si="0"/>
        <v>0.50953039797412703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Sales!Q172</f>
        <v>4999855</v>
      </c>
      <c r="D173" s="30">
        <f>Returns!Q173</f>
        <v>3997455</v>
      </c>
      <c r="E173" s="31">
        <f t="shared" si="0"/>
        <v>0.79951418591139145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Sales!Q173</f>
        <v>4872156</v>
      </c>
      <c r="D174" s="30">
        <f>Returns!Q174</f>
        <v>3950457</v>
      </c>
      <c r="E174" s="31">
        <f t="shared" si="0"/>
        <v>0.81082317561260353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Sales!Q174</f>
        <v>5543219</v>
      </c>
      <c r="D175" s="30">
        <f>Returns!Q175</f>
        <v>4236010</v>
      </c>
      <c r="E175" s="31">
        <f t="shared" si="0"/>
        <v>0.7641787199820177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Sales!Q175</f>
        <v>5025606</v>
      </c>
      <c r="D176" s="30">
        <f>Returns!Q176</f>
        <v>4771033</v>
      </c>
      <c r="E176" s="31">
        <f t="shared" si="0"/>
        <v>0.94934481533172321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Sales!Q176</f>
        <v>5046565</v>
      </c>
      <c r="D177" s="30">
        <f>Returns!Q177</f>
        <v>4348964</v>
      </c>
      <c r="E177" s="31">
        <f t="shared" si="0"/>
        <v>0.86176716241641593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Sales!Q177</f>
        <v>6274742</v>
      </c>
      <c r="D178" s="30">
        <f>Returns!Q178</f>
        <v>4247996</v>
      </c>
      <c r="E178" s="31">
        <f t="shared" si="0"/>
        <v>0.6769993092943104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Sales!Q178</f>
        <v>6479966</v>
      </c>
      <c r="D179" s="30">
        <f>Returns!Q179</f>
        <v>4192565</v>
      </c>
      <c r="E179" s="31">
        <f t="shared" si="0"/>
        <v>0.64700416637988534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Sales!Q179</f>
        <v>4870009</v>
      </c>
      <c r="D180" s="30">
        <f>Returns!Q180</f>
        <v>4530685</v>
      </c>
      <c r="E180" s="31">
        <f t="shared" si="0"/>
        <v>0.93032374272819618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Sales!Q180</f>
        <v>5365515</v>
      </c>
      <c r="D181" s="30">
        <f>Returns!Q181</f>
        <v>4062194</v>
      </c>
      <c r="E181" s="31">
        <f t="shared" si="0"/>
        <v>0.75709302834863013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Sales!Q181</f>
        <v>4259007</v>
      </c>
      <c r="D182" s="30">
        <f>Returns!Q182</f>
        <v>3640639</v>
      </c>
      <c r="E182" s="31">
        <f t="shared" si="0"/>
        <v>0.85480934875195091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Sales!Q182</f>
        <v>5186023</v>
      </c>
      <c r="D183" s="30">
        <f>Returns!Q183</f>
        <v>3666185</v>
      </c>
      <c r="E183" s="31">
        <f t="shared" si="0"/>
        <v>0.70693573861897641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Sales!Q183</f>
        <v>6483856</v>
      </c>
      <c r="D184" s="30">
        <f>Returns!Q184</f>
        <v>2946916</v>
      </c>
      <c r="E184" s="31">
        <f t="shared" si="0"/>
        <v>0.45450053178232214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Sales!Q184</f>
        <v>4567076</v>
      </c>
      <c r="D185" s="30">
        <f>Returns!Q185</f>
        <v>4025273</v>
      </c>
      <c r="E185" s="31">
        <f t="shared" si="0"/>
        <v>0.88136764091510633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Sales!Q185</f>
        <v>4499678</v>
      </c>
      <c r="D186" s="30">
        <f>Returns!Q186</f>
        <v>3383786</v>
      </c>
      <c r="E186" s="31">
        <f t="shared" si="0"/>
        <v>0.75200625466977855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Sales!Q186</f>
        <v>5445604</v>
      </c>
      <c r="D187" s="30">
        <f>Returns!Q187</f>
        <v>3959019</v>
      </c>
      <c r="E187" s="31">
        <f t="shared" si="0"/>
        <v>0.7270119164008253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Sales!Q187</f>
        <v>4941731</v>
      </c>
      <c r="D188" s="30">
        <f>Returns!Q188</f>
        <v>4047066</v>
      </c>
      <c r="E188" s="31">
        <f t="shared" si="0"/>
        <v>0.81895716298600629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Sales!Q188</f>
        <v>5266876</v>
      </c>
      <c r="D189" s="30">
        <f>Returns!Q189</f>
        <v>4846603</v>
      </c>
      <c r="E189" s="31">
        <f t="shared" si="0"/>
        <v>0.92020450073250248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Sales!Q189</f>
        <v>5946656</v>
      </c>
      <c r="D190" s="30">
        <f>Returns!Q190</f>
        <v>4222643</v>
      </c>
      <c r="E190" s="31">
        <f t="shared" si="0"/>
        <v>0.71008697997664572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Sales!Q190</f>
        <v>6546304</v>
      </c>
      <c r="D191" s="30">
        <f>Returns!Q191</f>
        <v>4283642</v>
      </c>
      <c r="E191" s="31">
        <f t="shared" si="0"/>
        <v>0.65436038411903874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Sales!Q191</f>
        <v>4872247</v>
      </c>
      <c r="D192" s="30">
        <f>Returns!Q192</f>
        <v>4537713</v>
      </c>
      <c r="E192" s="31">
        <f t="shared" si="0"/>
        <v>0.93133886685137268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Sales!Q192</f>
        <v>5242948</v>
      </c>
      <c r="D193" s="30">
        <f>Returns!Q193</f>
        <v>3933405</v>
      </c>
      <c r="E193" s="31">
        <f t="shared" si="0"/>
        <v>0.75022773447304836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Sales!Q193</f>
        <v>4912061</v>
      </c>
      <c r="D194" s="30">
        <f>Returns!Q194</f>
        <v>3863865</v>
      </c>
      <c r="E194" s="31">
        <f t="shared" si="0"/>
        <v>0.78660769888647553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Sales!Q194</f>
        <v>5267194</v>
      </c>
      <c r="D195" s="30">
        <f>Returns!Q195</f>
        <v>3207809</v>
      </c>
      <c r="E195" s="31">
        <f t="shared" si="0"/>
        <v>0.60901667946918225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Sales!Q195</f>
        <v>6683046</v>
      </c>
      <c r="D196" s="30">
        <f>Returns!Q196</f>
        <v>3223941</v>
      </c>
      <c r="E196" s="31">
        <f t="shared" si="0"/>
        <v>0.48240592687825284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Sales!Q196</f>
        <v>4431454</v>
      </c>
      <c r="D197" s="30">
        <f>Returns!Q197</f>
        <v>3956486</v>
      </c>
      <c r="E197" s="31">
        <f t="shared" si="0"/>
        <v>0.89281892579726652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Sales!Q197</f>
        <v>4679193</v>
      </c>
      <c r="D198" s="30">
        <f>Returns!Q198</f>
        <v>2817032</v>
      </c>
      <c r="E198" s="31">
        <f t="shared" si="0"/>
        <v>0.60203372675587441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Sales!Q198</f>
        <v>5475453</v>
      </c>
      <c r="D199" s="30">
        <f>Returns!Q199</f>
        <v>4115674</v>
      </c>
      <c r="E199" s="31">
        <f t="shared" si="0"/>
        <v>0.75165908647193214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Sales!Q199</f>
        <v>5246010</v>
      </c>
      <c r="D200" s="30">
        <f>Returns!Q200</f>
        <v>4225379</v>
      </c>
      <c r="E200" s="31">
        <f t="shared" si="0"/>
        <v>0.8054462343762212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Sales!Q200</f>
        <v>5591934</v>
      </c>
      <c r="D201" s="30">
        <f>Returns!Q201</f>
        <v>5812557</v>
      </c>
      <c r="E201" s="31">
        <f t="shared" si="0"/>
        <v>1.0394537918365989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Sales!Q201</f>
        <v>6119225</v>
      </c>
      <c r="D202" s="30">
        <f>Returns!Q202</f>
        <v>4192515</v>
      </c>
      <c r="E202" s="31">
        <f t="shared" si="0"/>
        <v>0.68513823237419769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Sales!Q202</f>
        <v>6380095</v>
      </c>
      <c r="D203" s="30">
        <f>Returns!Q203</f>
        <v>4590547</v>
      </c>
      <c r="E203" s="31">
        <f t="shared" si="0"/>
        <v>0.71951075963602418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Sales!Q203</f>
        <v>5104329</v>
      </c>
      <c r="D204" s="30">
        <f>Returns!Q204</f>
        <v>4465913</v>
      </c>
      <c r="E204" s="31">
        <f t="shared" si="0"/>
        <v>0.87492655743781411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Sales!Q204</f>
        <v>4915647</v>
      </c>
      <c r="D205" s="30">
        <f>Returns!Q205</f>
        <v>3634520</v>
      </c>
      <c r="E205" s="31">
        <f t="shared" si="0"/>
        <v>0.73937774620512819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Sales!Q205</f>
        <v>4499252</v>
      </c>
      <c r="D206" s="30">
        <f>Returns!Q206</f>
        <v>4072564</v>
      </c>
      <c r="E206" s="31">
        <f t="shared" si="0"/>
        <v>0.90516468070692635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Sales!Q206</f>
        <v>5601478</v>
      </c>
      <c r="D207" s="30">
        <f>Returns!Q207</f>
        <v>3230147</v>
      </c>
      <c r="E207" s="31">
        <f t="shared" si="0"/>
        <v>0.5766597672971312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Sales!Q207</f>
        <v>6416393</v>
      </c>
      <c r="D208" s="30">
        <f>Returns!Q208</f>
        <v>3138547</v>
      </c>
      <c r="E208" s="31">
        <f t="shared" si="0"/>
        <v>0.48914506951179582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Sales!Q208</f>
        <v>4518331</v>
      </c>
      <c r="D209" s="30">
        <f>Returns!Q209</f>
        <v>4038960</v>
      </c>
      <c r="E209" s="31">
        <f t="shared" si="0"/>
        <v>0.89390529379100381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Sales!Q209</f>
        <v>4593270</v>
      </c>
      <c r="D210" s="30">
        <f>Returns!Q210</f>
        <v>2610529</v>
      </c>
      <c r="E210" s="31">
        <f t="shared" si="0"/>
        <v>0.56833780727020189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Sales!Q210</f>
        <v>5439243</v>
      </c>
      <c r="D211" s="30">
        <f>Returns!Q211</f>
        <v>4322743</v>
      </c>
      <c r="E211" s="31">
        <f t="shared" si="0"/>
        <v>0.79473246552875099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Sales!Q211</f>
        <v>5366531</v>
      </c>
      <c r="D212" s="30">
        <f>Returns!Q212</f>
        <v>4727748</v>
      </c>
      <c r="E212" s="31">
        <f t="shared" si="0"/>
        <v>0.88096910275930573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Sales!Q212</f>
        <v>4963096</v>
      </c>
      <c r="D213" s="30">
        <f>Returns!Q213</f>
        <v>4469752</v>
      </c>
      <c r="E213" s="31">
        <f t="shared" ref="E213:E276" si="1">IFERROR(D213/C213,0)</f>
        <v>0.90059753025127864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Sales!Q213</f>
        <v>5745449</v>
      </c>
      <c r="D214" s="30">
        <f>Returns!Q214</f>
        <v>3955263</v>
      </c>
      <c r="E214" s="31">
        <f t="shared" si="1"/>
        <v>0.68841669293383334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Sales!Q214</f>
        <v>6304344</v>
      </c>
      <c r="D215" s="30">
        <f>Returns!Q215</f>
        <v>4490138</v>
      </c>
      <c r="E215" s="31">
        <f t="shared" si="1"/>
        <v>0.71222921845635323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Sales!Q215</f>
        <v>4854481</v>
      </c>
      <c r="D216" s="30">
        <f>Returns!Q216</f>
        <v>4240671</v>
      </c>
      <c r="E216" s="31">
        <f t="shared" si="1"/>
        <v>0.87355805903864903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Sales!Q216</f>
        <v>4944609</v>
      </c>
      <c r="D217" s="30">
        <f>Returns!Q217</f>
        <v>3831199</v>
      </c>
      <c r="E217" s="31">
        <f t="shared" si="1"/>
        <v>0.77482344913419843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Sales!Q217</f>
        <v>4786141</v>
      </c>
      <c r="D218" s="30">
        <f>Returns!Q218</f>
        <v>3778100</v>
      </c>
      <c r="E218" s="31">
        <f t="shared" si="1"/>
        <v>0.78938334662518306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Sales!Q218</f>
        <v>5352050</v>
      </c>
      <c r="D219" s="30">
        <f>Returns!Q219</f>
        <v>3162412</v>
      </c>
      <c r="E219" s="31">
        <f t="shared" si="1"/>
        <v>0.59087863528928164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Sales!Q219</f>
        <v>6562689</v>
      </c>
      <c r="D220" s="30">
        <f>Returns!Q220</f>
        <v>3053695</v>
      </c>
      <c r="E220" s="31">
        <f t="shared" si="1"/>
        <v>0.4653115514082718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Sales!Q220</f>
        <v>4461938</v>
      </c>
      <c r="D221" s="30">
        <f>Returns!Q221</f>
        <v>3913069</v>
      </c>
      <c r="E221" s="31">
        <f t="shared" si="1"/>
        <v>0.87698865380917435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Sales!Q221</f>
        <v>4833681</v>
      </c>
      <c r="D222" s="30">
        <f>Returns!Q222</f>
        <v>3489045</v>
      </c>
      <c r="E222" s="31">
        <f t="shared" si="1"/>
        <v>0.72181945809001458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Sales!Q222</f>
        <v>6530035</v>
      </c>
      <c r="D223" s="30">
        <f>Returns!Q223</f>
        <v>4374901.3051561126</v>
      </c>
      <c r="E223" s="31">
        <f t="shared" si="1"/>
        <v>0.66996598106382477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Sales!Q223</f>
        <v>5781047</v>
      </c>
      <c r="D224" s="30">
        <f>Returns!Q224</f>
        <v>4366517.155079064</v>
      </c>
      <c r="E224" s="31">
        <f t="shared" si="1"/>
        <v>0.7553159756492317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Sales!Q224</f>
        <v>5499245</v>
      </c>
      <c r="D225" s="30">
        <f>Returns!Q225</f>
        <v>4357600.4889163012</v>
      </c>
      <c r="E225" s="31">
        <f t="shared" si="1"/>
        <v>0.79239977286269314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Sales!Q225</f>
        <v>6799270</v>
      </c>
      <c r="D226" s="30">
        <f>Returns!Q226</f>
        <v>4349229.8606562251</v>
      </c>
      <c r="E226" s="31">
        <f t="shared" si="1"/>
        <v>0.6396612960885838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Sales!Q226</f>
        <v>7867822</v>
      </c>
      <c r="D227" s="30">
        <f>Returns!Q227</f>
        <v>4340327.586749264</v>
      </c>
      <c r="E227" s="31">
        <f t="shared" si="1"/>
        <v>0.55165553907412546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Sales!Q227</f>
        <v>5748788</v>
      </c>
      <c r="D228" s="30">
        <f>Returns!Q228</f>
        <v>4331701.6034430359</v>
      </c>
      <c r="E228" s="31">
        <f t="shared" si="1"/>
        <v>0.75349823361777057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Sales!Q228</f>
        <v>5564209</v>
      </c>
      <c r="D229" s="30">
        <f>Returns!Q229</f>
        <v>4554626</v>
      </c>
      <c r="E229" s="31">
        <f t="shared" si="1"/>
        <v>0.81855767818929881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Sales!Q229</f>
        <v>5148471</v>
      </c>
      <c r="D230" s="30">
        <f>Returns!Q230</f>
        <v>4098827</v>
      </c>
      <c r="E230" s="31">
        <f t="shared" si="1"/>
        <v>0.79612510199630138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Sales!Q230</f>
        <v>5714338</v>
      </c>
      <c r="D231" s="30">
        <f>Returns!Q231</f>
        <v>3658617</v>
      </c>
      <c r="E231" s="31">
        <f t="shared" si="1"/>
        <v>0.64025211669313231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Sales!Q231</f>
        <v>6942531</v>
      </c>
      <c r="D232" s="30">
        <f>Returns!Q232</f>
        <v>3312441</v>
      </c>
      <c r="E232" s="31">
        <f t="shared" si="1"/>
        <v>0.47712296855426356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Sales!Q232</f>
        <v>5360255</v>
      </c>
      <c r="D233" s="30">
        <f>Returns!Q233</f>
        <v>4353608</v>
      </c>
      <c r="E233" s="31">
        <f t="shared" si="1"/>
        <v>0.81220165831662861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Sales!Q233</f>
        <v>4615839</v>
      </c>
      <c r="D234" s="30">
        <f>Returns!Q234</f>
        <v>3329725</v>
      </c>
      <c r="E234" s="31">
        <f t="shared" si="1"/>
        <v>0.72136939784944842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Sales!Q234</f>
        <v>6025105</v>
      </c>
      <c r="D235" s="30">
        <f>Returns!Q235</f>
        <v>5079393</v>
      </c>
      <c r="E235" s="31">
        <f t="shared" si="1"/>
        <v>0.84303808813290393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Sales!Q235</f>
        <v>5482230</v>
      </c>
      <c r="D236" s="30">
        <f>Returns!Q236</f>
        <v>4788320</v>
      </c>
      <c r="E236" s="31">
        <f t="shared" si="1"/>
        <v>0.87342559505894501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Sales!Q236</f>
        <v>5348290</v>
      </c>
      <c r="D237" s="30">
        <f>Returns!Q237</f>
        <v>4753684</v>
      </c>
      <c r="E237" s="31">
        <f t="shared" si="1"/>
        <v>0.88882315656032118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Sales!Q237</f>
        <v>7005497</v>
      </c>
      <c r="D238" s="30">
        <f>Returns!Q238</f>
        <v>4732878</v>
      </c>
      <c r="E238" s="31">
        <f t="shared" si="1"/>
        <v>0.67559489355287716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Sales!Q238</f>
        <v>7650497</v>
      </c>
      <c r="D239" s="30">
        <f>Returns!Q239</f>
        <v>5086111</v>
      </c>
      <c r="E239" s="31">
        <f t="shared" si="1"/>
        <v>0.66480792032203917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Sales!Q239</f>
        <v>5458724</v>
      </c>
      <c r="D240" s="30">
        <f>Returns!Q240</f>
        <v>4880426</v>
      </c>
      <c r="E240" s="31">
        <f t="shared" si="1"/>
        <v>0.89405985721205172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Sales!Q240</f>
        <v>5778655</v>
      </c>
      <c r="D241" s="30">
        <f>Returns!Q241</f>
        <v>4267008</v>
      </c>
      <c r="E241" s="31">
        <f t="shared" si="1"/>
        <v>0.73840850509331324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Sales!Q241</f>
        <v>5328027</v>
      </c>
      <c r="D242" s="30">
        <f>Returns!Q242</f>
        <v>4691522</v>
      </c>
      <c r="E242" s="31">
        <f t="shared" si="1"/>
        <v>0.88053645373794087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Sales!Q242</f>
        <v>5508753</v>
      </c>
      <c r="D243" s="30">
        <f>Returns!Q243</f>
        <v>3882753</v>
      </c>
      <c r="E243" s="31">
        <f t="shared" si="1"/>
        <v>0.70483338062171241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Sales!Q243</f>
        <v>6760887</v>
      </c>
      <c r="D244" s="30">
        <f>Returns!Q244</f>
        <v>2931369</v>
      </c>
      <c r="E244" s="31">
        <f t="shared" si="1"/>
        <v>0.43357757643338812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Sales!Q244</f>
        <v>5614449</v>
      </c>
      <c r="D245" s="30">
        <f>Returns!Q245</f>
        <v>4186522</v>
      </c>
      <c r="E245" s="31">
        <f t="shared" si="1"/>
        <v>0.74566925445399901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Sales!Q245</f>
        <v>4930827</v>
      </c>
      <c r="D246" s="30">
        <f>Returns!Q246</f>
        <v>3620585</v>
      </c>
      <c r="E246" s="31">
        <f t="shared" si="1"/>
        <v>0.73427540653930867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Sales!Q246</f>
        <v>5927229</v>
      </c>
      <c r="D247" s="30">
        <f>Returns!Q247</f>
        <v>4715609</v>
      </c>
      <c r="E247" s="31">
        <f t="shared" si="1"/>
        <v>0.79558407478435533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Sales!Q247</f>
        <v>5779266</v>
      </c>
      <c r="D248" s="30">
        <f>Returns!Q248</f>
        <v>4759999</v>
      </c>
      <c r="E248" s="31">
        <f t="shared" si="1"/>
        <v>0.82363383170111915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Sales!Q248</f>
        <v>5615975</v>
      </c>
      <c r="D249" s="30">
        <f>Returns!Q249</f>
        <v>5409537</v>
      </c>
      <c r="E249" s="31">
        <f t="shared" si="1"/>
        <v>0.96324093323065008</v>
      </c>
      <c r="F249" s="35">
        <f>_xlfn.FORECAST.ETS($B249,$D$149:$D$248,$B$149:$B$248,12,1)</f>
        <v>4746646.3252761476</v>
      </c>
      <c r="G249" s="35"/>
      <c r="H249" s="35"/>
      <c r="I249" s="30">
        <f>_xlfn.FORECAST.ETS($B249,$C$149:$C$248,$B$149:$B$248,12,1)</f>
        <v>5670000.6777499272</v>
      </c>
      <c r="J249" s="30"/>
      <c r="K249" s="30"/>
      <c r="L249" s="31">
        <f>_xlfn.FORECAST.ETS($B249,$E$149:$E$248,$B$149:$B$248,12,1)</f>
        <v>0.86073863857782651</v>
      </c>
      <c r="M249" s="30"/>
      <c r="N249" s="30"/>
      <c r="O249" s="37">
        <f>I249*L249</f>
        <v>4880388.664101826</v>
      </c>
      <c r="P249" s="37"/>
      <c r="Q249" s="37"/>
      <c r="R249" t="s">
        <v>159</v>
      </c>
      <c r="S249" s="35">
        <f>SUM(F253:F260)-SUM($D253:$D260)</f>
        <v>3232268.3333447352</v>
      </c>
      <c r="T249" s="37">
        <f>SUM(O253:O260)-SUM($D253:$D260)</f>
        <v>1421126.9921053648</v>
      </c>
      <c r="U249" s="35">
        <f>ABS(S249)</f>
        <v>3232268.3333447352</v>
      </c>
      <c r="V249" s="37">
        <f>ABS(T249)</f>
        <v>1421126.9921053648</v>
      </c>
      <c r="W249" s="53">
        <f>U249/SUM(D253:D260)</f>
        <v>9.7731949303726293E-2</v>
      </c>
      <c r="X249" s="54">
        <f>V249/SUM(D253:D260)</f>
        <v>4.2969672323855727E-2</v>
      </c>
      <c r="Y249" s="35">
        <f>S249^2</f>
        <v>10447558578743.152</v>
      </c>
      <c r="Z249" s="37">
        <f>T249^2</f>
        <v>2019601927690.4417</v>
      </c>
      <c r="AA249" s="67">
        <f>SUM(F292:F299)-SUM($D253:$D260)</f>
        <v>581499.03959070891</v>
      </c>
      <c r="AB249" s="67">
        <f>ABS(AA249)</f>
        <v>581499.03959070891</v>
      </c>
      <c r="AC249" s="68">
        <f>AB249/SUM(D253:D260)</f>
        <v>1.7582399973159475E-2</v>
      </c>
      <c r="AD249" s="67">
        <f>AA249^2</f>
        <v>338141133044.91687</v>
      </c>
    </row>
    <row r="250" spans="2:30" x14ac:dyDescent="0.25">
      <c r="B250" s="27">
        <v>44742</v>
      </c>
      <c r="C250" s="30">
        <f>Sales!Q249</f>
        <v>6310905</v>
      </c>
      <c r="D250" s="30">
        <f>Returns!Q250</f>
        <v>4678127</v>
      </c>
      <c r="E250" s="31">
        <f t="shared" si="1"/>
        <v>0.74127672655506616</v>
      </c>
      <c r="F250" s="35">
        <f t="shared" ref="F250:F252" si="2">_xlfn.FORECAST.ETS($B250,$D$149:$D$248,$B$149:$B$248,12,1)</f>
        <v>4476666.6869615968</v>
      </c>
      <c r="G250" s="35"/>
      <c r="H250" s="35"/>
      <c r="I250" s="30">
        <f t="shared" ref="I250:I252" si="3">_xlfn.FORECAST.ETS($B250,$C$149:$C$248,$B$149:$B$248,12,1)</f>
        <v>6648455.808424836</v>
      </c>
      <c r="J250" s="30"/>
      <c r="K250" s="30"/>
      <c r="L250" s="31">
        <f t="shared" ref="L250:L252" si="4">_xlfn.FORECAST.ETS($B250,$E$149:$E$248,$B$149:$B$248,12,1)</f>
        <v>0.66328864520453157</v>
      </c>
      <c r="M250" s="30"/>
      <c r="N250" s="30"/>
      <c r="O250" s="37">
        <f t="shared" ref="O250:P265" si="5">I250*L250</f>
        <v>4409845.2458723085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Sales!Q250</f>
        <v>7264714</v>
      </c>
      <c r="D251" s="30">
        <f>Returns!Q251</f>
        <v>4642195</v>
      </c>
      <c r="E251" s="31">
        <f t="shared" si="1"/>
        <v>0.63900588515941581</v>
      </c>
      <c r="F251" s="35">
        <f t="shared" si="2"/>
        <v>4716416.2307449589</v>
      </c>
      <c r="G251" s="35"/>
      <c r="H251" s="35"/>
      <c r="I251" s="30">
        <f t="shared" si="3"/>
        <v>7146668.7226835284</v>
      </c>
      <c r="J251" s="30"/>
      <c r="K251" s="30"/>
      <c r="L251" s="31">
        <f t="shared" si="4"/>
        <v>0.64954806681020594</v>
      </c>
      <c r="M251" s="30"/>
      <c r="N251" s="30"/>
      <c r="O251" s="37">
        <f t="shared" si="5"/>
        <v>4642104.85295205</v>
      </c>
      <c r="P251" s="37"/>
      <c r="Q251" s="37"/>
      <c r="R251" t="s">
        <v>160</v>
      </c>
      <c r="S251" s="35">
        <f>SUM(F258:F260)-SUM($D258:$D260)</f>
        <v>1166946.0198885407</v>
      </c>
      <c r="T251" s="37">
        <f>SUM(O258:O260)-SUM($D258:$D260)</f>
        <v>421095.03139984049</v>
      </c>
      <c r="U251" s="35">
        <f>ABS(S251)</f>
        <v>1166946.0198885407</v>
      </c>
      <c r="V251" s="37">
        <f>ABS(T251)</f>
        <v>421095.03139984049</v>
      </c>
      <c r="W251" s="53">
        <f>U251/SUM(D255:D262)</f>
        <v>3.3979221338672635E-2</v>
      </c>
      <c r="X251" s="54">
        <f>V251/SUM(D255:D262)</f>
        <v>1.2261476565914455E-2</v>
      </c>
      <c r="Y251" s="35">
        <f>S251^2</f>
        <v>1361763013333.7065</v>
      </c>
      <c r="Z251" s="37">
        <f>T251^2</f>
        <v>177321025469.63266</v>
      </c>
      <c r="AA251" s="67">
        <f>SUM(F297:F299)-SUM($D258:$D260)</f>
        <v>121897.67889048159</v>
      </c>
      <c r="AB251" s="67">
        <f>ABS(AA251)</f>
        <v>121897.67889048159</v>
      </c>
      <c r="AC251" s="68">
        <f>AB251/SUM(D255:D262)</f>
        <v>3.5494257155834286E-3</v>
      </c>
      <c r="AD251" s="67">
        <f>AA251^2</f>
        <v>14859044118.886961</v>
      </c>
    </row>
    <row r="252" spans="2:30" x14ac:dyDescent="0.25">
      <c r="B252" s="27">
        <v>44804</v>
      </c>
      <c r="C252" s="30">
        <f>Sales!Q251</f>
        <v>5652751</v>
      </c>
      <c r="D252" s="30">
        <f>Returns!Q252</f>
        <v>5058245</v>
      </c>
      <c r="E252" s="31">
        <f t="shared" si="1"/>
        <v>0.89482890719934416</v>
      </c>
      <c r="F252" s="35">
        <f t="shared" si="2"/>
        <v>4492091.5498732245</v>
      </c>
      <c r="G252" s="35"/>
      <c r="H252" s="35"/>
      <c r="I252" s="30">
        <f t="shared" si="3"/>
        <v>5365554.1054945551</v>
      </c>
      <c r="J252" s="30"/>
      <c r="K252" s="30"/>
      <c r="L252" s="31">
        <f t="shared" si="4"/>
        <v>0.84458741064980503</v>
      </c>
      <c r="M252" s="30"/>
      <c r="N252" s="30"/>
      <c r="O252" s="37">
        <f t="shared" si="5"/>
        <v>4531679.4486610768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Sales!Q252</f>
        <v>5619447</v>
      </c>
      <c r="D253" s="30">
        <f>Returns!Q253</f>
        <v>4379695</v>
      </c>
      <c r="E253" s="31">
        <f t="shared" si="1"/>
        <v>0.77938185020696882</v>
      </c>
      <c r="F253" s="175">
        <f>_xlfn.FORECAST.ETS($B253,$D$149:$D$252,$B$149:$B$252,12,1)</f>
        <v>4758693.8923810981</v>
      </c>
      <c r="G253" s="35"/>
      <c r="H253" s="35"/>
      <c r="I253" s="173">
        <f>_xlfn.FORECAST.ETS($B253,$C$149:$C$252,$B$149:$B$252,12,1)</f>
        <v>6249284.5395064317</v>
      </c>
      <c r="J253" s="30"/>
      <c r="K253" s="30"/>
      <c r="L253" s="177">
        <f>_xlfn.FORECAST.ETS($B253,$E$149:$E$252,$B$149:$B$252,12,1)</f>
        <v>0.74224582775632919</v>
      </c>
      <c r="M253" s="30"/>
      <c r="N253" s="30"/>
      <c r="O253" s="167">
        <f t="shared" si="5"/>
        <v>4638505.3759107823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Sales!Q253</f>
        <v>5178864</v>
      </c>
      <c r="D254" s="30">
        <f>Returns!Q254</f>
        <v>4622122</v>
      </c>
      <c r="E254" s="31">
        <f t="shared" si="1"/>
        <v>0.89249727353334629</v>
      </c>
      <c r="F254" s="165">
        <f t="shared" ref="F254:F260" si="6">_xlfn.FORECAST.ETS($B254,$D$149:$D$252,$B$149:$B$252,12,1)</f>
        <v>4669002.8460418545</v>
      </c>
      <c r="G254" s="35"/>
      <c r="H254" s="35"/>
      <c r="I254" s="30">
        <f>_xlfn.FORECAST.ETS($B254,$C$149:$C$252,$B$149:$B$252,12,1)</f>
        <v>5712334.3445349671</v>
      </c>
      <c r="J254" s="30"/>
      <c r="K254" s="30"/>
      <c r="L254" s="31">
        <f t="shared" ref="L254:L260" si="7">_xlfn.FORECAST.ETS($B254,$E$149:$E$252,$B$149:$B$252,12,1)</f>
        <v>0.80132549641745165</v>
      </c>
      <c r="M254" s="30"/>
      <c r="N254" s="30"/>
      <c r="O254" s="167">
        <f t="shared" si="5"/>
        <v>4577439.1543369405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Sales!Q254</f>
        <v>5865183</v>
      </c>
      <c r="D255" s="30">
        <f>Returns!Q255</f>
        <v>3345254</v>
      </c>
      <c r="E255" s="31">
        <f t="shared" si="1"/>
        <v>0.5703579922399693</v>
      </c>
      <c r="F255" s="165">
        <f t="shared" si="6"/>
        <v>4098301.1626875382</v>
      </c>
      <c r="G255" s="35"/>
      <c r="H255" s="35"/>
      <c r="I255" s="30">
        <f t="shared" ref="I255:I260" si="8">_xlfn.FORECAST.ETS($B255,$C$149:$C$252,$B$149:$B$252,12,1)</f>
        <v>6019980.0420738626</v>
      </c>
      <c r="J255" s="30"/>
      <c r="K255" s="30"/>
      <c r="L255" s="31">
        <f t="shared" si="7"/>
        <v>0.63085334137348048</v>
      </c>
      <c r="M255" s="30"/>
      <c r="N255" s="30"/>
      <c r="O255" s="167">
        <f t="shared" si="5"/>
        <v>3797724.524543962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Sales!Q255</f>
        <v>6307228</v>
      </c>
      <c r="D256" s="30">
        <f>Returns!Q256</f>
        <v>2931567</v>
      </c>
      <c r="E256" s="31">
        <f t="shared" si="1"/>
        <v>0.46479483538568767</v>
      </c>
      <c r="F256" s="165">
        <f t="shared" si="6"/>
        <v>3787134.9640715495</v>
      </c>
      <c r="G256" s="35"/>
      <c r="H256" s="35"/>
      <c r="I256" s="30">
        <f t="shared" si="8"/>
        <v>7567987.7437912319</v>
      </c>
      <c r="J256" s="30"/>
      <c r="K256" s="30"/>
      <c r="L256" s="31">
        <f t="shared" si="7"/>
        <v>0.44964827276218383</v>
      </c>
      <c r="M256" s="30"/>
      <c r="N256" s="30"/>
      <c r="O256" s="167">
        <f t="shared" si="5"/>
        <v>3402932.617281104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Sales!Q256</f>
        <v>6097513</v>
      </c>
      <c r="D257" s="30">
        <f>Returns!Q257</f>
        <v>4661779</v>
      </c>
      <c r="E257" s="31">
        <f t="shared" si="1"/>
        <v>0.76453777138318524</v>
      </c>
      <c r="F257" s="165">
        <f t="shared" si="6"/>
        <v>4692606.4482741524</v>
      </c>
      <c r="G257" s="35"/>
      <c r="H257" s="35"/>
      <c r="I257" s="30">
        <f t="shared" si="8"/>
        <v>5499187.4010393796</v>
      </c>
      <c r="J257" s="30"/>
      <c r="K257" s="30"/>
      <c r="L257" s="31">
        <f t="shared" si="7"/>
        <v>0.82263922989380189</v>
      </c>
      <c r="M257" s="30"/>
      <c r="N257" s="30"/>
      <c r="O257" s="167">
        <f t="shared" si="5"/>
        <v>4523847.2886327328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Sales!Q257</f>
        <v>4896806</v>
      </c>
      <c r="D258" s="30">
        <f>Returns!Q258</f>
        <v>3590221</v>
      </c>
      <c r="E258" s="31">
        <f t="shared" si="1"/>
        <v>0.7331760743635749</v>
      </c>
      <c r="F258" s="165">
        <f t="shared" si="6"/>
        <v>4098399.8553754305</v>
      </c>
      <c r="G258" s="35"/>
      <c r="H258" s="35"/>
      <c r="I258" s="30">
        <f t="shared" si="8"/>
        <v>5494690.6394520942</v>
      </c>
      <c r="J258" s="30"/>
      <c r="K258" s="30"/>
      <c r="L258" s="31">
        <f t="shared" si="7"/>
        <v>0.70603377429251379</v>
      </c>
      <c r="M258" s="30"/>
      <c r="N258" s="30"/>
      <c r="O258" s="167">
        <f t="shared" si="5"/>
        <v>3879437.170742108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Sales!Q258</f>
        <v>6187666</v>
      </c>
      <c r="D259" s="30">
        <f>Returns!Q259</f>
        <v>4310698</v>
      </c>
      <c r="E259" s="31">
        <f t="shared" si="1"/>
        <v>0.69665977446100036</v>
      </c>
      <c r="F259" s="165">
        <f t="shared" si="6"/>
        <v>4977765.0483724112</v>
      </c>
      <c r="G259" s="35"/>
      <c r="H259" s="35"/>
      <c r="I259" s="30">
        <f t="shared" si="8"/>
        <v>6478386.1689400021</v>
      </c>
      <c r="J259" s="30"/>
      <c r="K259" s="30"/>
      <c r="L259" s="31">
        <f t="shared" si="7"/>
        <v>0.73293954294288288</v>
      </c>
      <c r="M259" s="30"/>
      <c r="N259" s="30"/>
      <c r="O259" s="167">
        <f t="shared" si="5"/>
        <v>4748265.3976703789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Sales!Q259</f>
        <v>5200642</v>
      </c>
      <c r="D260" s="30">
        <f>Returns!Q260</f>
        <v>5231455</v>
      </c>
      <c r="E260" s="31">
        <f t="shared" si="1"/>
        <v>1.0059248454325447</v>
      </c>
      <c r="F260" s="166">
        <f t="shared" si="6"/>
        <v>5223155.116140699</v>
      </c>
      <c r="G260" s="36"/>
      <c r="H260" s="36"/>
      <c r="I260" s="33">
        <f t="shared" si="8"/>
        <v>5862369.1480890047</v>
      </c>
      <c r="J260" s="33"/>
      <c r="K260" s="33"/>
      <c r="L260" s="34">
        <f t="shared" si="7"/>
        <v>0.84023478197258161</v>
      </c>
      <c r="M260" s="33"/>
      <c r="N260" s="33"/>
      <c r="O260" s="168">
        <f t="shared" si="5"/>
        <v>4925766.462987354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Sales!Q260</f>
        <v>7932512</v>
      </c>
      <c r="D261" s="30">
        <f>Returns!Q261</f>
        <v>5524485</v>
      </c>
      <c r="E261" s="31">
        <f t="shared" si="1"/>
        <v>0.69643575704644378</v>
      </c>
      <c r="F261" s="35"/>
      <c r="G261" s="35">
        <f t="shared" ref="G261:G264" si="9">_xlfn.FORECAST.ETS($B261,$D$149:$D$260,$B$149:$B$260,12,1)</f>
        <v>4885892.3940152889</v>
      </c>
      <c r="H261" s="35"/>
      <c r="I261" s="30"/>
      <c r="J261" s="30">
        <f t="shared" ref="J261:J264" si="10">_xlfn.FORECAST.ETS($B261,$C$149:$C$260,$B$149:$B$260,12,1)</f>
        <v>5588519.9743137248</v>
      </c>
      <c r="K261" s="30"/>
      <c r="L261" s="30"/>
      <c r="M261" s="31">
        <f>_xlfn.FORECAST.ETS($B261,$E$149:$E$260,$B$149:$B$260,12,1)</f>
        <v>0.87349784759629945</v>
      </c>
      <c r="N261" s="30"/>
      <c r="O261" s="37"/>
      <c r="P261" s="37">
        <f>J261*M261</f>
        <v>4881560.1688119657</v>
      </c>
      <c r="Q261" s="37"/>
      <c r="R261" t="s">
        <v>159</v>
      </c>
      <c r="S261" s="35">
        <f>SUM(G265:G272)-SUM($D265:$D272)</f>
        <v>2574383.2054399028</v>
      </c>
      <c r="T261" s="37">
        <f>SUM(P265:P272)-SUM($D265:$D272)</f>
        <v>1348721.2421025187</v>
      </c>
      <c r="U261" s="35">
        <f>ABS(S261)</f>
        <v>2574383.2054399028</v>
      </c>
      <c r="V261" s="37">
        <f>ABS(T261)</f>
        <v>1348721.2421025187</v>
      </c>
      <c r="W261" s="53">
        <f>U261/SUM(D265:D272)</f>
        <v>7.5623488961654078E-2</v>
      </c>
      <c r="X261" s="54">
        <f>V261/SUM(D265:D272)</f>
        <v>3.9619201115421977E-2</v>
      </c>
      <c r="Y261" s="35">
        <f>S261^2</f>
        <v>6627448888451.0293</v>
      </c>
      <c r="Z261" s="37">
        <f>T261^2</f>
        <v>1819048988898.5608</v>
      </c>
      <c r="AA261" s="67">
        <f>SUM(G304:G311)-SUM($D265:$D272)</f>
        <v>25052.233482256532</v>
      </c>
      <c r="AB261" s="67">
        <f>ABS(AA261)</f>
        <v>25052.233482256532</v>
      </c>
      <c r="AC261" s="68">
        <f>AB261/SUM(D265:D272)</f>
        <v>7.3591891766807685E-4</v>
      </c>
      <c r="AD261" s="67">
        <f>AA261^2</f>
        <v>627614402.4494952</v>
      </c>
    </row>
    <row r="262" spans="2:30" x14ac:dyDescent="0.25">
      <c r="B262" s="27">
        <v>45107</v>
      </c>
      <c r="C262" s="30">
        <f>Sales!Q261</f>
        <v>6065072</v>
      </c>
      <c r="D262" s="30">
        <f>Returns!Q262</f>
        <v>4747471</v>
      </c>
      <c r="E262" s="31">
        <f t="shared" si="1"/>
        <v>0.78275591781927734</v>
      </c>
      <c r="F262" s="35"/>
      <c r="G262" s="35">
        <f t="shared" si="9"/>
        <v>4615878.6814065855</v>
      </c>
      <c r="H262" s="35"/>
      <c r="I262" s="30"/>
      <c r="J262" s="30">
        <f t="shared" si="10"/>
        <v>6566703.7952060206</v>
      </c>
      <c r="K262" s="30"/>
      <c r="L262" s="30"/>
      <c r="M262" s="31">
        <f t="shared" ref="M262:M264" si="11">_xlfn.FORECAST.ETS($B262,$E$149:$E$260,$B$149:$B$260,12,1)</f>
        <v>0.69403165790484289</v>
      </c>
      <c r="N262" s="30"/>
      <c r="O262" s="37"/>
      <c r="P262" s="37">
        <f>J262*M262</f>
        <v>4557500.321956858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Sales!Q262</f>
        <v>5635207</v>
      </c>
      <c r="D263" s="30">
        <f>Returns!Q263</f>
        <v>4864013</v>
      </c>
      <c r="E263" s="31">
        <f t="shared" si="1"/>
        <v>0.86314717454034962</v>
      </c>
      <c r="F263" s="35"/>
      <c r="G263" s="35">
        <f t="shared" si="9"/>
        <v>4856225.9420291716</v>
      </c>
      <c r="H263" s="35"/>
      <c r="I263" s="30"/>
      <c r="J263" s="30">
        <f t="shared" si="10"/>
        <v>7065434.2806029012</v>
      </c>
      <c r="K263" s="30"/>
      <c r="L263" s="30"/>
      <c r="M263" s="31">
        <f t="shared" si="11"/>
        <v>0.68066939004802518</v>
      </c>
      <c r="N263" s="30"/>
      <c r="O263" s="37"/>
      <c r="P263" s="37">
        <f>J263*M263</f>
        <v>4809224.842202384</v>
      </c>
      <c r="Q263" s="37"/>
      <c r="R263" t="s">
        <v>160</v>
      </c>
      <c r="S263" s="35">
        <f>SUM(G270:G272)-SUM($D270:$D272)</f>
        <v>823344.95678458549</v>
      </c>
      <c r="T263" s="37">
        <f>SUM(P270:P272)-SUM($D270:$D272)</f>
        <v>351894.49695790187</v>
      </c>
      <c r="U263" s="35">
        <f>ABS(S263)</f>
        <v>823344.95678458549</v>
      </c>
      <c r="V263" s="37">
        <f>ABS(T263)</f>
        <v>351894.49695790187</v>
      </c>
      <c r="W263" s="53">
        <f>U263/SUM(D267:D274)</f>
        <v>2.336173086941257E-2</v>
      </c>
      <c r="X263" s="54">
        <f>V263/SUM(D267:D274)</f>
        <v>9.9847147475862624E-3</v>
      </c>
      <c r="Y263" s="35">
        <f>S263^2</f>
        <v>677896917862.61096</v>
      </c>
      <c r="Z263" s="37">
        <f>T263^2</f>
        <v>123829736989.25481</v>
      </c>
      <c r="AA263" s="67">
        <f>SUM(G309:G311)-SUM($D270:$D272)</f>
        <v>-142990.73872516863</v>
      </c>
      <c r="AB263" s="67">
        <f>ABS(AA263)</f>
        <v>142990.73872516863</v>
      </c>
      <c r="AC263" s="68">
        <f>AB263/SUM(D267:D274)</f>
        <v>4.0572437195238314E-3</v>
      </c>
      <c r="AD263" s="67">
        <f>AA263^2</f>
        <v>20446351361.169441</v>
      </c>
    </row>
    <row r="264" spans="2:30" x14ac:dyDescent="0.25">
      <c r="B264" s="27">
        <v>45169</v>
      </c>
      <c r="C264" s="30">
        <f>Sales!Q263</f>
        <v>5363000</v>
      </c>
      <c r="D264" s="30">
        <f>Returns!Q264</f>
        <v>4986943</v>
      </c>
      <c r="E264" s="31">
        <f t="shared" si="1"/>
        <v>0.92987935856796566</v>
      </c>
      <c r="F264" s="35"/>
      <c r="G264" s="35">
        <f t="shared" si="9"/>
        <v>4633379.2290821671</v>
      </c>
      <c r="H264" s="35"/>
      <c r="I264" s="30"/>
      <c r="J264" s="30">
        <f t="shared" si="10"/>
        <v>5284531.7804959659</v>
      </c>
      <c r="K264" s="30"/>
      <c r="L264" s="30"/>
      <c r="M264" s="31">
        <f t="shared" si="11"/>
        <v>0.87352866054365852</v>
      </c>
      <c r="N264" s="30"/>
      <c r="O264" s="37"/>
      <c r="P264" s="37">
        <f>J264*M264</f>
        <v>4616189.9678170355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Sales!Q264</f>
        <v>5844075</v>
      </c>
      <c r="D265" s="30">
        <f>Returns!Q265</f>
        <v>4484978</v>
      </c>
      <c r="E265" s="31">
        <f t="shared" si="1"/>
        <v>0.7674401851447834</v>
      </c>
      <c r="F265" s="35"/>
      <c r="G265" s="175">
        <f>_xlfn.FORECAST.ETS($B265,$D$149:$D$264,$B$149:$B$264,12,1)</f>
        <v>4828034.7115792464</v>
      </c>
      <c r="H265" s="35"/>
      <c r="I265" s="30"/>
      <c r="J265" s="173">
        <f>_xlfn.FORECAST.ETS($B265,$C$149:$C$264,$B$149:$B$264,12,1)</f>
        <v>5786815.1112077395</v>
      </c>
      <c r="K265" s="30"/>
      <c r="L265" s="30"/>
      <c r="M265" s="177">
        <f>_xlfn.FORECAST.ETS($B265,$E$149:$E$264,$B$149:$B$264,12,1)</f>
        <v>0.80945004477900495</v>
      </c>
      <c r="N265" s="30"/>
      <c r="O265" s="37"/>
      <c r="P265" s="167">
        <f t="shared" si="5"/>
        <v>4684137.7508949274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Sales!Q265</f>
        <v>6527928</v>
      </c>
      <c r="D266" s="30">
        <f>Returns!Q266</f>
        <v>3906694</v>
      </c>
      <c r="E266" s="31">
        <f t="shared" si="1"/>
        <v>0.59845850015502622</v>
      </c>
      <c r="F266" s="35"/>
      <c r="G266" s="165">
        <f t="shared" ref="G266:G272" si="12">_xlfn.FORECAST.ETS($B266,$D$149:$D$264,$B$149:$B$264,12,1)</f>
        <v>4668462.9577378901</v>
      </c>
      <c r="H266" s="35"/>
      <c r="I266" s="30"/>
      <c r="J266" s="30">
        <f t="shared" ref="J266:J272" si="13">_xlfn.FORECAST.ETS($B266,$C$149:$C$264,$B$149:$B$264,12,1)</f>
        <v>5249983.499069063</v>
      </c>
      <c r="K266" s="30"/>
      <c r="L266" s="30"/>
      <c r="M266" s="31">
        <f t="shared" ref="M266:M272" si="14">_xlfn.FORECAST.ETS($B266,$E$149:$E$264,$B$149:$B$264,12,1)</f>
        <v>0.86224577153394411</v>
      </c>
      <c r="N266" s="30"/>
      <c r="O266" s="37"/>
      <c r="P266" s="167">
        <f t="shared" ref="P266:P272" si="15">J266*M266</f>
        <v>4526776.0726952795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Sales!Q266</f>
        <v>5895456</v>
      </c>
      <c r="D267" s="30">
        <f>Returns!Q267</f>
        <v>4625728</v>
      </c>
      <c r="E267" s="31">
        <f t="shared" si="1"/>
        <v>0.7846259899149447</v>
      </c>
      <c r="F267" s="35"/>
      <c r="G267" s="165">
        <f t="shared" si="12"/>
        <v>4140447.5139006753</v>
      </c>
      <c r="H267" s="35"/>
      <c r="I267" s="30"/>
      <c r="J267" s="30">
        <f t="shared" si="13"/>
        <v>5557750.7653561411</v>
      </c>
      <c r="K267" s="30"/>
      <c r="L267" s="30"/>
      <c r="M267" s="31">
        <f t="shared" si="14"/>
        <v>0.71393127975074755</v>
      </c>
      <c r="N267" s="30"/>
      <c r="O267" s="37"/>
      <c r="P267" s="167">
        <f t="shared" si="15"/>
        <v>3967852.1164464066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Sales!Q267</f>
        <v>6678035</v>
      </c>
      <c r="D268" s="30">
        <f>Returns!Q268</f>
        <v>3457166</v>
      </c>
      <c r="E268" s="31">
        <f t="shared" si="1"/>
        <v>0.51769210553703293</v>
      </c>
      <c r="F268" s="35"/>
      <c r="G268" s="165">
        <f t="shared" si="12"/>
        <v>3861611.1845864793</v>
      </c>
      <c r="H268" s="35"/>
      <c r="I268" s="30"/>
      <c r="J268" s="30">
        <f t="shared" si="13"/>
        <v>7104145.9098768961</v>
      </c>
      <c r="K268" s="30"/>
      <c r="L268" s="30"/>
      <c r="M268" s="31">
        <f t="shared" si="14"/>
        <v>0.52505515012785864</v>
      </c>
      <c r="N268" s="30"/>
      <c r="O268" s="37"/>
      <c r="P268" s="167">
        <f t="shared" si="15"/>
        <v>3730068.3972406266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Sales!Q268</f>
        <v>5505200</v>
      </c>
      <c r="D269" s="30">
        <f>Returns!Q269</f>
        <v>3982851</v>
      </c>
      <c r="E269" s="31">
        <f t="shared" si="1"/>
        <v>0.7234707185933299</v>
      </c>
      <c r="F269" s="35"/>
      <c r="G269" s="165">
        <f t="shared" si="12"/>
        <v>4709898.8808510285</v>
      </c>
      <c r="H269" s="35"/>
      <c r="I269" s="30"/>
      <c r="J269" s="30">
        <f t="shared" si="13"/>
        <v>5037236.2790832594</v>
      </c>
      <c r="K269" s="30"/>
      <c r="L269" s="30"/>
      <c r="M269" s="31">
        <f t="shared" si="14"/>
        <v>0.90236176268757584</v>
      </c>
      <c r="N269" s="30"/>
      <c r="O269" s="37"/>
      <c r="P269" s="167">
        <f t="shared" si="15"/>
        <v>4545409.4078673758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Sales!Q269</f>
        <v>5312309</v>
      </c>
      <c r="D270" s="30">
        <f>Returns!Q270</f>
        <v>4111275</v>
      </c>
      <c r="E270" s="31">
        <f t="shared" si="1"/>
        <v>0.77391488333980574</v>
      </c>
      <c r="F270" s="35"/>
      <c r="G270" s="165">
        <f t="shared" si="12"/>
        <v>4246732.2148997979</v>
      </c>
      <c r="H270" s="35"/>
      <c r="I270" s="30"/>
      <c r="J270" s="30">
        <f t="shared" si="13"/>
        <v>5030788.557894635</v>
      </c>
      <c r="K270" s="30"/>
      <c r="L270" s="30"/>
      <c r="M270" s="31">
        <f t="shared" si="14"/>
        <v>0.80626692887759899</v>
      </c>
      <c r="N270" s="30"/>
      <c r="O270" s="37"/>
      <c r="P270" s="167">
        <f t="shared" si="15"/>
        <v>4056158.4404062727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Sales!Q270</f>
        <v>5691381</v>
      </c>
      <c r="D271" s="30">
        <f>Returns!Q271</f>
        <v>4071557</v>
      </c>
      <c r="E271" s="31">
        <f t="shared" si="1"/>
        <v>0.71538999058400765</v>
      </c>
      <c r="F271" s="35"/>
      <c r="G271" s="165">
        <f t="shared" si="12"/>
        <v>4897047.058343986</v>
      </c>
      <c r="H271" s="35"/>
      <c r="I271" s="30"/>
      <c r="J271" s="30">
        <f t="shared" si="13"/>
        <v>6014660.2172921533</v>
      </c>
      <c r="K271" s="30"/>
      <c r="L271" s="30"/>
      <c r="M271" s="31">
        <f t="shared" si="14"/>
        <v>0.79057268960355187</v>
      </c>
      <c r="N271" s="30"/>
      <c r="O271" s="37"/>
      <c r="P271" s="167">
        <f t="shared" si="15"/>
        <v>4755026.1050361414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Sales!Q271</f>
        <v>5128509</v>
      </c>
      <c r="D272" s="30">
        <f>Returns!Q272</f>
        <v>5401862</v>
      </c>
      <c r="E272" s="31">
        <f t="shared" si="1"/>
        <v>1.0533006766684041</v>
      </c>
      <c r="F272" s="36"/>
      <c r="G272" s="166">
        <f t="shared" si="12"/>
        <v>5264259.6835408006</v>
      </c>
      <c r="H272" s="36"/>
      <c r="I272" s="33"/>
      <c r="J272" s="33">
        <f t="shared" si="13"/>
        <v>5397852.2626148649</v>
      </c>
      <c r="K272" s="33"/>
      <c r="L272" s="33"/>
      <c r="M272" s="34">
        <f t="shared" si="14"/>
        <v>0.94952653428728773</v>
      </c>
      <c r="N272" s="33"/>
      <c r="O272" s="38"/>
      <c r="P272" s="168">
        <f t="shared" si="15"/>
        <v>5125403.9515154874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Sales!Q272</f>
        <v>6050341</v>
      </c>
      <c r="D273" s="30">
        <f>Returns!Q273</f>
        <v>4940870</v>
      </c>
      <c r="E273" s="31">
        <f t="shared" si="1"/>
        <v>0.81662669922240749</v>
      </c>
      <c r="F273" s="35"/>
      <c r="G273" s="35"/>
      <c r="H273" s="35">
        <f t="shared" ref="H273:H276" si="16">_xlfn.FORECAST.ETS($B273,$D$149:$D$272,$B$149:$B$272,12,1)</f>
        <v>5391142.0299299518</v>
      </c>
      <c r="I273" s="30"/>
      <c r="J273" s="30"/>
      <c r="K273" s="30">
        <f t="shared" ref="K273:K276" si="17">_xlfn.FORECAST.ETS($B273,$C$149:$C$272,$B$149:$B$272,12,1)</f>
        <v>5556410.6848922167</v>
      </c>
      <c r="L273" s="30"/>
      <c r="M273" s="30"/>
      <c r="N273" s="31">
        <f>_xlfn.FORECAST.ETS($B273,$E$149:$E$272,$B$149:$B$272,12,1)</f>
        <v>1.0246176840306296</v>
      </c>
      <c r="O273" s="37"/>
      <c r="P273" s="37"/>
      <c r="Q273" s="37">
        <f>K273*N273</f>
        <v>5693196.6474773074</v>
      </c>
      <c r="R273" t="s">
        <v>159</v>
      </c>
      <c r="S273" s="35">
        <f>SUM(H277:H284)-SUM($D277:$D284)</f>
        <v>774725.35329613835</v>
      </c>
      <c r="T273" s="37">
        <f>SUM(Q277:Q284)-SUM($D277:$D284)</f>
        <v>829418.57698914409</v>
      </c>
      <c r="U273" s="35">
        <f>ABS(S273)</f>
        <v>774725.35329613835</v>
      </c>
      <c r="V273" s="37">
        <f>ABS(T273)</f>
        <v>829418.57698914409</v>
      </c>
      <c r="W273" s="53">
        <f>U273/SUM(D277:D284)</f>
        <v>2.2611981415647544E-2</v>
      </c>
      <c r="X273" s="54">
        <f>V273/SUM(D277:D284)</f>
        <v>2.4208317655898821E-2</v>
      </c>
      <c r="Y273" s="35">
        <f>S273^2</f>
        <v>600199373039.82642</v>
      </c>
      <c r="Z273" s="37">
        <f>T273^2</f>
        <v>687935175854.69678</v>
      </c>
      <c r="AA273" s="67">
        <f>SUM(H316:H323)-SUM($D277:$D284)</f>
        <v>-150328.69209310412</v>
      </c>
      <c r="AB273" s="67">
        <f>ABS(AA273)</f>
        <v>150328.69209310412</v>
      </c>
      <c r="AC273" s="68">
        <f>AB273/SUM(D277:D284)</f>
        <v>4.3876576097394331E-3</v>
      </c>
      <c r="AD273" s="67">
        <f>AA273^2</f>
        <v>22598715666.423306</v>
      </c>
    </row>
    <row r="274" spans="2:33" x14ac:dyDescent="0.25">
      <c r="B274" s="27">
        <v>45473</v>
      </c>
      <c r="C274" s="30">
        <f>Sales!Q273</f>
        <v>5759119</v>
      </c>
      <c r="D274" s="30">
        <f>Returns!Q274</f>
        <v>4652011</v>
      </c>
      <c r="E274" s="31">
        <f t="shared" si="1"/>
        <v>0.80776434728992408</v>
      </c>
      <c r="F274" s="35"/>
      <c r="G274" s="35"/>
      <c r="H274" s="35">
        <f t="shared" si="16"/>
        <v>5122293.2153266631</v>
      </c>
      <c r="I274" s="30"/>
      <c r="J274" s="30"/>
      <c r="K274" s="30">
        <f t="shared" si="17"/>
        <v>6531357.8780642925</v>
      </c>
      <c r="L274" s="30"/>
      <c r="M274" s="30"/>
      <c r="N274" s="31">
        <f t="shared" ref="N274:N276" si="18">_xlfn.FORECAST.ETS($B274,$E$149:$E$272,$B$149:$B$272,12,1)</f>
        <v>0.84556489203631435</v>
      </c>
      <c r="O274" s="37"/>
      <c r="P274" s="37"/>
      <c r="Q274" s="37">
        <f t="shared" ref="Q274:Q284" si="19">K274*N274</f>
        <v>5522686.9190159645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Sales!Q274</f>
        <v>7423244</v>
      </c>
      <c r="D275" s="30">
        <f>Returns!Q275</f>
        <v>5180679</v>
      </c>
      <c r="E275" s="31">
        <f t="shared" si="1"/>
        <v>0.69789959753444719</v>
      </c>
      <c r="F275" s="35"/>
      <c r="G275" s="35"/>
      <c r="H275" s="35">
        <f t="shared" si="16"/>
        <v>5363997.3392280312</v>
      </c>
      <c r="I275" s="30"/>
      <c r="J275" s="30"/>
      <c r="K275" s="30">
        <f t="shared" si="17"/>
        <v>7029577.6051696204</v>
      </c>
      <c r="L275" s="30"/>
      <c r="M275" s="30"/>
      <c r="N275" s="31">
        <f t="shared" si="18"/>
        <v>0.83242011748970379</v>
      </c>
      <c r="O275" s="37"/>
      <c r="P275" s="37"/>
      <c r="Q275" s="37">
        <f t="shared" si="19"/>
        <v>5851561.815998286</v>
      </c>
      <c r="R275" t="s">
        <v>160</v>
      </c>
      <c r="S275" s="35">
        <f>SUM(H282:H284)-SUM($D282:$D284)</f>
        <v>426789.28079638444</v>
      </c>
      <c r="T275" s="37">
        <f>SUM(Q282:Q284)-SUM($D282:$D284)</f>
        <v>471332.42369392142</v>
      </c>
      <c r="U275" s="35">
        <f>ABS(S275)</f>
        <v>426789.28079638444</v>
      </c>
      <c r="V275" s="37">
        <f>ABS(T275)</f>
        <v>471332.42369392142</v>
      </c>
      <c r="W275" s="53">
        <f>U275/SUM(D279:D286)</f>
        <v>1.7172264583136809E-2</v>
      </c>
      <c r="X275" s="54">
        <f>V275/SUM(D279:D286)</f>
        <v>1.8964499462545373E-2</v>
      </c>
      <c r="Y275" s="35">
        <f>S275^2</f>
        <v>182149090202.69507</v>
      </c>
      <c r="Z275" s="37">
        <f>T275^2</f>
        <v>222154253625.18625</v>
      </c>
      <c r="AA275" s="67">
        <f>SUM(H321:H323)-SUM($D282:$D284)</f>
        <v>118673.81493788585</v>
      </c>
      <c r="AB275" s="67">
        <f>ABS(AA275)</f>
        <v>118673.81493788585</v>
      </c>
      <c r="AC275" s="68">
        <f>AB275/SUM(D279:D286)</f>
        <v>4.7749515765740224E-3</v>
      </c>
      <c r="AD275" s="67">
        <f>AA275^2</f>
        <v>14083474351.911579</v>
      </c>
    </row>
    <row r="276" spans="2:33" x14ac:dyDescent="0.25">
      <c r="B276" s="27">
        <v>45535</v>
      </c>
      <c r="C276" s="30">
        <f>Sales!Q275</f>
        <v>5523700</v>
      </c>
      <c r="D276" s="30">
        <f>Returns!Q276</f>
        <v>5001908</v>
      </c>
      <c r="E276" s="31">
        <f t="shared" si="1"/>
        <v>0.90553578217499142</v>
      </c>
      <c r="F276" s="35"/>
      <c r="G276" s="35"/>
      <c r="H276" s="35">
        <f t="shared" si="16"/>
        <v>5142917.5108460803</v>
      </c>
      <c r="I276" s="30"/>
      <c r="J276" s="30"/>
      <c r="K276" s="30">
        <f t="shared" si="17"/>
        <v>5250780.1552700205</v>
      </c>
      <c r="L276" s="30"/>
      <c r="M276" s="30"/>
      <c r="N276" s="31">
        <f t="shared" si="18"/>
        <v>1.0252535959153752</v>
      </c>
      <c r="O276" s="37"/>
      <c r="P276" s="37"/>
      <c r="Q276" s="37">
        <f t="shared" si="19"/>
        <v>5383381.2355516804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Sales!Q276</f>
        <v>8695995</v>
      </c>
      <c r="D277" s="30">
        <f>Returns!Q277</f>
        <v>4515581</v>
      </c>
      <c r="E277" s="31">
        <f t="shared" ref="E277:E284" si="20">IFERROR(D277/C277,0)</f>
        <v>0.51927134272731301</v>
      </c>
      <c r="F277" s="35"/>
      <c r="G277" s="35"/>
      <c r="H277" s="175">
        <f>_xlfn.FORECAST.ETS($B277,$D$149:$D$276,$B$149:$B$276,12,1)</f>
        <v>4627231.3844890017</v>
      </c>
      <c r="I277" s="30"/>
      <c r="J277" s="30"/>
      <c r="K277" s="173">
        <f>_xlfn.FORECAST.ETS($B277,$C$149:$C$276,$B$149:$B$276,12,1)</f>
        <v>5910213.1973842252</v>
      </c>
      <c r="L277" s="30"/>
      <c r="M277" s="30"/>
      <c r="N277" s="177">
        <f>_xlfn.FORECAST.ETS($B277,$E$149:$E$276,$B$149:$B$276,12,1)</f>
        <v>0.78513555542542446</v>
      </c>
      <c r="O277" s="37"/>
      <c r="P277" s="37"/>
      <c r="Q277" s="167">
        <f t="shared" si="19"/>
        <v>4640318.5214109374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Sales!Q277</f>
        <v>6324354</v>
      </c>
      <c r="D278" s="30">
        <f>Returns!Q278</f>
        <v>4892731</v>
      </c>
      <c r="E278" s="31">
        <f t="shared" si="20"/>
        <v>0.77363332286586106</v>
      </c>
      <c r="F278" s="35"/>
      <c r="G278" s="35"/>
      <c r="H278" s="165">
        <f t="shared" ref="H278:H284" si="21">_xlfn.FORECAST.ETS($B278,$D$149:$D$276,$B$149:$B$276,12,1)</f>
        <v>4467611.8779248782</v>
      </c>
      <c r="I278" s="30"/>
      <c r="J278" s="30"/>
      <c r="K278" s="30">
        <f t="shared" ref="K278:K284" si="22">_xlfn.FORECAST.ETS($B278,$C$149:$C$276,$B$149:$B$276,12,1)</f>
        <v>5375240.045482412</v>
      </c>
      <c r="L278" s="30"/>
      <c r="M278" s="30"/>
      <c r="N278" s="31">
        <f t="shared" ref="N278:N284" si="23">_xlfn.FORECAST.ETS($B278,$E$149:$E$276,$B$149:$B$276,12,1)</f>
        <v>0.83775091942002133</v>
      </c>
      <c r="O278" s="37"/>
      <c r="P278" s="37"/>
      <c r="Q278" s="167">
        <f t="shared" si="19"/>
        <v>4503112.2902062079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Sales!Q278</f>
        <v>4827617</v>
      </c>
      <c r="D279" s="30">
        <f>Returns!Q279</f>
        <v>3519330</v>
      </c>
      <c r="E279" s="31">
        <f t="shared" si="20"/>
        <v>0.72899942145369034</v>
      </c>
      <c r="F279" s="35"/>
      <c r="G279" s="35"/>
      <c r="H279" s="165">
        <f t="shared" si="21"/>
        <v>3941234.6036955537</v>
      </c>
      <c r="I279" s="30"/>
      <c r="J279" s="30"/>
      <c r="K279" s="30">
        <f t="shared" si="22"/>
        <v>5682373.5714138029</v>
      </c>
      <c r="L279" s="30"/>
      <c r="M279" s="30"/>
      <c r="N279" s="31">
        <f t="shared" si="23"/>
        <v>0.68983559595065103</v>
      </c>
      <c r="O279" s="37"/>
      <c r="P279" s="37"/>
      <c r="Q279" s="167">
        <f t="shared" si="19"/>
        <v>3919903.5590504701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Sales!Q279</f>
        <v>4054849</v>
      </c>
      <c r="D280" s="30">
        <f>Returns!Q280</f>
        <v>3410292</v>
      </c>
      <c r="E280" s="31">
        <f t="shared" si="20"/>
        <v>0.84104044318296445</v>
      </c>
      <c r="F280" s="35"/>
      <c r="G280" s="35"/>
      <c r="H280" s="165">
        <f t="shared" si="21"/>
        <v>3661805.3646112387</v>
      </c>
      <c r="I280" s="30"/>
      <c r="J280" s="30"/>
      <c r="K280" s="30">
        <f t="shared" si="22"/>
        <v>7228608.4979260881</v>
      </c>
      <c r="L280" s="30"/>
      <c r="M280" s="30"/>
      <c r="N280" s="31">
        <f t="shared" si="23"/>
        <v>0.50091621887385762</v>
      </c>
      <c r="O280" s="37"/>
      <c r="P280" s="37"/>
      <c r="Q280" s="167">
        <f t="shared" si="19"/>
        <v>3620927.2365005715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Sales!Q280</f>
        <v>4954267</v>
      </c>
      <c r="D281" s="30">
        <f>Returns!Q281</f>
        <v>4522171</v>
      </c>
      <c r="E281" s="31">
        <f t="shared" si="20"/>
        <v>0.91278306155078037</v>
      </c>
      <c r="F281" s="35"/>
      <c r="G281" s="35"/>
      <c r="H281" s="165">
        <f t="shared" si="21"/>
        <v>4510157.8417790784</v>
      </c>
      <c r="I281" s="30"/>
      <c r="J281" s="30"/>
      <c r="K281" s="30">
        <f t="shared" si="22"/>
        <v>5163397.5321651082</v>
      </c>
      <c r="L281" s="30"/>
      <c r="M281" s="30"/>
      <c r="N281" s="31">
        <f t="shared" si="23"/>
        <v>0.87809034998431967</v>
      </c>
      <c r="O281" s="37"/>
      <c r="P281" s="37"/>
      <c r="Q281" s="167">
        <f t="shared" si="19"/>
        <v>4533929.5461270325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Sales!Q281</f>
        <v>5146657</v>
      </c>
      <c r="D282" s="30">
        <f>Returns!Q282</f>
        <v>3391956</v>
      </c>
      <c r="E282" s="31">
        <f t="shared" si="20"/>
        <v>0.65906004616200375</v>
      </c>
      <c r="F282" s="35"/>
      <c r="G282" s="35"/>
      <c r="H282" s="165">
        <f t="shared" si="21"/>
        <v>4063909.4483491387</v>
      </c>
      <c r="I282" s="30"/>
      <c r="J282" s="30"/>
      <c r="K282" s="30">
        <f t="shared" si="22"/>
        <v>5157484.6048842221</v>
      </c>
      <c r="L282" s="30"/>
      <c r="M282" s="30"/>
      <c r="N282" s="31">
        <f t="shared" si="23"/>
        <v>0.78550288274894908</v>
      </c>
      <c r="O282" s="37"/>
      <c r="P282" s="37"/>
      <c r="Q282" s="167">
        <f t="shared" si="19"/>
        <v>4051219.0248698811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Sales!Q282</f>
        <v>5320074</v>
      </c>
      <c r="D283" s="30">
        <f>Returns!Q283</f>
        <v>4822678</v>
      </c>
      <c r="E283" s="31">
        <f t="shared" si="20"/>
        <v>0.90650581176126499</v>
      </c>
      <c r="F283" s="35"/>
      <c r="G283" s="35"/>
      <c r="H283" s="165">
        <f t="shared" si="21"/>
        <v>4697970.9481297107</v>
      </c>
      <c r="I283" s="30"/>
      <c r="J283" s="30"/>
      <c r="K283" s="30">
        <f t="shared" si="22"/>
        <v>6141161.6665016878</v>
      </c>
      <c r="L283" s="30"/>
      <c r="M283" s="30"/>
      <c r="N283" s="31">
        <f t="shared" si="23"/>
        <v>0.76650612356374792</v>
      </c>
      <c r="O283" s="37"/>
      <c r="P283" s="37"/>
      <c r="Q283" s="167">
        <f t="shared" si="19"/>
        <v>4707238.0231684949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Sales!Q283</f>
        <v>5519763</v>
      </c>
      <c r="D284" s="30">
        <f>Returns!Q284</f>
        <v>5186980</v>
      </c>
      <c r="E284" s="31">
        <f t="shared" si="20"/>
        <v>0.93971063612694961</v>
      </c>
      <c r="F284" s="35"/>
      <c r="G284" s="35"/>
      <c r="H284" s="165">
        <f t="shared" si="21"/>
        <v>5066522.884317534</v>
      </c>
      <c r="I284" s="30"/>
      <c r="J284" s="30"/>
      <c r="K284" s="30">
        <f t="shared" si="22"/>
        <v>5525157.384214595</v>
      </c>
      <c r="L284" s="30"/>
      <c r="M284" s="30"/>
      <c r="N284" s="31">
        <f t="shared" si="23"/>
        <v>0.92567306594155474</v>
      </c>
      <c r="O284" s="37"/>
      <c r="P284" s="37"/>
      <c r="Q284" s="169">
        <f t="shared" si="19"/>
        <v>5114489.3756555449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 t="shared" ref="F288:F291" si="24">_xlfn.FORECAST.ETS($B288,$D$5:$D$248,$B$5:$B$248,12,1)</f>
        <v>4814227.3099244209</v>
      </c>
      <c r="G288" s="65"/>
      <c r="H288" s="65"/>
      <c r="R288" t="s">
        <v>57</v>
      </c>
      <c r="S288" s="47">
        <f>AVERAGE(S249)</f>
        <v>3232268.3333447352</v>
      </c>
      <c r="T288" s="47">
        <f>AVERAGE(T249)</f>
        <v>1421126.9921053648</v>
      </c>
      <c r="U288" s="47">
        <f>AA249</f>
        <v>581499.03959070891</v>
      </c>
      <c r="V288" s="47">
        <f>AVERAGE(U249)</f>
        <v>3232268.3333447352</v>
      </c>
      <c r="W288" s="47">
        <f>AVERAGE(V249)</f>
        <v>1421126.9921053648</v>
      </c>
      <c r="X288" s="47">
        <f>AB249</f>
        <v>581499.03959070891</v>
      </c>
      <c r="Y288" s="48">
        <f>AVERAGE(W249)</f>
        <v>9.7731949303726293E-2</v>
      </c>
      <c r="Z288" s="48">
        <f>AVERAGE(X249)</f>
        <v>4.2969672323855727E-2</v>
      </c>
      <c r="AA288" s="48">
        <f>AC249</f>
        <v>1.7582399973159475E-2</v>
      </c>
      <c r="AB288" s="47">
        <f>SQRT(AVERAGE(Y249))</f>
        <v>3232268.3333447352</v>
      </c>
      <c r="AC288" s="47">
        <f>SQRT(AVERAGE(Z249))</f>
        <v>1421126.9921053648</v>
      </c>
      <c r="AD288" s="30">
        <f>SQRT(AVERAGE(AD249))</f>
        <v>581499.03959070891</v>
      </c>
    </row>
    <row r="289" spans="2:37" x14ac:dyDescent="0.25">
      <c r="B289" s="27">
        <v>44742</v>
      </c>
      <c r="F289" s="64">
        <f t="shared" si="24"/>
        <v>4410848.0630675275</v>
      </c>
      <c r="G289" s="65"/>
      <c r="H289" s="65"/>
      <c r="R289" t="s">
        <v>58</v>
      </c>
      <c r="S289" s="47">
        <f>S261</f>
        <v>2574383.2054399028</v>
      </c>
      <c r="T289" s="47">
        <f>AVERAGE(T261)</f>
        <v>1348721.2421025187</v>
      </c>
      <c r="U289" s="47">
        <f>AA261</f>
        <v>25052.233482256532</v>
      </c>
      <c r="V289" s="47">
        <f>AVERAGE(U261)</f>
        <v>2574383.2054399028</v>
      </c>
      <c r="W289" s="47">
        <f>AVERAGE(V261)</f>
        <v>1348721.2421025187</v>
      </c>
      <c r="X289" s="47">
        <f>AB261</f>
        <v>25052.233482256532</v>
      </c>
      <c r="Y289" s="48">
        <f>AVERAGE(W261)</f>
        <v>7.5623488961654078E-2</v>
      </c>
      <c r="Z289" s="48">
        <f>AVERAGE(X261)</f>
        <v>3.9619201115421977E-2</v>
      </c>
      <c r="AA289" s="48">
        <f>AC261</f>
        <v>7.3591891766807685E-4</v>
      </c>
      <c r="AB289" s="47">
        <f>SQRT(AVERAGE(Y261))</f>
        <v>2574383.2054399028</v>
      </c>
      <c r="AC289" s="47">
        <f>SQRT(AVERAGE(Z261))</f>
        <v>1348721.2421025187</v>
      </c>
      <c r="AD289" s="30">
        <f>SQRT(AVERAGE(AD261))</f>
        <v>25052.233482256532</v>
      </c>
    </row>
    <row r="290" spans="2:37" x14ac:dyDescent="0.25">
      <c r="B290" s="27">
        <v>44773</v>
      </c>
      <c r="F290" s="64">
        <f t="shared" si="24"/>
        <v>4752257.4372609667</v>
      </c>
      <c r="G290" s="65"/>
      <c r="H290" s="65"/>
      <c r="R290" t="s">
        <v>59</v>
      </c>
      <c r="S290" s="55">
        <f>AVERAGE(S273)</f>
        <v>774725.35329613835</v>
      </c>
      <c r="T290" s="55">
        <f>AVERAGE(T273)</f>
        <v>829418.57698914409</v>
      </c>
      <c r="U290" s="55">
        <f>AA273</f>
        <v>-150328.69209310412</v>
      </c>
      <c r="V290" s="55">
        <f>AVERAGE(U273)</f>
        <v>774725.35329613835</v>
      </c>
      <c r="W290" s="55">
        <f>AVERAGE(V273)</f>
        <v>829418.57698914409</v>
      </c>
      <c r="X290" s="55">
        <f>AB273</f>
        <v>150328.69209310412</v>
      </c>
      <c r="Y290" s="56">
        <f>AVERAGE(W273)</f>
        <v>2.2611981415647544E-2</v>
      </c>
      <c r="Z290" s="56">
        <f>AVERAGE(X273)</f>
        <v>2.4208317655898821E-2</v>
      </c>
      <c r="AA290" s="56">
        <f>AC273</f>
        <v>4.3876576097394331E-3</v>
      </c>
      <c r="AB290" s="55">
        <f>SQRT(AVERAGE(Y273))</f>
        <v>774725.35329613835</v>
      </c>
      <c r="AC290" s="55">
        <f>SQRT(AVERAGE(Z273))</f>
        <v>829418.57698914409</v>
      </c>
      <c r="AD290" s="55">
        <f>SQRT(AVERAGE(AD273))</f>
        <v>150328.69209310412</v>
      </c>
      <c r="AE290" s="51"/>
      <c r="AF290" s="51"/>
    </row>
    <row r="291" spans="2:37" x14ac:dyDescent="0.25">
      <c r="B291" s="27">
        <v>44804</v>
      </c>
      <c r="F291" s="64">
        <f t="shared" si="24"/>
        <v>4467873.1860150285</v>
      </c>
      <c r="G291" s="65"/>
      <c r="H291" s="65"/>
      <c r="R291" t="s">
        <v>69</v>
      </c>
      <c r="S291" s="47">
        <f t="shared" ref="S291:Z291" si="25">AVERAGE(S288:S290)</f>
        <v>2193792.2973602586</v>
      </c>
      <c r="T291" s="47">
        <f t="shared" si="25"/>
        <v>1199755.6037323426</v>
      </c>
      <c r="U291" s="47">
        <f t="shared" si="25"/>
        <v>152074.19365995377</v>
      </c>
      <c r="V291" s="47">
        <f t="shared" si="25"/>
        <v>2193792.2973602586</v>
      </c>
      <c r="W291" s="47">
        <f t="shared" si="25"/>
        <v>1199755.6037323426</v>
      </c>
      <c r="X291" s="47">
        <f t="shared" si="25"/>
        <v>252293.32172202319</v>
      </c>
      <c r="Y291" s="48">
        <f t="shared" si="25"/>
        <v>6.5322473227009306E-2</v>
      </c>
      <c r="Z291" s="48">
        <f t="shared" si="25"/>
        <v>3.5599063698392171E-2</v>
      </c>
      <c r="AA291" s="48">
        <f>AVERAGE(AA288:AA290)</f>
        <v>7.5686588335223274E-3</v>
      </c>
      <c r="AB291" s="47">
        <f>AVERAGE(AB288:AB290)</f>
        <v>2193792.2973602586</v>
      </c>
      <c r="AC291" s="47">
        <f>AVERAGE(AC288:AC290)</f>
        <v>1199755.6037323426</v>
      </c>
      <c r="AD291" s="47">
        <f t="shared" ref="AD291" si="26">AVERAGE(AD288:AD290)</f>
        <v>252293.32172202319</v>
      </c>
      <c r="AE291" s="30">
        <f>SQRT(AVERAGE(Y249,Y261,Y273))</f>
        <v>2427289.7670882512</v>
      </c>
      <c r="AF291" s="30">
        <f>SQRT(AVERAGE(Z249,Z261,Z273))</f>
        <v>1228357.4523788125</v>
      </c>
      <c r="AG291" s="47">
        <f>SQRT(AVERAGE(AD273,AD261,AD249))</f>
        <v>347067.45891530928</v>
      </c>
    </row>
    <row r="292" spans="2:37" x14ac:dyDescent="0.25">
      <c r="B292" s="27">
        <v>44834</v>
      </c>
      <c r="F292" s="179">
        <f>_xlfn.FORECAST.ETS($B292,$D$5:$D$252,$B$5:$B$252,12,1)</f>
        <v>4455048.3006524025</v>
      </c>
      <c r="G292" s="65"/>
      <c r="H292" s="65"/>
      <c r="R292" t="s">
        <v>70</v>
      </c>
      <c r="S292" s="47">
        <f>ABS(S291)</f>
        <v>2193792.2973602586</v>
      </c>
      <c r="T292" s="47">
        <f>ABS(T291)</f>
        <v>1199755.6037323426</v>
      </c>
      <c r="U292" s="47">
        <f>ABS(U291)</f>
        <v>152074.19365995377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4441077.7638922436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3788438.9841083107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3334967.5192554947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4380485.7927917773</v>
      </c>
      <c r="G296" s="65"/>
      <c r="H296" s="65"/>
      <c r="R296" t="s">
        <v>57</v>
      </c>
      <c r="V296" s="49">
        <f t="shared" ref="V296:X298" si="28">RANK(V288,$V288:$X288,1)</f>
        <v>3</v>
      </c>
      <c r="W296">
        <f t="shared" si="28"/>
        <v>2</v>
      </c>
      <c r="X296">
        <f t="shared" si="28"/>
        <v>1</v>
      </c>
      <c r="Y296" s="49">
        <f t="shared" ref="Y296:AA298" si="29">RANK(Y288,$Y288:$AA288,1)</f>
        <v>3</v>
      </c>
      <c r="Z296">
        <f t="shared" si="29"/>
        <v>2</v>
      </c>
      <c r="AA296">
        <f t="shared" si="29"/>
        <v>1</v>
      </c>
      <c r="AB296" s="49">
        <f t="shared" ref="AB296:AD298" si="30">RANK(AB288,$AB288:$AD288,1)</f>
        <v>3</v>
      </c>
      <c r="AC296">
        <f t="shared" si="30"/>
        <v>2</v>
      </c>
      <c r="AD296">
        <f t="shared" si="30"/>
        <v>1</v>
      </c>
    </row>
    <row r="297" spans="2:37" x14ac:dyDescent="0.25">
      <c r="B297" s="27">
        <v>44985</v>
      </c>
      <c r="F297" s="170">
        <f t="shared" si="27"/>
        <v>3677163.1610241514</v>
      </c>
      <c r="G297" s="65"/>
      <c r="H297" s="65"/>
      <c r="R297" t="s">
        <v>58</v>
      </c>
      <c r="V297" s="49">
        <f t="shared" si="28"/>
        <v>3</v>
      </c>
      <c r="W297">
        <f t="shared" si="28"/>
        <v>2</v>
      </c>
      <c r="X297">
        <f t="shared" si="28"/>
        <v>1</v>
      </c>
      <c r="Y297" s="49">
        <f t="shared" si="29"/>
        <v>3</v>
      </c>
      <c r="Z297">
        <f t="shared" si="29"/>
        <v>2</v>
      </c>
      <c r="AA297">
        <f t="shared" si="29"/>
        <v>1</v>
      </c>
      <c r="AB297" s="49">
        <f t="shared" si="30"/>
        <v>3</v>
      </c>
      <c r="AC297">
        <f t="shared" si="30"/>
        <v>2</v>
      </c>
      <c r="AD297">
        <f t="shared" si="30"/>
        <v>1</v>
      </c>
    </row>
    <row r="298" spans="2:37" x14ac:dyDescent="0.25">
      <c r="B298" s="27">
        <v>45016</v>
      </c>
      <c r="F298" s="170">
        <f t="shared" si="27"/>
        <v>4752940.4178982088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3</v>
      </c>
      <c r="X298" s="51">
        <f t="shared" si="28"/>
        <v>1</v>
      </c>
      <c r="Y298" s="57">
        <f t="shared" si="29"/>
        <v>2</v>
      </c>
      <c r="Z298" s="51">
        <f t="shared" si="29"/>
        <v>3</v>
      </c>
      <c r="AA298" s="51">
        <f t="shared" si="29"/>
        <v>1</v>
      </c>
      <c r="AB298" s="57">
        <f t="shared" si="30"/>
        <v>2</v>
      </c>
      <c r="AC298" s="51">
        <f t="shared" si="30"/>
        <v>3</v>
      </c>
      <c r="AD298" s="51">
        <f t="shared" si="30"/>
        <v>1</v>
      </c>
      <c r="AE298" s="51"/>
      <c r="AF298" s="51"/>
    </row>
    <row r="299" spans="2:37" x14ac:dyDescent="0.25">
      <c r="B299" s="32">
        <v>45046</v>
      </c>
      <c r="F299" s="171">
        <f t="shared" si="27"/>
        <v>4824168.0999681205</v>
      </c>
      <c r="G299" s="66"/>
      <c r="H299" s="66"/>
      <c r="R299" t="s">
        <v>69</v>
      </c>
      <c r="S299">
        <f>RANK(S292,$S292:$U292,1)</f>
        <v>3</v>
      </c>
      <c r="T299">
        <f>RANK(T292,$S292:$U292,1)</f>
        <v>2</v>
      </c>
      <c r="U299">
        <f>RANK(U292,$S292:$U292,1)</f>
        <v>1</v>
      </c>
      <c r="V299">
        <f>RANK(V291,$V291:$X291,1)</f>
        <v>3</v>
      </c>
      <c r="W299">
        <f>RANK(W291,$V291:$X291,1)</f>
        <v>2</v>
      </c>
      <c r="X299">
        <f>RANK(X291,$V291:$X291,1)</f>
        <v>1</v>
      </c>
      <c r="Y299">
        <f>RANK(Y291,$Y291:$Z291,1)</f>
        <v>2</v>
      </c>
      <c r="Z299">
        <f>RANK(Z291,$Y291:$AA291,1)</f>
        <v>2</v>
      </c>
      <c r="AA299">
        <f>RANK(AA291,$Y291:$AA291,1)</f>
        <v>1</v>
      </c>
      <c r="AB299">
        <f>RANK(AB291,$AB291:$AD291,1)</f>
        <v>3</v>
      </c>
      <c r="AC299">
        <f>RANK(AC291,$AB291:$AD291,1)</f>
        <v>2</v>
      </c>
      <c r="AD299">
        <f>RANK(AD291,$AB291:$AD291,1)</f>
        <v>1</v>
      </c>
      <c r="AE299">
        <f>RANK(AE291,$AE291:$AG291,1)</f>
        <v>3</v>
      </c>
      <c r="AF299">
        <f>RANK(AF291,$AE291:$AG291,1)</f>
        <v>2</v>
      </c>
      <c r="AG299">
        <f>RANK(AG291,$AE291:$AG291,1)</f>
        <v>1</v>
      </c>
      <c r="AK299">
        <f>RANK(AE291,$AE291:$AF291,1)</f>
        <v>2</v>
      </c>
    </row>
    <row r="300" spans="2:37" x14ac:dyDescent="0.25">
      <c r="B300" s="27">
        <v>45077</v>
      </c>
      <c r="F300" s="65"/>
      <c r="G300" s="64">
        <f t="shared" ref="G300:G303" si="31">_xlfn.FORECAST.ETS($B300,$D$5:$D$260,$B$5:$B$260,12,1)</f>
        <v>5128292.0700588226</v>
      </c>
      <c r="H300" s="65"/>
    </row>
    <row r="301" spans="2:37" x14ac:dyDescent="0.25">
      <c r="B301" s="27">
        <v>45107</v>
      </c>
      <c r="F301" s="65"/>
      <c r="G301" s="64">
        <f t="shared" si="31"/>
        <v>4664490.9387907833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4853324.2597110374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4860856.4443714619</v>
      </c>
      <c r="H303" s="65"/>
      <c r="S303" s="50">
        <f>AVERAGE(S299,V299,Y299,AB299)</f>
        <v>2.75</v>
      </c>
      <c r="T303" s="50">
        <f>AVERAGE(T299,W299,Z299,AC299)</f>
        <v>2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4493636.3075513048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4543504.6281910585</v>
      </c>
      <c r="H305" s="65"/>
    </row>
    <row r="306" spans="2:8" x14ac:dyDescent="0.25">
      <c r="B306" s="27">
        <v>45260</v>
      </c>
      <c r="F306" s="65"/>
      <c r="G306" s="170">
        <f t="shared" si="32"/>
        <v>3733615.9531297442</v>
      </c>
      <c r="H306" s="65"/>
    </row>
    <row r="307" spans="2:8" x14ac:dyDescent="0.25">
      <c r="B307" s="27">
        <v>45291</v>
      </c>
      <c r="F307" s="65"/>
      <c r="G307" s="170">
        <f t="shared" si="32"/>
        <v>3308556.1044789944</v>
      </c>
      <c r="H307" s="65"/>
    </row>
    <row r="308" spans="2:8" x14ac:dyDescent="0.25">
      <c r="B308" s="27">
        <v>45322</v>
      </c>
      <c r="F308" s="65"/>
      <c r="G308" s="170">
        <f t="shared" si="32"/>
        <v>4546146.9788563205</v>
      </c>
      <c r="H308" s="65"/>
    </row>
    <row r="309" spans="2:8" x14ac:dyDescent="0.25">
      <c r="B309" s="27">
        <v>45351</v>
      </c>
      <c r="F309" s="65"/>
      <c r="G309" s="170">
        <f t="shared" si="32"/>
        <v>3723668.7358527081</v>
      </c>
      <c r="H309" s="65"/>
    </row>
    <row r="310" spans="2:8" x14ac:dyDescent="0.25">
      <c r="B310" s="27">
        <v>45382</v>
      </c>
      <c r="F310" s="65"/>
      <c r="G310" s="170">
        <f t="shared" si="32"/>
        <v>4708453.6277509341</v>
      </c>
      <c r="H310" s="65"/>
    </row>
    <row r="311" spans="2:8" x14ac:dyDescent="0.25">
      <c r="B311" s="32">
        <v>45412</v>
      </c>
      <c r="F311" s="66"/>
      <c r="G311" s="171">
        <f t="shared" si="32"/>
        <v>5009580.8976711892</v>
      </c>
      <c r="H311" s="66"/>
    </row>
    <row r="312" spans="2:8" x14ac:dyDescent="0.25">
      <c r="B312" s="27">
        <v>45443</v>
      </c>
      <c r="F312" s="65"/>
      <c r="G312" s="65"/>
      <c r="H312" s="64">
        <f t="shared" ref="H312:H315" si="33">_xlfn.FORECAST.ETS($B312,$D$5:$D$272,$B$5:$B$272,12,1)</f>
        <v>5299736.5736264316</v>
      </c>
    </row>
    <row r="313" spans="2:8" x14ac:dyDescent="0.25">
      <c r="B313" s="27">
        <v>45473</v>
      </c>
      <c r="F313" s="65"/>
      <c r="G313" s="65"/>
      <c r="H313" s="64">
        <f t="shared" si="33"/>
        <v>4741231.2359482907</v>
      </c>
    </row>
    <row r="314" spans="2:8" x14ac:dyDescent="0.25">
      <c r="B314" s="27">
        <v>45504</v>
      </c>
      <c r="F314" s="65"/>
      <c r="G314" s="65"/>
      <c r="H314" s="64">
        <f t="shared" si="33"/>
        <v>4914449.0405738084</v>
      </c>
    </row>
    <row r="315" spans="2:8" x14ac:dyDescent="0.25">
      <c r="B315" s="27">
        <v>45535</v>
      </c>
      <c r="F315" s="65"/>
      <c r="G315" s="65"/>
      <c r="H315" s="64">
        <f t="shared" si="33"/>
        <v>4951161.5930862911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4501106.6467639739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4389533.6520591257</v>
      </c>
    </row>
    <row r="318" spans="2:8" x14ac:dyDescent="0.25">
      <c r="B318" s="27">
        <v>45626</v>
      </c>
      <c r="F318" s="65"/>
      <c r="G318" s="65"/>
      <c r="H318" s="170">
        <f t="shared" si="34"/>
        <v>3995246.2971865893</v>
      </c>
    </row>
    <row r="319" spans="2:8" x14ac:dyDescent="0.25">
      <c r="B319" s="27">
        <v>45657</v>
      </c>
      <c r="F319" s="65"/>
      <c r="G319" s="65"/>
      <c r="H319" s="170">
        <f t="shared" si="34"/>
        <v>3323888.8353885445</v>
      </c>
    </row>
    <row r="320" spans="2:8" x14ac:dyDescent="0.25">
      <c r="B320" s="27">
        <v>45688</v>
      </c>
      <c r="F320" s="65"/>
      <c r="G320" s="65"/>
      <c r="H320" s="170">
        <f t="shared" si="34"/>
        <v>4381327.0615707757</v>
      </c>
    </row>
    <row r="321" spans="2:12" x14ac:dyDescent="0.25">
      <c r="B321" s="27">
        <v>45716</v>
      </c>
      <c r="F321" s="65"/>
      <c r="G321" s="65"/>
      <c r="H321" s="170">
        <f t="shared" si="34"/>
        <v>3853825.2460277937</v>
      </c>
    </row>
    <row r="322" spans="2:12" x14ac:dyDescent="0.25">
      <c r="B322" s="27">
        <v>45747</v>
      </c>
      <c r="F322" s="65"/>
      <c r="G322" s="65"/>
      <c r="H322" s="170">
        <f t="shared" si="34"/>
        <v>4537630.4432670968</v>
      </c>
    </row>
    <row r="323" spans="2:12" x14ac:dyDescent="0.25">
      <c r="B323" s="27">
        <v>45777</v>
      </c>
      <c r="F323" s="65"/>
      <c r="G323" s="65"/>
      <c r="H323" s="170">
        <f t="shared" si="34"/>
        <v>5128832.1256429963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52860895</v>
      </c>
      <c r="D327" s="109">
        <f>SUM(D249:D252,F253:F260)</f>
        <v>56093163.333344735</v>
      </c>
      <c r="E327" s="47">
        <f>SUM(D249:D252,F292:F299)</f>
        <v>53442394.039590709</v>
      </c>
      <c r="F327" s="110">
        <f>SUM(D249:D252,O253:O260)</f>
        <v>54282021.992105372</v>
      </c>
      <c r="G327" s="111">
        <f>D327-$C327</f>
        <v>3232268.3333447352</v>
      </c>
      <c r="H327" s="111">
        <f t="shared" ref="H327:I329" si="35">E327-$C327</f>
        <v>581499.03959070891</v>
      </c>
      <c r="I327" s="112">
        <f t="shared" si="35"/>
        <v>1421126.9921053723</v>
      </c>
      <c r="J327" s="118">
        <f>G327/$C327</f>
        <v>6.1146681934627391E-2</v>
      </c>
      <c r="K327" s="119">
        <f t="shared" ref="K327:L330" si="36">H327/$C327</f>
        <v>1.1000552290889302E-2</v>
      </c>
      <c r="L327" s="120">
        <f t="shared" si="36"/>
        <v>2.6884277916697633E-2</v>
      </c>
    </row>
    <row r="328" spans="2:12" x14ac:dyDescent="0.25">
      <c r="B328" t="s">
        <v>107</v>
      </c>
      <c r="C328" s="109">
        <f>SUM(D261:D272)</f>
        <v>54165023</v>
      </c>
      <c r="D328" s="109">
        <f>SUM(D261:D264,G265:G272)</f>
        <v>56739406.20543991</v>
      </c>
      <c r="E328" s="47">
        <f>SUM(D261:D264,G304:G311)</f>
        <v>54190075.233482257</v>
      </c>
      <c r="F328" s="110">
        <f>SUM(D261:D264,P265:P272)</f>
        <v>55513744.242102504</v>
      </c>
      <c r="G328" s="111">
        <f t="shared" ref="G328:G329" si="37">D328-$C328</f>
        <v>2574383.2054399103</v>
      </c>
      <c r="H328" s="111">
        <f t="shared" si="35"/>
        <v>25052.233482256532</v>
      </c>
      <c r="I328" s="112">
        <f t="shared" si="35"/>
        <v>1348721.2421025038</v>
      </c>
      <c r="J328" s="118">
        <f t="shared" ref="J328:J330" si="38">G328/$C328</f>
        <v>4.7528516796529564E-2</v>
      </c>
      <c r="K328" s="119">
        <f t="shared" si="36"/>
        <v>4.6251680687473413E-4</v>
      </c>
      <c r="L328" s="120">
        <f t="shared" si="36"/>
        <v>2.4900224672709984E-2</v>
      </c>
    </row>
    <row r="329" spans="2:12" x14ac:dyDescent="0.25">
      <c r="B329" t="s">
        <v>108</v>
      </c>
      <c r="C329" s="109">
        <f>SUM(D273:D284)</f>
        <v>54037187</v>
      </c>
      <c r="D329" s="109">
        <f>SUM(D273:D276,H277:H284)</f>
        <v>54811912.353296131</v>
      </c>
      <c r="E329" s="47">
        <f>SUM(D273:D276,H316:H323)</f>
        <v>53886858.307906896</v>
      </c>
      <c r="F329" s="110">
        <f>SUM(D273:D276,Q277:Q284)</f>
        <v>54866605.576989144</v>
      </c>
      <c r="G329" s="111">
        <f t="shared" si="37"/>
        <v>774725.3532961309</v>
      </c>
      <c r="H329" s="111">
        <f t="shared" si="35"/>
        <v>-150328.69209310412</v>
      </c>
      <c r="I329" s="112">
        <f t="shared" si="35"/>
        <v>829418.57698914409</v>
      </c>
      <c r="J329" s="118">
        <f t="shared" si="38"/>
        <v>1.4336892727153449E-2</v>
      </c>
      <c r="K329" s="119">
        <f t="shared" si="36"/>
        <v>-2.7819488844433022E-3</v>
      </c>
      <c r="L329" s="120">
        <f t="shared" si="36"/>
        <v>1.5349033194291629E-2</v>
      </c>
    </row>
    <row r="330" spans="2:12" x14ac:dyDescent="0.25">
      <c r="B330" s="69" t="s">
        <v>114</v>
      </c>
      <c r="C330" s="113">
        <f>SUM(C327:C329)</f>
        <v>161063105</v>
      </c>
      <c r="D330" s="113">
        <f t="shared" ref="D330:F330" si="39">SUM(D327:D329)</f>
        <v>167644481.89208078</v>
      </c>
      <c r="E330" s="114">
        <f t="shared" si="39"/>
        <v>161519327.58097985</v>
      </c>
      <c r="F330" s="115">
        <f t="shared" si="39"/>
        <v>164662371.81119701</v>
      </c>
      <c r="G330" s="114">
        <f>SUM(G327:G329)</f>
        <v>6581376.8920807764</v>
      </c>
      <c r="H330" s="116">
        <f t="shared" ref="H330:I330" si="40">SUM(H327:H329)</f>
        <v>456222.58097986132</v>
      </c>
      <c r="I330" s="117">
        <f t="shared" si="40"/>
        <v>3599266.8111970201</v>
      </c>
      <c r="J330" s="121">
        <f t="shared" si="38"/>
        <v>4.0862101175069089E-2</v>
      </c>
      <c r="K330" s="122">
        <f t="shared" si="36"/>
        <v>2.8325703827692958E-3</v>
      </c>
      <c r="L330" s="123">
        <f t="shared" si="36"/>
        <v>2.2346935452393149E-2</v>
      </c>
    </row>
    <row r="331" spans="2:12" x14ac:dyDescent="0.25">
      <c r="B331" s="69" t="s">
        <v>118</v>
      </c>
      <c r="G331" s="124">
        <f>ABS(G327)+ABS(G328)+ABS(G329)</f>
        <v>6581376.8920807764</v>
      </c>
      <c r="H331" s="125">
        <f t="shared" ref="H331:I331" si="41">ABS(H327)+ABS(H328)+ABS(H329)</f>
        <v>756879.96516606957</v>
      </c>
      <c r="I331" s="125">
        <f t="shared" si="41"/>
        <v>3599266.8111970201</v>
      </c>
      <c r="J331" s="126">
        <f>G331/$C330</f>
        <v>4.0862101175069089E-2</v>
      </c>
      <c r="K331" s="126">
        <f>H331/$C330</f>
        <v>4.6992758842322674E-3</v>
      </c>
      <c r="L331" s="127">
        <f>I331/$C330</f>
        <v>2.2346935452393149E-2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52860895</v>
      </c>
      <c r="D336" s="109">
        <f>SUM($D249:$D257,F258:F260)</f>
        <v>54027841.019888543</v>
      </c>
      <c r="E336" s="47">
        <f>SUM($D249:$D257,F297:F299)</f>
        <v>52982792.678890482</v>
      </c>
      <c r="F336" s="110">
        <f>SUM($D249:D257,O258:O260)</f>
        <v>53281990.031399846</v>
      </c>
      <c r="G336" s="111">
        <f>D336-$C336</f>
        <v>1166946.0198885426</v>
      </c>
      <c r="H336" s="111">
        <f t="shared" ref="H336:H338" si="42">E336-$C336</f>
        <v>121897.67889048159</v>
      </c>
      <c r="I336" s="112">
        <f t="shared" ref="I336:I338" si="43">F336-$C336</f>
        <v>421095.03139984608</v>
      </c>
      <c r="J336" s="118">
        <f>G336/$C336</f>
        <v>2.2075790050254399E-2</v>
      </c>
      <c r="K336" s="119">
        <f t="shared" ref="K336:K339" si="44">H336/$C336</f>
        <v>2.3060086078845543E-3</v>
      </c>
      <c r="L336" s="120">
        <f t="shared" ref="L336:L339" si="45">I336/$C336</f>
        <v>7.9660972709570295E-3</v>
      </c>
    </row>
    <row r="337" spans="2:12" x14ac:dyDescent="0.25">
      <c r="B337" t="s">
        <v>107</v>
      </c>
      <c r="C337" s="109">
        <f t="shared" ref="C337:C338" si="46">C328</f>
        <v>54165023</v>
      </c>
      <c r="D337" s="109">
        <f>SUM($D261:$D269,G270:G272)</f>
        <v>54988367.956784584</v>
      </c>
      <c r="E337" s="47">
        <f>SUM($D261:$D269,G309:G311)</f>
        <v>54022032.26127483</v>
      </c>
      <c r="F337" s="110">
        <f>SUM($D261:$D269,P270:P272)</f>
        <v>54516917.496957898</v>
      </c>
      <c r="G337" s="111">
        <f t="shared" ref="G337:G338" si="47">D337-$C337</f>
        <v>823344.95678458363</v>
      </c>
      <c r="H337" s="111">
        <f t="shared" si="42"/>
        <v>-142990.73872517049</v>
      </c>
      <c r="I337" s="112">
        <f t="shared" si="43"/>
        <v>351894.49695789814</v>
      </c>
      <c r="J337" s="118">
        <f t="shared" ref="J337:J339" si="48">G337/$C337</f>
        <v>1.5200675845454429E-2</v>
      </c>
      <c r="K337" s="119">
        <f t="shared" si="44"/>
        <v>-2.6399091296457214E-3</v>
      </c>
      <c r="L337" s="120">
        <f t="shared" si="45"/>
        <v>6.4967109301864072E-3</v>
      </c>
    </row>
    <row r="338" spans="2:12" x14ac:dyDescent="0.25">
      <c r="B338" t="s">
        <v>108</v>
      </c>
      <c r="C338" s="109">
        <f t="shared" si="46"/>
        <v>54037187</v>
      </c>
      <c r="D338" s="109">
        <f>SUM($D273:$D281,H282:H284)</f>
        <v>54463976.280796386</v>
      </c>
      <c r="E338" s="47">
        <f>SUM($D273:$D281,H321:H323)</f>
        <v>54155860.81493789</v>
      </c>
      <c r="F338" s="110">
        <f>SUM($D273:$D281,Q282:Q284)</f>
        <v>54508519.423693925</v>
      </c>
      <c r="G338" s="111">
        <f t="shared" si="47"/>
        <v>426789.2807963863</v>
      </c>
      <c r="H338" s="111">
        <f t="shared" si="42"/>
        <v>118673.81493788958</v>
      </c>
      <c r="I338" s="112">
        <f t="shared" si="43"/>
        <v>471332.42369392514</v>
      </c>
      <c r="J338" s="118">
        <f t="shared" si="48"/>
        <v>7.8980662112627421E-3</v>
      </c>
      <c r="K338" s="119">
        <f t="shared" si="44"/>
        <v>2.1961508643647491E-3</v>
      </c>
      <c r="L338" s="120">
        <f t="shared" si="45"/>
        <v>8.7223715715239788E-3</v>
      </c>
    </row>
    <row r="339" spans="2:12" x14ac:dyDescent="0.25">
      <c r="B339" s="69" t="s">
        <v>114</v>
      </c>
      <c r="C339" s="113">
        <f>SUM(C336:C338)</f>
        <v>161063105</v>
      </c>
      <c r="D339" s="113">
        <f t="shared" ref="D339:F339" si="49">SUM(D336:D338)</f>
        <v>163480185.25746951</v>
      </c>
      <c r="E339" s="114">
        <f t="shared" si="49"/>
        <v>161160685.7551032</v>
      </c>
      <c r="F339" s="115">
        <f t="shared" si="49"/>
        <v>162307426.95205167</v>
      </c>
      <c r="G339" s="114">
        <f>SUM(G336:G338)</f>
        <v>2417080.2574695125</v>
      </c>
      <c r="H339" s="116">
        <f t="shared" ref="H339:I339" si="50">SUM(H336:H338)</f>
        <v>97580.755103200674</v>
      </c>
      <c r="I339" s="117">
        <f t="shared" si="50"/>
        <v>1244321.9520516694</v>
      </c>
      <c r="J339" s="121">
        <f t="shared" si="48"/>
        <v>1.5007038747138971E-2</v>
      </c>
      <c r="K339" s="122">
        <f t="shared" si="44"/>
        <v>6.058541781073988E-4</v>
      </c>
      <c r="L339" s="123">
        <f t="shared" si="45"/>
        <v>7.7256796461962493E-3</v>
      </c>
    </row>
    <row r="340" spans="2:12" x14ac:dyDescent="0.25">
      <c r="B340" s="69" t="s">
        <v>118</v>
      </c>
      <c r="G340" s="124">
        <f>ABS(G336)+ABS(G337)+ABS(G338)</f>
        <v>2417080.2574695125</v>
      </c>
      <c r="H340" s="125">
        <f t="shared" ref="H340:I340" si="51">ABS(H336)+ABS(H337)+ABS(H338)</f>
        <v>383562.23255354166</v>
      </c>
      <c r="I340" s="125">
        <f t="shared" si="51"/>
        <v>1244321.9520516694</v>
      </c>
      <c r="J340" s="126">
        <f>G340/$C339</f>
        <v>1.5007038747138971E-2</v>
      </c>
      <c r="K340" s="126">
        <f>H340/$C339</f>
        <v>2.3814406940282297E-3</v>
      </c>
      <c r="L340" s="127">
        <f>I340/$C339</f>
        <v>7.7256796461962493E-3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2091-25AA-4CE4-BB5E-D8945DDA644D}">
  <dimension ref="B2:AK340"/>
  <sheetViews>
    <sheetView topLeftCell="L1" workbookViewId="0">
      <pane ySplit="4" topLeftCell="A295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4" width="13.28515625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3.5703125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Returns!R5</f>
        <v>0</v>
      </c>
    </row>
    <row r="6" spans="2:17" hidden="1" outlineLevel="1" x14ac:dyDescent="0.25">
      <c r="B6" s="63">
        <v>37315</v>
      </c>
      <c r="D6" s="30">
        <f>Returns!R6</f>
        <v>0</v>
      </c>
    </row>
    <row r="7" spans="2:17" hidden="1" outlineLevel="1" x14ac:dyDescent="0.25">
      <c r="B7" s="63">
        <v>37346</v>
      </c>
      <c r="D7" s="30">
        <f>Returns!R7</f>
        <v>0</v>
      </c>
    </row>
    <row r="8" spans="2:17" hidden="1" outlineLevel="1" x14ac:dyDescent="0.25">
      <c r="B8" s="63">
        <v>37376</v>
      </c>
      <c r="D8" s="30">
        <f>Returns!R8</f>
        <v>0</v>
      </c>
    </row>
    <row r="9" spans="2:17" hidden="1" outlineLevel="1" x14ac:dyDescent="0.25">
      <c r="B9" s="63">
        <v>37407</v>
      </c>
      <c r="C9" s="30"/>
      <c r="D9" s="30">
        <f>Returns!R9</f>
        <v>0</v>
      </c>
      <c r="E9" s="31"/>
    </row>
    <row r="10" spans="2:17" hidden="1" outlineLevel="1" x14ac:dyDescent="0.25">
      <c r="B10" s="63">
        <v>37437</v>
      </c>
      <c r="C10" s="30"/>
      <c r="D10" s="30">
        <f>Returns!R10</f>
        <v>0</v>
      </c>
      <c r="E10" s="31"/>
    </row>
    <row r="11" spans="2:17" hidden="1" outlineLevel="1" x14ac:dyDescent="0.25">
      <c r="B11" s="63">
        <v>37468</v>
      </c>
      <c r="C11" s="30"/>
      <c r="D11" s="30">
        <f>Returns!R11</f>
        <v>0</v>
      </c>
      <c r="E11" s="31"/>
    </row>
    <row r="12" spans="2:17" hidden="1" outlineLevel="1" x14ac:dyDescent="0.25">
      <c r="B12" s="63">
        <v>37499</v>
      </c>
      <c r="C12" s="30"/>
      <c r="D12" s="30">
        <f>Returns!R12</f>
        <v>0</v>
      </c>
      <c r="E12" s="31"/>
    </row>
    <row r="13" spans="2:17" hidden="1" outlineLevel="1" x14ac:dyDescent="0.25">
      <c r="B13" s="63">
        <v>37529</v>
      </c>
      <c r="C13" s="30"/>
      <c r="D13" s="30">
        <f>Returns!R13</f>
        <v>0</v>
      </c>
      <c r="E13" s="31"/>
    </row>
    <row r="14" spans="2:17" hidden="1" outlineLevel="1" x14ac:dyDescent="0.25">
      <c r="B14" s="63">
        <v>37560</v>
      </c>
      <c r="C14" s="30"/>
      <c r="D14" s="30">
        <f>Returns!R14</f>
        <v>0</v>
      </c>
      <c r="E14" s="31"/>
    </row>
    <row r="15" spans="2:17" hidden="1" outlineLevel="1" x14ac:dyDescent="0.25">
      <c r="B15" s="63">
        <v>37590</v>
      </c>
      <c r="C15" s="30"/>
      <c r="D15" s="30">
        <f>Returns!R15</f>
        <v>0</v>
      </c>
      <c r="E15" s="31"/>
    </row>
    <row r="16" spans="2:17" hidden="1" outlineLevel="1" x14ac:dyDescent="0.25">
      <c r="B16" s="63">
        <v>37621</v>
      </c>
      <c r="C16" s="30"/>
      <c r="D16" s="30">
        <f>Returns!R16</f>
        <v>0</v>
      </c>
      <c r="E16" s="31"/>
    </row>
    <row r="17" spans="2:5" hidden="1" outlineLevel="1" x14ac:dyDescent="0.25">
      <c r="B17" s="63">
        <v>37652</v>
      </c>
      <c r="C17" s="30"/>
      <c r="D17" s="30">
        <f>Returns!R17</f>
        <v>0</v>
      </c>
      <c r="E17" s="31"/>
    </row>
    <row r="18" spans="2:5" hidden="1" outlineLevel="1" x14ac:dyDescent="0.25">
      <c r="B18" s="63">
        <v>37680</v>
      </c>
      <c r="C18" s="30"/>
      <c r="D18" s="30">
        <f>Returns!R18</f>
        <v>0</v>
      </c>
      <c r="E18" s="31"/>
    </row>
    <row r="19" spans="2:5" hidden="1" outlineLevel="1" x14ac:dyDescent="0.25">
      <c r="B19" s="63">
        <v>37711</v>
      </c>
      <c r="C19" s="30"/>
      <c r="D19" s="30">
        <f>Returns!R19</f>
        <v>0</v>
      </c>
      <c r="E19" s="31"/>
    </row>
    <row r="20" spans="2:5" hidden="1" outlineLevel="1" x14ac:dyDescent="0.25">
      <c r="B20" s="63">
        <v>37741</v>
      </c>
      <c r="C20" s="30"/>
      <c r="D20" s="30">
        <f>Returns!R20</f>
        <v>0</v>
      </c>
      <c r="E20" s="31"/>
    </row>
    <row r="21" spans="2:5" hidden="1" outlineLevel="1" x14ac:dyDescent="0.25">
      <c r="B21" s="63">
        <v>37772</v>
      </c>
      <c r="C21" s="30"/>
      <c r="D21" s="30">
        <f>Returns!R21</f>
        <v>0</v>
      </c>
      <c r="E21" s="31"/>
    </row>
    <row r="22" spans="2:5" hidden="1" outlineLevel="1" x14ac:dyDescent="0.25">
      <c r="B22" s="63">
        <v>37802</v>
      </c>
      <c r="C22" s="30"/>
      <c r="D22" s="30">
        <f>Returns!R22</f>
        <v>0</v>
      </c>
      <c r="E22" s="31"/>
    </row>
    <row r="23" spans="2:5" hidden="1" outlineLevel="1" x14ac:dyDescent="0.25">
      <c r="B23" s="63">
        <v>37833</v>
      </c>
      <c r="C23" s="30"/>
      <c r="D23" s="30">
        <f>Returns!R23</f>
        <v>0</v>
      </c>
      <c r="E23" s="31"/>
    </row>
    <row r="24" spans="2:5" hidden="1" outlineLevel="1" x14ac:dyDescent="0.25">
      <c r="B24" s="63">
        <v>37864</v>
      </c>
      <c r="C24" s="30"/>
      <c r="D24" s="30">
        <f>Returns!R24</f>
        <v>0</v>
      </c>
      <c r="E24" s="31"/>
    </row>
    <row r="25" spans="2:5" hidden="1" outlineLevel="1" x14ac:dyDescent="0.25">
      <c r="B25" s="63">
        <v>37894</v>
      </c>
      <c r="C25" s="30"/>
      <c r="D25" s="30">
        <f>Returns!R25</f>
        <v>0</v>
      </c>
      <c r="E25" s="31"/>
    </row>
    <row r="26" spans="2:5" hidden="1" outlineLevel="1" x14ac:dyDescent="0.25">
      <c r="B26" s="63">
        <v>37925</v>
      </c>
      <c r="C26" s="30"/>
      <c r="D26" s="30">
        <f>Returns!R26</f>
        <v>0</v>
      </c>
      <c r="E26" s="31"/>
    </row>
    <row r="27" spans="2:5" hidden="1" outlineLevel="1" x14ac:dyDescent="0.25">
      <c r="B27" s="63">
        <v>37955</v>
      </c>
      <c r="C27" s="30"/>
      <c r="D27" s="30">
        <f>Returns!R27</f>
        <v>0</v>
      </c>
      <c r="E27" s="31"/>
    </row>
    <row r="28" spans="2:5" hidden="1" outlineLevel="1" x14ac:dyDescent="0.25">
      <c r="B28" s="63">
        <v>37986</v>
      </c>
      <c r="C28" s="30"/>
      <c r="D28" s="30">
        <f>Returns!R28</f>
        <v>0</v>
      </c>
      <c r="E28" s="31"/>
    </row>
    <row r="29" spans="2:5" hidden="1" outlineLevel="1" x14ac:dyDescent="0.25">
      <c r="B29" s="63">
        <v>38017</v>
      </c>
      <c r="C29" s="30"/>
      <c r="D29" s="30">
        <f>Returns!R29</f>
        <v>0</v>
      </c>
      <c r="E29" s="31"/>
    </row>
    <row r="30" spans="2:5" hidden="1" outlineLevel="1" x14ac:dyDescent="0.25">
      <c r="B30" s="63">
        <v>38046</v>
      </c>
      <c r="C30" s="30"/>
      <c r="D30" s="30">
        <f>Returns!R30</f>
        <v>0</v>
      </c>
      <c r="E30" s="31"/>
    </row>
    <row r="31" spans="2:5" hidden="1" outlineLevel="1" x14ac:dyDescent="0.25">
      <c r="B31" s="63">
        <v>38077</v>
      </c>
      <c r="C31" s="30"/>
      <c r="D31" s="30">
        <f>Returns!R31</f>
        <v>0</v>
      </c>
      <c r="E31" s="31"/>
    </row>
    <row r="32" spans="2:5" hidden="1" outlineLevel="1" x14ac:dyDescent="0.25">
      <c r="B32" s="63">
        <v>38107</v>
      </c>
      <c r="C32" s="30"/>
      <c r="D32" s="30">
        <f>Returns!R32</f>
        <v>0</v>
      </c>
      <c r="E32" s="31"/>
    </row>
    <row r="33" spans="2:5" hidden="1" outlineLevel="1" x14ac:dyDescent="0.25">
      <c r="B33" s="63">
        <v>38138</v>
      </c>
      <c r="C33" s="30"/>
      <c r="D33" s="30">
        <f>Returns!R33</f>
        <v>0</v>
      </c>
      <c r="E33" s="31"/>
    </row>
    <row r="34" spans="2:5" hidden="1" outlineLevel="1" x14ac:dyDescent="0.25">
      <c r="B34" s="63">
        <v>38168</v>
      </c>
      <c r="C34" s="30"/>
      <c r="D34" s="30">
        <f>Returns!R34</f>
        <v>0</v>
      </c>
      <c r="E34" s="31"/>
    </row>
    <row r="35" spans="2:5" hidden="1" outlineLevel="1" x14ac:dyDescent="0.25">
      <c r="B35" s="63">
        <v>38199</v>
      </c>
      <c r="C35" s="30"/>
      <c r="D35" s="30">
        <f>Returns!R35</f>
        <v>0</v>
      </c>
      <c r="E35" s="31"/>
    </row>
    <row r="36" spans="2:5" hidden="1" outlineLevel="1" x14ac:dyDescent="0.25">
      <c r="B36" s="63">
        <v>38230</v>
      </c>
      <c r="C36" s="30"/>
      <c r="D36" s="30">
        <f>Returns!R36</f>
        <v>0</v>
      </c>
      <c r="E36" s="31"/>
    </row>
    <row r="37" spans="2:5" hidden="1" outlineLevel="1" x14ac:dyDescent="0.25">
      <c r="B37" s="63">
        <v>38260</v>
      </c>
      <c r="C37" s="30"/>
      <c r="D37" s="30">
        <f>Returns!R37</f>
        <v>0</v>
      </c>
      <c r="E37" s="31"/>
    </row>
    <row r="38" spans="2:5" hidden="1" outlineLevel="1" x14ac:dyDescent="0.25">
      <c r="B38" s="63">
        <v>38291</v>
      </c>
      <c r="C38" s="30"/>
      <c r="D38" s="30">
        <f>Returns!R38</f>
        <v>0</v>
      </c>
      <c r="E38" s="31"/>
    </row>
    <row r="39" spans="2:5" hidden="1" outlineLevel="1" x14ac:dyDescent="0.25">
      <c r="B39" s="63">
        <v>38321</v>
      </c>
      <c r="C39" s="30"/>
      <c r="D39" s="30">
        <f>Returns!R39</f>
        <v>0</v>
      </c>
      <c r="E39" s="31"/>
    </row>
    <row r="40" spans="2:5" hidden="1" outlineLevel="1" x14ac:dyDescent="0.25">
      <c r="B40" s="63">
        <v>38352</v>
      </c>
      <c r="C40" s="30"/>
      <c r="D40" s="30">
        <f>Returns!R40</f>
        <v>0</v>
      </c>
      <c r="E40" s="31"/>
    </row>
    <row r="41" spans="2:5" hidden="1" outlineLevel="1" x14ac:dyDescent="0.25">
      <c r="B41" s="63">
        <v>38383</v>
      </c>
      <c r="C41" s="30"/>
      <c r="D41" s="30">
        <f>Returns!R41</f>
        <v>0</v>
      </c>
      <c r="E41" s="31"/>
    </row>
    <row r="42" spans="2:5" hidden="1" outlineLevel="1" x14ac:dyDescent="0.25">
      <c r="B42" s="63">
        <v>38411</v>
      </c>
      <c r="C42" s="30"/>
      <c r="D42" s="30">
        <f>Returns!R42</f>
        <v>0</v>
      </c>
      <c r="E42" s="31"/>
    </row>
    <row r="43" spans="2:5" hidden="1" outlineLevel="1" x14ac:dyDescent="0.25">
      <c r="B43" s="63">
        <v>38442</v>
      </c>
      <c r="C43" s="30"/>
      <c r="D43" s="30">
        <f>Returns!R43</f>
        <v>0</v>
      </c>
      <c r="E43" s="31"/>
    </row>
    <row r="44" spans="2:5" hidden="1" outlineLevel="1" x14ac:dyDescent="0.25">
      <c r="B44" s="63">
        <v>38472</v>
      </c>
      <c r="C44" s="30"/>
      <c r="D44" s="30">
        <f>Returns!R44</f>
        <v>0</v>
      </c>
      <c r="E44" s="31"/>
    </row>
    <row r="45" spans="2:5" hidden="1" outlineLevel="1" x14ac:dyDescent="0.25">
      <c r="B45" s="63">
        <v>38503</v>
      </c>
      <c r="C45" s="30"/>
      <c r="D45" s="30">
        <f>Returns!R45</f>
        <v>0</v>
      </c>
      <c r="E45" s="31"/>
    </row>
    <row r="46" spans="2:5" hidden="1" outlineLevel="1" x14ac:dyDescent="0.25">
      <c r="B46" s="63">
        <v>38533</v>
      </c>
      <c r="C46" s="30"/>
      <c r="D46" s="30">
        <f>Returns!R46</f>
        <v>0</v>
      </c>
      <c r="E46" s="31"/>
    </row>
    <row r="47" spans="2:5" hidden="1" outlineLevel="1" x14ac:dyDescent="0.25">
      <c r="B47" s="63">
        <v>38564</v>
      </c>
      <c r="C47" s="30"/>
      <c r="D47" s="30">
        <f>Returns!R47</f>
        <v>0</v>
      </c>
      <c r="E47" s="31"/>
    </row>
    <row r="48" spans="2:5" hidden="1" outlineLevel="1" x14ac:dyDescent="0.25">
      <c r="B48" s="63">
        <v>38595</v>
      </c>
      <c r="C48" s="30"/>
      <c r="D48" s="30">
        <f>Returns!R48</f>
        <v>0</v>
      </c>
      <c r="E48" s="31"/>
    </row>
    <row r="49" spans="2:5" hidden="1" outlineLevel="1" x14ac:dyDescent="0.25">
      <c r="B49" s="63">
        <v>38625</v>
      </c>
      <c r="C49" s="30"/>
      <c r="D49" s="30">
        <f>Returns!R49</f>
        <v>0</v>
      </c>
      <c r="E49" s="31"/>
    </row>
    <row r="50" spans="2:5" hidden="1" outlineLevel="1" x14ac:dyDescent="0.25">
      <c r="B50" s="63">
        <v>38656</v>
      </c>
      <c r="C50" s="30"/>
      <c r="D50" s="30">
        <f>Returns!R50</f>
        <v>0</v>
      </c>
      <c r="E50" s="31"/>
    </row>
    <row r="51" spans="2:5" hidden="1" outlineLevel="1" x14ac:dyDescent="0.25">
      <c r="B51" s="63">
        <v>38686</v>
      </c>
      <c r="C51" s="30"/>
      <c r="D51" s="30">
        <f>Returns!R51</f>
        <v>0</v>
      </c>
      <c r="E51" s="31"/>
    </row>
    <row r="52" spans="2:5" hidden="1" outlineLevel="1" x14ac:dyDescent="0.25">
      <c r="B52" s="63">
        <v>38717</v>
      </c>
      <c r="C52" s="30"/>
      <c r="D52" s="30">
        <f>Returns!R52</f>
        <v>0</v>
      </c>
      <c r="E52" s="31"/>
    </row>
    <row r="53" spans="2:5" hidden="1" outlineLevel="1" x14ac:dyDescent="0.25">
      <c r="B53" s="63">
        <v>38748</v>
      </c>
      <c r="C53" s="30"/>
      <c r="D53" s="30">
        <f>Returns!R53</f>
        <v>0</v>
      </c>
      <c r="E53" s="31"/>
    </row>
    <row r="54" spans="2:5" hidden="1" outlineLevel="1" x14ac:dyDescent="0.25">
      <c r="B54" s="63">
        <v>38776</v>
      </c>
      <c r="C54" s="30"/>
      <c r="D54" s="30">
        <f>Returns!R54</f>
        <v>0</v>
      </c>
      <c r="E54" s="31"/>
    </row>
    <row r="55" spans="2:5" hidden="1" outlineLevel="1" x14ac:dyDescent="0.25">
      <c r="B55" s="63">
        <v>38807</v>
      </c>
      <c r="C55" s="30"/>
      <c r="D55" s="30">
        <f>Returns!R55</f>
        <v>0</v>
      </c>
      <c r="E55" s="31"/>
    </row>
    <row r="56" spans="2:5" hidden="1" outlineLevel="1" x14ac:dyDescent="0.25">
      <c r="B56" s="63">
        <v>38837</v>
      </c>
      <c r="C56" s="30"/>
      <c r="D56" s="30">
        <f>Returns!R56</f>
        <v>0</v>
      </c>
      <c r="E56" s="31"/>
    </row>
    <row r="57" spans="2:5" hidden="1" outlineLevel="1" x14ac:dyDescent="0.25">
      <c r="B57" s="63">
        <v>38868</v>
      </c>
      <c r="C57" s="30"/>
      <c r="D57" s="30">
        <f>Returns!R57</f>
        <v>0</v>
      </c>
      <c r="E57" s="31"/>
    </row>
    <row r="58" spans="2:5" hidden="1" outlineLevel="1" x14ac:dyDescent="0.25">
      <c r="B58" s="63">
        <v>38898</v>
      </c>
      <c r="C58" s="30"/>
      <c r="D58" s="30">
        <f>Returns!R58</f>
        <v>0</v>
      </c>
      <c r="E58" s="31"/>
    </row>
    <row r="59" spans="2:5" hidden="1" outlineLevel="1" x14ac:dyDescent="0.25">
      <c r="B59" s="63">
        <v>38929</v>
      </c>
      <c r="C59" s="30"/>
      <c r="D59" s="30">
        <f>Returns!R59</f>
        <v>0</v>
      </c>
      <c r="E59" s="31"/>
    </row>
    <row r="60" spans="2:5" hidden="1" outlineLevel="1" x14ac:dyDescent="0.25">
      <c r="B60" s="63">
        <v>38960</v>
      </c>
      <c r="C60" s="30"/>
      <c r="D60" s="30">
        <f>Returns!R60</f>
        <v>0</v>
      </c>
      <c r="E60" s="31"/>
    </row>
    <row r="61" spans="2:5" hidden="1" outlineLevel="1" x14ac:dyDescent="0.25">
      <c r="B61" s="63">
        <v>38990</v>
      </c>
      <c r="C61" s="30"/>
      <c r="D61" s="30">
        <f>Returns!R61</f>
        <v>0</v>
      </c>
      <c r="E61" s="31"/>
    </row>
    <row r="62" spans="2:5" hidden="1" outlineLevel="1" x14ac:dyDescent="0.25">
      <c r="B62" s="63">
        <v>39021</v>
      </c>
      <c r="C62" s="30"/>
      <c r="D62" s="30">
        <f>Returns!R62</f>
        <v>0</v>
      </c>
      <c r="E62" s="31"/>
    </row>
    <row r="63" spans="2:5" hidden="1" outlineLevel="1" x14ac:dyDescent="0.25">
      <c r="B63" s="63">
        <v>39051</v>
      </c>
      <c r="C63" s="30"/>
      <c r="D63" s="30">
        <f>Returns!R63</f>
        <v>0</v>
      </c>
      <c r="E63" s="31"/>
    </row>
    <row r="64" spans="2:5" hidden="1" outlineLevel="1" x14ac:dyDescent="0.25">
      <c r="B64" s="63">
        <v>39082</v>
      </c>
      <c r="C64" s="30"/>
      <c r="D64" s="30">
        <f>Returns!R64</f>
        <v>0</v>
      </c>
      <c r="E64" s="31"/>
    </row>
    <row r="65" spans="2:5" hidden="1" outlineLevel="1" x14ac:dyDescent="0.25">
      <c r="B65" s="63">
        <v>39113</v>
      </c>
      <c r="C65" s="30"/>
      <c r="D65" s="30">
        <f>Returns!R65</f>
        <v>0</v>
      </c>
      <c r="E65" s="31"/>
    </row>
    <row r="66" spans="2:5" hidden="1" outlineLevel="1" x14ac:dyDescent="0.25">
      <c r="B66" s="63">
        <v>39141</v>
      </c>
      <c r="C66" s="30"/>
      <c r="D66" s="30">
        <f>Returns!R66</f>
        <v>0</v>
      </c>
      <c r="E66" s="31"/>
    </row>
    <row r="67" spans="2:5" hidden="1" outlineLevel="1" x14ac:dyDescent="0.25">
      <c r="B67" s="63">
        <v>39172</v>
      </c>
      <c r="C67" s="30"/>
      <c r="D67" s="30">
        <f>Returns!R67</f>
        <v>0</v>
      </c>
      <c r="E67" s="31"/>
    </row>
    <row r="68" spans="2:5" hidden="1" outlineLevel="1" x14ac:dyDescent="0.25">
      <c r="B68" s="63">
        <v>39202</v>
      </c>
      <c r="C68" s="30"/>
      <c r="D68" s="30">
        <f>Returns!R68</f>
        <v>0</v>
      </c>
      <c r="E68" s="31"/>
    </row>
    <row r="69" spans="2:5" hidden="1" outlineLevel="1" x14ac:dyDescent="0.25">
      <c r="B69" s="63">
        <v>39233</v>
      </c>
      <c r="C69" s="30"/>
      <c r="D69" s="30">
        <f>Returns!R69</f>
        <v>0</v>
      </c>
      <c r="E69" s="31"/>
    </row>
    <row r="70" spans="2:5" hidden="1" outlineLevel="1" x14ac:dyDescent="0.25">
      <c r="B70" s="63">
        <v>39263</v>
      </c>
      <c r="C70" s="30"/>
      <c r="D70" s="30">
        <f>Returns!R70</f>
        <v>0</v>
      </c>
      <c r="E70" s="31"/>
    </row>
    <row r="71" spans="2:5" hidden="1" outlineLevel="1" x14ac:dyDescent="0.25">
      <c r="B71" s="63">
        <v>39294</v>
      </c>
      <c r="C71" s="30"/>
      <c r="D71" s="30">
        <f>Returns!R71</f>
        <v>0</v>
      </c>
      <c r="E71" s="31"/>
    </row>
    <row r="72" spans="2:5" hidden="1" outlineLevel="1" x14ac:dyDescent="0.25">
      <c r="B72" s="63">
        <v>39325</v>
      </c>
      <c r="C72" s="30"/>
      <c r="D72" s="30">
        <f>Returns!R72</f>
        <v>0</v>
      </c>
      <c r="E72" s="31"/>
    </row>
    <row r="73" spans="2:5" hidden="1" outlineLevel="1" x14ac:dyDescent="0.25">
      <c r="B73" s="63">
        <v>39355</v>
      </c>
      <c r="C73" s="30"/>
      <c r="D73" s="30">
        <f>Returns!R73</f>
        <v>0</v>
      </c>
      <c r="E73" s="31"/>
    </row>
    <row r="74" spans="2:5" hidden="1" outlineLevel="1" x14ac:dyDescent="0.25">
      <c r="B74" s="63">
        <v>39386</v>
      </c>
      <c r="C74" s="30"/>
      <c r="D74" s="30">
        <f>Returns!R74</f>
        <v>0</v>
      </c>
      <c r="E74" s="31"/>
    </row>
    <row r="75" spans="2:5" hidden="1" outlineLevel="1" x14ac:dyDescent="0.25">
      <c r="B75" s="63">
        <v>39416</v>
      </c>
      <c r="C75" s="30"/>
      <c r="D75" s="30">
        <f>Returns!R75</f>
        <v>0</v>
      </c>
      <c r="E75" s="31"/>
    </row>
    <row r="76" spans="2:5" hidden="1" outlineLevel="1" x14ac:dyDescent="0.25">
      <c r="B76" s="63">
        <v>39447</v>
      </c>
      <c r="C76" s="30"/>
      <c r="D76" s="30">
        <f>Returns!R76</f>
        <v>0</v>
      </c>
      <c r="E76" s="31"/>
    </row>
    <row r="77" spans="2:5" hidden="1" outlineLevel="1" x14ac:dyDescent="0.25">
      <c r="B77" s="63">
        <v>39478</v>
      </c>
      <c r="C77" s="30"/>
      <c r="D77" s="30">
        <f>Returns!R77</f>
        <v>0</v>
      </c>
      <c r="E77" s="31"/>
    </row>
    <row r="78" spans="2:5" hidden="1" outlineLevel="1" x14ac:dyDescent="0.25">
      <c r="B78" s="63">
        <v>39507</v>
      </c>
      <c r="C78" s="30"/>
      <c r="D78" s="30">
        <f>Returns!R78</f>
        <v>0</v>
      </c>
      <c r="E78" s="31"/>
    </row>
    <row r="79" spans="2:5" hidden="1" outlineLevel="1" x14ac:dyDescent="0.25">
      <c r="B79" s="63">
        <v>39538</v>
      </c>
      <c r="C79" s="30"/>
      <c r="D79" s="30">
        <f>Returns!R79</f>
        <v>0</v>
      </c>
      <c r="E79" s="31"/>
    </row>
    <row r="80" spans="2:5" hidden="1" outlineLevel="1" x14ac:dyDescent="0.25">
      <c r="B80" s="63">
        <v>39568</v>
      </c>
      <c r="C80" s="30"/>
      <c r="D80" s="30">
        <f>Returns!R80</f>
        <v>0</v>
      </c>
      <c r="E80" s="31"/>
    </row>
    <row r="81" spans="2:5" hidden="1" outlineLevel="1" x14ac:dyDescent="0.25">
      <c r="B81" s="63">
        <v>39599</v>
      </c>
      <c r="C81" s="30"/>
      <c r="D81" s="30">
        <f>Returns!R81</f>
        <v>0</v>
      </c>
      <c r="E81" s="31"/>
    </row>
    <row r="82" spans="2:5" hidden="1" outlineLevel="1" x14ac:dyDescent="0.25">
      <c r="B82" s="63">
        <v>39629</v>
      </c>
      <c r="C82" s="30"/>
      <c r="D82" s="30">
        <f>Returns!R82</f>
        <v>0</v>
      </c>
      <c r="E82" s="31"/>
    </row>
    <row r="83" spans="2:5" hidden="1" outlineLevel="1" x14ac:dyDescent="0.25">
      <c r="B83" s="63">
        <v>39660</v>
      </c>
      <c r="C83" s="30"/>
      <c r="D83" s="30">
        <f>Returns!R83</f>
        <v>0</v>
      </c>
      <c r="E83" s="31"/>
    </row>
    <row r="84" spans="2:5" hidden="1" outlineLevel="1" x14ac:dyDescent="0.25">
      <c r="B84" s="63">
        <v>39691</v>
      </c>
      <c r="C84" s="30"/>
      <c r="D84" s="30">
        <f>Returns!R84</f>
        <v>0</v>
      </c>
      <c r="E84" s="31"/>
    </row>
    <row r="85" spans="2:5" hidden="1" outlineLevel="1" x14ac:dyDescent="0.25">
      <c r="B85" s="63">
        <v>39721</v>
      </c>
      <c r="C85" s="30"/>
      <c r="D85" s="30">
        <f>Returns!R85</f>
        <v>0</v>
      </c>
      <c r="E85" s="31"/>
    </row>
    <row r="86" spans="2:5" hidden="1" outlineLevel="1" x14ac:dyDescent="0.25">
      <c r="B86" s="63">
        <v>39752</v>
      </c>
      <c r="C86" s="30"/>
      <c r="D86" s="30">
        <f>Returns!R86</f>
        <v>0</v>
      </c>
      <c r="E86" s="31"/>
    </row>
    <row r="87" spans="2:5" hidden="1" outlineLevel="1" x14ac:dyDescent="0.25">
      <c r="B87" s="63">
        <v>39782</v>
      </c>
      <c r="C87" s="30"/>
      <c r="D87" s="30">
        <f>Returns!R87</f>
        <v>0</v>
      </c>
      <c r="E87" s="31"/>
    </row>
    <row r="88" spans="2:5" hidden="1" outlineLevel="1" x14ac:dyDescent="0.25">
      <c r="B88" s="63">
        <v>39813</v>
      </c>
      <c r="C88" s="30"/>
      <c r="D88" s="30">
        <f>Returns!R88</f>
        <v>0</v>
      </c>
      <c r="E88" s="31"/>
    </row>
    <row r="89" spans="2:5" hidden="1" outlineLevel="1" x14ac:dyDescent="0.25">
      <c r="B89" s="63">
        <v>39844</v>
      </c>
      <c r="C89" s="30"/>
      <c r="D89" s="30">
        <f>Returns!R89</f>
        <v>0</v>
      </c>
      <c r="E89" s="31"/>
    </row>
    <row r="90" spans="2:5" hidden="1" outlineLevel="1" x14ac:dyDescent="0.25">
      <c r="B90" s="63">
        <v>39872</v>
      </c>
      <c r="C90" s="30"/>
      <c r="D90" s="30">
        <f>Returns!R90</f>
        <v>0</v>
      </c>
      <c r="E90" s="31"/>
    </row>
    <row r="91" spans="2:5" hidden="1" outlineLevel="1" x14ac:dyDescent="0.25">
      <c r="B91" s="63">
        <v>39903</v>
      </c>
      <c r="C91" s="30"/>
      <c r="D91" s="30">
        <f>Returns!R91</f>
        <v>0</v>
      </c>
      <c r="E91" s="31"/>
    </row>
    <row r="92" spans="2:5" hidden="1" outlineLevel="1" x14ac:dyDescent="0.25">
      <c r="B92" s="63">
        <v>39933</v>
      </c>
      <c r="C92" s="30"/>
      <c r="D92" s="30">
        <f>Returns!R92</f>
        <v>0</v>
      </c>
      <c r="E92" s="31"/>
    </row>
    <row r="93" spans="2:5" hidden="1" outlineLevel="1" x14ac:dyDescent="0.25">
      <c r="B93" s="63">
        <v>39964</v>
      </c>
      <c r="C93" s="30"/>
      <c r="D93" s="30">
        <f>Returns!R93</f>
        <v>0</v>
      </c>
      <c r="E93" s="31"/>
    </row>
    <row r="94" spans="2:5" hidden="1" outlineLevel="1" x14ac:dyDescent="0.25">
      <c r="B94" s="63">
        <v>39994</v>
      </c>
      <c r="C94" s="30"/>
      <c r="D94" s="30">
        <f>Returns!R94</f>
        <v>0</v>
      </c>
      <c r="E94" s="31"/>
    </row>
    <row r="95" spans="2:5" hidden="1" outlineLevel="1" x14ac:dyDescent="0.25">
      <c r="B95" s="63">
        <v>40025</v>
      </c>
      <c r="C95" s="30"/>
      <c r="D95" s="30">
        <f>Returns!R95</f>
        <v>0</v>
      </c>
      <c r="E95" s="31"/>
    </row>
    <row r="96" spans="2:5" hidden="1" outlineLevel="1" x14ac:dyDescent="0.25">
      <c r="B96" s="63">
        <v>40056</v>
      </c>
      <c r="C96" s="30"/>
      <c r="D96" s="30">
        <f>Returns!R96</f>
        <v>0</v>
      </c>
      <c r="E96" s="31"/>
    </row>
    <row r="97" spans="2:5" hidden="1" outlineLevel="1" x14ac:dyDescent="0.25">
      <c r="B97" s="63">
        <v>40086</v>
      </c>
      <c r="C97" s="30"/>
      <c r="D97" s="30">
        <f>Returns!R97</f>
        <v>0</v>
      </c>
      <c r="E97" s="31"/>
    </row>
    <row r="98" spans="2:5" hidden="1" outlineLevel="1" x14ac:dyDescent="0.25">
      <c r="B98" s="63">
        <v>40117</v>
      </c>
      <c r="C98" s="30"/>
      <c r="D98" s="30">
        <f>Returns!R98</f>
        <v>0</v>
      </c>
      <c r="E98" s="31"/>
    </row>
    <row r="99" spans="2:5" hidden="1" outlineLevel="1" x14ac:dyDescent="0.25">
      <c r="B99" s="63">
        <v>40147</v>
      </c>
      <c r="C99" s="30"/>
      <c r="D99" s="30">
        <f>Returns!R99</f>
        <v>0</v>
      </c>
      <c r="E99" s="31"/>
    </row>
    <row r="100" spans="2:5" hidden="1" outlineLevel="1" x14ac:dyDescent="0.25">
      <c r="B100" s="63">
        <v>40178</v>
      </c>
      <c r="C100" s="30"/>
      <c r="D100" s="30">
        <f>Returns!R100</f>
        <v>0</v>
      </c>
      <c r="E100" s="31"/>
    </row>
    <row r="101" spans="2:5" hidden="1" outlineLevel="1" x14ac:dyDescent="0.25">
      <c r="B101" s="63">
        <v>40209</v>
      </c>
      <c r="C101" s="30"/>
      <c r="D101" s="30">
        <f>Returns!R101</f>
        <v>0</v>
      </c>
      <c r="E101" s="31"/>
    </row>
    <row r="102" spans="2:5" hidden="1" outlineLevel="1" x14ac:dyDescent="0.25">
      <c r="B102" s="63">
        <v>40237</v>
      </c>
      <c r="C102" s="30"/>
      <c r="D102" s="30">
        <f>Returns!R102</f>
        <v>0</v>
      </c>
      <c r="E102" s="31"/>
    </row>
    <row r="103" spans="2:5" hidden="1" outlineLevel="1" x14ac:dyDescent="0.25">
      <c r="B103" s="63">
        <v>40268</v>
      </c>
      <c r="C103" s="30"/>
      <c r="D103" s="30">
        <f>Returns!R103</f>
        <v>0</v>
      </c>
      <c r="E103" s="31"/>
    </row>
    <row r="104" spans="2:5" hidden="1" outlineLevel="1" x14ac:dyDescent="0.25">
      <c r="B104" s="63">
        <v>40298</v>
      </c>
      <c r="C104" s="30"/>
      <c r="D104" s="30">
        <f>Returns!R104</f>
        <v>0</v>
      </c>
      <c r="E104" s="31"/>
    </row>
    <row r="105" spans="2:5" hidden="1" outlineLevel="1" x14ac:dyDescent="0.25">
      <c r="B105" s="63">
        <v>40329</v>
      </c>
      <c r="C105" s="30"/>
      <c r="D105" s="30">
        <f>Returns!R105</f>
        <v>0</v>
      </c>
      <c r="E105" s="31"/>
    </row>
    <row r="106" spans="2:5" hidden="1" outlineLevel="1" x14ac:dyDescent="0.25">
      <c r="B106" s="63">
        <v>40359</v>
      </c>
      <c r="C106" s="30"/>
      <c r="D106" s="30">
        <f>Returns!R106</f>
        <v>0</v>
      </c>
      <c r="E106" s="31"/>
    </row>
    <row r="107" spans="2:5" hidden="1" outlineLevel="1" x14ac:dyDescent="0.25">
      <c r="B107" s="63">
        <v>40390</v>
      </c>
      <c r="C107" s="30"/>
      <c r="D107" s="30">
        <f>Returns!R107</f>
        <v>0</v>
      </c>
      <c r="E107" s="31"/>
    </row>
    <row r="108" spans="2:5" hidden="1" outlineLevel="1" x14ac:dyDescent="0.25">
      <c r="B108" s="63">
        <v>40421</v>
      </c>
      <c r="C108" s="30"/>
      <c r="D108" s="30">
        <f>Returns!R108</f>
        <v>0</v>
      </c>
      <c r="E108" s="31"/>
    </row>
    <row r="109" spans="2:5" hidden="1" outlineLevel="1" x14ac:dyDescent="0.25">
      <c r="B109" s="63">
        <v>40451</v>
      </c>
      <c r="C109" s="30"/>
      <c r="D109" s="30">
        <f>Returns!R109</f>
        <v>0</v>
      </c>
      <c r="E109" s="31"/>
    </row>
    <row r="110" spans="2:5" hidden="1" outlineLevel="1" x14ac:dyDescent="0.25">
      <c r="B110" s="63">
        <v>40482</v>
      </c>
      <c r="C110" s="30"/>
      <c r="D110" s="30">
        <f>Returns!R110</f>
        <v>0</v>
      </c>
      <c r="E110" s="31"/>
    </row>
    <row r="111" spans="2:5" hidden="1" outlineLevel="1" x14ac:dyDescent="0.25">
      <c r="B111" s="63">
        <v>40512</v>
      </c>
      <c r="C111" s="30"/>
      <c r="D111" s="30">
        <f>Returns!R111</f>
        <v>0</v>
      </c>
      <c r="E111" s="31"/>
    </row>
    <row r="112" spans="2:5" hidden="1" outlineLevel="1" x14ac:dyDescent="0.25">
      <c r="B112" s="63">
        <v>40543</v>
      </c>
      <c r="C112" s="30"/>
      <c r="D112" s="30">
        <f>Returns!R112</f>
        <v>0</v>
      </c>
      <c r="E112" s="31"/>
    </row>
    <row r="113" spans="2:5" hidden="1" outlineLevel="1" x14ac:dyDescent="0.25">
      <c r="B113" s="63">
        <v>40574</v>
      </c>
      <c r="C113" s="30"/>
      <c r="D113" s="30">
        <f>Returns!R113</f>
        <v>0</v>
      </c>
      <c r="E113" s="31"/>
    </row>
    <row r="114" spans="2:5" hidden="1" outlineLevel="1" x14ac:dyDescent="0.25">
      <c r="B114" s="63">
        <v>40602</v>
      </c>
      <c r="C114" s="30"/>
      <c r="D114" s="30">
        <f>Returns!R114</f>
        <v>0</v>
      </c>
      <c r="E114" s="31"/>
    </row>
    <row r="115" spans="2:5" hidden="1" outlineLevel="1" x14ac:dyDescent="0.25">
      <c r="B115" s="63">
        <v>40633</v>
      </c>
      <c r="C115" s="30"/>
      <c r="D115" s="30">
        <f>Returns!R115</f>
        <v>0</v>
      </c>
      <c r="E115" s="31"/>
    </row>
    <row r="116" spans="2:5" hidden="1" outlineLevel="1" x14ac:dyDescent="0.25">
      <c r="B116" s="63">
        <v>40663</v>
      </c>
      <c r="C116" s="30"/>
      <c r="D116" s="30">
        <f>Returns!R116</f>
        <v>0</v>
      </c>
      <c r="E116" s="31"/>
    </row>
    <row r="117" spans="2:5" hidden="1" outlineLevel="1" x14ac:dyDescent="0.25">
      <c r="B117" s="63">
        <v>40694</v>
      </c>
      <c r="C117" s="30"/>
      <c r="D117" s="30">
        <f>Returns!R117</f>
        <v>0</v>
      </c>
      <c r="E117" s="31"/>
    </row>
    <row r="118" spans="2:5" hidden="1" outlineLevel="1" x14ac:dyDescent="0.25">
      <c r="B118" s="63">
        <v>40724</v>
      </c>
      <c r="C118" s="30"/>
      <c r="D118" s="30">
        <f>Returns!R118</f>
        <v>0</v>
      </c>
      <c r="E118" s="31"/>
    </row>
    <row r="119" spans="2:5" hidden="1" outlineLevel="1" x14ac:dyDescent="0.25">
      <c r="B119" s="63">
        <v>40755</v>
      </c>
      <c r="C119" s="30"/>
      <c r="D119" s="30">
        <f>Returns!R119</f>
        <v>0</v>
      </c>
      <c r="E119" s="31"/>
    </row>
    <row r="120" spans="2:5" hidden="1" outlineLevel="1" x14ac:dyDescent="0.25">
      <c r="B120" s="63">
        <v>40786</v>
      </c>
      <c r="C120" s="30"/>
      <c r="D120" s="30">
        <f>Returns!R120</f>
        <v>0</v>
      </c>
      <c r="E120" s="31"/>
    </row>
    <row r="121" spans="2:5" hidden="1" outlineLevel="1" x14ac:dyDescent="0.25">
      <c r="B121" s="63">
        <v>40816</v>
      </c>
      <c r="C121" s="30"/>
      <c r="D121" s="30">
        <f>Returns!R121</f>
        <v>0</v>
      </c>
      <c r="E121" s="31"/>
    </row>
    <row r="122" spans="2:5" hidden="1" outlineLevel="1" x14ac:dyDescent="0.25">
      <c r="B122" s="63">
        <v>40847</v>
      </c>
      <c r="C122" s="30"/>
      <c r="D122" s="30">
        <f>Returns!R122</f>
        <v>72</v>
      </c>
      <c r="E122" s="31"/>
    </row>
    <row r="123" spans="2:5" hidden="1" outlineLevel="1" x14ac:dyDescent="0.25">
      <c r="B123" s="63">
        <v>40877</v>
      </c>
      <c r="C123" s="30"/>
      <c r="D123" s="30">
        <f>Returns!R123</f>
        <v>0</v>
      </c>
      <c r="E123" s="31"/>
    </row>
    <row r="124" spans="2:5" hidden="1" outlineLevel="1" x14ac:dyDescent="0.25">
      <c r="B124" s="63">
        <v>40908</v>
      </c>
      <c r="C124" s="30"/>
      <c r="D124" s="30">
        <f>Returns!R124</f>
        <v>-72</v>
      </c>
      <c r="E124" s="31"/>
    </row>
    <row r="125" spans="2:5" hidden="1" outlineLevel="1" x14ac:dyDescent="0.25">
      <c r="B125" s="63">
        <v>40939</v>
      </c>
      <c r="C125" s="30"/>
      <c r="D125" s="30">
        <f>Returns!R125</f>
        <v>0</v>
      </c>
      <c r="E125" s="31"/>
    </row>
    <row r="126" spans="2:5" hidden="1" outlineLevel="1" x14ac:dyDescent="0.25">
      <c r="B126" s="63">
        <v>40968</v>
      </c>
      <c r="C126" s="30"/>
      <c r="D126" s="30">
        <f>Returns!R126</f>
        <v>48</v>
      </c>
      <c r="E126" s="31"/>
    </row>
    <row r="127" spans="2:5" hidden="1" outlineLevel="1" x14ac:dyDescent="0.25">
      <c r="B127" s="63">
        <v>40999</v>
      </c>
      <c r="C127" s="30"/>
      <c r="D127" s="30">
        <f>Returns!R127</f>
        <v>72</v>
      </c>
      <c r="E127" s="31"/>
    </row>
    <row r="128" spans="2:5" hidden="1" outlineLevel="1" x14ac:dyDescent="0.25">
      <c r="B128" s="63">
        <v>41029</v>
      </c>
      <c r="C128" s="30"/>
      <c r="D128" s="30">
        <f>Returns!R128</f>
        <v>24</v>
      </c>
      <c r="E128" s="31"/>
    </row>
    <row r="129" spans="2:5" hidden="1" outlineLevel="1" x14ac:dyDescent="0.25">
      <c r="B129" s="63">
        <v>41060</v>
      </c>
      <c r="C129" s="30"/>
      <c r="D129" s="30">
        <f>Returns!R129</f>
        <v>36</v>
      </c>
      <c r="E129" s="31"/>
    </row>
    <row r="130" spans="2:5" hidden="1" outlineLevel="1" x14ac:dyDescent="0.25">
      <c r="B130" s="63">
        <v>41090</v>
      </c>
      <c r="C130" s="30"/>
      <c r="D130" s="30">
        <f>Returns!R130</f>
        <v>72</v>
      </c>
      <c r="E130" s="31"/>
    </row>
    <row r="131" spans="2:5" hidden="1" outlineLevel="1" x14ac:dyDescent="0.25">
      <c r="B131" s="63">
        <v>41121</v>
      </c>
      <c r="C131" s="30"/>
      <c r="D131" s="30">
        <f>Returns!R131</f>
        <v>120</v>
      </c>
      <c r="E131" s="31"/>
    </row>
    <row r="132" spans="2:5" hidden="1" outlineLevel="1" x14ac:dyDescent="0.25">
      <c r="B132" s="63">
        <v>41152</v>
      </c>
      <c r="C132" s="30"/>
      <c r="D132" s="30">
        <f>Returns!R132</f>
        <v>24</v>
      </c>
      <c r="E132" s="31"/>
    </row>
    <row r="133" spans="2:5" hidden="1" outlineLevel="1" x14ac:dyDescent="0.25">
      <c r="B133" s="63">
        <v>41182</v>
      </c>
      <c r="C133" s="30"/>
      <c r="D133" s="30">
        <f>Returns!R133</f>
        <v>108</v>
      </c>
      <c r="E133" s="31"/>
    </row>
    <row r="134" spans="2:5" hidden="1" outlineLevel="1" x14ac:dyDescent="0.25">
      <c r="B134" s="63">
        <v>41213</v>
      </c>
      <c r="C134" s="30"/>
      <c r="D134" s="30">
        <f>Returns!R134</f>
        <v>36</v>
      </c>
      <c r="E134" s="31"/>
    </row>
    <row r="135" spans="2:5" hidden="1" outlineLevel="1" x14ac:dyDescent="0.25">
      <c r="B135" s="63">
        <v>41243</v>
      </c>
      <c r="C135" s="30"/>
      <c r="D135" s="30">
        <f>Returns!R135</f>
        <v>36</v>
      </c>
      <c r="E135" s="31"/>
    </row>
    <row r="136" spans="2:5" hidden="1" outlineLevel="1" x14ac:dyDescent="0.25">
      <c r="B136" s="63">
        <v>41274</v>
      </c>
      <c r="C136" s="30"/>
      <c r="D136" s="30">
        <f>Returns!R136</f>
        <v>48</v>
      </c>
      <c r="E136" s="31"/>
    </row>
    <row r="137" spans="2:5" hidden="1" outlineLevel="1" x14ac:dyDescent="0.25">
      <c r="B137" s="63">
        <v>41305</v>
      </c>
      <c r="C137" s="30"/>
      <c r="D137" s="30">
        <f>Returns!R137</f>
        <v>84</v>
      </c>
      <c r="E137" s="31"/>
    </row>
    <row r="138" spans="2:5" hidden="1" outlineLevel="1" x14ac:dyDescent="0.25">
      <c r="B138" s="63">
        <v>41333</v>
      </c>
      <c r="C138" s="30"/>
      <c r="D138" s="30">
        <f>Returns!R138</f>
        <v>108</v>
      </c>
      <c r="E138" s="31"/>
    </row>
    <row r="139" spans="2:5" hidden="1" outlineLevel="1" x14ac:dyDescent="0.25">
      <c r="B139" s="63">
        <v>41364</v>
      </c>
      <c r="C139" s="30"/>
      <c r="D139" s="30">
        <f>Returns!R139</f>
        <v>96</v>
      </c>
      <c r="E139" s="31"/>
    </row>
    <row r="140" spans="2:5" hidden="1" outlineLevel="1" x14ac:dyDescent="0.25">
      <c r="B140" s="63">
        <v>41394</v>
      </c>
      <c r="C140" s="30"/>
      <c r="D140" s="30">
        <f>Returns!R140</f>
        <v>36</v>
      </c>
      <c r="E140" s="31"/>
    </row>
    <row r="141" spans="2:5" hidden="1" outlineLevel="1" x14ac:dyDescent="0.25">
      <c r="B141" s="63">
        <v>41425</v>
      </c>
      <c r="C141" s="30"/>
      <c r="D141" s="30">
        <f>Returns!R141</f>
        <v>0</v>
      </c>
      <c r="E141" s="31"/>
    </row>
    <row r="142" spans="2:5" hidden="1" outlineLevel="1" x14ac:dyDescent="0.25">
      <c r="B142" s="63">
        <v>41455</v>
      </c>
      <c r="C142" s="30"/>
      <c r="D142" s="30">
        <f>Returns!R142</f>
        <v>180</v>
      </c>
      <c r="E142" s="31"/>
    </row>
    <row r="143" spans="2:5" hidden="1" outlineLevel="1" x14ac:dyDescent="0.25">
      <c r="B143" s="63">
        <v>41486</v>
      </c>
      <c r="C143" s="30"/>
      <c r="D143" s="30">
        <f>Returns!R143</f>
        <v>96</v>
      </c>
      <c r="E143" s="31"/>
    </row>
    <row r="144" spans="2:5" hidden="1" outlineLevel="1" x14ac:dyDescent="0.25">
      <c r="B144" s="63">
        <v>41517</v>
      </c>
      <c r="C144" s="30"/>
      <c r="D144" s="30">
        <f>Returns!R144</f>
        <v>84</v>
      </c>
      <c r="E144" s="31"/>
    </row>
    <row r="145" spans="2:17" hidden="1" outlineLevel="1" x14ac:dyDescent="0.25">
      <c r="B145" s="63">
        <v>41547</v>
      </c>
      <c r="C145" s="30"/>
      <c r="D145" s="30">
        <f>Returns!R145</f>
        <v>48</v>
      </c>
      <c r="E145" s="31"/>
    </row>
    <row r="146" spans="2:17" hidden="1" outlineLevel="1" x14ac:dyDescent="0.25">
      <c r="B146" s="63">
        <v>41578</v>
      </c>
      <c r="C146" s="30"/>
      <c r="D146" s="30">
        <f>Returns!R146</f>
        <v>156</v>
      </c>
      <c r="E146" s="31"/>
    </row>
    <row r="147" spans="2:17" hidden="1" outlineLevel="1" x14ac:dyDescent="0.25">
      <c r="B147" s="63">
        <v>41608</v>
      </c>
      <c r="C147" s="30"/>
      <c r="D147" s="30">
        <f>Returns!R147</f>
        <v>108</v>
      </c>
      <c r="E147" s="31"/>
    </row>
    <row r="148" spans="2:17" hidden="1" outlineLevel="1" x14ac:dyDescent="0.25">
      <c r="B148" s="63">
        <v>41639</v>
      </c>
      <c r="C148" s="30"/>
      <c r="D148" s="30">
        <f>Returns!R148</f>
        <v>120</v>
      </c>
      <c r="E148" s="31"/>
    </row>
    <row r="149" spans="2:17" collapsed="1" x14ac:dyDescent="0.25">
      <c r="B149" s="27">
        <v>41670</v>
      </c>
      <c r="C149" s="30">
        <f>Sales!R148</f>
        <v>393</v>
      </c>
      <c r="D149" s="30">
        <f>Returns!R149</f>
        <v>48</v>
      </c>
      <c r="E149" s="31">
        <f t="shared" ref="E149:E212" si="0">IFERROR(D149/C149,0)</f>
        <v>0.12213740458015267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Sales!R149</f>
        <v>443</v>
      </c>
      <c r="D150" s="30">
        <f>Returns!R150</f>
        <v>108</v>
      </c>
      <c r="E150" s="31">
        <f t="shared" si="0"/>
        <v>0.24379232505643342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Sales!R150</f>
        <v>565</v>
      </c>
      <c r="D151" s="30">
        <f>Returns!R151</f>
        <v>132</v>
      </c>
      <c r="E151" s="31">
        <f t="shared" si="0"/>
        <v>0.23362831858407079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Sales!R151</f>
        <v>591</v>
      </c>
      <c r="D152" s="30">
        <f>Returns!R152</f>
        <v>60</v>
      </c>
      <c r="E152" s="31">
        <f t="shared" si="0"/>
        <v>0.10152284263959391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Sales!R152</f>
        <v>546</v>
      </c>
      <c r="D153" s="30">
        <f>Returns!R153</f>
        <v>132</v>
      </c>
      <c r="E153" s="31">
        <f t="shared" si="0"/>
        <v>0.24175824175824176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Sales!R153</f>
        <v>547</v>
      </c>
      <c r="D154" s="30">
        <f>Returns!R154</f>
        <v>108</v>
      </c>
      <c r="E154" s="31">
        <f t="shared" si="0"/>
        <v>0.19744058500914077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Sales!R154</f>
        <v>571</v>
      </c>
      <c r="D155" s="30">
        <f>Returns!R155</f>
        <v>72</v>
      </c>
      <c r="E155" s="31">
        <f t="shared" si="0"/>
        <v>0.12609457092819615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Sales!R155</f>
        <v>387</v>
      </c>
      <c r="D156" s="30">
        <f>Returns!R156</f>
        <v>132</v>
      </c>
      <c r="E156" s="31">
        <f t="shared" si="0"/>
        <v>0.34108527131782945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Sales!R156</f>
        <v>400</v>
      </c>
      <c r="D157" s="30">
        <f>Returns!R157</f>
        <v>134</v>
      </c>
      <c r="E157" s="31">
        <f t="shared" si="0"/>
        <v>0.33500000000000002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Sales!R157</f>
        <v>458</v>
      </c>
      <c r="D158" s="30">
        <f>Returns!R158</f>
        <v>72</v>
      </c>
      <c r="E158" s="31">
        <f t="shared" si="0"/>
        <v>0.15720524017467249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Sales!R158</f>
        <v>332</v>
      </c>
      <c r="D159" s="30">
        <f>Returns!R159</f>
        <v>72</v>
      </c>
      <c r="E159" s="31">
        <f t="shared" si="0"/>
        <v>0.21686746987951808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Sales!R159</f>
        <v>522</v>
      </c>
      <c r="D160" s="30">
        <f>Returns!R160</f>
        <v>28</v>
      </c>
      <c r="E160" s="31">
        <f t="shared" si="0"/>
        <v>5.3639846743295021E-2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Sales!R160</f>
        <v>421</v>
      </c>
      <c r="D161" s="30">
        <f>Returns!R161</f>
        <v>132</v>
      </c>
      <c r="E161" s="31">
        <f t="shared" si="0"/>
        <v>0.31353919239904987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Sales!R161</f>
        <v>504</v>
      </c>
      <c r="D162" s="30">
        <f>Returns!R162</f>
        <v>0</v>
      </c>
      <c r="E162" s="31">
        <f t="shared" si="0"/>
        <v>0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Sales!R162</f>
        <v>557</v>
      </c>
      <c r="D163" s="30">
        <f>Returns!R163</f>
        <v>128</v>
      </c>
      <c r="E163" s="31">
        <f t="shared" si="0"/>
        <v>0.22980251346499103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Sales!R163</f>
        <v>641</v>
      </c>
      <c r="D164" s="30">
        <f>Returns!R164</f>
        <v>96</v>
      </c>
      <c r="E164" s="31">
        <f t="shared" si="0"/>
        <v>0.14976599063962559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Sales!R164</f>
        <v>480</v>
      </c>
      <c r="D165" s="30">
        <f>Returns!R165</f>
        <v>24</v>
      </c>
      <c r="E165" s="31">
        <f t="shared" si="0"/>
        <v>0.05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Sales!R165</f>
        <v>636</v>
      </c>
      <c r="D166" s="30">
        <f>Returns!R166</f>
        <v>72</v>
      </c>
      <c r="E166" s="31">
        <f t="shared" si="0"/>
        <v>0.11320754716981132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Sales!R166</f>
        <v>653</v>
      </c>
      <c r="D167" s="30">
        <f>Returns!R167</f>
        <v>60</v>
      </c>
      <c r="E167" s="31">
        <f t="shared" si="0"/>
        <v>9.1883614088820828E-2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Sales!R167</f>
        <v>482</v>
      </c>
      <c r="D168" s="30">
        <f>Returns!R168</f>
        <v>74</v>
      </c>
      <c r="E168" s="31">
        <f t="shared" si="0"/>
        <v>0.15352697095435686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Sales!R168</f>
        <v>663</v>
      </c>
      <c r="D169" s="30">
        <f>Returns!R169</f>
        <v>49</v>
      </c>
      <c r="E169" s="31">
        <f t="shared" si="0"/>
        <v>7.3906485671191555E-2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Sales!R169</f>
        <v>621</v>
      </c>
      <c r="D170" s="30">
        <f>Returns!R170</f>
        <v>132</v>
      </c>
      <c r="E170" s="31">
        <f t="shared" si="0"/>
        <v>0.21256038647342995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Sales!R170</f>
        <v>542</v>
      </c>
      <c r="D171" s="30">
        <f>Returns!R171</f>
        <v>108</v>
      </c>
      <c r="E171" s="31">
        <f t="shared" si="0"/>
        <v>0.19926199261992619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Sales!R171</f>
        <v>626</v>
      </c>
      <c r="D172" s="30">
        <f>Returns!R172</f>
        <v>216</v>
      </c>
      <c r="E172" s="31">
        <f t="shared" si="0"/>
        <v>0.34504792332268369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Sales!R172</f>
        <v>469</v>
      </c>
      <c r="D173" s="30">
        <f>Returns!R173</f>
        <v>96</v>
      </c>
      <c r="E173" s="31">
        <f t="shared" si="0"/>
        <v>0.20469083155650319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Sales!R173</f>
        <v>484</v>
      </c>
      <c r="D174" s="30">
        <f>Returns!R174</f>
        <v>120</v>
      </c>
      <c r="E174" s="31">
        <f t="shared" si="0"/>
        <v>0.24793388429752067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Sales!R174</f>
        <v>900</v>
      </c>
      <c r="D175" s="30">
        <f>Returns!R175</f>
        <v>84</v>
      </c>
      <c r="E175" s="31">
        <f t="shared" si="0"/>
        <v>9.3333333333333338E-2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Sales!R175</f>
        <v>741</v>
      </c>
      <c r="D176" s="30">
        <f>Returns!R176</f>
        <v>156</v>
      </c>
      <c r="E176" s="31">
        <f t="shared" si="0"/>
        <v>0.21052631578947367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Sales!R176</f>
        <v>881</v>
      </c>
      <c r="D177" s="30">
        <f>Returns!R177</f>
        <v>144</v>
      </c>
      <c r="E177" s="31">
        <f t="shared" si="0"/>
        <v>0.16345062429057888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Sales!R177</f>
        <v>1080</v>
      </c>
      <c r="D178" s="30">
        <f>Returns!R178</f>
        <v>108</v>
      </c>
      <c r="E178" s="31">
        <f t="shared" si="0"/>
        <v>0.1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Sales!R178</f>
        <v>945</v>
      </c>
      <c r="D179" s="30">
        <f>Returns!R179</f>
        <v>168</v>
      </c>
      <c r="E179" s="31">
        <f t="shared" si="0"/>
        <v>0.17777777777777778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Sales!R179</f>
        <v>870</v>
      </c>
      <c r="D180" s="30">
        <f>Returns!R180</f>
        <v>72</v>
      </c>
      <c r="E180" s="31">
        <f t="shared" si="0"/>
        <v>8.2758620689655171E-2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Sales!R180</f>
        <v>871</v>
      </c>
      <c r="D181" s="30">
        <f>Returns!R181</f>
        <v>108</v>
      </c>
      <c r="E181" s="31">
        <f t="shared" si="0"/>
        <v>0.12399540757749714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Sales!R181</f>
        <v>772</v>
      </c>
      <c r="D182" s="30">
        <f>Returns!R182</f>
        <v>156</v>
      </c>
      <c r="E182" s="31">
        <f t="shared" si="0"/>
        <v>0.20207253886010362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Sales!R182</f>
        <v>936</v>
      </c>
      <c r="D183" s="30">
        <f>Returns!R183</f>
        <v>168</v>
      </c>
      <c r="E183" s="31">
        <f t="shared" si="0"/>
        <v>0.17948717948717949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Sales!R183</f>
        <v>881</v>
      </c>
      <c r="D184" s="30">
        <f>Returns!R184</f>
        <v>203</v>
      </c>
      <c r="E184" s="31">
        <f t="shared" si="0"/>
        <v>0.2304199772985244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Sales!R184</f>
        <v>777</v>
      </c>
      <c r="D185" s="30">
        <f>Returns!R185</f>
        <v>252</v>
      </c>
      <c r="E185" s="31">
        <f t="shared" si="0"/>
        <v>0.32432432432432434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Sales!R185</f>
        <v>848</v>
      </c>
      <c r="D186" s="30">
        <f>Returns!R186</f>
        <v>218</v>
      </c>
      <c r="E186" s="31">
        <f t="shared" si="0"/>
        <v>0.25707547169811323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Sales!R186</f>
        <v>950</v>
      </c>
      <c r="D187" s="30">
        <f>Returns!R187</f>
        <v>183</v>
      </c>
      <c r="E187" s="31">
        <f t="shared" si="0"/>
        <v>0.19263157894736843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Sales!R187</f>
        <v>888</v>
      </c>
      <c r="D188" s="30">
        <f>Returns!R188</f>
        <v>408</v>
      </c>
      <c r="E188" s="31">
        <f t="shared" si="0"/>
        <v>0.45945945945945948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Sales!R188</f>
        <v>1181</v>
      </c>
      <c r="D189" s="30">
        <f>Returns!R189</f>
        <v>192</v>
      </c>
      <c r="E189" s="31">
        <f t="shared" si="0"/>
        <v>0.16257408975444537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Sales!R189</f>
        <v>1130</v>
      </c>
      <c r="D190" s="30">
        <f>Returns!R190</f>
        <v>335</v>
      </c>
      <c r="E190" s="31">
        <f t="shared" si="0"/>
        <v>0.29646017699115046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Sales!R190</f>
        <v>1086</v>
      </c>
      <c r="D191" s="30">
        <f>Returns!R191</f>
        <v>588</v>
      </c>
      <c r="E191" s="31">
        <f t="shared" si="0"/>
        <v>0.54143646408839774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Sales!R191</f>
        <v>1244</v>
      </c>
      <c r="D192" s="30">
        <f>Returns!R192</f>
        <v>360</v>
      </c>
      <c r="E192" s="31">
        <f t="shared" si="0"/>
        <v>0.28938906752411575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Sales!R192</f>
        <v>1065</v>
      </c>
      <c r="D193" s="30">
        <f>Returns!R193</f>
        <v>300</v>
      </c>
      <c r="E193" s="31">
        <f t="shared" si="0"/>
        <v>0.28169014084507044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Sales!R193</f>
        <v>1146</v>
      </c>
      <c r="D194" s="30">
        <f>Returns!R194</f>
        <v>360</v>
      </c>
      <c r="E194" s="31">
        <f t="shared" si="0"/>
        <v>0.31413612565445026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Sales!R194</f>
        <v>931</v>
      </c>
      <c r="D195" s="30">
        <f>Returns!R195</f>
        <v>300</v>
      </c>
      <c r="E195" s="31">
        <f t="shared" si="0"/>
        <v>0.32223415682062301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Sales!R195</f>
        <v>948</v>
      </c>
      <c r="D196" s="30">
        <f>Returns!R196</f>
        <v>372</v>
      </c>
      <c r="E196" s="31">
        <f t="shared" si="0"/>
        <v>0.39240506329113922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Sales!R196</f>
        <v>922</v>
      </c>
      <c r="D197" s="30">
        <f>Returns!R197</f>
        <v>330</v>
      </c>
      <c r="E197" s="31">
        <f t="shared" si="0"/>
        <v>0.35791757049891543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Sales!R197</f>
        <v>872</v>
      </c>
      <c r="D198" s="30">
        <f>Returns!R198</f>
        <v>139</v>
      </c>
      <c r="E198" s="31">
        <f t="shared" si="0"/>
        <v>0.15940366972477063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Sales!R198</f>
        <v>1003</v>
      </c>
      <c r="D199" s="30">
        <f>Returns!R199</f>
        <v>415</v>
      </c>
      <c r="E199" s="31">
        <f t="shared" si="0"/>
        <v>0.41375872382851447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Sales!R199</f>
        <v>887</v>
      </c>
      <c r="D200" s="30">
        <f>Returns!R200</f>
        <v>270</v>
      </c>
      <c r="E200" s="31">
        <f t="shared" si="0"/>
        <v>0.30439684329199551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Sales!R200</f>
        <v>1285</v>
      </c>
      <c r="D201" s="30">
        <f>Returns!R201</f>
        <v>448</v>
      </c>
      <c r="E201" s="31">
        <f t="shared" si="0"/>
        <v>0.34863813229571983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Sales!R201</f>
        <v>1145</v>
      </c>
      <c r="D202" s="30">
        <f>Returns!R202</f>
        <v>249</v>
      </c>
      <c r="E202" s="31">
        <f t="shared" si="0"/>
        <v>0.21746724890829694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Sales!R202</f>
        <v>1198</v>
      </c>
      <c r="D203" s="30">
        <f>Returns!R203</f>
        <v>292</v>
      </c>
      <c r="E203" s="31">
        <f t="shared" si="0"/>
        <v>0.24373956594323873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Sales!R203</f>
        <v>1091</v>
      </c>
      <c r="D204" s="30">
        <f>Returns!R204</f>
        <v>475</v>
      </c>
      <c r="E204" s="31">
        <f t="shared" si="0"/>
        <v>0.43538038496791936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Sales!R204</f>
        <v>859</v>
      </c>
      <c r="D205" s="30">
        <f>Returns!R205</f>
        <v>175</v>
      </c>
      <c r="E205" s="31">
        <f t="shared" si="0"/>
        <v>0.20372526193247964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Sales!R205</f>
        <v>859</v>
      </c>
      <c r="D206" s="30">
        <f>Returns!R206</f>
        <v>290</v>
      </c>
      <c r="E206" s="31">
        <f t="shared" si="0"/>
        <v>0.33760186263096625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Sales!R206</f>
        <v>836.00000000000011</v>
      </c>
      <c r="D207" s="30">
        <f>Returns!R207</f>
        <v>265</v>
      </c>
      <c r="E207" s="31">
        <f t="shared" si="0"/>
        <v>0.31698564593301432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Sales!R207</f>
        <v>791.99999999999989</v>
      </c>
      <c r="D208" s="30">
        <f>Returns!R208</f>
        <v>299</v>
      </c>
      <c r="E208" s="31">
        <f t="shared" si="0"/>
        <v>0.3775252525252526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Sales!R208</f>
        <v>754</v>
      </c>
      <c r="D209" s="30">
        <f>Returns!R209</f>
        <v>317</v>
      </c>
      <c r="E209" s="31">
        <f t="shared" si="0"/>
        <v>0.42042440318302388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Sales!R209</f>
        <v>694</v>
      </c>
      <c r="D210" s="30">
        <f>Returns!R210</f>
        <v>227</v>
      </c>
      <c r="E210" s="31">
        <f t="shared" si="0"/>
        <v>0.32708933717579253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Sales!R210</f>
        <v>789</v>
      </c>
      <c r="D211" s="30">
        <f>Returns!R211</f>
        <v>231</v>
      </c>
      <c r="E211" s="31">
        <f t="shared" si="0"/>
        <v>0.29277566539923955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Sales!R211</f>
        <v>894.99999999999989</v>
      </c>
      <c r="D212" s="30">
        <f>Returns!R212</f>
        <v>224</v>
      </c>
      <c r="E212" s="31">
        <f t="shared" si="0"/>
        <v>0.25027932960893856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Sales!R212</f>
        <v>981</v>
      </c>
      <c r="D213" s="30">
        <f>Returns!R213</f>
        <v>297</v>
      </c>
      <c r="E213" s="31">
        <f t="shared" ref="E213:E275" si="1">IFERROR(D213/C213,0)</f>
        <v>0.30275229357798167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Sales!R213</f>
        <v>987</v>
      </c>
      <c r="D214" s="30">
        <f>Returns!R214</f>
        <v>199</v>
      </c>
      <c r="E214" s="31">
        <f t="shared" si="1"/>
        <v>0.2016210739614995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Sales!R214</f>
        <v>1104</v>
      </c>
      <c r="D215" s="30">
        <f>Returns!R215</f>
        <v>377</v>
      </c>
      <c r="E215" s="31">
        <f t="shared" si="1"/>
        <v>0.34148550724637683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Sales!R215</f>
        <v>941.00000000000011</v>
      </c>
      <c r="D216" s="30">
        <f>Returns!R216</f>
        <v>353</v>
      </c>
      <c r="E216" s="31">
        <f t="shared" si="1"/>
        <v>0.37513283740701375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Sales!R216</f>
        <v>898</v>
      </c>
      <c r="D217" s="30">
        <f>Returns!R217</f>
        <v>268</v>
      </c>
      <c r="E217" s="31">
        <f t="shared" si="1"/>
        <v>0.2984409799554566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Sales!R217</f>
        <v>931</v>
      </c>
      <c r="D218" s="30">
        <f>Returns!R218</f>
        <v>376</v>
      </c>
      <c r="E218" s="31">
        <f t="shared" si="1"/>
        <v>0.40386680988184748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Sales!R218</f>
        <v>868</v>
      </c>
      <c r="D219" s="30">
        <f>Returns!R219</f>
        <v>419</v>
      </c>
      <c r="E219" s="31">
        <f t="shared" si="1"/>
        <v>0.48271889400921658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Sales!R219</f>
        <v>808</v>
      </c>
      <c r="D220" s="30">
        <f>Returns!R220</f>
        <v>324</v>
      </c>
      <c r="E220" s="31">
        <f t="shared" si="1"/>
        <v>0.40099009900990101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Sales!R220</f>
        <v>717</v>
      </c>
      <c r="D221" s="30">
        <f>Returns!R221</f>
        <v>230</v>
      </c>
      <c r="E221" s="31">
        <f t="shared" si="1"/>
        <v>0.32078103207810321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Sales!R221</f>
        <v>790</v>
      </c>
      <c r="D222" s="30">
        <f>Returns!R222</f>
        <v>353</v>
      </c>
      <c r="E222" s="31">
        <f t="shared" si="1"/>
        <v>0.44683544303797468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Sales!R222</f>
        <v>458.99999999999994</v>
      </c>
      <c r="D223" s="30">
        <f>Returns!R223</f>
        <v>184.82809954687519</v>
      </c>
      <c r="E223" s="31">
        <f t="shared" si="1"/>
        <v>0.40267559814134035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Sales!R223</f>
        <v>0</v>
      </c>
      <c r="D224" s="30">
        <f>Returns!R224</f>
        <v>186.58128798983461</v>
      </c>
      <c r="E224" s="31">
        <f t="shared" si="1"/>
        <v>0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Sales!R224</f>
        <v>215</v>
      </c>
      <c r="D225" s="30">
        <f>Returns!R225</f>
        <v>188.44733429038752</v>
      </c>
      <c r="E225" s="31">
        <f t="shared" si="1"/>
        <v>0.87649922925761636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Sales!R225</f>
        <v>533</v>
      </c>
      <c r="D226" s="30">
        <f>Returns!R226</f>
        <v>190.20052273334699</v>
      </c>
      <c r="E226" s="31">
        <f t="shared" si="1"/>
        <v>0.35684901075674857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Sales!R226</f>
        <v>565</v>
      </c>
      <c r="D227" s="30">
        <f>Returns!R227</f>
        <v>192.06656903389984</v>
      </c>
      <c r="E227" s="31">
        <f t="shared" si="1"/>
        <v>0.3399408301484953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Sales!R227</f>
        <v>534</v>
      </c>
      <c r="D228" s="30">
        <f>Returns!R228</f>
        <v>193.87618640565603</v>
      </c>
      <c r="E228" s="31">
        <f t="shared" si="1"/>
        <v>0.36306401948624722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Sales!R228</f>
        <v>595</v>
      </c>
      <c r="D229" s="30">
        <f>Returns!R229</f>
        <v>191</v>
      </c>
      <c r="E229" s="31">
        <f t="shared" si="1"/>
        <v>0.32100840336134456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Sales!R229</f>
        <v>453</v>
      </c>
      <c r="D230" s="30">
        <f>Returns!R230</f>
        <v>318</v>
      </c>
      <c r="E230" s="31">
        <f t="shared" si="1"/>
        <v>0.70198675496688745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Sales!R230</f>
        <v>237</v>
      </c>
      <c r="D231" s="30">
        <f>Returns!R231</f>
        <v>128</v>
      </c>
      <c r="E231" s="31">
        <f t="shared" si="1"/>
        <v>0.54008438818565396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Sales!R231</f>
        <v>82</v>
      </c>
      <c r="D232" s="30">
        <f>Returns!R232</f>
        <v>68</v>
      </c>
      <c r="E232" s="31">
        <f t="shared" si="1"/>
        <v>0.82926829268292679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Sales!R232</f>
        <v>70</v>
      </c>
      <c r="D233" s="30">
        <f>Returns!R233</f>
        <v>53</v>
      </c>
      <c r="E233" s="31">
        <f t="shared" si="1"/>
        <v>0.75714285714285712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Sales!R233</f>
        <v>178</v>
      </c>
      <c r="D234" s="30">
        <f>Returns!R234</f>
        <v>0</v>
      </c>
      <c r="E234" s="31">
        <f t="shared" si="1"/>
        <v>0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Sales!R234</f>
        <v>282</v>
      </c>
      <c r="D235" s="30">
        <f>Returns!R235</f>
        <v>58</v>
      </c>
      <c r="E235" s="31">
        <f t="shared" si="1"/>
        <v>0.20567375886524822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Sales!R235</f>
        <v>164</v>
      </c>
      <c r="D236" s="30">
        <f>Returns!R236</f>
        <v>12</v>
      </c>
      <c r="E236" s="31">
        <f t="shared" si="1"/>
        <v>7.3170731707317069E-2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Sales!R236</f>
        <v>106</v>
      </c>
      <c r="D237" s="30">
        <f>Returns!R237</f>
        <v>94</v>
      </c>
      <c r="E237" s="31">
        <f t="shared" si="1"/>
        <v>0.8867924528301887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Sales!R237</f>
        <v>312</v>
      </c>
      <c r="D238" s="30">
        <f>Returns!R238</f>
        <v>66</v>
      </c>
      <c r="E238" s="31">
        <f t="shared" si="1"/>
        <v>0.21153846153846154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Sales!R238</f>
        <v>384</v>
      </c>
      <c r="D239" s="30">
        <f>Returns!R239</f>
        <v>82</v>
      </c>
      <c r="E239" s="31">
        <f t="shared" si="1"/>
        <v>0.21354166666666666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Sales!R239</f>
        <v>329</v>
      </c>
      <c r="D240" s="30">
        <f>Returns!R240</f>
        <v>60</v>
      </c>
      <c r="E240" s="31">
        <f t="shared" si="1"/>
        <v>0.18237082066869301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Sales!R240</f>
        <v>275</v>
      </c>
      <c r="D241" s="30">
        <f>Returns!R241</f>
        <v>89</v>
      </c>
      <c r="E241" s="31">
        <f t="shared" si="1"/>
        <v>0.32363636363636361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Sales!R241</f>
        <v>229</v>
      </c>
      <c r="D242" s="30">
        <f>Returns!R242</f>
        <v>200</v>
      </c>
      <c r="E242" s="31">
        <f t="shared" si="1"/>
        <v>0.8733624454148472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Sales!R242</f>
        <v>302</v>
      </c>
      <c r="D243" s="30">
        <f>Returns!R243</f>
        <v>83</v>
      </c>
      <c r="E243" s="31">
        <f t="shared" si="1"/>
        <v>0.27483443708609273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Sales!R243</f>
        <v>258</v>
      </c>
      <c r="D244" s="30">
        <f>Returns!R244</f>
        <v>153</v>
      </c>
      <c r="E244" s="31">
        <f t="shared" si="1"/>
        <v>0.59302325581395354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Sales!R244</f>
        <v>224</v>
      </c>
      <c r="D245" s="30">
        <f>Returns!R245</f>
        <v>31</v>
      </c>
      <c r="E245" s="31">
        <f t="shared" si="1"/>
        <v>0.13839285714285715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Sales!R245</f>
        <v>248</v>
      </c>
      <c r="D246" s="30">
        <f>Returns!R246</f>
        <v>45</v>
      </c>
      <c r="E246" s="31">
        <f t="shared" si="1"/>
        <v>0.18145161290322581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Sales!R246</f>
        <v>380.00000000000006</v>
      </c>
      <c r="D247" s="30">
        <f>Returns!R247</f>
        <v>85</v>
      </c>
      <c r="E247" s="31">
        <f t="shared" si="1"/>
        <v>0.22368421052631576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Sales!R247</f>
        <v>418.99999999999994</v>
      </c>
      <c r="D248" s="30">
        <f>Returns!R248</f>
        <v>107</v>
      </c>
      <c r="E248" s="31">
        <f t="shared" si="1"/>
        <v>0.25536992840095468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Sales!R248</f>
        <v>466</v>
      </c>
      <c r="D249" s="30">
        <f>Returns!R249</f>
        <v>57</v>
      </c>
      <c r="E249" s="31">
        <f t="shared" si="1"/>
        <v>0.12231759656652361</v>
      </c>
      <c r="F249" s="35">
        <f>_xlfn.FORECAST.ETS($B249,$D$149:$D$248,$B$149:$B$248,12,1)</f>
        <v>17.771191840100677</v>
      </c>
      <c r="G249" s="35"/>
      <c r="H249" s="35"/>
      <c r="I249" s="30">
        <f>_xlfn.FORECAST.ETS($B249,$C$149:$C$248,$B$149:$B$248,12,1)</f>
        <v>454.09038173362046</v>
      </c>
      <c r="J249" s="30"/>
      <c r="K249" s="30"/>
      <c r="L249" s="31">
        <f>_xlfn.FORECAST.ETS($B249,$E$149:$E$248,$B$149:$B$248,12,1)</f>
        <v>0.56645629430464295</v>
      </c>
      <c r="M249" s="30"/>
      <c r="N249" s="30"/>
      <c r="O249" s="37">
        <f>I249*L249</f>
        <v>257.22235491620739</v>
      </c>
      <c r="P249" s="37"/>
      <c r="Q249" s="37"/>
      <c r="R249" t="s">
        <v>159</v>
      </c>
      <c r="S249" s="35">
        <f>SUM(F253:F260)-SUM($D253:$D260)</f>
        <v>-579.3067299014258</v>
      </c>
      <c r="T249" s="37">
        <f>SUM(O253:O260)-SUM($D253:$D260)</f>
        <v>-555.81941598228855</v>
      </c>
      <c r="U249" s="35">
        <f>ABS(S249)</f>
        <v>579.3067299014258</v>
      </c>
      <c r="V249" s="37">
        <f>ABS(T249)</f>
        <v>555.81941598228855</v>
      </c>
      <c r="W249" s="53">
        <f>U249/SUM(D253:D260)</f>
        <v>0.56517729746480561</v>
      </c>
      <c r="X249" s="54">
        <f>V249/SUM(D253:D260)</f>
        <v>0.54226284486076937</v>
      </c>
      <c r="Y249" s="35">
        <f>S249^2</f>
        <v>335596.28730908351</v>
      </c>
      <c r="Z249" s="37">
        <f>T249^2</f>
        <v>308935.22318289231</v>
      </c>
      <c r="AA249" s="67">
        <f>SUM(F292:F299)-SUM($D253:$D260)</f>
        <v>-493.84405302118785</v>
      </c>
      <c r="AB249" s="67">
        <f>ABS(AA249)</f>
        <v>493.84405302118785</v>
      </c>
      <c r="AC249" s="68">
        <f>AB249/SUM(D253:D260)</f>
        <v>0.48179907611823203</v>
      </c>
      <c r="AD249" s="67">
        <f>AA249^2</f>
        <v>243881.94870439378</v>
      </c>
    </row>
    <row r="250" spans="2:30" x14ac:dyDescent="0.25">
      <c r="B250" s="27">
        <v>44742</v>
      </c>
      <c r="C250" s="30">
        <f>Sales!R249</f>
        <v>466</v>
      </c>
      <c r="D250" s="30">
        <f>Returns!R250</f>
        <v>125</v>
      </c>
      <c r="E250" s="31">
        <f t="shared" si="1"/>
        <v>0.26824034334763946</v>
      </c>
      <c r="F250" s="35">
        <f t="shared" ref="F250:F252" si="2">_xlfn.FORECAST.ETS($B250,$D$149:$D$248,$B$149:$B$248,12,1)</f>
        <v>59.795115028212152</v>
      </c>
      <c r="G250" s="35"/>
      <c r="H250" s="35"/>
      <c r="I250" s="30">
        <f t="shared" ref="I250:I252" si="3">_xlfn.FORECAST.ETS($B250,$C$149:$C$248,$B$149:$B$248,12,1)</f>
        <v>506.67507988639119</v>
      </c>
      <c r="J250" s="30"/>
      <c r="K250" s="30"/>
      <c r="L250" s="31">
        <f t="shared" ref="L250:L252" si="4">_xlfn.FORECAST.ETS($B250,$E$149:$E$248,$B$149:$B$248,12,1)</f>
        <v>0.23685049145229747</v>
      </c>
      <c r="M250" s="30"/>
      <c r="N250" s="30"/>
      <c r="O250" s="37">
        <f t="shared" ref="O250:P265" si="5">I250*L250</f>
        <v>120.00624167772384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Sales!R250</f>
        <v>474.99999999999994</v>
      </c>
      <c r="D251" s="30">
        <f>Returns!R251</f>
        <v>4</v>
      </c>
      <c r="E251" s="31">
        <f t="shared" si="1"/>
        <v>8.4210526315789489E-3</v>
      </c>
      <c r="F251" s="35">
        <f t="shared" si="2"/>
        <v>59.161869413382782</v>
      </c>
      <c r="G251" s="35"/>
      <c r="H251" s="35"/>
      <c r="I251" s="30">
        <f t="shared" si="3"/>
        <v>455.87083961262181</v>
      </c>
      <c r="J251" s="30"/>
      <c r="K251" s="30"/>
      <c r="L251" s="31">
        <f t="shared" si="4"/>
        <v>0.29295732052817847</v>
      </c>
      <c r="M251" s="30"/>
      <c r="N251" s="30"/>
      <c r="O251" s="37">
        <f t="shared" si="5"/>
        <v>133.55069967984468</v>
      </c>
      <c r="P251" s="37"/>
      <c r="Q251" s="37"/>
      <c r="R251" t="s">
        <v>160</v>
      </c>
      <c r="S251" s="35">
        <f>SUM(F258:F260)-SUM($D258:$D260)</f>
        <v>-411.60204619656156</v>
      </c>
      <c r="T251" s="37">
        <f>SUM(O258:O260)-SUM($D258:$D260)</f>
        <v>-432.10270180056364</v>
      </c>
      <c r="U251" s="35">
        <f>ABS(S251)</f>
        <v>411.60204619656156</v>
      </c>
      <c r="V251" s="37">
        <f>ABS(T251)</f>
        <v>432.10270180056364</v>
      </c>
      <c r="W251" s="53">
        <f>U251/SUM(D255:D262)</f>
        <v>0.41618002648792879</v>
      </c>
      <c r="X251" s="54">
        <f>V251/SUM(D255:D262)</f>
        <v>0.43690869747276406</v>
      </c>
      <c r="Y251" s="35">
        <f>S251^2</f>
        <v>169416.24443319641</v>
      </c>
      <c r="Z251" s="37">
        <f>T251^2</f>
        <v>186712.74490334681</v>
      </c>
      <c r="AA251" s="67">
        <f>SUM(F297:F299)-SUM($D258:$D260)</f>
        <v>-292.27758242953888</v>
      </c>
      <c r="AB251" s="67">
        <f>ABS(AA251)</f>
        <v>292.27758242953888</v>
      </c>
      <c r="AC251" s="68">
        <f>AB251/SUM(D255:D262)</f>
        <v>0.29552839477203124</v>
      </c>
      <c r="AD251" s="67">
        <f>AA251^2</f>
        <v>85426.185190855889</v>
      </c>
    </row>
    <row r="252" spans="2:30" x14ac:dyDescent="0.25">
      <c r="B252" s="27">
        <v>44804</v>
      </c>
      <c r="C252" s="30">
        <f>Sales!R251</f>
        <v>590</v>
      </c>
      <c r="D252" s="30">
        <f>Returns!R252</f>
        <v>74</v>
      </c>
      <c r="E252" s="31">
        <f t="shared" si="1"/>
        <v>0.12542372881355932</v>
      </c>
      <c r="F252" s="35">
        <f t="shared" si="2"/>
        <v>48.876396852386364</v>
      </c>
      <c r="G252" s="35"/>
      <c r="H252" s="35"/>
      <c r="I252" s="30">
        <f t="shared" si="3"/>
        <v>306.24276362001501</v>
      </c>
      <c r="J252" s="30"/>
      <c r="K252" s="30"/>
      <c r="L252" s="31">
        <f t="shared" si="4"/>
        <v>0.31636735949455208</v>
      </c>
      <c r="M252" s="30"/>
      <c r="N252" s="30"/>
      <c r="O252" s="37">
        <f t="shared" si="5"/>
        <v>96.885214490778424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Sales!R252</f>
        <v>368</v>
      </c>
      <c r="D253" s="30">
        <f>Returns!R253</f>
        <v>142</v>
      </c>
      <c r="E253" s="31">
        <f t="shared" si="1"/>
        <v>0.3858695652173913</v>
      </c>
      <c r="F253" s="175">
        <f>_xlfn.FORECAST.ETS($B253,$D$149:$D$252,$B$149:$B$252,12,1)</f>
        <v>52.950847791376084</v>
      </c>
      <c r="G253" s="35"/>
      <c r="H253" s="35"/>
      <c r="I253" s="173">
        <f>_xlfn.FORECAST.ETS($B253,$C$149:$C$252,$B$149:$B$252,12,1)</f>
        <v>536.02826911588761</v>
      </c>
      <c r="J253" s="30"/>
      <c r="K253" s="30"/>
      <c r="L253" s="177">
        <f>_xlfn.FORECAST.ETS($B253,$E$149:$E$252,$B$149:$B$252,12,1)</f>
        <v>9.9072701520893633E-2</v>
      </c>
      <c r="M253" s="30"/>
      <c r="N253" s="30"/>
      <c r="O253" s="167">
        <f t="shared" si="5"/>
        <v>53.105768712879581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Sales!R253</f>
        <v>390</v>
      </c>
      <c r="D254" s="30">
        <f>Returns!R254</f>
        <v>96</v>
      </c>
      <c r="E254" s="31">
        <f t="shared" si="1"/>
        <v>0.24615384615384617</v>
      </c>
      <c r="F254" s="165">
        <f t="shared" ref="F254:F260" si="6">_xlfn.FORECAST.ETS($B254,$D$149:$D$252,$B$149:$B$252,12,1)</f>
        <v>137.51515877977053</v>
      </c>
      <c r="G254" s="35"/>
      <c r="H254" s="35"/>
      <c r="I254" s="30">
        <f>_xlfn.FORECAST.ETS($B254,$C$149:$C$252,$B$149:$B$252,12,1)</f>
        <v>519.37295772034383</v>
      </c>
      <c r="J254" s="30"/>
      <c r="K254" s="30"/>
      <c r="L254" s="31">
        <f t="shared" ref="L254:L260" si="7">_xlfn.FORECAST.ETS($B254,$E$149:$E$252,$B$149:$B$252,12,1)</f>
        <v>0.27885317250600783</v>
      </c>
      <c r="M254" s="30"/>
      <c r="N254" s="30"/>
      <c r="O254" s="167">
        <f t="shared" si="5"/>
        <v>144.82879697414654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Sales!R254</f>
        <v>352</v>
      </c>
      <c r="D255" s="30">
        <f>Returns!R255</f>
        <v>120</v>
      </c>
      <c r="E255" s="31">
        <f t="shared" si="1"/>
        <v>0.34090909090909088</v>
      </c>
      <c r="F255" s="165">
        <f t="shared" si="6"/>
        <v>59.921397200021275</v>
      </c>
      <c r="G255" s="35"/>
      <c r="H255" s="35"/>
      <c r="I255" s="30">
        <f t="shared" ref="I255:I260" si="8">_xlfn.FORECAST.ETS($B255,$C$149:$C$252,$B$149:$B$252,12,1)</f>
        <v>479.37557841856972</v>
      </c>
      <c r="J255" s="30"/>
      <c r="K255" s="30"/>
      <c r="L255" s="31">
        <f t="shared" si="7"/>
        <v>0.10359559764358953</v>
      </c>
      <c r="M255" s="30"/>
      <c r="N255" s="30"/>
      <c r="O255" s="167">
        <f t="shared" si="5"/>
        <v>49.661199542013151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Sales!R255</f>
        <v>343</v>
      </c>
      <c r="D256" s="30">
        <f>Returns!R256</f>
        <v>81</v>
      </c>
      <c r="E256" s="31">
        <f t="shared" si="1"/>
        <v>0.23615160349854228</v>
      </c>
      <c r="F256" s="165">
        <f t="shared" si="6"/>
        <v>68.661149452625551</v>
      </c>
      <c r="G256" s="35"/>
      <c r="H256" s="35"/>
      <c r="I256" s="30">
        <f t="shared" si="8"/>
        <v>500.42628967032346</v>
      </c>
      <c r="J256" s="30"/>
      <c r="K256" s="30"/>
      <c r="L256" s="31">
        <f t="shared" si="7"/>
        <v>0.19736674449564201</v>
      </c>
      <c r="M256" s="30"/>
      <c r="N256" s="30"/>
      <c r="O256" s="167">
        <f t="shared" si="5"/>
        <v>98.767507652264868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Sales!R256</f>
        <v>328</v>
      </c>
      <c r="D257" s="30">
        <f>Returns!R257</f>
        <v>72</v>
      </c>
      <c r="E257" s="31">
        <f t="shared" si="1"/>
        <v>0.21951219512195122</v>
      </c>
      <c r="F257" s="165">
        <f t="shared" si="6"/>
        <v>24.246763071342357</v>
      </c>
      <c r="G257" s="35"/>
      <c r="H257" s="35"/>
      <c r="I257" s="30">
        <f t="shared" si="8"/>
        <v>435.84830627988975</v>
      </c>
      <c r="J257" s="30"/>
      <c r="K257" s="30"/>
      <c r="L257" s="31">
        <f t="shared" si="7"/>
        <v>9.3885905594625257E-2</v>
      </c>
      <c r="M257" s="30"/>
      <c r="N257" s="30"/>
      <c r="O257" s="167">
        <f t="shared" si="5"/>
        <v>40.920012936971041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Sales!R257</f>
        <v>331</v>
      </c>
      <c r="D258" s="30">
        <f>Returns!R258</f>
        <v>36</v>
      </c>
      <c r="E258" s="31">
        <f t="shared" si="1"/>
        <v>0.10876132930513595</v>
      </c>
      <c r="F258" s="165">
        <f t="shared" si="6"/>
        <v>15.013955195362046</v>
      </c>
      <c r="G258" s="35"/>
      <c r="H258" s="35"/>
      <c r="I258" s="30">
        <f t="shared" si="8"/>
        <v>451.07785073520375</v>
      </c>
      <c r="J258" s="30"/>
      <c r="K258" s="30"/>
      <c r="L258" s="31">
        <f t="shared" si="7"/>
        <v>-7.1808259173849615E-3</v>
      </c>
      <c r="M258" s="30"/>
      <c r="N258" s="30"/>
      <c r="O258" s="167">
        <f t="shared" si="5"/>
        <v>-3.239111521317656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Sales!R258</f>
        <v>462</v>
      </c>
      <c r="D259" s="30">
        <f>Returns!R259</f>
        <v>79</v>
      </c>
      <c r="E259" s="31">
        <f t="shared" si="1"/>
        <v>0.17099567099567101</v>
      </c>
      <c r="F259" s="165">
        <f t="shared" si="6"/>
        <v>39.351939486078138</v>
      </c>
      <c r="G259" s="35"/>
      <c r="H259" s="35"/>
      <c r="I259" s="30">
        <f t="shared" si="8"/>
        <v>567.3859390240857</v>
      </c>
      <c r="J259" s="30"/>
      <c r="K259" s="30"/>
      <c r="L259" s="31">
        <f t="shared" si="7"/>
        <v>7.8854017603724957E-2</v>
      </c>
      <c r="M259" s="30"/>
      <c r="N259" s="30"/>
      <c r="O259" s="167">
        <f t="shared" si="5"/>
        <v>44.74066082391127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Sales!R259</f>
        <v>372</v>
      </c>
      <c r="D260" s="30">
        <f>Returns!R260</f>
        <v>399</v>
      </c>
      <c r="E260" s="31">
        <f t="shared" si="1"/>
        <v>1.0725806451612903</v>
      </c>
      <c r="F260" s="166">
        <f t="shared" si="6"/>
        <v>48.032059121998245</v>
      </c>
      <c r="G260" s="36"/>
      <c r="H260" s="36"/>
      <c r="I260" s="33">
        <f t="shared" si="8"/>
        <v>532.39353504712221</v>
      </c>
      <c r="J260" s="33"/>
      <c r="K260" s="33"/>
      <c r="L260" s="34">
        <f t="shared" si="7"/>
        <v>7.5875731461065313E-2</v>
      </c>
      <c r="M260" s="33"/>
      <c r="N260" s="33"/>
      <c r="O260" s="168">
        <f t="shared" si="5"/>
        <v>40.395748896842711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Sales!R260</f>
        <v>494</v>
      </c>
      <c r="D261" s="30">
        <f>Returns!R261</f>
        <v>58</v>
      </c>
      <c r="E261" s="31">
        <f t="shared" si="1"/>
        <v>0.11740890688259109</v>
      </c>
      <c r="F261" s="35"/>
      <c r="G261" s="35">
        <f>_xlfn.FORECAST.ETS($B261,$D$149:$D$260,$B$149:$B$260,12,1)</f>
        <v>106.72886137229979</v>
      </c>
      <c r="H261" s="35"/>
      <c r="I261" s="30"/>
      <c r="J261" s="30">
        <f>_xlfn.FORECAST.ETS($B261,$C$149:$C$260,$B$149:$B$260,12,1)</f>
        <v>509.88331458691181</v>
      </c>
      <c r="K261" s="30"/>
      <c r="L261" s="30"/>
      <c r="M261" s="31">
        <f>_xlfn.FORECAST.ETS($B261,$E$149:$E$260,$B$149:$B$260,12,1)</f>
        <v>0.330102769224354</v>
      </c>
      <c r="N261" s="30"/>
      <c r="O261" s="37"/>
      <c r="P261" s="37">
        <f>J261*M261</f>
        <v>168.31389412643205</v>
      </c>
      <c r="Q261" s="37"/>
      <c r="R261" t="s">
        <v>159</v>
      </c>
      <c r="S261" s="35">
        <f>SUM(G265:G272)-SUM($D265:$D272)</f>
        <v>834.7311382478465</v>
      </c>
      <c r="T261" s="37">
        <f>SUM(P265:P272)-SUM($D265:$D272)</f>
        <v>1292.4927904612259</v>
      </c>
      <c r="U261" s="35">
        <f>ABS(S261)</f>
        <v>834.7311382478465</v>
      </c>
      <c r="V261" s="37">
        <f>ABS(T261)</f>
        <v>1292.4927904612259</v>
      </c>
      <c r="W261" s="53">
        <f>U261/SUM(D265:D272)</f>
        <v>0.68758742854023602</v>
      </c>
      <c r="X261" s="54">
        <f>V261/SUM(D265:D272)</f>
        <v>1.0646563348115534</v>
      </c>
      <c r="Y261" s="35">
        <f>S261^2</f>
        <v>696776.07316054543</v>
      </c>
      <c r="Z261" s="37">
        <f>T261^2</f>
        <v>1670537.6133942464</v>
      </c>
      <c r="AA261" s="67">
        <f>SUM(G304:G311)-SUM($D265:$D272)</f>
        <v>2168.208094996829</v>
      </c>
      <c r="AB261" s="67">
        <f>ABS(AA261)</f>
        <v>2168.208094996829</v>
      </c>
      <c r="AC261" s="68">
        <f>AB261/SUM(D265:D272)</f>
        <v>1.7860033731440108</v>
      </c>
      <c r="AD261" s="67">
        <f>AA261^2</f>
        <v>4701126.343209778</v>
      </c>
    </row>
    <row r="262" spans="2:30" x14ac:dyDescent="0.25">
      <c r="B262" s="27">
        <v>45107</v>
      </c>
      <c r="C262" s="30">
        <f>Sales!R261</f>
        <v>548</v>
      </c>
      <c r="D262" s="30">
        <f>Returns!R262</f>
        <v>144</v>
      </c>
      <c r="E262" s="31">
        <f t="shared" si="1"/>
        <v>0.26277372262773724</v>
      </c>
      <c r="F262" s="35"/>
      <c r="G262" s="35">
        <f t="shared" ref="G262:G264" si="9">_xlfn.FORECAST.ETS($B262,$D$149:$D$260,$B$149:$B$260,12,1)</f>
        <v>148.98709959352877</v>
      </c>
      <c r="H262" s="35"/>
      <c r="I262" s="30"/>
      <c r="J262" s="30">
        <f t="shared" ref="J262:J264" si="10">_xlfn.FORECAST.ETS($B262,$C$149:$C$260,$B$149:$B$260,12,1)</f>
        <v>644.10437644112505</v>
      </c>
      <c r="K262" s="30"/>
      <c r="L262" s="30"/>
      <c r="M262" s="31">
        <f t="shared" ref="M262:M264" si="11">_xlfn.FORECAST.ETS($B262,$E$149:$E$260,$B$149:$B$260,12,1)</f>
        <v>0.38016247036176254</v>
      </c>
      <c r="N262" s="30"/>
      <c r="O262" s="37"/>
      <c r="P262" s="37">
        <f t="shared" si="5"/>
        <v>244.86431091868076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Sales!R262</f>
        <v>549</v>
      </c>
      <c r="D263" s="30">
        <f>Returns!R263</f>
        <v>284</v>
      </c>
      <c r="E263" s="31">
        <f t="shared" si="1"/>
        <v>0.51730418943533696</v>
      </c>
      <c r="F263" s="35"/>
      <c r="G263" s="35">
        <f t="shared" si="9"/>
        <v>147.76654205868743</v>
      </c>
      <c r="H263" s="35"/>
      <c r="I263" s="30"/>
      <c r="J263" s="30">
        <f t="shared" si="10"/>
        <v>656.83948679947787</v>
      </c>
      <c r="K263" s="30"/>
      <c r="L263" s="30"/>
      <c r="M263" s="31">
        <f t="shared" si="11"/>
        <v>0.37632441364114722</v>
      </c>
      <c r="N263" s="30"/>
      <c r="O263" s="37"/>
      <c r="P263" s="37">
        <f t="shared" si="5"/>
        <v>247.18473472616557</v>
      </c>
      <c r="Q263" s="37"/>
      <c r="R263" t="s">
        <v>160</v>
      </c>
      <c r="S263" s="35">
        <f>SUM(G270:G272)-SUM($D270:$D272)</f>
        <v>372.82656992711895</v>
      </c>
      <c r="T263" s="37">
        <f>SUM(P270:P272)-SUM($D270:$D272)</f>
        <v>562.25739860292765</v>
      </c>
      <c r="U263" s="35">
        <f>ABS(S263)</f>
        <v>372.82656992711895</v>
      </c>
      <c r="V263" s="37">
        <f>ABS(T263)</f>
        <v>562.25739860292765</v>
      </c>
      <c r="W263" s="53">
        <f>U263/SUM(D267:D274)</f>
        <v>0.28946162261422281</v>
      </c>
      <c r="X263" s="54">
        <f>V263/SUM(D267:D274)</f>
        <v>0.43653524736252147</v>
      </c>
      <c r="Y263" s="35">
        <f>S263^2</f>
        <v>138999.65124362093</v>
      </c>
      <c r="Z263" s="37">
        <f>T263^2</f>
        <v>316133.38228373148</v>
      </c>
      <c r="AA263" s="67">
        <f>SUM(G309:G311)-SUM($D270:$D272)</f>
        <v>854.71260029433779</v>
      </c>
      <c r="AB263" s="67">
        <f>ABS(AA263)</f>
        <v>854.71260029433779</v>
      </c>
      <c r="AC263" s="68">
        <f>AB263/SUM(D267:D274)</f>
        <v>0.66359673935895791</v>
      </c>
      <c r="AD263" s="67">
        <f>AA263^2</f>
        <v>730533.62910190842</v>
      </c>
    </row>
    <row r="264" spans="2:30" x14ac:dyDescent="0.25">
      <c r="B264" s="27">
        <v>45169</v>
      </c>
      <c r="C264" s="30">
        <f>Sales!R263</f>
        <v>615</v>
      </c>
      <c r="D264" s="30">
        <f>Returns!R264</f>
        <v>454</v>
      </c>
      <c r="E264" s="31">
        <f t="shared" si="1"/>
        <v>0.73821138211382109</v>
      </c>
      <c r="F264" s="35"/>
      <c r="G264" s="35">
        <f t="shared" si="9"/>
        <v>137.55659739073448</v>
      </c>
      <c r="H264" s="35"/>
      <c r="I264" s="30"/>
      <c r="J264" s="30">
        <f t="shared" si="10"/>
        <v>582.81699299151171</v>
      </c>
      <c r="K264" s="30"/>
      <c r="L264" s="30"/>
      <c r="M264" s="31">
        <f t="shared" si="11"/>
        <v>0.434146659602834</v>
      </c>
      <c r="N264" s="30"/>
      <c r="O264" s="37"/>
      <c r="P264" s="37">
        <f t="shared" si="5"/>
        <v>253.02805066703311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Sales!R264</f>
        <v>458.99999999999994</v>
      </c>
      <c r="D265" s="30">
        <f>Returns!R265</f>
        <v>174</v>
      </c>
      <c r="E265" s="31">
        <f t="shared" si="1"/>
        <v>0.37908496732026148</v>
      </c>
      <c r="F265" s="35"/>
      <c r="G265" s="175">
        <f>_xlfn.FORECAST.ETS($B265,$D$149:$D$264,$B$149:$B$264,12,1)</f>
        <v>237.12241597947516</v>
      </c>
      <c r="H265" s="35"/>
      <c r="I265" s="30"/>
      <c r="J265" s="173">
        <f>_xlfn.FORECAST.ETS($B265,$C$149:$C$264,$B$149:$B$264,12,1)</f>
        <v>661.68561775048943</v>
      </c>
      <c r="K265" s="30"/>
      <c r="L265" s="30"/>
      <c r="M265" s="177">
        <f>_xlfn.FORECAST.ETS($B265,$E$149:$E$264,$B$149:$B$264,12,1)</f>
        <v>0.48529068629465527</v>
      </c>
      <c r="N265" s="30"/>
      <c r="O265" s="37"/>
      <c r="P265" s="167">
        <f t="shared" si="5"/>
        <v>321.10986754943792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Sales!R265</f>
        <v>398</v>
      </c>
      <c r="D266" s="30">
        <f>Returns!R266</f>
        <v>25</v>
      </c>
      <c r="E266" s="31">
        <f t="shared" si="1"/>
        <v>6.2814070351758788E-2</v>
      </c>
      <c r="F266" s="35"/>
      <c r="G266" s="165">
        <f t="shared" ref="G266:G272" si="12">_xlfn.FORECAST.ETS($B266,$D$149:$D$264,$B$149:$B$264,12,1)</f>
        <v>254.04618980991373</v>
      </c>
      <c r="H266" s="35"/>
      <c r="I266" s="30"/>
      <c r="J266" s="30">
        <f t="shared" ref="J266:J272" si="13">_xlfn.FORECAST.ETS($B266,$C$149:$C$264,$B$149:$B$264,12,1)</f>
        <v>626.1680668421219</v>
      </c>
      <c r="K266" s="30"/>
      <c r="L266" s="30"/>
      <c r="M266" s="31">
        <f t="shared" ref="M266:M272" si="14">_xlfn.FORECAST.ETS($B266,$E$149:$E$264,$B$149:$B$264,12,1)</f>
        <v>0.49439739395244847</v>
      </c>
      <c r="N266" s="30"/>
      <c r="O266" s="37"/>
      <c r="P266" s="167">
        <f t="shared" ref="P266:P272" si="15">J266*M266</f>
        <v>309.5758604229876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Sales!R266</f>
        <v>397</v>
      </c>
      <c r="D267" s="30">
        <f>Returns!R267</f>
        <v>327</v>
      </c>
      <c r="E267" s="31">
        <f t="shared" si="1"/>
        <v>0.82367758186397988</v>
      </c>
      <c r="F267" s="35"/>
      <c r="G267" s="165">
        <f t="shared" si="12"/>
        <v>244.09059249611525</v>
      </c>
      <c r="H267" s="35"/>
      <c r="I267" s="30"/>
      <c r="J267" s="30">
        <f t="shared" si="13"/>
        <v>590.19517630395671</v>
      </c>
      <c r="K267" s="30"/>
      <c r="L267" s="30"/>
      <c r="M267" s="31">
        <f t="shared" si="14"/>
        <v>0.50083469314869666</v>
      </c>
      <c r="N267" s="30"/>
      <c r="O267" s="37"/>
      <c r="P267" s="167">
        <f t="shared" si="15"/>
        <v>295.59022002203307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Sales!R267</f>
        <v>439</v>
      </c>
      <c r="D268" s="30">
        <f>Returns!R268</f>
        <v>26</v>
      </c>
      <c r="E268" s="31">
        <f t="shared" si="1"/>
        <v>5.9225512528473807E-2</v>
      </c>
      <c r="F268" s="35"/>
      <c r="G268" s="165">
        <f t="shared" si="12"/>
        <v>271.73712110038969</v>
      </c>
      <c r="H268" s="35"/>
      <c r="I268" s="30"/>
      <c r="J268" s="30">
        <f t="shared" si="13"/>
        <v>643.37855270626994</v>
      </c>
      <c r="K268" s="30"/>
      <c r="L268" s="30"/>
      <c r="M268" s="31">
        <f t="shared" si="14"/>
        <v>0.51250884099231986</v>
      </c>
      <c r="N268" s="30"/>
      <c r="O268" s="37"/>
      <c r="P268" s="167">
        <f t="shared" si="15"/>
        <v>329.73719636680659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Sales!R268</f>
        <v>308</v>
      </c>
      <c r="D269" s="30">
        <f>Returns!R269</f>
        <v>266</v>
      </c>
      <c r="E269" s="31">
        <f t="shared" si="1"/>
        <v>0.86363636363636365</v>
      </c>
      <c r="F269" s="35"/>
      <c r="G269" s="165">
        <f t="shared" si="12"/>
        <v>272.90824893483358</v>
      </c>
      <c r="H269" s="35"/>
      <c r="I269" s="30"/>
      <c r="J269" s="30">
        <f t="shared" si="13"/>
        <v>506.187613349863</v>
      </c>
      <c r="K269" s="30"/>
      <c r="L269" s="30"/>
      <c r="M269" s="31">
        <f t="shared" si="14"/>
        <v>0.57730027323892141</v>
      </c>
      <c r="N269" s="30"/>
      <c r="O269" s="37"/>
      <c r="P269" s="167">
        <f t="shared" si="15"/>
        <v>292.22224749703344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Sales!R269</f>
        <v>402</v>
      </c>
      <c r="D270" s="30">
        <f>Returns!R270</f>
        <v>57</v>
      </c>
      <c r="E270" s="31">
        <f t="shared" si="1"/>
        <v>0.1417910447761194</v>
      </c>
      <c r="F270" s="35"/>
      <c r="G270" s="165">
        <f t="shared" si="12"/>
        <v>221.47571395666185</v>
      </c>
      <c r="H270" s="35"/>
      <c r="I270" s="30"/>
      <c r="J270" s="30">
        <f t="shared" si="13"/>
        <v>536.24986531618731</v>
      </c>
      <c r="K270" s="30"/>
      <c r="L270" s="30"/>
      <c r="M270" s="31">
        <f t="shared" si="14"/>
        <v>0.47159761486587687</v>
      </c>
      <c r="N270" s="30"/>
      <c r="O270" s="37"/>
      <c r="P270" s="167">
        <f t="shared" si="15"/>
        <v>252.89415745526165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Sales!R270</f>
        <v>315</v>
      </c>
      <c r="D271" s="30">
        <f>Returns!R271</f>
        <v>255</v>
      </c>
      <c r="E271" s="31">
        <f t="shared" si="1"/>
        <v>0.80952380952380953</v>
      </c>
      <c r="F271" s="35"/>
      <c r="G271" s="165">
        <f t="shared" si="12"/>
        <v>233.81741044634322</v>
      </c>
      <c r="H271" s="35"/>
      <c r="I271" s="30"/>
      <c r="J271" s="30">
        <f t="shared" si="13"/>
        <v>712.82099430513267</v>
      </c>
      <c r="K271" s="30"/>
      <c r="L271" s="30"/>
      <c r="M271" s="31">
        <f t="shared" si="14"/>
        <v>0.47004219005971121</v>
      </c>
      <c r="N271" s="30"/>
      <c r="O271" s="37"/>
      <c r="P271" s="167">
        <f t="shared" si="15"/>
        <v>335.05594128372547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Sales!R271</f>
        <v>331</v>
      </c>
      <c r="D272" s="30">
        <f>Returns!R272</f>
        <v>84</v>
      </c>
      <c r="E272" s="31">
        <f t="shared" si="1"/>
        <v>0.25377643504531722</v>
      </c>
      <c r="F272" s="36"/>
      <c r="G272" s="166">
        <f t="shared" si="12"/>
        <v>313.53344552411386</v>
      </c>
      <c r="H272" s="36"/>
      <c r="I272" s="33"/>
      <c r="J272" s="33">
        <f t="shared" si="13"/>
        <v>653.90202948983426</v>
      </c>
      <c r="K272" s="33"/>
      <c r="L272" s="33"/>
      <c r="M272" s="34">
        <f t="shared" si="14"/>
        <v>0.56630394640746007</v>
      </c>
      <c r="N272" s="33"/>
      <c r="O272" s="38"/>
      <c r="P272" s="168">
        <f t="shared" si="15"/>
        <v>370.3072998639405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Sales!R272</f>
        <v>415</v>
      </c>
      <c r="D273" s="30">
        <f>Returns!R273</f>
        <v>161</v>
      </c>
      <c r="E273" s="31">
        <f t="shared" si="1"/>
        <v>0.38795180722891565</v>
      </c>
      <c r="F273" s="35"/>
      <c r="G273" s="35"/>
      <c r="H273" s="35">
        <f>_xlfn.FORECAST.ETS($B273,$D$149:$D$272,$B$149:$B$272,12,1)</f>
        <v>108.03915635797262</v>
      </c>
      <c r="I273" s="30"/>
      <c r="J273" s="30"/>
      <c r="K273" s="30">
        <f>_xlfn.FORECAST.ETS($B273,$C$149:$C$272,$B$149:$B$272,12,1)</f>
        <v>449.81368223041534</v>
      </c>
      <c r="L273" s="30"/>
      <c r="M273" s="30"/>
      <c r="N273" s="31">
        <f>_xlfn.FORECAST.ETS($B273,$E$149:$E$272,$B$149:$B$272,12,1)</f>
        <v>0.34510990398892355</v>
      </c>
      <c r="O273" s="37"/>
      <c r="P273" s="37"/>
      <c r="Q273" s="37">
        <f>K273*N273</f>
        <v>155.23515668744281</v>
      </c>
      <c r="R273" t="s">
        <v>159</v>
      </c>
      <c r="S273" s="35">
        <f>SUM(H277:H284)-SUM($D277:$D284)</f>
        <v>-905.16512511478686</v>
      </c>
      <c r="T273" s="37">
        <f>SUM(Q277:Q284)-SUM($D277:$D284)</f>
        <v>95.831204062186544</v>
      </c>
      <c r="U273" s="35">
        <f>ABS(S273)</f>
        <v>905.16512511478686</v>
      </c>
      <c r="V273" s="37">
        <f>ABS(T273)</f>
        <v>95.831204062186544</v>
      </c>
      <c r="W273" s="53">
        <f>U273/SUM(D277:D284)</f>
        <v>0.88051082209609621</v>
      </c>
      <c r="X273" s="54">
        <f>V273/SUM(D277:D284)</f>
        <v>9.3221015624695078E-2</v>
      </c>
      <c r="Y273" s="35">
        <f>S273^2</f>
        <v>819323.90372406773</v>
      </c>
      <c r="Z273" s="37">
        <f>T273^2</f>
        <v>9183.619672008439</v>
      </c>
      <c r="AA273" s="67">
        <f>SUM(H316:H323)-SUM($D277:$D284)</f>
        <v>-1120.4578662320978</v>
      </c>
      <c r="AB273" s="67">
        <f>ABS(AA273)</f>
        <v>1120.4578662320978</v>
      </c>
      <c r="AC273" s="68">
        <f>AB273/SUM(D277:D284)</f>
        <v>1.0899395585915348</v>
      </c>
      <c r="AD273" s="67">
        <f>AA273^2</f>
        <v>1255425.8300013856</v>
      </c>
    </row>
    <row r="274" spans="2:33" x14ac:dyDescent="0.25">
      <c r="B274" s="27">
        <v>45473</v>
      </c>
      <c r="C274" s="30">
        <f>Sales!R273</f>
        <v>460.00000000000006</v>
      </c>
      <c r="D274" s="30">
        <f>Returns!R274</f>
        <v>112</v>
      </c>
      <c r="E274" s="31">
        <f t="shared" si="1"/>
        <v>0.2434782608695652</v>
      </c>
      <c r="F274" s="35"/>
      <c r="G274" s="35"/>
      <c r="H274" s="35">
        <f t="shared" ref="H274:H276" si="16">_xlfn.FORECAST.ETS($B274,$D$149:$D$272,$B$149:$B$272,12,1)</f>
        <v>150.33574330520801</v>
      </c>
      <c r="I274" s="30"/>
      <c r="J274" s="30"/>
      <c r="K274" s="30">
        <f t="shared" ref="K274:K276" si="17">_xlfn.FORECAST.ETS($B274,$C$149:$C$272,$B$149:$B$272,12,1)</f>
        <v>511.44176764146397</v>
      </c>
      <c r="L274" s="30"/>
      <c r="M274" s="30"/>
      <c r="N274" s="31">
        <f t="shared" ref="N274:N276" si="18">_xlfn.FORECAST.ETS($B274,$E$149:$E$272,$B$149:$B$272,12,1)</f>
        <v>0.39557636422255249</v>
      </c>
      <c r="O274" s="37"/>
      <c r="P274" s="37"/>
      <c r="Q274" s="37">
        <f t="shared" ref="Q274:Q284" si="19">K274*N274</f>
        <v>202.31427495516581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Sales!R274</f>
        <v>331</v>
      </c>
      <c r="D275" s="30">
        <f>Returns!R275</f>
        <v>175</v>
      </c>
      <c r="E275" s="31">
        <f t="shared" si="1"/>
        <v>0.52870090634441091</v>
      </c>
      <c r="F275" s="35"/>
      <c r="G275" s="35"/>
      <c r="H275" s="35">
        <f t="shared" si="16"/>
        <v>149.24389986312553</v>
      </c>
      <c r="I275" s="30"/>
      <c r="J275" s="30"/>
      <c r="K275" s="30">
        <f t="shared" si="17"/>
        <v>483.59302656762839</v>
      </c>
      <c r="L275" s="30"/>
      <c r="M275" s="30"/>
      <c r="N275" s="31">
        <f t="shared" si="18"/>
        <v>0.39202772975583605</v>
      </c>
      <c r="O275" s="37"/>
      <c r="P275" s="37"/>
      <c r="Q275" s="37">
        <f t="shared" si="19"/>
        <v>189.58187633106107</v>
      </c>
      <c r="R275" t="s">
        <v>160</v>
      </c>
      <c r="S275" s="35">
        <f>SUM(H282:H284)-SUM($D282:$D284)</f>
        <v>-412.30494522898113</v>
      </c>
      <c r="T275" s="37">
        <f>SUM(Q282:Q284)-SUM($D282:$D284)</f>
        <v>-10.082518569825993</v>
      </c>
      <c r="U275" s="35">
        <f>ABS(S275)</f>
        <v>412.30494522898113</v>
      </c>
      <c r="V275" s="37">
        <f>ABS(T275)</f>
        <v>10.082518569825993</v>
      </c>
      <c r="W275" s="53">
        <f>U275/SUM(D279:D286)</f>
        <v>0.56019693645241997</v>
      </c>
      <c r="X275" s="54">
        <f>V275/SUM(D279:D286)</f>
        <v>1.3699074143785317E-2</v>
      </c>
      <c r="Y275" s="35">
        <f>S275^2</f>
        <v>169995.36786027314</v>
      </c>
      <c r="Z275" s="37">
        <f>T275^2</f>
        <v>101.65718071088598</v>
      </c>
      <c r="AA275" s="67">
        <f>SUM(H321:H323)-SUM($D282:$D284)</f>
        <v>-453.48530633088285</v>
      </c>
      <c r="AB275" s="67">
        <f>ABS(AA275)</f>
        <v>453.48530633088285</v>
      </c>
      <c r="AC275" s="68">
        <f>AB275/SUM(D279:D286)</f>
        <v>0.6161485140365256</v>
      </c>
      <c r="AD275" s="67">
        <f>AA275^2</f>
        <v>205648.92305801465</v>
      </c>
    </row>
    <row r="276" spans="2:33" x14ac:dyDescent="0.25">
      <c r="B276" s="27">
        <v>45535</v>
      </c>
      <c r="C276" s="30">
        <f>Sales!R275</f>
        <v>338</v>
      </c>
      <c r="D276" s="30">
        <f>Returns!R276</f>
        <v>0</v>
      </c>
      <c r="E276" s="31"/>
      <c r="F276" s="35"/>
      <c r="G276" s="35"/>
      <c r="H276" s="35">
        <f t="shared" si="16"/>
        <v>139.14706353940124</v>
      </c>
      <c r="I276" s="30"/>
      <c r="J276" s="30"/>
      <c r="K276" s="30">
        <f t="shared" si="17"/>
        <v>370.21905189725356</v>
      </c>
      <c r="L276" s="30"/>
      <c r="M276" s="30"/>
      <c r="N276" s="31">
        <f t="shared" si="18"/>
        <v>0.45002419854001052</v>
      </c>
      <c r="O276" s="37"/>
      <c r="P276" s="37"/>
      <c r="Q276" s="37">
        <f t="shared" si="19"/>
        <v>166.60753211430409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Sales!R276</f>
        <v>315</v>
      </c>
      <c r="D277" s="30">
        <f>Returns!R277</f>
        <v>211</v>
      </c>
      <c r="E277" s="31">
        <f t="shared" ref="E277:E284" si="20">IFERROR(D277/C277,0)</f>
        <v>0.66984126984126979</v>
      </c>
      <c r="F277" s="35"/>
      <c r="G277" s="35"/>
      <c r="H277" s="175">
        <f>_xlfn.FORECAST.ETS($B277,$D$149:$D$276,$B$149:$B$276,12,1)</f>
        <v>-0.99965113600930466</v>
      </c>
      <c r="I277" s="30"/>
      <c r="J277" s="30"/>
      <c r="K277" s="173">
        <f>_xlfn.FORECAST.ETS($B277,$C$149:$C$276,$B$149:$B$276,12,1)</f>
        <v>349.2090295490928</v>
      </c>
      <c r="L277" s="30"/>
      <c r="M277" s="30"/>
      <c r="N277" s="177">
        <f>_xlfn.FORECAST.ETS($B277,$E$149:$E$276,$B$149:$B$276,12,1)</f>
        <v>0.44142453228004463</v>
      </c>
      <c r="O277" s="37"/>
      <c r="P277" s="37"/>
      <c r="Q277" s="167">
        <f t="shared" si="19"/>
        <v>154.14943253667658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Sales!R277</f>
        <v>286</v>
      </c>
      <c r="D278" s="30">
        <f>Returns!R278</f>
        <v>81</v>
      </c>
      <c r="E278" s="31">
        <f t="shared" si="20"/>
        <v>0.28321678321678323</v>
      </c>
      <c r="F278" s="35"/>
      <c r="G278" s="35"/>
      <c r="H278" s="165">
        <f t="shared" ref="H278:H284" si="21">_xlfn.FORECAST.ETS($B278,$D$149:$D$276,$B$149:$B$276,12,1)</f>
        <v>14.937423743379908</v>
      </c>
      <c r="I278" s="30"/>
      <c r="J278" s="30"/>
      <c r="K278" s="30">
        <f t="shared" ref="K278:K284" si="22">_xlfn.FORECAST.ETS($B278,$C$149:$C$276,$B$149:$B$276,12,1)</f>
        <v>313.28722987692231</v>
      </c>
      <c r="L278" s="30"/>
      <c r="M278" s="30"/>
      <c r="N278" s="31">
        <f t="shared" ref="N278:N284" si="23">_xlfn.FORECAST.ETS($B278,$E$149:$E$276,$B$149:$B$276,12,1)</f>
        <v>0.44999892974407679</v>
      </c>
      <c r="O278" s="37"/>
      <c r="P278" s="37"/>
      <c r="Q278" s="167">
        <f t="shared" si="19"/>
        <v>140.97891814710161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Sales!R278</f>
        <v>265</v>
      </c>
      <c r="D279" s="30">
        <f>Returns!R279</f>
        <v>193</v>
      </c>
      <c r="E279" s="31">
        <f t="shared" si="20"/>
        <v>0.72830188679245278</v>
      </c>
      <c r="F279" s="35"/>
      <c r="G279" s="35"/>
      <c r="H279" s="165">
        <f t="shared" si="21"/>
        <v>4.5491941646765905</v>
      </c>
      <c r="I279" s="30"/>
      <c r="J279" s="30"/>
      <c r="K279" s="30">
        <f t="shared" si="22"/>
        <v>277.6111438033156</v>
      </c>
      <c r="L279" s="30"/>
      <c r="M279" s="30"/>
      <c r="N279" s="31">
        <f t="shared" si="23"/>
        <v>0.45714538558790363</v>
      </c>
      <c r="O279" s="37"/>
      <c r="P279" s="37"/>
      <c r="Q279" s="167">
        <f t="shared" si="19"/>
        <v>126.90865337746567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Sales!R279</f>
        <v>274</v>
      </c>
      <c r="D280" s="30">
        <f>Returns!R280</f>
        <v>89</v>
      </c>
      <c r="E280" s="31">
        <f t="shared" si="20"/>
        <v>0.32481751824817517</v>
      </c>
      <c r="F280" s="35"/>
      <c r="G280" s="35"/>
      <c r="H280" s="165">
        <f t="shared" si="21"/>
        <v>31.000943955341967</v>
      </c>
      <c r="I280" s="30"/>
      <c r="J280" s="30"/>
      <c r="K280" s="30">
        <f t="shared" si="22"/>
        <v>330.73739372048141</v>
      </c>
      <c r="L280" s="30"/>
      <c r="M280" s="30"/>
      <c r="N280" s="31">
        <f t="shared" si="23"/>
        <v>0.46782102121740898</v>
      </c>
      <c r="O280" s="37"/>
      <c r="P280" s="37"/>
      <c r="Q280" s="167">
        <f t="shared" si="19"/>
        <v>154.72590528509988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Sales!R280</f>
        <v>200</v>
      </c>
      <c r="D281" s="30">
        <f>Returns!R281</f>
        <v>0</v>
      </c>
      <c r="E281" s="31"/>
      <c r="F281" s="35"/>
      <c r="G281" s="35"/>
      <c r="H281" s="165">
        <f t="shared" si="21"/>
        <v>31.651909386805123</v>
      </c>
      <c r="I281" s="30"/>
      <c r="J281" s="30"/>
      <c r="K281" s="30">
        <f t="shared" si="22"/>
        <v>193.43048433099838</v>
      </c>
      <c r="L281" s="30"/>
      <c r="M281" s="30"/>
      <c r="N281" s="31">
        <f t="shared" si="23"/>
        <v>0.53327071812091953</v>
      </c>
      <c r="O281" s="37"/>
      <c r="P281" s="37"/>
      <c r="Q281" s="167">
        <f t="shared" si="19"/>
        <v>103.15081328566878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Sales!R281</f>
        <v>241.99999999999997</v>
      </c>
      <c r="D282" s="30">
        <f>Returns!R282</f>
        <v>232</v>
      </c>
      <c r="E282" s="31">
        <f t="shared" si="20"/>
        <v>0.95867768595041336</v>
      </c>
      <c r="F282" s="35"/>
      <c r="G282" s="35"/>
      <c r="H282" s="165">
        <f t="shared" si="21"/>
        <v>-18.898053910682655</v>
      </c>
      <c r="I282" s="30"/>
      <c r="J282" s="30"/>
      <c r="K282" s="30">
        <f t="shared" si="22"/>
        <v>222.85532997280922</v>
      </c>
      <c r="L282" s="30"/>
      <c r="M282" s="30"/>
      <c r="N282" s="31">
        <f t="shared" si="23"/>
        <v>0.43036646688032371</v>
      </c>
      <c r="O282" s="37"/>
      <c r="P282" s="37"/>
      <c r="Q282" s="167">
        <f t="shared" si="19"/>
        <v>95.909460985846607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Sales!R282</f>
        <v>262</v>
      </c>
      <c r="D283" s="30">
        <f>Returns!R283</f>
        <v>52</v>
      </c>
      <c r="E283" s="31">
        <f t="shared" si="20"/>
        <v>0.19847328244274809</v>
      </c>
      <c r="F283" s="35"/>
      <c r="G283" s="35"/>
      <c r="H283" s="165">
        <f t="shared" si="21"/>
        <v>-9.0320546584700701</v>
      </c>
      <c r="I283" s="30"/>
      <c r="J283" s="30"/>
      <c r="K283" s="30">
        <f t="shared" si="22"/>
        <v>400.13486473602705</v>
      </c>
      <c r="L283" s="30"/>
      <c r="M283" s="30"/>
      <c r="N283" s="31">
        <f t="shared" si="23"/>
        <v>0.42551310473636689</v>
      </c>
      <c r="O283" s="37"/>
      <c r="P283" s="37"/>
      <c r="Q283" s="167">
        <f t="shared" si="19"/>
        <v>170.26262860709309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Sales!R283</f>
        <v>299</v>
      </c>
      <c r="D284" s="30">
        <f>Returns!R284</f>
        <v>170</v>
      </c>
      <c r="E284" s="31">
        <f t="shared" si="20"/>
        <v>0.56856187290969895</v>
      </c>
      <c r="F284" s="35"/>
      <c r="G284" s="35"/>
      <c r="H284" s="165">
        <f t="shared" si="21"/>
        <v>69.625163340171582</v>
      </c>
      <c r="I284" s="30"/>
      <c r="J284" s="30"/>
      <c r="K284" s="30">
        <f t="shared" si="22"/>
        <v>341.21726615659986</v>
      </c>
      <c r="L284" s="30"/>
      <c r="M284" s="30"/>
      <c r="N284" s="31">
        <f t="shared" si="23"/>
        <v>0.52091558507376057</v>
      </c>
      <c r="O284" s="37"/>
      <c r="P284" s="37"/>
      <c r="Q284" s="169">
        <f t="shared" si="19"/>
        <v>177.74539183723431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108.20341007926531</v>
      </c>
      <c r="G288" s="65"/>
      <c r="H288" s="65"/>
      <c r="R288" t="s">
        <v>57</v>
      </c>
      <c r="S288" s="47">
        <f>AVERAGE(S249)</f>
        <v>-579.3067299014258</v>
      </c>
      <c r="T288" s="47">
        <f>AVERAGE(T249)</f>
        <v>-555.81941598228855</v>
      </c>
      <c r="U288" s="47">
        <f>AA249</f>
        <v>-493.84405302118785</v>
      </c>
      <c r="V288" s="47">
        <f>AVERAGE(U249)</f>
        <v>579.3067299014258</v>
      </c>
      <c r="W288" s="47">
        <f>AVERAGE(V249)</f>
        <v>555.81941598228855</v>
      </c>
      <c r="X288" s="47">
        <f>AB249</f>
        <v>493.84405302118785</v>
      </c>
      <c r="Y288" s="48">
        <f>AVERAGE(W249)</f>
        <v>0.56517729746480561</v>
      </c>
      <c r="Z288" s="48">
        <f>AVERAGE(X249)</f>
        <v>0.54226284486076937</v>
      </c>
      <c r="AA288" s="48">
        <f>AC249</f>
        <v>0.48179907611823203</v>
      </c>
      <c r="AB288" s="47">
        <f>SQRT(AVERAGE(Y249))</f>
        <v>579.3067299014258</v>
      </c>
      <c r="AC288" s="47">
        <f>SQRT(AVERAGE(Z249))</f>
        <v>555.81941598228855</v>
      </c>
      <c r="AD288" s="30">
        <f>SQRT(AVERAGE(AD249))</f>
        <v>493.84405302118785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109.26992060953195</v>
      </c>
      <c r="G289" s="65"/>
      <c r="H289" s="65"/>
      <c r="R289" t="s">
        <v>58</v>
      </c>
      <c r="S289" s="47">
        <f>S261</f>
        <v>834.7311382478465</v>
      </c>
      <c r="T289" s="47">
        <f>AVERAGE(T261)</f>
        <v>1292.4927904612259</v>
      </c>
      <c r="U289" s="47">
        <f>AA261</f>
        <v>2168.208094996829</v>
      </c>
      <c r="V289" s="47">
        <f>AVERAGE(U261)</f>
        <v>834.7311382478465</v>
      </c>
      <c r="W289" s="47">
        <f>AVERAGE(V261)</f>
        <v>1292.4927904612259</v>
      </c>
      <c r="X289" s="47">
        <f>AB261</f>
        <v>2168.208094996829</v>
      </c>
      <c r="Y289" s="48">
        <f>AVERAGE(W261)</f>
        <v>0.68758742854023602</v>
      </c>
      <c r="Z289" s="48">
        <f>AVERAGE(X261)</f>
        <v>1.0646563348115534</v>
      </c>
      <c r="AA289" s="48">
        <f>AC261</f>
        <v>1.7860033731440108</v>
      </c>
      <c r="AB289" s="47">
        <f>SQRT(AVERAGE(Y261))</f>
        <v>834.7311382478465</v>
      </c>
      <c r="AC289" s="47">
        <f>SQRT(AVERAGE(Z261))</f>
        <v>1292.4927904612259</v>
      </c>
      <c r="AD289" s="30">
        <f>SQRT(AVERAGE(AD261))</f>
        <v>2168.208094996829</v>
      </c>
    </row>
    <row r="290" spans="2:37" x14ac:dyDescent="0.25">
      <c r="B290" s="27">
        <v>44773</v>
      </c>
      <c r="F290" s="64">
        <f t="shared" si="24"/>
        <v>110.79612454874798</v>
      </c>
      <c r="G290" s="65"/>
      <c r="H290" s="65"/>
      <c r="R290" t="s">
        <v>59</v>
      </c>
      <c r="S290" s="55">
        <f>AVERAGE(S273)</f>
        <v>-905.16512511478686</v>
      </c>
      <c r="T290" s="55">
        <f>AVERAGE(T273)</f>
        <v>95.831204062186544</v>
      </c>
      <c r="U290" s="55">
        <f>AA273</f>
        <v>-1120.4578662320978</v>
      </c>
      <c r="V290" s="55">
        <f>AVERAGE(U273)</f>
        <v>905.16512511478686</v>
      </c>
      <c r="W290" s="55">
        <f>AVERAGE(V273)</f>
        <v>95.831204062186544</v>
      </c>
      <c r="X290" s="55">
        <f>AB273</f>
        <v>1120.4578662320978</v>
      </c>
      <c r="Y290" s="56">
        <f>AVERAGE(W273)</f>
        <v>0.88051082209609621</v>
      </c>
      <c r="Z290" s="56">
        <f>AVERAGE(X273)</f>
        <v>9.3221015624695078E-2</v>
      </c>
      <c r="AA290" s="56">
        <f>AC273</f>
        <v>1.0899395585915348</v>
      </c>
      <c r="AB290" s="55">
        <f>SQRT(AVERAGE(Y273))</f>
        <v>905.16512511478686</v>
      </c>
      <c r="AC290" s="55">
        <f>SQRT(AVERAGE(Z273))</f>
        <v>95.831204062186544</v>
      </c>
      <c r="AD290" s="55">
        <f>SQRT(AVERAGE(AD273))</f>
        <v>1120.4578662320978</v>
      </c>
      <c r="AE290" s="51"/>
      <c r="AF290" s="51"/>
    </row>
    <row r="291" spans="2:37" x14ac:dyDescent="0.25">
      <c r="B291" s="27">
        <v>44804</v>
      </c>
      <c r="F291" s="64">
        <f t="shared" si="24"/>
        <v>111.39128974250721</v>
      </c>
      <c r="G291" s="65"/>
      <c r="H291" s="65"/>
      <c r="R291" t="s">
        <v>69</v>
      </c>
      <c r="S291" s="47">
        <f t="shared" ref="S291:Z291" si="25">AVERAGE(S288:S290)</f>
        <v>-216.58023892278871</v>
      </c>
      <c r="T291" s="47">
        <f t="shared" si="25"/>
        <v>277.50152618037464</v>
      </c>
      <c r="U291" s="47">
        <f t="shared" si="25"/>
        <v>184.63539191451446</v>
      </c>
      <c r="V291" s="47">
        <f t="shared" si="25"/>
        <v>773.06766442135302</v>
      </c>
      <c r="W291" s="47">
        <f t="shared" si="25"/>
        <v>648.04780350190038</v>
      </c>
      <c r="X291" s="47">
        <f t="shared" si="25"/>
        <v>1260.8366714167048</v>
      </c>
      <c r="Y291" s="48">
        <f t="shared" si="25"/>
        <v>0.71109184936704606</v>
      </c>
      <c r="Z291" s="48">
        <f t="shared" si="25"/>
        <v>0.56671339843233925</v>
      </c>
      <c r="AA291" s="48">
        <f>AVERAGE(AA288:AA290)</f>
        <v>1.1192473359512594</v>
      </c>
      <c r="AB291" s="47">
        <f>AVERAGE(AB288:AB290)</f>
        <v>773.06766442135302</v>
      </c>
      <c r="AC291" s="47">
        <f>AVERAGE(AC288:AC290)</f>
        <v>648.04780350190038</v>
      </c>
      <c r="AD291" s="47">
        <f t="shared" ref="AD291" si="26">AVERAGE(AD288:AD290)</f>
        <v>1260.8366714167048</v>
      </c>
      <c r="AE291" s="30">
        <f>SQRT(AVERAGE(Y249,Y261,Y273))</f>
        <v>785.6411954986612</v>
      </c>
      <c r="AF291" s="30">
        <f>SQRT(AVERAGE(Z249,Z261,Z273))</f>
        <v>814.17779717723965</v>
      </c>
      <c r="AG291" s="47">
        <f>SQRT(AVERAGE(AD273,AD261,AD249))</f>
        <v>1437.6409057799699</v>
      </c>
    </row>
    <row r="292" spans="2:37" x14ac:dyDescent="0.25">
      <c r="B292" s="27">
        <v>44834</v>
      </c>
      <c r="F292" s="179">
        <f>_xlfn.FORECAST.ETS($B292,$D$5:$D$252,$B$5:$B$252,12,1)</f>
        <v>38.82194683982712</v>
      </c>
      <c r="G292" s="65"/>
      <c r="H292" s="65"/>
      <c r="R292" t="s">
        <v>70</v>
      </c>
      <c r="S292" s="47">
        <f>ABS(S291)</f>
        <v>216.58023892278871</v>
      </c>
      <c r="T292" s="47">
        <f>ABS(T291)</f>
        <v>277.50152618037464</v>
      </c>
      <c r="U292" s="47">
        <f>ABS(U291)</f>
        <v>184.63539191451446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101.44689358984405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49.753562272257021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66.842935982971156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52.568190723451622</v>
      </c>
      <c r="G296" s="65"/>
      <c r="H296" s="65"/>
      <c r="R296" t="s">
        <v>57</v>
      </c>
      <c r="V296" s="49">
        <f t="shared" ref="V296:X298" si="28">RANK(V288,$V288:$X288,1)</f>
        <v>3</v>
      </c>
      <c r="W296">
        <f t="shared" si="28"/>
        <v>2</v>
      </c>
      <c r="X296">
        <f t="shared" si="28"/>
        <v>1</v>
      </c>
      <c r="Y296" s="49">
        <f t="shared" ref="Y296:AA298" si="29">RANK(Y288,$Y288:$AA288,1)</f>
        <v>3</v>
      </c>
      <c r="Z296">
        <f t="shared" si="29"/>
        <v>2</v>
      </c>
      <c r="AA296">
        <f t="shared" si="29"/>
        <v>1</v>
      </c>
      <c r="AB296" s="49">
        <f t="shared" ref="AB296:AD298" si="30">RANK(AB288,$AB288:$AD288,1)</f>
        <v>3</v>
      </c>
      <c r="AC296">
        <f t="shared" si="30"/>
        <v>2</v>
      </c>
      <c r="AD296">
        <f t="shared" si="30"/>
        <v>1</v>
      </c>
    </row>
    <row r="297" spans="2:37" x14ac:dyDescent="0.25">
      <c r="B297" s="27">
        <v>44985</v>
      </c>
      <c r="F297" s="170">
        <f t="shared" si="27"/>
        <v>56.380866702844557</v>
      </c>
      <c r="G297" s="65"/>
      <c r="H297" s="65"/>
      <c r="R297" t="s">
        <v>58</v>
      </c>
      <c r="V297" s="49">
        <f t="shared" si="28"/>
        <v>1</v>
      </c>
      <c r="W297">
        <f t="shared" si="28"/>
        <v>2</v>
      </c>
      <c r="X297">
        <f t="shared" si="28"/>
        <v>3</v>
      </c>
      <c r="Y297" s="49">
        <f t="shared" si="29"/>
        <v>1</v>
      </c>
      <c r="Z297">
        <f t="shared" si="29"/>
        <v>2</v>
      </c>
      <c r="AA297">
        <f t="shared" si="29"/>
        <v>3</v>
      </c>
      <c r="AB297" s="49">
        <f t="shared" si="30"/>
        <v>1</v>
      </c>
      <c r="AC297">
        <f t="shared" si="30"/>
        <v>2</v>
      </c>
      <c r="AD297">
        <f t="shared" si="30"/>
        <v>3</v>
      </c>
    </row>
    <row r="298" spans="2:37" x14ac:dyDescent="0.25">
      <c r="B298" s="27">
        <v>45016</v>
      </c>
      <c r="F298" s="170">
        <f t="shared" si="27"/>
        <v>85.075951296076369</v>
      </c>
      <c r="G298" s="65"/>
      <c r="H298" s="65"/>
      <c r="R298" t="s">
        <v>59</v>
      </c>
      <c r="S298" s="51"/>
      <c r="T298" s="58"/>
      <c r="U298" s="51"/>
      <c r="V298" s="57">
        <f t="shared" si="28"/>
        <v>2</v>
      </c>
      <c r="W298" s="51">
        <f t="shared" si="28"/>
        <v>1</v>
      </c>
      <c r="X298" s="51">
        <f t="shared" si="28"/>
        <v>3</v>
      </c>
      <c r="Y298" s="57">
        <f t="shared" si="29"/>
        <v>2</v>
      </c>
      <c r="Z298" s="51">
        <f t="shared" si="29"/>
        <v>1</v>
      </c>
      <c r="AA298" s="51">
        <f t="shared" si="29"/>
        <v>3</v>
      </c>
      <c r="AB298" s="57">
        <f t="shared" si="30"/>
        <v>2</v>
      </c>
      <c r="AC298" s="51">
        <f t="shared" si="30"/>
        <v>1</v>
      </c>
      <c r="AD298" s="51">
        <f t="shared" si="30"/>
        <v>3</v>
      </c>
      <c r="AE298" s="51"/>
      <c r="AF298" s="51"/>
    </row>
    <row r="299" spans="2:37" x14ac:dyDescent="0.25">
      <c r="B299" s="32">
        <v>45046</v>
      </c>
      <c r="F299" s="171">
        <f t="shared" si="27"/>
        <v>80.265599571540193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3</v>
      </c>
      <c r="U299">
        <f>RANK(U292,$S292:$U292,1)</f>
        <v>1</v>
      </c>
      <c r="V299">
        <f>RANK(V291,$V291:$X291,1)</f>
        <v>2</v>
      </c>
      <c r="W299">
        <f>RANK(W291,$V291:$X291,1)</f>
        <v>1</v>
      </c>
      <c r="X299">
        <f>RANK(X291,$V291:$X291,1)</f>
        <v>3</v>
      </c>
      <c r="Y299">
        <f>RANK(Y291,$Y291:$Z291,1)</f>
        <v>2</v>
      </c>
      <c r="Z299">
        <f>RANK(Z291,$Y291:$AA291,1)</f>
        <v>1</v>
      </c>
      <c r="AA299">
        <f>RANK(AA291,$Y291:$AA291,1)</f>
        <v>3</v>
      </c>
      <c r="AB299">
        <f>RANK(AB291,$AB291:$AD291,1)</f>
        <v>2</v>
      </c>
      <c r="AC299">
        <f>RANK(AC291,$AB291:$AD291,1)</f>
        <v>1</v>
      </c>
      <c r="AD299">
        <f>RANK(AD291,$AB291:$AD291,1)</f>
        <v>3</v>
      </c>
      <c r="AE299">
        <f>RANK(AE291,$AE291:$AG291,1)</f>
        <v>1</v>
      </c>
      <c r="AF299">
        <f>RANK(AF291,$AE291:$AG291,1)</f>
        <v>2</v>
      </c>
      <c r="AG299">
        <f>RANK(AG291,$AE291:$AG291,1)</f>
        <v>3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380.11140240527783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384.71100827111792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407.0137557480204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403.65218501097377</v>
      </c>
      <c r="H303" s="65"/>
      <c r="S303" s="50">
        <f>AVERAGE(S299,V299,Y299,AB299)</f>
        <v>2</v>
      </c>
      <c r="T303" s="50">
        <f>AVERAGE(T299,W299,Z299,AC299)</f>
        <v>1.5</v>
      </c>
      <c r="U303" s="50">
        <f>AVERAGE(U299,X299,AA299,AD299)</f>
        <v>2.5</v>
      </c>
      <c r="W303" s="52" t="str">
        <f>_xlfn.XLOOKUP(MIN(S303:U303),S303:U303,S302:U302,,0)</f>
        <v>Returns as %</v>
      </c>
    </row>
    <row r="304" spans="2:37" x14ac:dyDescent="0.25">
      <c r="B304" s="27">
        <v>45199</v>
      </c>
      <c r="F304" s="65"/>
      <c r="G304" s="179">
        <f>_xlfn.FORECAST.ETS($B304,$D$5:$D$264,$B$5:$B$264,12,1)</f>
        <v>420.2002037444762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457.49438415472179</v>
      </c>
      <c r="H305" s="65"/>
    </row>
    <row r="306" spans="2:8" x14ac:dyDescent="0.25">
      <c r="B306" s="27">
        <v>45260</v>
      </c>
      <c r="F306" s="65"/>
      <c r="G306" s="170">
        <f t="shared" si="32"/>
        <v>425.82836140149902</v>
      </c>
      <c r="H306" s="65"/>
    </row>
    <row r="307" spans="2:8" x14ac:dyDescent="0.25">
      <c r="B307" s="27">
        <v>45291</v>
      </c>
      <c r="F307" s="65"/>
      <c r="G307" s="170">
        <f t="shared" si="32"/>
        <v>423.21372132340127</v>
      </c>
      <c r="H307" s="65"/>
    </row>
    <row r="308" spans="2:8" x14ac:dyDescent="0.25">
      <c r="B308" s="27">
        <v>45322</v>
      </c>
      <c r="F308" s="65"/>
      <c r="G308" s="170">
        <f t="shared" si="32"/>
        <v>404.75882407839299</v>
      </c>
      <c r="H308" s="65"/>
    </row>
    <row r="309" spans="2:8" x14ac:dyDescent="0.25">
      <c r="B309" s="27">
        <v>45351</v>
      </c>
      <c r="F309" s="65"/>
      <c r="G309" s="170">
        <f t="shared" si="32"/>
        <v>392.77122868175536</v>
      </c>
      <c r="H309" s="65"/>
    </row>
    <row r="310" spans="2:8" x14ac:dyDescent="0.25">
      <c r="B310" s="27">
        <v>45382</v>
      </c>
      <c r="F310" s="65"/>
      <c r="G310" s="170">
        <f t="shared" si="32"/>
        <v>415.56115329056433</v>
      </c>
      <c r="H310" s="65"/>
    </row>
    <row r="311" spans="2:8" x14ac:dyDescent="0.25">
      <c r="B311" s="32">
        <v>45412</v>
      </c>
      <c r="F311" s="66"/>
      <c r="G311" s="171">
        <f t="shared" si="32"/>
        <v>442.38021832201804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160.38639009100049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161.24596013321548</v>
      </c>
    </row>
    <row r="314" spans="2:8" x14ac:dyDescent="0.25">
      <c r="B314" s="27">
        <v>45504</v>
      </c>
      <c r="F314" s="65"/>
      <c r="G314" s="65"/>
      <c r="H314" s="64">
        <f t="shared" si="33"/>
        <v>162.41054500285898</v>
      </c>
    </row>
    <row r="315" spans="2:8" x14ac:dyDescent="0.25">
      <c r="B315" s="27">
        <v>45535</v>
      </c>
      <c r="F315" s="65"/>
      <c r="G315" s="65"/>
      <c r="H315" s="64">
        <f t="shared" si="33"/>
        <v>162.96051649618778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-48.37862718670354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-3.5192850864026477</v>
      </c>
    </row>
    <row r="318" spans="2:8" x14ac:dyDescent="0.25">
      <c r="B318" s="27">
        <v>45626</v>
      </c>
      <c r="F318" s="65"/>
      <c r="G318" s="65"/>
      <c r="H318" s="170">
        <f t="shared" si="34"/>
        <v>2.5744864328200325</v>
      </c>
    </row>
    <row r="319" spans="2:8" x14ac:dyDescent="0.25">
      <c r="B319" s="27">
        <v>45657</v>
      </c>
      <c r="F319" s="65"/>
      <c r="G319" s="65"/>
      <c r="H319" s="170">
        <f t="shared" si="34"/>
        <v>-36.85266892516568</v>
      </c>
    </row>
    <row r="320" spans="2:8" x14ac:dyDescent="0.25">
      <c r="B320" s="27">
        <v>45688</v>
      </c>
      <c r="F320" s="65"/>
      <c r="G320" s="65"/>
      <c r="H320" s="170">
        <f t="shared" si="34"/>
        <v>-6.796465135763019</v>
      </c>
    </row>
    <row r="321" spans="2:12" x14ac:dyDescent="0.25">
      <c r="B321" s="27">
        <v>45716</v>
      </c>
      <c r="F321" s="65"/>
      <c r="G321" s="65"/>
      <c r="H321" s="170">
        <f t="shared" si="34"/>
        <v>-35.835237490358509</v>
      </c>
    </row>
    <row r="322" spans="2:12" x14ac:dyDescent="0.25">
      <c r="B322" s="27">
        <v>45747</v>
      </c>
      <c r="F322" s="65"/>
      <c r="G322" s="65"/>
      <c r="H322" s="170">
        <f t="shared" si="34"/>
        <v>20.562923072502777</v>
      </c>
    </row>
    <row r="323" spans="2:12" x14ac:dyDescent="0.25">
      <c r="B323" s="27">
        <v>45777</v>
      </c>
      <c r="F323" s="65"/>
      <c r="G323" s="65"/>
      <c r="H323" s="170">
        <f t="shared" si="34"/>
        <v>15.787008086972888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1285</v>
      </c>
      <c r="D327" s="109">
        <f>SUM(D249:D252,F253:F260)</f>
        <v>705.6932700985742</v>
      </c>
      <c r="E327" s="47">
        <f>SUM(D249:D252,F292:F299)</f>
        <v>791.15594697881204</v>
      </c>
      <c r="F327" s="110">
        <f>SUM(D249:D252,O253:O260)</f>
        <v>729.18058401771157</v>
      </c>
      <c r="G327" s="111">
        <f>D327-$C327</f>
        <v>-579.3067299014258</v>
      </c>
      <c r="H327" s="111">
        <f t="shared" ref="H327:I329" si="35">E327-$C327</f>
        <v>-493.84405302118796</v>
      </c>
      <c r="I327" s="112">
        <f t="shared" si="35"/>
        <v>-555.81941598228843</v>
      </c>
      <c r="J327" s="118">
        <f>G327/$C327</f>
        <v>-0.45082235789994224</v>
      </c>
      <c r="K327" s="119">
        <f t="shared" ref="K327:L330" si="36">H327/$C327</f>
        <v>-0.38431443814878441</v>
      </c>
      <c r="L327" s="120">
        <f t="shared" si="36"/>
        <v>-0.43254429259322058</v>
      </c>
    </row>
    <row r="328" spans="2:12" x14ac:dyDescent="0.25">
      <c r="B328" t="s">
        <v>107</v>
      </c>
      <c r="C328" s="109">
        <f>SUM(D261:D272)</f>
        <v>2154</v>
      </c>
      <c r="D328" s="109">
        <f>SUM(D261:D264,G265:G272)</f>
        <v>2988.7311382478465</v>
      </c>
      <c r="E328" s="47">
        <f>SUM(D261:D264,G304:G311)</f>
        <v>4322.2080949968295</v>
      </c>
      <c r="F328" s="110">
        <f>SUM(D261:D264,P265:P272)</f>
        <v>3446.4927904612264</v>
      </c>
      <c r="G328" s="111">
        <f t="shared" ref="G328:G329" si="37">D328-$C328</f>
        <v>834.7311382478465</v>
      </c>
      <c r="H328" s="111">
        <f t="shared" si="35"/>
        <v>2168.2080949968295</v>
      </c>
      <c r="I328" s="112">
        <f t="shared" si="35"/>
        <v>1292.4927904612264</v>
      </c>
      <c r="J328" s="118">
        <f t="shared" ref="J328:J330" si="38">G328/$C328</f>
        <v>0.38752606232490555</v>
      </c>
      <c r="K328" s="119">
        <f t="shared" si="36"/>
        <v>1.0065961443810723</v>
      </c>
      <c r="L328" s="120">
        <f t="shared" si="36"/>
        <v>0.60004307820855451</v>
      </c>
    </row>
    <row r="329" spans="2:12" x14ac:dyDescent="0.25">
      <c r="B329" t="s">
        <v>108</v>
      </c>
      <c r="C329" s="109">
        <f>SUM(D273:D284)</f>
        <v>1476</v>
      </c>
      <c r="D329" s="109">
        <f>SUM(D273:D276,H277:H284)</f>
        <v>570.83487488521303</v>
      </c>
      <c r="E329" s="47">
        <f>SUM(D273:D276,H316:H323)</f>
        <v>355.54213376790233</v>
      </c>
      <c r="F329" s="110">
        <f>SUM(D273:D276,Q277:Q284)</f>
        <v>1571.8312040621868</v>
      </c>
      <c r="G329" s="111">
        <f t="shared" si="37"/>
        <v>-905.16512511478697</v>
      </c>
      <c r="H329" s="111">
        <f t="shared" si="35"/>
        <v>-1120.4578662320978</v>
      </c>
      <c r="I329" s="112">
        <f t="shared" si="35"/>
        <v>95.831204062186771</v>
      </c>
      <c r="J329" s="118">
        <f t="shared" si="38"/>
        <v>-0.61325550482031643</v>
      </c>
      <c r="K329" s="119">
        <f t="shared" si="36"/>
        <v>-0.75911779555020176</v>
      </c>
      <c r="L329" s="120">
        <f t="shared" si="36"/>
        <v>6.4926290015031682E-2</v>
      </c>
    </row>
    <row r="330" spans="2:12" x14ac:dyDescent="0.25">
      <c r="B330" s="69" t="s">
        <v>114</v>
      </c>
      <c r="C330" s="113">
        <f>SUM(C327:C329)</f>
        <v>4915</v>
      </c>
      <c r="D330" s="113">
        <f t="shared" ref="D330:F330" si="39">SUM(D327:D329)</f>
        <v>4265.2592832316341</v>
      </c>
      <c r="E330" s="114">
        <f t="shared" si="39"/>
        <v>5468.9061757435438</v>
      </c>
      <c r="F330" s="115">
        <f t="shared" si="39"/>
        <v>5747.5045785411248</v>
      </c>
      <c r="G330" s="114">
        <f>SUM(G327:G329)</f>
        <v>-649.74071676836627</v>
      </c>
      <c r="H330" s="116">
        <f t="shared" ref="H330:I330" si="40">SUM(H327:H329)</f>
        <v>553.90617574354383</v>
      </c>
      <c r="I330" s="117">
        <f t="shared" si="40"/>
        <v>832.50457854112472</v>
      </c>
      <c r="J330" s="121">
        <f t="shared" si="38"/>
        <v>-0.13219546628044074</v>
      </c>
      <c r="K330" s="122">
        <f t="shared" si="36"/>
        <v>0.11269708560397636</v>
      </c>
      <c r="L330" s="123">
        <f t="shared" si="36"/>
        <v>0.16938038220572221</v>
      </c>
    </row>
    <row r="331" spans="2:12" x14ac:dyDescent="0.25">
      <c r="B331" s="69" t="s">
        <v>118</v>
      </c>
      <c r="G331" s="124">
        <f>ABS(G327)+ABS(G328)+ABS(G329)</f>
        <v>2319.2029932640594</v>
      </c>
      <c r="H331" s="125">
        <f t="shared" ref="H331:I331" si="41">ABS(H327)+ABS(H328)+ABS(H329)</f>
        <v>3782.5100142501151</v>
      </c>
      <c r="I331" s="125">
        <f t="shared" si="41"/>
        <v>1944.1434105057015</v>
      </c>
      <c r="J331" s="126">
        <f>G331/$C330</f>
        <v>0.47186225702218909</v>
      </c>
      <c r="K331" s="126">
        <f>H331/$C330</f>
        <v>0.76958494694814139</v>
      </c>
      <c r="L331" s="127">
        <f>I331/$C330</f>
        <v>0.39555308453829124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1285</v>
      </c>
      <c r="D336" s="109">
        <f>SUM($D249:$D257,F258:F260)</f>
        <v>873.39795380343844</v>
      </c>
      <c r="E336" s="47">
        <f>SUM($D249:$D257,F297:F299)</f>
        <v>992.72241757046106</v>
      </c>
      <c r="F336" s="110">
        <f>SUM($D249:D257,O258:O260)</f>
        <v>852.89729819943636</v>
      </c>
      <c r="G336" s="111">
        <f>D336-$C336</f>
        <v>-411.60204619656156</v>
      </c>
      <c r="H336" s="111">
        <f t="shared" ref="H336:H338" si="42">E336-$C336</f>
        <v>-292.27758242953894</v>
      </c>
      <c r="I336" s="112">
        <f t="shared" ref="I336:I338" si="43">F336-$C336</f>
        <v>-432.10270180056364</v>
      </c>
      <c r="J336" s="118">
        <f>G336/$C336</f>
        <v>-0.32031287641755762</v>
      </c>
      <c r="K336" s="119">
        <f t="shared" ref="K336:K339" si="44">H336/$C336</f>
        <v>-0.22745337154049722</v>
      </c>
      <c r="L336" s="120">
        <f t="shared" ref="L336:L339" si="45">I336/$C336</f>
        <v>-0.33626669400822073</v>
      </c>
    </row>
    <row r="337" spans="2:12" x14ac:dyDescent="0.25">
      <c r="B337" t="s">
        <v>107</v>
      </c>
      <c r="C337" s="109">
        <f t="shared" ref="C337:C338" si="46">C328</f>
        <v>2154</v>
      </c>
      <c r="D337" s="109">
        <f>SUM($D261:$D269,G270:G272)</f>
        <v>2526.8265699271187</v>
      </c>
      <c r="E337" s="47">
        <f>SUM($D261:$D269,G309:G311)</f>
        <v>3008.7126002943382</v>
      </c>
      <c r="F337" s="110">
        <f>SUM($D261:$D269,P270:P272)</f>
        <v>2716.2573986029274</v>
      </c>
      <c r="G337" s="111">
        <f t="shared" ref="G337:G338" si="47">D337-$C337</f>
        <v>372.82656992711873</v>
      </c>
      <c r="H337" s="111">
        <f t="shared" si="42"/>
        <v>854.71260029433824</v>
      </c>
      <c r="I337" s="112">
        <f t="shared" si="43"/>
        <v>562.25739860292742</v>
      </c>
      <c r="J337" s="118">
        <f t="shared" ref="J337:J339" si="48">G337/$C337</f>
        <v>0.1730856870599437</v>
      </c>
      <c r="K337" s="119">
        <f t="shared" si="44"/>
        <v>0.39680250710043558</v>
      </c>
      <c r="L337" s="120">
        <f t="shared" si="45"/>
        <v>0.26102943296329034</v>
      </c>
    </row>
    <row r="338" spans="2:12" x14ac:dyDescent="0.25">
      <c r="B338" t="s">
        <v>108</v>
      </c>
      <c r="C338" s="109">
        <f t="shared" si="46"/>
        <v>1476</v>
      </c>
      <c r="D338" s="109">
        <f>SUM($D273:$D281,H282:H284)</f>
        <v>1063.6950547710189</v>
      </c>
      <c r="E338" s="47">
        <f>SUM($D273:$D281,H321:H323)</f>
        <v>1022.5146936691172</v>
      </c>
      <c r="F338" s="110">
        <f>SUM($D273:$D281,Q282:Q284)</f>
        <v>1465.9174814301741</v>
      </c>
      <c r="G338" s="111">
        <f t="shared" si="47"/>
        <v>-412.30494522898107</v>
      </c>
      <c r="H338" s="111">
        <f t="shared" si="42"/>
        <v>-453.48530633088285</v>
      </c>
      <c r="I338" s="112">
        <f t="shared" si="43"/>
        <v>-10.082518569825879</v>
      </c>
      <c r="J338" s="118">
        <f t="shared" si="48"/>
        <v>-0.27933939378657252</v>
      </c>
      <c r="K338" s="119">
        <f t="shared" si="44"/>
        <v>-0.30723936743284747</v>
      </c>
      <c r="L338" s="120">
        <f t="shared" si="45"/>
        <v>-6.8309746408034416E-3</v>
      </c>
    </row>
    <row r="339" spans="2:12" x14ac:dyDescent="0.25">
      <c r="B339" s="69" t="s">
        <v>114</v>
      </c>
      <c r="C339" s="113">
        <f>SUM(C336:C338)</f>
        <v>4915</v>
      </c>
      <c r="D339" s="113">
        <f t="shared" ref="D339:F339" si="49">SUM(D336:D338)</f>
        <v>4463.9195785015763</v>
      </c>
      <c r="E339" s="114">
        <f t="shared" si="49"/>
        <v>5023.9497115339163</v>
      </c>
      <c r="F339" s="115">
        <f t="shared" si="49"/>
        <v>5035.0721782325381</v>
      </c>
      <c r="G339" s="114">
        <f>SUM(G336:G338)</f>
        <v>-451.0804214984239</v>
      </c>
      <c r="H339" s="116">
        <f t="shared" ref="H339:I339" si="50">SUM(H336:H338)</f>
        <v>108.94971153391646</v>
      </c>
      <c r="I339" s="117">
        <f t="shared" si="50"/>
        <v>120.07217823253791</v>
      </c>
      <c r="J339" s="121">
        <f t="shared" si="48"/>
        <v>-9.177628107801096E-2</v>
      </c>
      <c r="K339" s="122">
        <f t="shared" si="44"/>
        <v>2.2166777524703248E-2</v>
      </c>
      <c r="L339" s="123">
        <f t="shared" si="45"/>
        <v>2.4429741247718802E-2</v>
      </c>
    </row>
    <row r="340" spans="2:12" x14ac:dyDescent="0.25">
      <c r="B340" s="69" t="s">
        <v>118</v>
      </c>
      <c r="G340" s="124">
        <f>ABS(G336)+ABS(G337)+ABS(G338)</f>
        <v>1196.7335613526614</v>
      </c>
      <c r="H340" s="125">
        <f t="shared" ref="H340:I340" si="51">ABS(H336)+ABS(H337)+ABS(H338)</f>
        <v>1600.4754890547601</v>
      </c>
      <c r="I340" s="125">
        <f t="shared" si="51"/>
        <v>1004.4426189733169</v>
      </c>
      <c r="J340" s="126">
        <f>G340/$C339</f>
        <v>0.24348597382556691</v>
      </c>
      <c r="K340" s="126">
        <f>H340/$C339</f>
        <v>0.32563082178123298</v>
      </c>
      <c r="L340" s="127">
        <f>I340/$C339</f>
        <v>0.20436268951644293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C9D9-7B34-41C7-A70C-280A31577FA1}">
  <dimension ref="B2:AK340"/>
  <sheetViews>
    <sheetView topLeftCell="G1" workbookViewId="0">
      <pane ySplit="4" topLeftCell="A275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4" width="13.28515625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3.5703125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Returns!U5</f>
        <v>4548916</v>
      </c>
    </row>
    <row r="6" spans="2:17" hidden="1" outlineLevel="1" x14ac:dyDescent="0.25">
      <c r="B6" s="63">
        <v>37315</v>
      </c>
      <c r="D6" s="30">
        <f>Returns!U6</f>
        <v>4484984</v>
      </c>
    </row>
    <row r="7" spans="2:17" hidden="1" outlineLevel="1" x14ac:dyDescent="0.25">
      <c r="B7" s="63">
        <v>37346</v>
      </c>
      <c r="D7" s="30">
        <f>Returns!U7</f>
        <v>4056108</v>
      </c>
    </row>
    <row r="8" spans="2:17" hidden="1" outlineLevel="1" x14ac:dyDescent="0.25">
      <c r="B8" s="63">
        <v>37376</v>
      </c>
      <c r="D8" s="30">
        <f>Returns!U8</f>
        <v>5984240</v>
      </c>
    </row>
    <row r="9" spans="2:17" hidden="1" outlineLevel="1" x14ac:dyDescent="0.25">
      <c r="B9" s="63">
        <v>37407</v>
      </c>
      <c r="C9" s="30"/>
      <c r="D9" s="30">
        <f>Returns!U9</f>
        <v>7485461</v>
      </c>
      <c r="E9" s="31"/>
    </row>
    <row r="10" spans="2:17" hidden="1" outlineLevel="1" x14ac:dyDescent="0.25">
      <c r="B10" s="63">
        <v>37437</v>
      </c>
      <c r="C10" s="30"/>
      <c r="D10" s="30">
        <f>Returns!U10</f>
        <v>6102166</v>
      </c>
      <c r="E10" s="31"/>
    </row>
    <row r="11" spans="2:17" hidden="1" outlineLevel="1" x14ac:dyDescent="0.25">
      <c r="B11" s="63">
        <v>37468</v>
      </c>
      <c r="C11" s="30"/>
      <c r="D11" s="30">
        <f>Returns!U11</f>
        <v>6236337</v>
      </c>
      <c r="E11" s="31"/>
    </row>
    <row r="12" spans="2:17" hidden="1" outlineLevel="1" x14ac:dyDescent="0.25">
      <c r="B12" s="63">
        <v>37499</v>
      </c>
      <c r="C12" s="30"/>
      <c r="D12" s="30">
        <f>Returns!U12</f>
        <v>4150282</v>
      </c>
      <c r="E12" s="31"/>
    </row>
    <row r="13" spans="2:17" hidden="1" outlineLevel="1" x14ac:dyDescent="0.25">
      <c r="B13" s="63">
        <v>37529</v>
      </c>
      <c r="C13" s="30"/>
      <c r="D13" s="30">
        <f>Returns!U13</f>
        <v>4172866</v>
      </c>
      <c r="E13" s="31"/>
    </row>
    <row r="14" spans="2:17" hidden="1" outlineLevel="1" x14ac:dyDescent="0.25">
      <c r="B14" s="63">
        <v>37560</v>
      </c>
      <c r="C14" s="30"/>
      <c r="D14" s="30">
        <f>Returns!U14</f>
        <v>5623605</v>
      </c>
      <c r="E14" s="31"/>
    </row>
    <row r="15" spans="2:17" hidden="1" outlineLevel="1" x14ac:dyDescent="0.25">
      <c r="B15" s="63">
        <v>37590</v>
      </c>
      <c r="C15" s="30"/>
      <c r="D15" s="30">
        <f>Returns!U15</f>
        <v>5277339</v>
      </c>
      <c r="E15" s="31"/>
    </row>
    <row r="16" spans="2:17" hidden="1" outlineLevel="1" x14ac:dyDescent="0.25">
      <c r="B16" s="63">
        <v>37621</v>
      </c>
      <c r="C16" s="30"/>
      <c r="D16" s="30">
        <f>Returns!U16</f>
        <v>5187676</v>
      </c>
      <c r="E16" s="31"/>
    </row>
    <row r="17" spans="2:5" hidden="1" outlineLevel="1" x14ac:dyDescent="0.25">
      <c r="B17" s="63">
        <v>37652</v>
      </c>
      <c r="C17" s="30"/>
      <c r="D17" s="30">
        <f>Returns!U17</f>
        <v>4910116</v>
      </c>
      <c r="E17" s="31"/>
    </row>
    <row r="18" spans="2:5" hidden="1" outlineLevel="1" x14ac:dyDescent="0.25">
      <c r="B18" s="63">
        <v>37680</v>
      </c>
      <c r="C18" s="30"/>
      <c r="D18" s="30">
        <f>Returns!U18</f>
        <v>4460816</v>
      </c>
      <c r="E18" s="31"/>
    </row>
    <row r="19" spans="2:5" hidden="1" outlineLevel="1" x14ac:dyDescent="0.25">
      <c r="B19" s="63">
        <v>37711</v>
      </c>
      <c r="C19" s="30"/>
      <c r="D19" s="30">
        <f>Returns!U19</f>
        <v>5263413</v>
      </c>
      <c r="E19" s="31"/>
    </row>
    <row r="20" spans="2:5" hidden="1" outlineLevel="1" x14ac:dyDescent="0.25">
      <c r="B20" s="63">
        <v>37741</v>
      </c>
      <c r="C20" s="30"/>
      <c r="D20" s="30">
        <f>Returns!U20</f>
        <v>7611103</v>
      </c>
      <c r="E20" s="31"/>
    </row>
    <row r="21" spans="2:5" hidden="1" outlineLevel="1" x14ac:dyDescent="0.25">
      <c r="B21" s="63">
        <v>37772</v>
      </c>
      <c r="C21" s="30"/>
      <c r="D21" s="30">
        <f>Returns!U21</f>
        <v>6795474</v>
      </c>
      <c r="E21" s="31"/>
    </row>
    <row r="22" spans="2:5" hidden="1" outlineLevel="1" x14ac:dyDescent="0.25">
      <c r="B22" s="63">
        <v>37802</v>
      </c>
      <c r="C22" s="30"/>
      <c r="D22" s="30">
        <f>Returns!U22</f>
        <v>6155415</v>
      </c>
      <c r="E22" s="31"/>
    </row>
    <row r="23" spans="2:5" hidden="1" outlineLevel="1" x14ac:dyDescent="0.25">
      <c r="B23" s="63">
        <v>37833</v>
      </c>
      <c r="C23" s="30"/>
      <c r="D23" s="30">
        <f>Returns!U23</f>
        <v>6350056</v>
      </c>
      <c r="E23" s="31"/>
    </row>
    <row r="24" spans="2:5" hidden="1" outlineLevel="1" x14ac:dyDescent="0.25">
      <c r="B24" s="63">
        <v>37864</v>
      </c>
      <c r="C24" s="30"/>
      <c r="D24" s="30">
        <f>Returns!U24</f>
        <v>4829767</v>
      </c>
      <c r="E24" s="31"/>
    </row>
    <row r="25" spans="2:5" hidden="1" outlineLevel="1" x14ac:dyDescent="0.25">
      <c r="B25" s="63">
        <v>37894</v>
      </c>
      <c r="C25" s="30"/>
      <c r="D25" s="30">
        <f>Returns!U25</f>
        <v>4410828</v>
      </c>
      <c r="E25" s="31"/>
    </row>
    <row r="26" spans="2:5" hidden="1" outlineLevel="1" x14ac:dyDescent="0.25">
      <c r="B26" s="63">
        <v>37925</v>
      </c>
      <c r="C26" s="30"/>
      <c r="D26" s="30">
        <f>Returns!U26</f>
        <v>6687315</v>
      </c>
      <c r="E26" s="31"/>
    </row>
    <row r="27" spans="2:5" hidden="1" outlineLevel="1" x14ac:dyDescent="0.25">
      <c r="B27" s="63">
        <v>37955</v>
      </c>
      <c r="C27" s="30"/>
      <c r="D27" s="30">
        <f>Returns!U27</f>
        <v>4568886</v>
      </c>
      <c r="E27" s="31"/>
    </row>
    <row r="28" spans="2:5" hidden="1" outlineLevel="1" x14ac:dyDescent="0.25">
      <c r="B28" s="63">
        <v>37986</v>
      </c>
      <c r="C28" s="30"/>
      <c r="D28" s="30">
        <f>Returns!U28</f>
        <v>5735395</v>
      </c>
      <c r="E28" s="31"/>
    </row>
    <row r="29" spans="2:5" hidden="1" outlineLevel="1" x14ac:dyDescent="0.25">
      <c r="B29" s="63">
        <v>38017</v>
      </c>
      <c r="C29" s="30"/>
      <c r="D29" s="30">
        <f>Returns!U29</f>
        <v>5029976</v>
      </c>
      <c r="E29" s="31"/>
    </row>
    <row r="30" spans="2:5" hidden="1" outlineLevel="1" x14ac:dyDescent="0.25">
      <c r="B30" s="63">
        <v>38046</v>
      </c>
      <c r="C30" s="30"/>
      <c r="D30" s="30">
        <f>Returns!U30</f>
        <v>5518299</v>
      </c>
      <c r="E30" s="31"/>
    </row>
    <row r="31" spans="2:5" hidden="1" outlineLevel="1" x14ac:dyDescent="0.25">
      <c r="B31" s="63">
        <v>38077</v>
      </c>
      <c r="C31" s="30"/>
      <c r="D31" s="30">
        <f>Returns!U31</f>
        <v>7317275</v>
      </c>
      <c r="E31" s="31"/>
    </row>
    <row r="32" spans="2:5" hidden="1" outlineLevel="1" x14ac:dyDescent="0.25">
      <c r="B32" s="63">
        <v>38107</v>
      </c>
      <c r="C32" s="30"/>
      <c r="D32" s="30">
        <f>Returns!U32</f>
        <v>7403092</v>
      </c>
      <c r="E32" s="31"/>
    </row>
    <row r="33" spans="2:5" hidden="1" outlineLevel="1" x14ac:dyDescent="0.25">
      <c r="B33" s="63">
        <v>38138</v>
      </c>
      <c r="C33" s="30"/>
      <c r="D33" s="30">
        <f>Returns!U33</f>
        <v>6447751</v>
      </c>
      <c r="E33" s="31"/>
    </row>
    <row r="34" spans="2:5" hidden="1" outlineLevel="1" x14ac:dyDescent="0.25">
      <c r="B34" s="63">
        <v>38168</v>
      </c>
      <c r="C34" s="30"/>
      <c r="D34" s="30">
        <f>Returns!U34</f>
        <v>7566334</v>
      </c>
      <c r="E34" s="31"/>
    </row>
    <row r="35" spans="2:5" hidden="1" outlineLevel="1" x14ac:dyDescent="0.25">
      <c r="B35" s="63">
        <v>38199</v>
      </c>
      <c r="C35" s="30"/>
      <c r="D35" s="30">
        <f>Returns!U35</f>
        <v>6413117</v>
      </c>
      <c r="E35" s="31"/>
    </row>
    <row r="36" spans="2:5" hidden="1" outlineLevel="1" x14ac:dyDescent="0.25">
      <c r="B36" s="63">
        <v>38230</v>
      </c>
      <c r="C36" s="30"/>
      <c r="D36" s="30">
        <f>Returns!U36</f>
        <v>4504648</v>
      </c>
      <c r="E36" s="31"/>
    </row>
    <row r="37" spans="2:5" hidden="1" outlineLevel="1" x14ac:dyDescent="0.25">
      <c r="B37" s="63">
        <v>38260</v>
      </c>
      <c r="C37" s="30"/>
      <c r="D37" s="30">
        <f>Returns!U37</f>
        <v>5313198</v>
      </c>
      <c r="E37" s="31"/>
    </row>
    <row r="38" spans="2:5" hidden="1" outlineLevel="1" x14ac:dyDescent="0.25">
      <c r="B38" s="63">
        <v>38291</v>
      </c>
      <c r="C38" s="30"/>
      <c r="D38" s="30">
        <f>Returns!U38</f>
        <v>6087440</v>
      </c>
      <c r="E38" s="31"/>
    </row>
    <row r="39" spans="2:5" hidden="1" outlineLevel="1" x14ac:dyDescent="0.25">
      <c r="B39" s="63">
        <v>38321</v>
      </c>
      <c r="C39" s="30"/>
      <c r="D39" s="30">
        <f>Returns!U39</f>
        <v>5635033</v>
      </c>
      <c r="E39" s="31"/>
    </row>
    <row r="40" spans="2:5" hidden="1" outlineLevel="1" x14ac:dyDescent="0.25">
      <c r="B40" s="63">
        <v>38352</v>
      </c>
      <c r="C40" s="30"/>
      <c r="D40" s="30">
        <f>Returns!U40</f>
        <v>6284629</v>
      </c>
      <c r="E40" s="31"/>
    </row>
    <row r="41" spans="2:5" hidden="1" outlineLevel="1" x14ac:dyDescent="0.25">
      <c r="B41" s="63">
        <v>38383</v>
      </c>
      <c r="C41" s="30"/>
      <c r="D41" s="30">
        <f>Returns!U41</f>
        <v>4435444</v>
      </c>
      <c r="E41" s="31"/>
    </row>
    <row r="42" spans="2:5" hidden="1" outlineLevel="1" x14ac:dyDescent="0.25">
      <c r="B42" s="63">
        <v>38411</v>
      </c>
      <c r="C42" s="30"/>
      <c r="D42" s="30">
        <f>Returns!U42</f>
        <v>5802388</v>
      </c>
      <c r="E42" s="31"/>
    </row>
    <row r="43" spans="2:5" hidden="1" outlineLevel="1" x14ac:dyDescent="0.25">
      <c r="B43" s="63">
        <v>38442</v>
      </c>
      <c r="C43" s="30"/>
      <c r="D43" s="30">
        <f>Returns!U43</f>
        <v>7342283</v>
      </c>
      <c r="E43" s="31"/>
    </row>
    <row r="44" spans="2:5" hidden="1" outlineLevel="1" x14ac:dyDescent="0.25">
      <c r="B44" s="63">
        <v>38472</v>
      </c>
      <c r="C44" s="30"/>
      <c r="D44" s="30">
        <f>Returns!U44</f>
        <v>8320393</v>
      </c>
      <c r="E44" s="31"/>
    </row>
    <row r="45" spans="2:5" hidden="1" outlineLevel="1" x14ac:dyDescent="0.25">
      <c r="B45" s="63">
        <v>38503</v>
      </c>
      <c r="C45" s="30"/>
      <c r="D45" s="30">
        <f>Returns!U45</f>
        <v>6865078</v>
      </c>
      <c r="E45" s="31"/>
    </row>
    <row r="46" spans="2:5" hidden="1" outlineLevel="1" x14ac:dyDescent="0.25">
      <c r="B46" s="63">
        <v>38533</v>
      </c>
      <c r="C46" s="30"/>
      <c r="D46" s="30">
        <f>Returns!U46</f>
        <v>8147281</v>
      </c>
      <c r="E46" s="31"/>
    </row>
    <row r="47" spans="2:5" hidden="1" outlineLevel="1" x14ac:dyDescent="0.25">
      <c r="B47" s="63">
        <v>38564</v>
      </c>
      <c r="C47" s="30"/>
      <c r="D47" s="30">
        <f>Returns!U47</f>
        <v>6436890</v>
      </c>
      <c r="E47" s="31"/>
    </row>
    <row r="48" spans="2:5" hidden="1" outlineLevel="1" x14ac:dyDescent="0.25">
      <c r="B48" s="63">
        <v>38595</v>
      </c>
      <c r="C48" s="30"/>
      <c r="D48" s="30">
        <f>Returns!U48</f>
        <v>5298752</v>
      </c>
      <c r="E48" s="31"/>
    </row>
    <row r="49" spans="2:5" hidden="1" outlineLevel="1" x14ac:dyDescent="0.25">
      <c r="B49" s="63">
        <v>38625</v>
      </c>
      <c r="C49" s="30"/>
      <c r="D49" s="30">
        <f>Returns!U49</f>
        <v>5288038</v>
      </c>
      <c r="E49" s="31"/>
    </row>
    <row r="50" spans="2:5" hidden="1" outlineLevel="1" x14ac:dyDescent="0.25">
      <c r="B50" s="63">
        <v>38656</v>
      </c>
      <c r="C50" s="30"/>
      <c r="D50" s="30">
        <f>Returns!U50</f>
        <v>5949583</v>
      </c>
      <c r="E50" s="31"/>
    </row>
    <row r="51" spans="2:5" hidden="1" outlineLevel="1" x14ac:dyDescent="0.25">
      <c r="B51" s="63">
        <v>38686</v>
      </c>
      <c r="C51" s="30"/>
      <c r="D51" s="30">
        <f>Returns!U51</f>
        <v>6639284</v>
      </c>
      <c r="E51" s="31"/>
    </row>
    <row r="52" spans="2:5" hidden="1" outlineLevel="1" x14ac:dyDescent="0.25">
      <c r="B52" s="63">
        <v>38717</v>
      </c>
      <c r="C52" s="30"/>
      <c r="D52" s="30">
        <f>Returns!U52</f>
        <v>5318792</v>
      </c>
      <c r="E52" s="31"/>
    </row>
    <row r="53" spans="2:5" hidden="1" outlineLevel="1" x14ac:dyDescent="0.25">
      <c r="B53" s="63">
        <v>38748</v>
      </c>
      <c r="C53" s="30"/>
      <c r="D53" s="30">
        <f>Returns!U53</f>
        <v>5595649</v>
      </c>
      <c r="E53" s="31"/>
    </row>
    <row r="54" spans="2:5" hidden="1" outlineLevel="1" x14ac:dyDescent="0.25">
      <c r="B54" s="63">
        <v>38776</v>
      </c>
      <c r="C54" s="30"/>
      <c r="D54" s="30">
        <f>Returns!U54</f>
        <v>5085788</v>
      </c>
      <c r="E54" s="31"/>
    </row>
    <row r="55" spans="2:5" hidden="1" outlineLevel="1" x14ac:dyDescent="0.25">
      <c r="B55" s="63">
        <v>38807</v>
      </c>
      <c r="C55" s="30"/>
      <c r="D55" s="30">
        <f>Returns!U55</f>
        <v>7030843</v>
      </c>
      <c r="E55" s="31"/>
    </row>
    <row r="56" spans="2:5" hidden="1" outlineLevel="1" x14ac:dyDescent="0.25">
      <c r="B56" s="63">
        <v>38837</v>
      </c>
      <c r="C56" s="30"/>
      <c r="D56" s="30">
        <f>Returns!U56</f>
        <v>7736617</v>
      </c>
      <c r="E56" s="31"/>
    </row>
    <row r="57" spans="2:5" hidden="1" outlineLevel="1" x14ac:dyDescent="0.25">
      <c r="B57" s="63">
        <v>38868</v>
      </c>
      <c r="C57" s="30"/>
      <c r="D57" s="30">
        <f>Returns!U57</f>
        <v>7869150</v>
      </c>
      <c r="E57" s="31"/>
    </row>
    <row r="58" spans="2:5" hidden="1" outlineLevel="1" x14ac:dyDescent="0.25">
      <c r="B58" s="63">
        <v>38898</v>
      </c>
      <c r="C58" s="30"/>
      <c r="D58" s="30">
        <f>Returns!U58</f>
        <v>7283213</v>
      </c>
      <c r="E58" s="31"/>
    </row>
    <row r="59" spans="2:5" hidden="1" outlineLevel="1" x14ac:dyDescent="0.25">
      <c r="B59" s="63">
        <v>38929</v>
      </c>
      <c r="C59" s="30"/>
      <c r="D59" s="30">
        <f>Returns!U59</f>
        <v>6772911</v>
      </c>
      <c r="E59" s="31"/>
    </row>
    <row r="60" spans="2:5" hidden="1" outlineLevel="1" x14ac:dyDescent="0.25">
      <c r="B60" s="63">
        <v>38960</v>
      </c>
      <c r="C60" s="30"/>
      <c r="D60" s="30">
        <f>Returns!U60</f>
        <v>4931878</v>
      </c>
      <c r="E60" s="31"/>
    </row>
    <row r="61" spans="2:5" hidden="1" outlineLevel="1" x14ac:dyDescent="0.25">
      <c r="B61" s="63">
        <v>38990</v>
      </c>
      <c r="C61" s="30"/>
      <c r="D61" s="30">
        <f>Returns!U61</f>
        <v>5181151</v>
      </c>
      <c r="E61" s="31"/>
    </row>
    <row r="62" spans="2:5" hidden="1" outlineLevel="1" x14ac:dyDescent="0.25">
      <c r="B62" s="63">
        <v>39021</v>
      </c>
      <c r="C62" s="30"/>
      <c r="D62" s="30">
        <f>Returns!U62</f>
        <v>5500858</v>
      </c>
      <c r="E62" s="31"/>
    </row>
    <row r="63" spans="2:5" hidden="1" outlineLevel="1" x14ac:dyDescent="0.25">
      <c r="B63" s="63">
        <v>39051</v>
      </c>
      <c r="C63" s="30"/>
      <c r="D63" s="30">
        <f>Returns!U63</f>
        <v>5636185</v>
      </c>
      <c r="E63" s="31"/>
    </row>
    <row r="64" spans="2:5" hidden="1" outlineLevel="1" x14ac:dyDescent="0.25">
      <c r="B64" s="63">
        <v>39082</v>
      </c>
      <c r="C64" s="30"/>
      <c r="D64" s="30">
        <f>Returns!U64</f>
        <v>5195114</v>
      </c>
      <c r="E64" s="31"/>
    </row>
    <row r="65" spans="2:5" hidden="1" outlineLevel="1" x14ac:dyDescent="0.25">
      <c r="B65" s="63">
        <v>39113</v>
      </c>
      <c r="C65" s="30"/>
      <c r="D65" s="30">
        <f>Returns!U65</f>
        <v>5813007</v>
      </c>
      <c r="E65" s="31"/>
    </row>
    <row r="66" spans="2:5" hidden="1" outlineLevel="1" x14ac:dyDescent="0.25">
      <c r="B66" s="63">
        <v>39141</v>
      </c>
      <c r="C66" s="30"/>
      <c r="D66" s="30">
        <f>Returns!U66</f>
        <v>4988404</v>
      </c>
      <c r="E66" s="31"/>
    </row>
    <row r="67" spans="2:5" hidden="1" outlineLevel="1" x14ac:dyDescent="0.25">
      <c r="B67" s="63">
        <v>39172</v>
      </c>
      <c r="C67" s="30"/>
      <c r="D67" s="30">
        <f>Returns!U67</f>
        <v>7229998</v>
      </c>
      <c r="E67" s="31"/>
    </row>
    <row r="68" spans="2:5" hidden="1" outlineLevel="1" x14ac:dyDescent="0.25">
      <c r="B68" s="63">
        <v>39202</v>
      </c>
      <c r="C68" s="30"/>
      <c r="D68" s="30">
        <f>Returns!U68</f>
        <v>6877851</v>
      </c>
      <c r="E68" s="31"/>
    </row>
    <row r="69" spans="2:5" hidden="1" outlineLevel="1" x14ac:dyDescent="0.25">
      <c r="B69" s="63">
        <v>39233</v>
      </c>
      <c r="C69" s="30"/>
      <c r="D69" s="30">
        <f>Returns!U69</f>
        <v>8387517</v>
      </c>
      <c r="E69" s="31"/>
    </row>
    <row r="70" spans="2:5" hidden="1" outlineLevel="1" x14ac:dyDescent="0.25">
      <c r="B70" s="63">
        <v>39263</v>
      </c>
      <c r="C70" s="30"/>
      <c r="D70" s="30">
        <f>Returns!U70</f>
        <v>6867846</v>
      </c>
      <c r="E70" s="31"/>
    </row>
    <row r="71" spans="2:5" hidden="1" outlineLevel="1" x14ac:dyDescent="0.25">
      <c r="B71" s="63">
        <v>39294</v>
      </c>
      <c r="C71" s="30"/>
      <c r="D71" s="30">
        <f>Returns!U71</f>
        <v>6964161</v>
      </c>
      <c r="E71" s="31"/>
    </row>
    <row r="72" spans="2:5" hidden="1" outlineLevel="1" x14ac:dyDescent="0.25">
      <c r="B72" s="63">
        <v>39325</v>
      </c>
      <c r="C72" s="30"/>
      <c r="D72" s="30">
        <f>Returns!U72</f>
        <v>5055833</v>
      </c>
      <c r="E72" s="31"/>
    </row>
    <row r="73" spans="2:5" hidden="1" outlineLevel="1" x14ac:dyDescent="0.25">
      <c r="B73" s="63">
        <v>39355</v>
      </c>
      <c r="C73" s="30"/>
      <c r="D73" s="30">
        <f>Returns!U73</f>
        <v>5137657</v>
      </c>
      <c r="E73" s="31"/>
    </row>
    <row r="74" spans="2:5" hidden="1" outlineLevel="1" x14ac:dyDescent="0.25">
      <c r="B74" s="63">
        <v>39386</v>
      </c>
      <c r="C74" s="30"/>
      <c r="D74" s="30">
        <f>Returns!U74</f>
        <v>6780085</v>
      </c>
      <c r="E74" s="31"/>
    </row>
    <row r="75" spans="2:5" hidden="1" outlineLevel="1" x14ac:dyDescent="0.25">
      <c r="B75" s="63">
        <v>39416</v>
      </c>
      <c r="C75" s="30"/>
      <c r="D75" s="30">
        <f>Returns!U75</f>
        <v>5797415</v>
      </c>
      <c r="E75" s="31"/>
    </row>
    <row r="76" spans="2:5" hidden="1" outlineLevel="1" x14ac:dyDescent="0.25">
      <c r="B76" s="63">
        <v>39447</v>
      </c>
      <c r="C76" s="30"/>
      <c r="D76" s="30">
        <f>Returns!U76</f>
        <v>4660021</v>
      </c>
      <c r="E76" s="31"/>
    </row>
    <row r="77" spans="2:5" hidden="1" outlineLevel="1" x14ac:dyDescent="0.25">
      <c r="B77" s="63">
        <v>39478</v>
      </c>
      <c r="C77" s="30"/>
      <c r="D77" s="30">
        <f>Returns!U77</f>
        <v>5480571</v>
      </c>
      <c r="E77" s="31"/>
    </row>
    <row r="78" spans="2:5" hidden="1" outlineLevel="1" x14ac:dyDescent="0.25">
      <c r="B78" s="63">
        <v>39507</v>
      </c>
      <c r="C78" s="30"/>
      <c r="D78" s="30">
        <f>Returns!U78</f>
        <v>5149948</v>
      </c>
      <c r="E78" s="31"/>
    </row>
    <row r="79" spans="2:5" hidden="1" outlineLevel="1" x14ac:dyDescent="0.25">
      <c r="B79" s="63">
        <v>39538</v>
      </c>
      <c r="C79" s="30"/>
      <c r="D79" s="30">
        <f>Returns!U79</f>
        <v>6763251</v>
      </c>
      <c r="E79" s="31"/>
    </row>
    <row r="80" spans="2:5" hidden="1" outlineLevel="1" x14ac:dyDescent="0.25">
      <c r="B80" s="63">
        <v>39568</v>
      </c>
      <c r="C80" s="30"/>
      <c r="D80" s="30">
        <f>Returns!U80</f>
        <v>6522181</v>
      </c>
      <c r="E80" s="31"/>
    </row>
    <row r="81" spans="2:5" hidden="1" outlineLevel="1" x14ac:dyDescent="0.25">
      <c r="B81" s="63">
        <v>39599</v>
      </c>
      <c r="C81" s="30"/>
      <c r="D81" s="30">
        <f>Returns!U81</f>
        <v>7208781</v>
      </c>
      <c r="E81" s="31"/>
    </row>
    <row r="82" spans="2:5" hidden="1" outlineLevel="1" x14ac:dyDescent="0.25">
      <c r="B82" s="63">
        <v>39629</v>
      </c>
      <c r="C82" s="30"/>
      <c r="D82" s="30">
        <f>Returns!U82</f>
        <v>6555584</v>
      </c>
      <c r="E82" s="31"/>
    </row>
    <row r="83" spans="2:5" hidden="1" outlineLevel="1" x14ac:dyDescent="0.25">
      <c r="B83" s="63">
        <v>39660</v>
      </c>
      <c r="C83" s="30"/>
      <c r="D83" s="30">
        <f>Returns!U83</f>
        <v>6552008</v>
      </c>
      <c r="E83" s="31"/>
    </row>
    <row r="84" spans="2:5" hidden="1" outlineLevel="1" x14ac:dyDescent="0.25">
      <c r="B84" s="63">
        <v>39691</v>
      </c>
      <c r="C84" s="30"/>
      <c r="D84" s="30">
        <f>Returns!U84</f>
        <v>4418013</v>
      </c>
      <c r="E84" s="31"/>
    </row>
    <row r="85" spans="2:5" hidden="1" outlineLevel="1" x14ac:dyDescent="0.25">
      <c r="B85" s="63">
        <v>39721</v>
      </c>
      <c r="C85" s="30"/>
      <c r="D85" s="30">
        <f>Returns!U85</f>
        <v>5457399</v>
      </c>
      <c r="E85" s="31"/>
    </row>
    <row r="86" spans="2:5" hidden="1" outlineLevel="1" x14ac:dyDescent="0.25">
      <c r="B86" s="63">
        <v>39752</v>
      </c>
      <c r="C86" s="30"/>
      <c r="D86" s="30">
        <f>Returns!U86</f>
        <v>5160690</v>
      </c>
      <c r="E86" s="31"/>
    </row>
    <row r="87" spans="2:5" hidden="1" outlineLevel="1" x14ac:dyDescent="0.25">
      <c r="B87" s="63">
        <v>39782</v>
      </c>
      <c r="C87" s="30"/>
      <c r="D87" s="30">
        <f>Returns!U87</f>
        <v>6795630</v>
      </c>
      <c r="E87" s="31"/>
    </row>
    <row r="88" spans="2:5" hidden="1" outlineLevel="1" x14ac:dyDescent="0.25">
      <c r="B88" s="63">
        <v>39813</v>
      </c>
      <c r="C88" s="30"/>
      <c r="D88" s="30">
        <f>Returns!U88</f>
        <v>4905588</v>
      </c>
      <c r="E88" s="31"/>
    </row>
    <row r="89" spans="2:5" hidden="1" outlineLevel="1" x14ac:dyDescent="0.25">
      <c r="B89" s="63">
        <v>39844</v>
      </c>
      <c r="C89" s="30"/>
      <c r="D89" s="30">
        <f>Returns!U89</f>
        <v>5399814</v>
      </c>
      <c r="E89" s="31"/>
    </row>
    <row r="90" spans="2:5" hidden="1" outlineLevel="1" x14ac:dyDescent="0.25">
      <c r="B90" s="63">
        <v>39872</v>
      </c>
      <c r="C90" s="30"/>
      <c r="D90" s="30">
        <f>Returns!U90</f>
        <v>6113302</v>
      </c>
      <c r="E90" s="31"/>
    </row>
    <row r="91" spans="2:5" hidden="1" outlineLevel="1" x14ac:dyDescent="0.25">
      <c r="B91" s="63">
        <v>39903</v>
      </c>
      <c r="C91" s="30"/>
      <c r="D91" s="30">
        <f>Returns!U91</f>
        <v>6910146</v>
      </c>
      <c r="E91" s="31"/>
    </row>
    <row r="92" spans="2:5" hidden="1" outlineLevel="1" x14ac:dyDescent="0.25">
      <c r="B92" s="63">
        <v>39933</v>
      </c>
      <c r="C92" s="30"/>
      <c r="D92" s="30">
        <f>Returns!U92</f>
        <v>8694357</v>
      </c>
      <c r="E92" s="31"/>
    </row>
    <row r="93" spans="2:5" hidden="1" outlineLevel="1" x14ac:dyDescent="0.25">
      <c r="B93" s="63">
        <v>39964</v>
      </c>
      <c r="C93" s="30"/>
      <c r="D93" s="30">
        <f>Returns!U93</f>
        <v>8295105</v>
      </c>
      <c r="E93" s="31"/>
    </row>
    <row r="94" spans="2:5" hidden="1" outlineLevel="1" x14ac:dyDescent="0.25">
      <c r="B94" s="63">
        <v>39994</v>
      </c>
      <c r="C94" s="30"/>
      <c r="D94" s="30">
        <f>Returns!U94</f>
        <v>8683395</v>
      </c>
      <c r="E94" s="31"/>
    </row>
    <row r="95" spans="2:5" hidden="1" outlineLevel="1" x14ac:dyDescent="0.25">
      <c r="B95" s="63">
        <v>40025</v>
      </c>
      <c r="C95" s="30"/>
      <c r="D95" s="30">
        <f>Returns!U95</f>
        <v>7816001</v>
      </c>
      <c r="E95" s="31"/>
    </row>
    <row r="96" spans="2:5" hidden="1" outlineLevel="1" x14ac:dyDescent="0.25">
      <c r="B96" s="63">
        <v>40056</v>
      </c>
      <c r="C96" s="30"/>
      <c r="D96" s="30">
        <f>Returns!U96</f>
        <v>5981607</v>
      </c>
      <c r="E96" s="31"/>
    </row>
    <row r="97" spans="2:5" hidden="1" outlineLevel="1" x14ac:dyDescent="0.25">
      <c r="B97" s="63">
        <v>40086</v>
      </c>
      <c r="C97" s="30"/>
      <c r="D97" s="30">
        <f>Returns!U97</f>
        <v>7319008</v>
      </c>
      <c r="E97" s="31"/>
    </row>
    <row r="98" spans="2:5" hidden="1" outlineLevel="1" x14ac:dyDescent="0.25">
      <c r="B98" s="63">
        <v>40117</v>
      </c>
      <c r="C98" s="30"/>
      <c r="D98" s="30">
        <f>Returns!U98</f>
        <v>7292172</v>
      </c>
      <c r="E98" s="31"/>
    </row>
    <row r="99" spans="2:5" hidden="1" outlineLevel="1" x14ac:dyDescent="0.25">
      <c r="B99" s="63">
        <v>40147</v>
      </c>
      <c r="C99" s="30"/>
      <c r="D99" s="30">
        <f>Returns!U99</f>
        <v>7407836</v>
      </c>
      <c r="E99" s="31"/>
    </row>
    <row r="100" spans="2:5" hidden="1" outlineLevel="1" x14ac:dyDescent="0.25">
      <c r="B100" s="63">
        <v>40178</v>
      </c>
      <c r="C100" s="30"/>
      <c r="D100" s="30">
        <f>Returns!U100</f>
        <v>5707168</v>
      </c>
      <c r="E100" s="31"/>
    </row>
    <row r="101" spans="2:5" hidden="1" outlineLevel="1" x14ac:dyDescent="0.25">
      <c r="B101" s="63">
        <v>40209</v>
      </c>
      <c r="C101" s="30"/>
      <c r="D101" s="30">
        <f>Returns!U101</f>
        <v>6874608</v>
      </c>
      <c r="E101" s="31"/>
    </row>
    <row r="102" spans="2:5" hidden="1" outlineLevel="1" x14ac:dyDescent="0.25">
      <c r="B102" s="63">
        <v>40237</v>
      </c>
      <c r="C102" s="30"/>
      <c r="D102" s="30">
        <f>Returns!U102</f>
        <v>6443111</v>
      </c>
      <c r="E102" s="31"/>
    </row>
    <row r="103" spans="2:5" hidden="1" outlineLevel="1" x14ac:dyDescent="0.25">
      <c r="B103" s="63">
        <v>40268</v>
      </c>
      <c r="C103" s="30"/>
      <c r="D103" s="30">
        <f>Returns!U103</f>
        <v>9454177</v>
      </c>
      <c r="E103" s="31"/>
    </row>
    <row r="104" spans="2:5" hidden="1" outlineLevel="1" x14ac:dyDescent="0.25">
      <c r="B104" s="63">
        <v>40298</v>
      </c>
      <c r="C104" s="30"/>
      <c r="D104" s="30">
        <f>Returns!U104</f>
        <v>8536612</v>
      </c>
      <c r="E104" s="31"/>
    </row>
    <row r="105" spans="2:5" hidden="1" outlineLevel="1" x14ac:dyDescent="0.25">
      <c r="B105" s="63">
        <v>40329</v>
      </c>
      <c r="C105" s="30"/>
      <c r="D105" s="30">
        <f>Returns!U105</f>
        <v>8291421</v>
      </c>
      <c r="E105" s="31"/>
    </row>
    <row r="106" spans="2:5" hidden="1" outlineLevel="1" x14ac:dyDescent="0.25">
      <c r="B106" s="63">
        <v>40359</v>
      </c>
      <c r="C106" s="30"/>
      <c r="D106" s="30">
        <f>Returns!U106</f>
        <v>8817436</v>
      </c>
      <c r="E106" s="31"/>
    </row>
    <row r="107" spans="2:5" hidden="1" outlineLevel="1" x14ac:dyDescent="0.25">
      <c r="B107" s="63">
        <v>40390</v>
      </c>
      <c r="C107" s="30"/>
      <c r="D107" s="30">
        <f>Returns!U107</f>
        <v>7527596</v>
      </c>
      <c r="E107" s="31"/>
    </row>
    <row r="108" spans="2:5" hidden="1" outlineLevel="1" x14ac:dyDescent="0.25">
      <c r="B108" s="63">
        <v>40421</v>
      </c>
      <c r="C108" s="30"/>
      <c r="D108" s="30">
        <f>Returns!U108</f>
        <v>6341839</v>
      </c>
      <c r="E108" s="31"/>
    </row>
    <row r="109" spans="2:5" hidden="1" outlineLevel="1" x14ac:dyDescent="0.25">
      <c r="B109" s="63">
        <v>40451</v>
      </c>
      <c r="C109" s="30"/>
      <c r="D109" s="30">
        <f>Returns!U109</f>
        <v>6723232</v>
      </c>
      <c r="E109" s="31"/>
    </row>
    <row r="110" spans="2:5" hidden="1" outlineLevel="1" x14ac:dyDescent="0.25">
      <c r="B110" s="63">
        <v>40482</v>
      </c>
      <c r="C110" s="30"/>
      <c r="D110" s="30">
        <f>Returns!U110</f>
        <v>7978479</v>
      </c>
      <c r="E110" s="31"/>
    </row>
    <row r="111" spans="2:5" hidden="1" outlineLevel="1" x14ac:dyDescent="0.25">
      <c r="B111" s="63">
        <v>40512</v>
      </c>
      <c r="C111" s="30"/>
      <c r="D111" s="30">
        <f>Returns!U111</f>
        <v>7304753</v>
      </c>
      <c r="E111" s="31"/>
    </row>
    <row r="112" spans="2:5" hidden="1" outlineLevel="1" x14ac:dyDescent="0.25">
      <c r="B112" s="63">
        <v>40543</v>
      </c>
      <c r="C112" s="30"/>
      <c r="D112" s="30">
        <f>Returns!U112</f>
        <v>6963629</v>
      </c>
      <c r="E112" s="31"/>
    </row>
    <row r="113" spans="2:5" hidden="1" outlineLevel="1" x14ac:dyDescent="0.25">
      <c r="B113" s="63">
        <v>40574</v>
      </c>
      <c r="C113" s="30"/>
      <c r="D113" s="30">
        <f>Returns!U113</f>
        <v>6194791</v>
      </c>
      <c r="E113" s="31"/>
    </row>
    <row r="114" spans="2:5" hidden="1" outlineLevel="1" x14ac:dyDescent="0.25">
      <c r="B114" s="63">
        <v>40602</v>
      </c>
      <c r="C114" s="30"/>
      <c r="D114" s="30">
        <f>Returns!U114</f>
        <v>6752050</v>
      </c>
      <c r="E114" s="31"/>
    </row>
    <row r="115" spans="2:5" hidden="1" outlineLevel="1" x14ac:dyDescent="0.25">
      <c r="B115" s="63">
        <v>40633</v>
      </c>
      <c r="C115" s="30"/>
      <c r="D115" s="30">
        <f>Returns!U115</f>
        <v>8564565</v>
      </c>
      <c r="E115" s="31"/>
    </row>
    <row r="116" spans="2:5" hidden="1" outlineLevel="1" x14ac:dyDescent="0.25">
      <c r="B116" s="63">
        <v>40663</v>
      </c>
      <c r="C116" s="30"/>
      <c r="D116" s="30">
        <f>Returns!U116</f>
        <v>9187185</v>
      </c>
      <c r="E116" s="31"/>
    </row>
    <row r="117" spans="2:5" hidden="1" outlineLevel="1" x14ac:dyDescent="0.25">
      <c r="B117" s="63">
        <v>40694</v>
      </c>
      <c r="C117" s="30"/>
      <c r="D117" s="30">
        <f>Returns!U117</f>
        <v>10410121</v>
      </c>
      <c r="E117" s="31"/>
    </row>
    <row r="118" spans="2:5" hidden="1" outlineLevel="1" x14ac:dyDescent="0.25">
      <c r="B118" s="63">
        <v>40724</v>
      </c>
      <c r="C118" s="30"/>
      <c r="D118" s="30">
        <f>Returns!U118</f>
        <v>9302862</v>
      </c>
      <c r="E118" s="31"/>
    </row>
    <row r="119" spans="2:5" hidden="1" outlineLevel="1" x14ac:dyDescent="0.25">
      <c r="B119" s="63">
        <v>40755</v>
      </c>
      <c r="C119" s="30"/>
      <c r="D119" s="30">
        <f>Returns!U119</f>
        <v>7835929</v>
      </c>
      <c r="E119" s="31"/>
    </row>
    <row r="120" spans="2:5" hidden="1" outlineLevel="1" x14ac:dyDescent="0.25">
      <c r="B120" s="63">
        <v>40786</v>
      </c>
      <c r="C120" s="30"/>
      <c r="D120" s="30">
        <f>Returns!U120</f>
        <v>7208012</v>
      </c>
      <c r="E120" s="31"/>
    </row>
    <row r="121" spans="2:5" hidden="1" outlineLevel="1" x14ac:dyDescent="0.25">
      <c r="B121" s="63">
        <v>40816</v>
      </c>
      <c r="C121" s="30"/>
      <c r="D121" s="30">
        <f>Returns!U121</f>
        <v>7321291</v>
      </c>
      <c r="E121" s="31"/>
    </row>
    <row r="122" spans="2:5" hidden="1" outlineLevel="1" x14ac:dyDescent="0.25">
      <c r="B122" s="63">
        <v>40847</v>
      </c>
      <c r="C122" s="30"/>
      <c r="D122" s="30">
        <f>Returns!U122</f>
        <v>7989052</v>
      </c>
      <c r="E122" s="31"/>
    </row>
    <row r="123" spans="2:5" hidden="1" outlineLevel="1" x14ac:dyDescent="0.25">
      <c r="B123" s="63">
        <v>40877</v>
      </c>
      <c r="C123" s="30"/>
      <c r="D123" s="30">
        <f>Returns!U123</f>
        <v>7569651</v>
      </c>
      <c r="E123" s="31"/>
    </row>
    <row r="124" spans="2:5" hidden="1" outlineLevel="1" x14ac:dyDescent="0.25">
      <c r="B124" s="63">
        <v>40908</v>
      </c>
      <c r="C124" s="30"/>
      <c r="D124" s="30">
        <f>Returns!U124</f>
        <v>7143635</v>
      </c>
      <c r="E124" s="31"/>
    </row>
    <row r="125" spans="2:5" hidden="1" outlineLevel="1" x14ac:dyDescent="0.25">
      <c r="B125" s="63">
        <v>40939</v>
      </c>
      <c r="C125" s="30"/>
      <c r="D125" s="30">
        <f>Returns!U125</f>
        <v>7261168</v>
      </c>
      <c r="E125" s="31"/>
    </row>
    <row r="126" spans="2:5" hidden="1" outlineLevel="1" x14ac:dyDescent="0.25">
      <c r="B126" s="63">
        <v>40968</v>
      </c>
      <c r="C126" s="30"/>
      <c r="D126" s="30">
        <f>Returns!U126</f>
        <v>7189856</v>
      </c>
      <c r="E126" s="31"/>
    </row>
    <row r="127" spans="2:5" hidden="1" outlineLevel="1" x14ac:dyDescent="0.25">
      <c r="B127" s="63">
        <v>40999</v>
      </c>
      <c r="C127" s="30"/>
      <c r="D127" s="30">
        <f>Returns!U127</f>
        <v>8125590</v>
      </c>
      <c r="E127" s="31"/>
    </row>
    <row r="128" spans="2:5" hidden="1" outlineLevel="1" x14ac:dyDescent="0.25">
      <c r="B128" s="63">
        <v>41029</v>
      </c>
      <c r="C128" s="30"/>
      <c r="D128" s="30">
        <f>Returns!U128</f>
        <v>8611304</v>
      </c>
      <c r="E128" s="31"/>
    </row>
    <row r="129" spans="2:5" hidden="1" outlineLevel="1" x14ac:dyDescent="0.25">
      <c r="B129" s="63">
        <v>41060</v>
      </c>
      <c r="C129" s="30"/>
      <c r="D129" s="30">
        <f>Returns!U129</f>
        <v>9703063</v>
      </c>
      <c r="E129" s="31"/>
    </row>
    <row r="130" spans="2:5" hidden="1" outlineLevel="1" x14ac:dyDescent="0.25">
      <c r="B130" s="63">
        <v>41090</v>
      </c>
      <c r="C130" s="30"/>
      <c r="D130" s="30">
        <f>Returns!U130</f>
        <v>8633310</v>
      </c>
      <c r="E130" s="31"/>
    </row>
    <row r="131" spans="2:5" hidden="1" outlineLevel="1" x14ac:dyDescent="0.25">
      <c r="B131" s="63">
        <v>41121</v>
      </c>
      <c r="C131" s="30"/>
      <c r="D131" s="30">
        <f>Returns!U131</f>
        <v>8575246</v>
      </c>
      <c r="E131" s="31"/>
    </row>
    <row r="132" spans="2:5" hidden="1" outlineLevel="1" x14ac:dyDescent="0.25">
      <c r="B132" s="63">
        <v>41152</v>
      </c>
      <c r="C132" s="30"/>
      <c r="D132" s="30">
        <f>Returns!U132</f>
        <v>6935939</v>
      </c>
      <c r="E132" s="31"/>
    </row>
    <row r="133" spans="2:5" hidden="1" outlineLevel="1" x14ac:dyDescent="0.25">
      <c r="B133" s="63">
        <v>41182</v>
      </c>
      <c r="C133" s="30"/>
      <c r="D133" s="30">
        <f>Returns!U133</f>
        <v>6745390</v>
      </c>
      <c r="E133" s="31"/>
    </row>
    <row r="134" spans="2:5" hidden="1" outlineLevel="1" x14ac:dyDescent="0.25">
      <c r="B134" s="63">
        <v>41213</v>
      </c>
      <c r="C134" s="30"/>
      <c r="D134" s="30">
        <f>Returns!U134</f>
        <v>8245200</v>
      </c>
      <c r="E134" s="31"/>
    </row>
    <row r="135" spans="2:5" hidden="1" outlineLevel="1" x14ac:dyDescent="0.25">
      <c r="B135" s="63">
        <v>41243</v>
      </c>
      <c r="C135" s="30"/>
      <c r="D135" s="30">
        <f>Returns!U135</f>
        <v>6602275</v>
      </c>
      <c r="E135" s="31"/>
    </row>
    <row r="136" spans="2:5" hidden="1" outlineLevel="1" x14ac:dyDescent="0.25">
      <c r="B136" s="63">
        <v>41274</v>
      </c>
      <c r="C136" s="30"/>
      <c r="D136" s="30">
        <f>Returns!U136</f>
        <v>6393831</v>
      </c>
      <c r="E136" s="31"/>
    </row>
    <row r="137" spans="2:5" hidden="1" outlineLevel="1" x14ac:dyDescent="0.25">
      <c r="B137" s="63">
        <v>41305</v>
      </c>
      <c r="C137" s="30"/>
      <c r="D137" s="30">
        <f>Returns!U137</f>
        <v>7629950</v>
      </c>
      <c r="E137" s="31"/>
    </row>
    <row r="138" spans="2:5" hidden="1" outlineLevel="1" x14ac:dyDescent="0.25">
      <c r="B138" s="63">
        <v>41333</v>
      </c>
      <c r="C138" s="30"/>
      <c r="D138" s="30">
        <f>Returns!U138</f>
        <v>7257565</v>
      </c>
      <c r="E138" s="31"/>
    </row>
    <row r="139" spans="2:5" hidden="1" outlineLevel="1" x14ac:dyDescent="0.25">
      <c r="B139" s="63">
        <v>41364</v>
      </c>
      <c r="C139" s="30"/>
      <c r="D139" s="30">
        <f>Returns!U139</f>
        <v>7384077</v>
      </c>
      <c r="E139" s="31"/>
    </row>
    <row r="140" spans="2:5" hidden="1" outlineLevel="1" x14ac:dyDescent="0.25">
      <c r="B140" s="63">
        <v>41394</v>
      </c>
      <c r="C140" s="30"/>
      <c r="D140" s="30">
        <f>Returns!U140</f>
        <v>9292614</v>
      </c>
      <c r="E140" s="31"/>
    </row>
    <row r="141" spans="2:5" hidden="1" outlineLevel="1" x14ac:dyDescent="0.25">
      <c r="B141" s="63">
        <v>41425</v>
      </c>
      <c r="C141" s="30"/>
      <c r="D141" s="30">
        <f>Returns!U141</f>
        <v>10584192</v>
      </c>
      <c r="E141" s="31"/>
    </row>
    <row r="142" spans="2:5" hidden="1" outlineLevel="1" x14ac:dyDescent="0.25">
      <c r="B142" s="63">
        <v>41455</v>
      </c>
      <c r="C142" s="30"/>
      <c r="D142" s="30">
        <f>Returns!U142</f>
        <v>8206909</v>
      </c>
      <c r="E142" s="31"/>
    </row>
    <row r="143" spans="2:5" hidden="1" outlineLevel="1" x14ac:dyDescent="0.25">
      <c r="B143" s="63">
        <v>41486</v>
      </c>
      <c r="C143" s="30"/>
      <c r="D143" s="30">
        <f>Returns!U143</f>
        <v>8759306</v>
      </c>
      <c r="E143" s="31"/>
    </row>
    <row r="144" spans="2:5" hidden="1" outlineLevel="1" x14ac:dyDescent="0.25">
      <c r="B144" s="63">
        <v>41517</v>
      </c>
      <c r="C144" s="30"/>
      <c r="D144" s="30">
        <f>Returns!U144</f>
        <v>6544022</v>
      </c>
      <c r="E144" s="31"/>
    </row>
    <row r="145" spans="2:17" hidden="1" outlineLevel="1" x14ac:dyDescent="0.25">
      <c r="B145" s="63">
        <v>41547</v>
      </c>
      <c r="C145" s="30"/>
      <c r="D145" s="30">
        <f>Returns!U145</f>
        <v>7167672</v>
      </c>
      <c r="E145" s="31"/>
    </row>
    <row r="146" spans="2:17" hidden="1" outlineLevel="1" x14ac:dyDescent="0.25">
      <c r="B146" s="63">
        <v>41578</v>
      </c>
      <c r="C146" s="30"/>
      <c r="D146" s="30">
        <f>Returns!U146</f>
        <v>8661544</v>
      </c>
      <c r="E146" s="31"/>
    </row>
    <row r="147" spans="2:17" hidden="1" outlineLevel="1" x14ac:dyDescent="0.25">
      <c r="B147" s="63">
        <v>41608</v>
      </c>
      <c r="C147" s="30"/>
      <c r="D147" s="30">
        <f>Returns!U147</f>
        <v>6470758</v>
      </c>
      <c r="E147" s="31"/>
    </row>
    <row r="148" spans="2:17" hidden="1" outlineLevel="1" x14ac:dyDescent="0.25">
      <c r="B148" s="63">
        <v>41639</v>
      </c>
      <c r="C148" s="30"/>
      <c r="D148" s="30">
        <f>Returns!U148</f>
        <v>6293675</v>
      </c>
      <c r="E148" s="31"/>
    </row>
    <row r="149" spans="2:17" collapsed="1" x14ac:dyDescent="0.25">
      <c r="B149" s="27">
        <v>41670</v>
      </c>
      <c r="C149" s="30">
        <f>Sales!U148</f>
        <v>11384254</v>
      </c>
      <c r="D149" s="30">
        <f>Returns!U149</f>
        <v>7729782</v>
      </c>
      <c r="E149" s="31">
        <f t="shared" ref="E149:E212" si="0">IFERROR(D149/C149,0)</f>
        <v>0.67898889114736893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Sales!U149</f>
        <v>12621206</v>
      </c>
      <c r="D150" s="30">
        <f>Returns!U150</f>
        <v>6547196</v>
      </c>
      <c r="E150" s="31">
        <f t="shared" si="0"/>
        <v>0.51874567295708507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Sales!U150</f>
        <v>11705605</v>
      </c>
      <c r="D151" s="30">
        <f>Returns!U151</f>
        <v>8606856</v>
      </c>
      <c r="E151" s="31">
        <f t="shared" si="0"/>
        <v>0.73527647652556194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Sales!U151</f>
        <v>14059938</v>
      </c>
      <c r="D152" s="30">
        <f>Returns!U152</f>
        <v>9166923</v>
      </c>
      <c r="E152" s="31">
        <f t="shared" si="0"/>
        <v>0.6519888636777772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Sales!U152</f>
        <v>12193251</v>
      </c>
      <c r="D153" s="30">
        <f>Returns!U153</f>
        <v>10143846</v>
      </c>
      <c r="E153" s="31">
        <f t="shared" si="0"/>
        <v>0.83192300396342211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Sales!U153</f>
        <v>11356274</v>
      </c>
      <c r="D154" s="30">
        <f>Returns!U154</f>
        <v>8985283</v>
      </c>
      <c r="E154" s="31">
        <f t="shared" si="0"/>
        <v>0.79121752433940917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Sales!U154</f>
        <v>8238219</v>
      </c>
      <c r="D155" s="30">
        <f>Returns!U155</f>
        <v>8826739</v>
      </c>
      <c r="E155" s="31">
        <f t="shared" si="0"/>
        <v>1.0714377707123348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Sales!U155</f>
        <v>13522489</v>
      </c>
      <c r="D156" s="30">
        <f>Returns!U156</f>
        <v>6432990</v>
      </c>
      <c r="E156" s="31">
        <f t="shared" si="0"/>
        <v>0.4757252899225875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Sales!U156</f>
        <v>12172813</v>
      </c>
      <c r="D157" s="30">
        <f>Returns!U157</f>
        <v>7458498</v>
      </c>
      <c r="E157" s="31">
        <f t="shared" si="0"/>
        <v>0.61271770132343284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Sales!U157</f>
        <v>11654505</v>
      </c>
      <c r="D158" s="30">
        <f>Returns!U158</f>
        <v>8617946</v>
      </c>
      <c r="E158" s="31">
        <f t="shared" si="0"/>
        <v>0.73945191151404543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Sales!U158</f>
        <v>11664371</v>
      </c>
      <c r="D159" s="30">
        <f>Returns!U159</f>
        <v>6456775</v>
      </c>
      <c r="E159" s="31">
        <f t="shared" si="0"/>
        <v>0.55354677933340768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Sales!U159</f>
        <v>13790169</v>
      </c>
      <c r="D160" s="30">
        <f>Returns!U160</f>
        <v>7140375</v>
      </c>
      <c r="E160" s="31">
        <f t="shared" si="0"/>
        <v>0.51778734546327898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Sales!U160</f>
        <v>10997841</v>
      </c>
      <c r="D161" s="30">
        <f>Returns!U161</f>
        <v>7097295</v>
      </c>
      <c r="E161" s="31">
        <f t="shared" si="0"/>
        <v>0.64533529808259638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Sales!U161</f>
        <v>12396168</v>
      </c>
      <c r="D162" s="30">
        <f>Returns!U162</f>
        <v>6655254</v>
      </c>
      <c r="E162" s="31">
        <f t="shared" si="0"/>
        <v>0.53687994547992568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Sales!U162</f>
        <v>14601322</v>
      </c>
      <c r="D163" s="30">
        <f>Returns!U163</f>
        <v>9428890</v>
      </c>
      <c r="E163" s="31">
        <f t="shared" si="0"/>
        <v>0.64575591169073598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Sales!U163</f>
        <v>11735588</v>
      </c>
      <c r="D164" s="30">
        <f>Returns!U164</f>
        <v>9736376</v>
      </c>
      <c r="E164" s="31">
        <f t="shared" si="0"/>
        <v>0.8296453488312644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Sales!U164</f>
        <v>12293144</v>
      </c>
      <c r="D165" s="30">
        <f>Returns!U165</f>
        <v>9312535</v>
      </c>
      <c r="E165" s="31">
        <f t="shared" si="0"/>
        <v>0.75753891762758163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Sales!U165</f>
        <v>12628434</v>
      </c>
      <c r="D166" s="30">
        <f>Returns!U166</f>
        <v>9802879</v>
      </c>
      <c r="E166" s="31">
        <f t="shared" si="0"/>
        <v>0.77625452213631552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Sales!U166</f>
        <v>11639858</v>
      </c>
      <c r="D167" s="30">
        <f>Returns!U167</f>
        <v>8567196</v>
      </c>
      <c r="E167" s="31">
        <f t="shared" si="0"/>
        <v>0.73602238102904693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Sales!U167</f>
        <v>12099595</v>
      </c>
      <c r="D168" s="30">
        <f>Returns!U168</f>
        <v>7022013</v>
      </c>
      <c r="E168" s="31">
        <f t="shared" si="0"/>
        <v>0.58035107786665585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Sales!U168</f>
        <v>13911046</v>
      </c>
      <c r="D169" s="30">
        <f>Returns!U169</f>
        <v>7558310</v>
      </c>
      <c r="E169" s="31">
        <f t="shared" si="0"/>
        <v>0.54333153667955669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Sales!U169</f>
        <v>12196625</v>
      </c>
      <c r="D170" s="30">
        <f>Returns!U170</f>
        <v>8474041</v>
      </c>
      <c r="E170" s="31">
        <f t="shared" si="0"/>
        <v>0.69478572965881957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Sales!U170</f>
        <v>12505244</v>
      </c>
      <c r="D171" s="30">
        <f>Returns!U171</f>
        <v>7539339</v>
      </c>
      <c r="E171" s="31">
        <f t="shared" si="0"/>
        <v>0.6028941938278054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Sales!U171</f>
        <v>14545885</v>
      </c>
      <c r="D172" s="30">
        <f>Returns!U172</f>
        <v>7146082</v>
      </c>
      <c r="E172" s="31">
        <f t="shared" si="0"/>
        <v>0.49127859872396901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Sales!U172</f>
        <v>11931789</v>
      </c>
      <c r="D173" s="30">
        <f>Returns!U173</f>
        <v>7210654</v>
      </c>
      <c r="E173" s="31">
        <f t="shared" si="0"/>
        <v>0.60432295609652498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Sales!U173</f>
        <v>11630109</v>
      </c>
      <c r="D174" s="30">
        <f>Returns!U174</f>
        <v>8077656</v>
      </c>
      <c r="E174" s="31">
        <f t="shared" si="0"/>
        <v>0.69454688687784438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Sales!U174</f>
        <v>13164199</v>
      </c>
      <c r="D175" s="30">
        <f>Returns!U175</f>
        <v>8988351</v>
      </c>
      <c r="E175" s="31">
        <f t="shared" si="0"/>
        <v>0.68278753610455145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Sales!U175</f>
        <v>11194112</v>
      </c>
      <c r="D176" s="30">
        <f>Returns!U176</f>
        <v>9344979</v>
      </c>
      <c r="E176" s="31">
        <f t="shared" si="0"/>
        <v>0.83481199759302038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Sales!U176</f>
        <v>11368902</v>
      </c>
      <c r="D177" s="30">
        <f>Returns!U177</f>
        <v>9289974</v>
      </c>
      <c r="E177" s="31">
        <f t="shared" si="0"/>
        <v>0.8171390693665932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Sales!U177</f>
        <v>11589606</v>
      </c>
      <c r="D178" s="30">
        <f>Returns!U178</f>
        <v>9001990</v>
      </c>
      <c r="E178" s="31">
        <f t="shared" si="0"/>
        <v>0.77672959719251888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Sales!U178</f>
        <v>8991344</v>
      </c>
      <c r="D179" s="30">
        <f>Returns!U179</f>
        <v>7669107</v>
      </c>
      <c r="E179" s="31">
        <f t="shared" si="0"/>
        <v>0.85294334195199295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Sales!U179</f>
        <v>12354654</v>
      </c>
      <c r="D180" s="30">
        <f>Returns!U180</f>
        <v>7073692</v>
      </c>
      <c r="E180" s="31">
        <f t="shared" si="0"/>
        <v>0.57255282098551685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Sales!U180</f>
        <v>12180816</v>
      </c>
      <c r="D181" s="30">
        <f>Returns!U181</f>
        <v>7212180</v>
      </c>
      <c r="E181" s="31">
        <f t="shared" si="0"/>
        <v>0.59209333758920579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Sales!U181</f>
        <v>8248935</v>
      </c>
      <c r="D182" s="30">
        <f>Returns!U182</f>
        <v>7638817</v>
      </c>
      <c r="E182" s="31">
        <f t="shared" si="0"/>
        <v>0.92603675504777283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Sales!U182</f>
        <v>10341935</v>
      </c>
      <c r="D183" s="30">
        <f>Returns!U183</f>
        <v>7869115</v>
      </c>
      <c r="E183" s="31">
        <f t="shared" si="0"/>
        <v>0.76089387527575836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Sales!U183</f>
        <v>4389863</v>
      </c>
      <c r="D184" s="30">
        <f>Returns!U184</f>
        <v>6655722</v>
      </c>
      <c r="E184" s="31">
        <f t="shared" si="0"/>
        <v>1.5161571101421616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Sales!U184</f>
        <v>10078821</v>
      </c>
      <c r="D185" s="30">
        <f>Returns!U185</f>
        <v>7396383</v>
      </c>
      <c r="E185" s="31">
        <f t="shared" si="0"/>
        <v>0.73385398946960168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Sales!U185</f>
        <v>9863832</v>
      </c>
      <c r="D186" s="30">
        <f>Returns!U186</f>
        <v>7003697</v>
      </c>
      <c r="E186" s="31">
        <f t="shared" si="0"/>
        <v>0.71003814744614469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Sales!U186</f>
        <v>11016041</v>
      </c>
      <c r="D187" s="30">
        <f>Returns!U187</f>
        <v>8418992</v>
      </c>
      <c r="E187" s="31">
        <f t="shared" si="0"/>
        <v>0.76424842645375046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Sales!U187</f>
        <v>10384669</v>
      </c>
      <c r="D188" s="30">
        <f>Returns!U188</f>
        <v>8128376</v>
      </c>
      <c r="E188" s="31">
        <f t="shared" si="0"/>
        <v>0.78272846250564176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Sales!U188</f>
        <v>10554426</v>
      </c>
      <c r="D189" s="30">
        <f>Returns!U189</f>
        <v>9771958</v>
      </c>
      <c r="E189" s="31">
        <f t="shared" si="0"/>
        <v>0.92586351924775445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Sales!U189</f>
        <v>11373966</v>
      </c>
      <c r="D190" s="30">
        <f>Returns!U190</f>
        <v>8533865</v>
      </c>
      <c r="E190" s="31">
        <f t="shared" si="0"/>
        <v>0.75029809303105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Sales!U190</f>
        <v>8514168</v>
      </c>
      <c r="D191" s="30">
        <f>Returns!U191</f>
        <v>7892421</v>
      </c>
      <c r="E191" s="31">
        <f t="shared" si="0"/>
        <v>0.92697501388274228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Sales!U191</f>
        <v>11697650</v>
      </c>
      <c r="D192" s="30">
        <f>Returns!U192</f>
        <v>6921439</v>
      </c>
      <c r="E192" s="31">
        <f t="shared" si="0"/>
        <v>0.5916948275935765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Sales!U192</f>
        <v>11735140</v>
      </c>
      <c r="D193" s="30">
        <f>Returns!U193</f>
        <v>6739916</v>
      </c>
      <c r="E193" s="31">
        <f t="shared" si="0"/>
        <v>0.57433622436545284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Sales!U193</f>
        <v>9592412</v>
      </c>
      <c r="D194" s="30">
        <f>Returns!U194</f>
        <v>7654434</v>
      </c>
      <c r="E194" s="31">
        <f t="shared" si="0"/>
        <v>0.79796760189199545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Sales!U194</f>
        <v>10183983</v>
      </c>
      <c r="D195" s="30">
        <f>Returns!U195</f>
        <v>6760352</v>
      </c>
      <c r="E195" s="31">
        <f t="shared" si="0"/>
        <v>0.66382200363060306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Sales!U195</f>
        <v>11502354</v>
      </c>
      <c r="D196" s="30">
        <f>Returns!U196</f>
        <v>6962162</v>
      </c>
      <c r="E196" s="31">
        <f t="shared" si="0"/>
        <v>0.60528149281442734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Sales!U196</f>
        <v>10728292</v>
      </c>
      <c r="D197" s="30">
        <f>Returns!U197</f>
        <v>6746365</v>
      </c>
      <c r="E197" s="31">
        <f t="shared" si="0"/>
        <v>0.62883868187032943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Sales!U197</f>
        <v>10433919</v>
      </c>
      <c r="D198" s="30">
        <f>Returns!U198</f>
        <v>5588296</v>
      </c>
      <c r="E198" s="31">
        <f t="shared" si="0"/>
        <v>0.53558936004774427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Sales!U198</f>
        <v>11918592</v>
      </c>
      <c r="D199" s="30">
        <f>Returns!U199</f>
        <v>8408764</v>
      </c>
      <c r="E199" s="31">
        <f t="shared" si="0"/>
        <v>0.70551655766050214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Sales!U199</f>
        <v>9739631</v>
      </c>
      <c r="D200" s="30">
        <f>Returns!U200</f>
        <v>8052121</v>
      </c>
      <c r="E200" s="31">
        <f t="shared" si="0"/>
        <v>0.82673778914211427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Sales!U200</f>
        <v>9809224</v>
      </c>
      <c r="D201" s="30">
        <f>Returns!U201</f>
        <v>11587018</v>
      </c>
      <c r="E201" s="31">
        <f t="shared" si="0"/>
        <v>1.1812369663492239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Sales!U201</f>
        <v>11672791</v>
      </c>
      <c r="D202" s="30">
        <f>Returns!U202</f>
        <v>8632851</v>
      </c>
      <c r="E202" s="31">
        <f t="shared" si="0"/>
        <v>0.7395704249309355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Sales!U202</f>
        <v>8566149</v>
      </c>
      <c r="D203" s="30">
        <f>Returns!U203</f>
        <v>8223428</v>
      </c>
      <c r="E203" s="31">
        <f t="shared" si="0"/>
        <v>0.95999123993757285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Sales!U203</f>
        <v>10691437</v>
      </c>
      <c r="D204" s="30">
        <f>Returns!U204</f>
        <v>6832777</v>
      </c>
      <c r="E204" s="31">
        <f t="shared" si="0"/>
        <v>0.63908873989530124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Sales!U204</f>
        <v>10807265</v>
      </c>
      <c r="D205" s="30">
        <f>Returns!U205</f>
        <v>6121878</v>
      </c>
      <c r="E205" s="31">
        <f t="shared" si="0"/>
        <v>0.56645950663743327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Sales!U205</f>
        <v>9411669</v>
      </c>
      <c r="D206" s="30">
        <f>Returns!U206</f>
        <v>8014042</v>
      </c>
      <c r="E206" s="31">
        <f t="shared" si="0"/>
        <v>0.85150062119694181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Sales!U206</f>
        <v>9666845</v>
      </c>
      <c r="D207" s="30">
        <f>Returns!U207</f>
        <v>6697267</v>
      </c>
      <c r="E207" s="31">
        <f t="shared" si="0"/>
        <v>0.69280794302587867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Sales!U207</f>
        <v>11375534</v>
      </c>
      <c r="D208" s="30">
        <f>Returns!U208</f>
        <v>6508621</v>
      </c>
      <c r="E208" s="31">
        <f t="shared" si="0"/>
        <v>0.57215960147453293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Sales!U208</f>
        <v>9646289</v>
      </c>
      <c r="D209" s="30">
        <f>Returns!U209</f>
        <v>7022528</v>
      </c>
      <c r="E209" s="31">
        <f t="shared" si="0"/>
        <v>0.72800306936688297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Sales!U209</f>
        <v>8299713</v>
      </c>
      <c r="D210" s="30">
        <f>Returns!U210</f>
        <v>5233234</v>
      </c>
      <c r="E210" s="31">
        <f t="shared" si="0"/>
        <v>0.63053192321228457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Sales!U210</f>
        <v>12021584</v>
      </c>
      <c r="D211" s="30">
        <f>Returns!U211</f>
        <v>8536239</v>
      </c>
      <c r="E211" s="31">
        <f t="shared" si="0"/>
        <v>0.71007605986033118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Sales!U211</f>
        <v>9250400</v>
      </c>
      <c r="D212" s="30">
        <f>Returns!U212</f>
        <v>9053151</v>
      </c>
      <c r="E212" s="31">
        <f t="shared" si="0"/>
        <v>0.97867670587217848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Sales!U212</f>
        <v>9016330</v>
      </c>
      <c r="D213" s="30">
        <f>Returns!U213</f>
        <v>8552947</v>
      </c>
      <c r="E213" s="31">
        <f t="shared" ref="E213:E276" si="1">IFERROR(D213/C213,0)</f>
        <v>0.9486062511021669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Sales!U213</f>
        <v>12011496</v>
      </c>
      <c r="D214" s="30">
        <f>Returns!U214</f>
        <v>7911258</v>
      </c>
      <c r="E214" s="31">
        <f t="shared" si="1"/>
        <v>0.65864052237956039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Sales!U214</f>
        <v>6660894</v>
      </c>
      <c r="D215" s="30">
        <f>Returns!U215</f>
        <v>7915867</v>
      </c>
      <c r="E215" s="31">
        <f t="shared" si="1"/>
        <v>1.1884090934340046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Sales!U215</f>
        <v>11429902</v>
      </c>
      <c r="D216" s="30">
        <f>Returns!U216</f>
        <v>6411329</v>
      </c>
      <c r="E216" s="31">
        <f t="shared" si="1"/>
        <v>0.56092598169258145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Sales!U216</f>
        <v>10560944</v>
      </c>
      <c r="D217" s="30">
        <f>Returns!U217</f>
        <v>6545648</v>
      </c>
      <c r="E217" s="31">
        <f t="shared" si="1"/>
        <v>0.61979762415178041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Sales!U217</f>
        <v>9296465</v>
      </c>
      <c r="D218" s="30">
        <f>Returns!U218</f>
        <v>7336719</v>
      </c>
      <c r="E218" s="31">
        <f t="shared" si="1"/>
        <v>0.78919449489671611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Sales!U218</f>
        <v>8827814</v>
      </c>
      <c r="D219" s="30">
        <f>Returns!U219</f>
        <v>6387131</v>
      </c>
      <c r="E219" s="31">
        <f t="shared" si="1"/>
        <v>0.7235235132955905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Sales!U219</f>
        <v>12319130</v>
      </c>
      <c r="D220" s="30">
        <f>Returns!U220</f>
        <v>6282796</v>
      </c>
      <c r="E220" s="31">
        <f t="shared" si="1"/>
        <v>0.51000322263016951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Sales!U220</f>
        <v>9383124</v>
      </c>
      <c r="D221" s="30">
        <f>Returns!U221</f>
        <v>6577950</v>
      </c>
      <c r="E221" s="31">
        <f t="shared" si="1"/>
        <v>0.70104050633882697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Sales!U221</f>
        <v>9398803</v>
      </c>
      <c r="D222" s="30">
        <f>Returns!U222</f>
        <v>6681163</v>
      </c>
      <c r="E222" s="31">
        <f t="shared" si="1"/>
        <v>0.71085254154172606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Sales!U222</f>
        <v>16824838</v>
      </c>
      <c r="D223" s="30">
        <f>Returns!U223</f>
        <v>6992677.0024421606</v>
      </c>
      <c r="E223" s="31">
        <f t="shared" si="1"/>
        <v>0.41561630503914276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Sales!U223</f>
        <v>7117929</v>
      </c>
      <c r="D224" s="30">
        <f>Returns!U224</f>
        <v>7191976.2855067812</v>
      </c>
      <c r="E224" s="31">
        <f t="shared" si="1"/>
        <v>1.0104029255569678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Sales!U224</f>
        <v>5774614</v>
      </c>
      <c r="D225" s="30">
        <f>Returns!U225</f>
        <v>7875839.1202802146</v>
      </c>
      <c r="E225" s="31">
        <f t="shared" si="1"/>
        <v>1.3638728268729676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Sales!U225</f>
        <v>8653674</v>
      </c>
      <c r="D226" s="30">
        <f>Returns!U226</f>
        <v>6971832.961306463</v>
      </c>
      <c r="E226" s="31">
        <f t="shared" si="1"/>
        <v>0.80565005814945923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Sales!U226</f>
        <v>7779749</v>
      </c>
      <c r="D227" s="30">
        <f>Returns!U227</f>
        <v>6548343.9848048799</v>
      </c>
      <c r="E227" s="31">
        <f t="shared" si="1"/>
        <v>0.84171661383996832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Sales!U227</f>
        <v>11561798</v>
      </c>
      <c r="D228" s="30">
        <f>Returns!U228</f>
        <v>5468534.6456594942</v>
      </c>
      <c r="E228" s="31">
        <f t="shared" si="1"/>
        <v>0.47298306419637276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Sales!U228</f>
        <v>10733989</v>
      </c>
      <c r="D229" s="30">
        <f>Returns!U229</f>
        <v>7051703</v>
      </c>
      <c r="E229" s="31">
        <f t="shared" si="1"/>
        <v>0.65695083160603207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Sales!U229</f>
        <v>9089989</v>
      </c>
      <c r="D230" s="30">
        <f>Returns!U230</f>
        <v>6921674</v>
      </c>
      <c r="E230" s="31">
        <f t="shared" si="1"/>
        <v>0.76146120748880997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Sales!U230</f>
        <v>10113976</v>
      </c>
      <c r="D231" s="30">
        <f>Returns!U231</f>
        <v>6357491</v>
      </c>
      <c r="E231" s="31">
        <f t="shared" si="1"/>
        <v>0.62858474253844387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Sales!U231</f>
        <v>11307483</v>
      </c>
      <c r="D232" s="30">
        <f>Returns!U232</f>
        <v>5638885</v>
      </c>
      <c r="E232" s="31">
        <f t="shared" si="1"/>
        <v>0.49868613554404634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Sales!U232</f>
        <v>9378546</v>
      </c>
      <c r="D233" s="30">
        <f>Returns!U233</f>
        <v>6651260</v>
      </c>
      <c r="E233" s="31">
        <f t="shared" si="1"/>
        <v>0.70919948571985469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Sales!U233</f>
        <v>9195630</v>
      </c>
      <c r="D234" s="30">
        <f>Returns!U234</f>
        <v>5490728</v>
      </c>
      <c r="E234" s="31">
        <f t="shared" si="1"/>
        <v>0.59710188426459088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Sales!U234</f>
        <v>10834810</v>
      </c>
      <c r="D235" s="30">
        <f>Returns!U235</f>
        <v>8810358</v>
      </c>
      <c r="E235" s="31">
        <f t="shared" si="1"/>
        <v>0.81315297637891204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Sales!U235</f>
        <v>9781878</v>
      </c>
      <c r="D236" s="30">
        <f>Returns!U236</f>
        <v>8191503</v>
      </c>
      <c r="E236" s="31">
        <f t="shared" si="1"/>
        <v>0.83741618940657403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Sales!U236</f>
        <v>9025721</v>
      </c>
      <c r="D237" s="30">
        <f>Returns!U237</f>
        <v>8129581</v>
      </c>
      <c r="E237" s="31">
        <f t="shared" si="1"/>
        <v>0.9007126411286146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Sales!U237</f>
        <v>11037488</v>
      </c>
      <c r="D238" s="30">
        <f>Returns!U238</f>
        <v>8143548</v>
      </c>
      <c r="E238" s="31">
        <f t="shared" si="1"/>
        <v>0.7378080954652001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Sales!U238</f>
        <v>8926685</v>
      </c>
      <c r="D239" s="30">
        <f>Returns!U239</f>
        <v>8160776</v>
      </c>
      <c r="E239" s="31">
        <f t="shared" si="1"/>
        <v>0.91420006418956201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Sales!U239</f>
        <v>11585935</v>
      </c>
      <c r="D240" s="30">
        <f>Returns!U240</f>
        <v>7350865</v>
      </c>
      <c r="E240" s="31">
        <f t="shared" si="1"/>
        <v>0.63446454688378628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Sales!U240</f>
        <v>11709236</v>
      </c>
      <c r="D241" s="30">
        <f>Returns!U241</f>
        <v>6765382</v>
      </c>
      <c r="E241" s="31">
        <f t="shared" si="1"/>
        <v>0.57778167593513363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Sales!U241</f>
        <v>12591565</v>
      </c>
      <c r="D242" s="30">
        <f>Returns!U242</f>
        <v>8122348</v>
      </c>
      <c r="E242" s="31">
        <f t="shared" si="1"/>
        <v>0.64506262724292018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Sales!U242</f>
        <v>10375504</v>
      </c>
      <c r="D243" s="30">
        <f>Returns!U243</f>
        <v>7110511</v>
      </c>
      <c r="E243" s="31">
        <f t="shared" si="1"/>
        <v>0.68531716627934414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Sales!U243</f>
        <v>10357778</v>
      </c>
      <c r="D244" s="30">
        <f>Returns!U244</f>
        <v>5477428</v>
      </c>
      <c r="E244" s="31">
        <f t="shared" si="1"/>
        <v>0.52882268764594109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Sales!U244</f>
        <v>11359772</v>
      </c>
      <c r="D245" s="30">
        <f>Returns!U245</f>
        <v>6724405</v>
      </c>
      <c r="E245" s="31">
        <f t="shared" si="1"/>
        <v>0.59194894052451053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Sales!U245</f>
        <v>9402121</v>
      </c>
      <c r="D246" s="30">
        <f>Returns!U246</f>
        <v>6485380</v>
      </c>
      <c r="E246" s="31">
        <f t="shared" si="1"/>
        <v>0.68977840212862607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Sales!U246</f>
        <v>11620355</v>
      </c>
      <c r="D247" s="30">
        <f>Returns!U247</f>
        <v>8534201</v>
      </c>
      <c r="E247" s="31">
        <f t="shared" si="1"/>
        <v>0.73441826863292903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Sales!U247</f>
        <v>10221254</v>
      </c>
      <c r="D248" s="30">
        <f>Returns!U248</f>
        <v>8467958</v>
      </c>
      <c r="E248" s="31">
        <f t="shared" si="1"/>
        <v>0.82846566575881986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Sales!U248</f>
        <v>10940395</v>
      </c>
      <c r="D249" s="30">
        <f>Returns!U249</f>
        <v>9744745</v>
      </c>
      <c r="E249" s="31">
        <f t="shared" si="1"/>
        <v>0.89071235544968896</v>
      </c>
      <c r="F249" s="35">
        <f>_xlfn.FORECAST.ETS($B249,$D$149:$D$248,$B$149:$B$248,12,1)</f>
        <v>8273204.6306085717</v>
      </c>
      <c r="G249" s="35"/>
      <c r="H249" s="35"/>
      <c r="I249" s="30">
        <f>_xlfn.FORECAST.ETS($B249,$C$149:$C$248,$B$149:$B$248,12,1)</f>
        <v>10524513.8110944</v>
      </c>
      <c r="J249" s="30"/>
      <c r="K249" s="30"/>
      <c r="L249" s="31">
        <f>_xlfn.FORECAST.ETS($B249,$E$149:$E$248,$B$149:$B$248,12,1)</f>
        <v>0.94835937685666749</v>
      </c>
      <c r="M249" s="30"/>
      <c r="N249" s="30"/>
      <c r="O249" s="37">
        <f>I249*L249</f>
        <v>9981021.3596088756</v>
      </c>
      <c r="P249" s="37"/>
      <c r="Q249" s="37"/>
      <c r="R249" t="s">
        <v>159</v>
      </c>
      <c r="S249" s="35">
        <f>SUM(F253:F260)-SUM($D253:$D260)</f>
        <v>-6587037.9677466005</v>
      </c>
      <c r="T249" s="37">
        <f>SUM(O253:O260)-SUM($D253:$D260)</f>
        <v>3026679.0008722246</v>
      </c>
      <c r="U249" s="35">
        <f>ABS(S249)</f>
        <v>6587037.9677466005</v>
      </c>
      <c r="V249" s="37">
        <f>ABS(T249)</f>
        <v>3026679.0008722246</v>
      </c>
      <c r="W249" s="53">
        <f>U249/SUM(D253:D260)</f>
        <v>0.11292060312637241</v>
      </c>
      <c r="X249" s="54">
        <f>V249/SUM(D253:D260)</f>
        <v>5.1885903788913106E-2</v>
      </c>
      <c r="Y249" s="35">
        <f>S249^2</f>
        <v>43389069188535.266</v>
      </c>
      <c r="Z249" s="37">
        <f>T249^2</f>
        <v>9160785774320.8867</v>
      </c>
      <c r="AA249" s="67">
        <f>SUM(F292:F299)-SUM($D253:$D260)</f>
        <v>3946850.1597629264</v>
      </c>
      <c r="AB249" s="67">
        <f>ABS(AA249)</f>
        <v>3946850.1597629264</v>
      </c>
      <c r="AC249" s="68">
        <f>AB249/SUM(D253:D260)</f>
        <v>6.7660259842454579E-2</v>
      </c>
      <c r="AD249" s="67">
        <f>AA249^2</f>
        <v>15577626183620.637</v>
      </c>
    </row>
    <row r="250" spans="2:30" x14ac:dyDescent="0.25">
      <c r="B250" s="27">
        <v>44742</v>
      </c>
      <c r="C250" s="30">
        <f>Sales!U249</f>
        <v>12337393</v>
      </c>
      <c r="D250" s="30">
        <f>Returns!U250</f>
        <v>8692068</v>
      </c>
      <c r="E250" s="31">
        <f t="shared" si="1"/>
        <v>0.70453036553184289</v>
      </c>
      <c r="F250" s="35">
        <f t="shared" ref="F250:F252" si="2">_xlfn.FORECAST.ETS($B250,$D$149:$D$248,$B$149:$B$248,12,1)</f>
        <v>7634572.6769504324</v>
      </c>
      <c r="G250" s="35"/>
      <c r="H250" s="35"/>
      <c r="I250" s="30">
        <f t="shared" ref="I250:I252" si="3">_xlfn.FORECAST.ETS($B250,$C$149:$C$248,$B$149:$B$248,12,1)</f>
        <v>10431669.115245443</v>
      </c>
      <c r="J250" s="30"/>
      <c r="K250" s="30"/>
      <c r="L250" s="31">
        <f t="shared" ref="L250:L252" si="4">_xlfn.FORECAST.ETS($B250,$E$149:$E$248,$B$149:$B$248,12,1)</f>
        <v>0.78060992419819986</v>
      </c>
      <c r="M250" s="30"/>
      <c r="N250" s="30"/>
      <c r="O250" s="37">
        <f t="shared" ref="O250:P265" si="5">I250*L250</f>
        <v>8143064.4373124475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Sales!U250</f>
        <v>10548629</v>
      </c>
      <c r="D251" s="30">
        <f>Returns!U251</f>
        <v>8333075</v>
      </c>
      <c r="E251" s="31">
        <f t="shared" si="1"/>
        <v>0.78996758725707383</v>
      </c>
      <c r="F251" s="35">
        <f t="shared" si="2"/>
        <v>6995560.3063890059</v>
      </c>
      <c r="G251" s="35"/>
      <c r="H251" s="35"/>
      <c r="I251" s="30">
        <f t="shared" si="3"/>
        <v>8297286.9800976608</v>
      </c>
      <c r="J251" s="30"/>
      <c r="K251" s="30"/>
      <c r="L251" s="31">
        <f t="shared" si="4"/>
        <v>0.92946688365477681</v>
      </c>
      <c r="M251" s="30"/>
      <c r="N251" s="30"/>
      <c r="O251" s="37">
        <f t="shared" si="5"/>
        <v>7712053.4721807269</v>
      </c>
      <c r="P251" s="37"/>
      <c r="Q251" s="37"/>
      <c r="R251" t="s">
        <v>160</v>
      </c>
      <c r="S251" s="35">
        <f>SUM(F258:F260)-SUM($D258:$D260)</f>
        <v>-1845689.6192603409</v>
      </c>
      <c r="T251" s="37">
        <f>SUM(O258:O260)-SUM($D258:$D260)</f>
        <v>1789677.1983281262</v>
      </c>
      <c r="U251" s="35">
        <f>ABS(S251)</f>
        <v>1845689.6192603409</v>
      </c>
      <c r="V251" s="37">
        <f>ABS(T251)</f>
        <v>1789677.1983281262</v>
      </c>
      <c r="W251" s="53">
        <f>U251/SUM(D255:D262)</f>
        <v>2.9950743500684412E-2</v>
      </c>
      <c r="X251" s="54">
        <f>V251/SUM(D255:D262)</f>
        <v>2.9041807548134908E-2</v>
      </c>
      <c r="Y251" s="35">
        <f>S251^2</f>
        <v>3406570170645.3823</v>
      </c>
      <c r="Z251" s="37">
        <f>T251^2</f>
        <v>3202944474215.6113</v>
      </c>
      <c r="AA251" s="67">
        <f>SUM(F297:F299)-SUM($D258:$D260)</f>
        <v>2098569.8082217127</v>
      </c>
      <c r="AB251" s="67">
        <f>ABS(AA251)</f>
        <v>2098569.8082217127</v>
      </c>
      <c r="AC251" s="68">
        <f>AB251/SUM(D255:D262)</f>
        <v>3.4054331447948213E-2</v>
      </c>
      <c r="AD251" s="67">
        <f>AA251^2</f>
        <v>4403995239979.7158</v>
      </c>
    </row>
    <row r="252" spans="2:30" x14ac:dyDescent="0.25">
      <c r="B252" s="27">
        <v>44804</v>
      </c>
      <c r="C252" s="30">
        <f>Sales!U251</f>
        <v>11453032</v>
      </c>
      <c r="D252" s="30">
        <f>Returns!U252</f>
        <v>8041481</v>
      </c>
      <c r="E252" s="31">
        <f t="shared" si="1"/>
        <v>0.70212682545547767</v>
      </c>
      <c r="F252" s="35">
        <f t="shared" si="2"/>
        <v>5738054.3785554729</v>
      </c>
      <c r="G252" s="35"/>
      <c r="H252" s="35"/>
      <c r="I252" s="30">
        <f t="shared" si="3"/>
        <v>11286821.790692246</v>
      </c>
      <c r="J252" s="30"/>
      <c r="K252" s="30"/>
      <c r="L252" s="31">
        <f t="shared" si="4"/>
        <v>0.58022451180885781</v>
      </c>
      <c r="M252" s="30"/>
      <c r="N252" s="30"/>
      <c r="O252" s="37">
        <f t="shared" si="5"/>
        <v>6548890.6633779863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Sales!U252</f>
        <v>11740909</v>
      </c>
      <c r="D253" s="30">
        <f>Returns!U253</f>
        <v>7426262</v>
      </c>
      <c r="E253" s="31">
        <f t="shared" si="1"/>
        <v>0.63251167349989679</v>
      </c>
      <c r="F253" s="175">
        <f>_xlfn.FORECAST.ETS($B253,$D$149:$D$252,$B$149:$B$252,12,1)</f>
        <v>6071557.0631662123</v>
      </c>
      <c r="G253" s="35"/>
      <c r="H253" s="35"/>
      <c r="I253" s="173">
        <f>_xlfn.FORECAST.ETS($B253,$C$149:$C$252,$B$149:$B$252,12,1)</f>
        <v>11926226.422486106</v>
      </c>
      <c r="J253" s="30"/>
      <c r="K253" s="30"/>
      <c r="L253" s="177">
        <f>_xlfn.FORECAST.ETS($B253,$E$149:$E$252,$B$149:$B$252,12,1)</f>
        <v>0.60828677478423565</v>
      </c>
      <c r="M253" s="30"/>
      <c r="N253" s="30"/>
      <c r="O253" s="167">
        <f t="shared" si="5"/>
        <v>7254565.8058806062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Sales!U253</f>
        <v>10611252</v>
      </c>
      <c r="D254" s="30">
        <f>Returns!U254</f>
        <v>8366861</v>
      </c>
      <c r="E254" s="31">
        <f t="shared" si="1"/>
        <v>0.7884895203695097</v>
      </c>
      <c r="F254" s="165">
        <f t="shared" ref="F254:F260" si="6">_xlfn.FORECAST.ETS($B254,$D$149:$D$252,$B$149:$B$252,12,1)</f>
        <v>6968433.1816694122</v>
      </c>
      <c r="G254" s="35"/>
      <c r="H254" s="35"/>
      <c r="I254" s="30">
        <f>_xlfn.FORECAST.ETS($B254,$C$149:$C$252,$B$149:$B$252,12,1)</f>
        <v>9947331.252874488</v>
      </c>
      <c r="J254" s="30"/>
      <c r="K254" s="30"/>
      <c r="L254" s="31">
        <f t="shared" ref="L254:L260" si="7">_xlfn.FORECAST.ETS($B254,$E$149:$E$252,$B$149:$B$252,12,1)</f>
        <v>0.79049488994155126</v>
      </c>
      <c r="M254" s="30"/>
      <c r="N254" s="30"/>
      <c r="O254" s="167">
        <f t="shared" si="5"/>
        <v>7863314.5239531714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Sales!U254</f>
        <v>11479450</v>
      </c>
      <c r="D255" s="30">
        <f>Returns!U255</f>
        <v>6344606</v>
      </c>
      <c r="E255" s="31">
        <f t="shared" si="1"/>
        <v>0.55269250704519812</v>
      </c>
      <c r="F255" s="165">
        <f t="shared" si="6"/>
        <v>6066222.8869816456</v>
      </c>
      <c r="G255" s="35"/>
      <c r="H255" s="35"/>
      <c r="I255" s="30">
        <f t="shared" ref="I255:I260" si="8">_xlfn.FORECAST.ETS($B255,$C$149:$C$252,$B$149:$B$252,12,1)</f>
        <v>10764306.330918916</v>
      </c>
      <c r="J255" s="30"/>
      <c r="K255" s="30"/>
      <c r="L255" s="31">
        <f t="shared" si="7"/>
        <v>0.67715465444047485</v>
      </c>
      <c r="M255" s="30"/>
      <c r="N255" s="30"/>
      <c r="O255" s="167">
        <f t="shared" si="5"/>
        <v>7289100.133804814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Sales!U255</f>
        <v>8803076</v>
      </c>
      <c r="D256" s="30">
        <f>Returns!U256</f>
        <v>5603817</v>
      </c>
      <c r="E256" s="31">
        <f t="shared" si="1"/>
        <v>0.63657487450977368</v>
      </c>
      <c r="F256" s="165">
        <f t="shared" si="6"/>
        <v>5581534.1552101159</v>
      </c>
      <c r="G256" s="35"/>
      <c r="H256" s="35"/>
      <c r="I256" s="30">
        <f t="shared" si="8"/>
        <v>10208992.23648591</v>
      </c>
      <c r="J256" s="30"/>
      <c r="K256" s="30"/>
      <c r="L256" s="31">
        <f t="shared" si="7"/>
        <v>0.71496003852571666</v>
      </c>
      <c r="M256" s="30"/>
      <c r="N256" s="30"/>
      <c r="O256" s="167">
        <f t="shared" si="5"/>
        <v>7299021.4827067079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Sales!U256</f>
        <v>11511623</v>
      </c>
      <c r="D257" s="30">
        <f>Returns!U257</f>
        <v>7737401</v>
      </c>
      <c r="E257" s="31">
        <f t="shared" si="1"/>
        <v>0.67213815115383813</v>
      </c>
      <c r="F257" s="165">
        <f t="shared" si="6"/>
        <v>6049851.3644863591</v>
      </c>
      <c r="G257" s="35"/>
      <c r="H257" s="35"/>
      <c r="I257" s="30">
        <f t="shared" si="8"/>
        <v>10322624.897480153</v>
      </c>
      <c r="J257" s="30"/>
      <c r="K257" s="30"/>
      <c r="L257" s="31">
        <f t="shared" si="7"/>
        <v>0.67908569049234646</v>
      </c>
      <c r="M257" s="30"/>
      <c r="N257" s="30"/>
      <c r="O257" s="167">
        <f t="shared" si="5"/>
        <v>7009946.8561987961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Sales!U257</f>
        <v>9796977</v>
      </c>
      <c r="D258" s="30">
        <f>Returns!U258</f>
        <v>6369937</v>
      </c>
      <c r="E258" s="31">
        <f t="shared" si="1"/>
        <v>0.65019413641575352</v>
      </c>
      <c r="F258" s="165">
        <f t="shared" si="6"/>
        <v>5666056.2168514384</v>
      </c>
      <c r="G258" s="35"/>
      <c r="H258" s="35"/>
      <c r="I258" s="30">
        <f t="shared" si="8"/>
        <v>10614227.304378331</v>
      </c>
      <c r="J258" s="30"/>
      <c r="K258" s="30"/>
      <c r="L258" s="31">
        <f t="shared" si="7"/>
        <v>0.65397545785361089</v>
      </c>
      <c r="M258" s="30"/>
      <c r="N258" s="30"/>
      <c r="O258" s="167">
        <f t="shared" si="5"/>
        <v>6941444.1611431167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Sales!U258</f>
        <v>12154189</v>
      </c>
      <c r="D259" s="30">
        <f>Returns!U259</f>
        <v>7725521</v>
      </c>
      <c r="E259" s="31">
        <f t="shared" si="1"/>
        <v>0.63562620262034764</v>
      </c>
      <c r="F259" s="165">
        <f t="shared" si="6"/>
        <v>7648077.1797584742</v>
      </c>
      <c r="G259" s="35"/>
      <c r="H259" s="35"/>
      <c r="I259" s="30">
        <f t="shared" si="8"/>
        <v>12319832.970579553</v>
      </c>
      <c r="J259" s="30"/>
      <c r="K259" s="30"/>
      <c r="L259" s="31">
        <f t="shared" si="7"/>
        <v>0.70393969720962879</v>
      </c>
      <c r="M259" s="30"/>
      <c r="N259" s="30"/>
      <c r="O259" s="167">
        <f t="shared" si="5"/>
        <v>8672419.4909829721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Sales!U259</f>
        <v>9705941</v>
      </c>
      <c r="D260" s="30">
        <f>Returns!U260</f>
        <v>8758953</v>
      </c>
      <c r="E260" s="31">
        <f t="shared" si="1"/>
        <v>0.90243212894040881</v>
      </c>
      <c r="F260" s="166">
        <f t="shared" si="6"/>
        <v>7694587.9841297446</v>
      </c>
      <c r="G260" s="36"/>
      <c r="H260" s="36"/>
      <c r="I260" s="33">
        <f t="shared" si="8"/>
        <v>10606025.665898737</v>
      </c>
      <c r="J260" s="33"/>
      <c r="K260" s="33"/>
      <c r="L260" s="34">
        <f t="shared" si="7"/>
        <v>0.85142397639453871</v>
      </c>
      <c r="M260" s="33"/>
      <c r="N260" s="33"/>
      <c r="O260" s="168">
        <f t="shared" si="5"/>
        <v>9030224.5462020375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Sales!U260</f>
        <v>11472261</v>
      </c>
      <c r="D261" s="30">
        <f>Returns!U261</f>
        <v>10286566</v>
      </c>
      <c r="E261" s="31">
        <f t="shared" si="1"/>
        <v>0.89664679002683079</v>
      </c>
      <c r="F261" s="35"/>
      <c r="G261" s="35">
        <f>_xlfn.FORECAST.ETS($B261,$D$149:$D$260,$B$149:$B$260,12,1)</f>
        <v>9207103.0226373672</v>
      </c>
      <c r="H261" s="35"/>
      <c r="I261" s="30"/>
      <c r="J261" s="30">
        <f>_xlfn.FORECAST.ETS($B261,$C$149:$C$260,$B$149:$B$260,12,1)</f>
        <v>10764060.785946399</v>
      </c>
      <c r="K261" s="30"/>
      <c r="L261" s="30"/>
      <c r="M261" s="31">
        <f>_xlfn.FORECAST.ETS($B261,$E$149:$E$260,$B$149:$B$260,12,1)</f>
        <v>0.93898873695363461</v>
      </c>
      <c r="N261" s="30"/>
      <c r="O261" s="37"/>
      <c r="P261" s="37">
        <f>J261*M261</f>
        <v>10107331.841887956</v>
      </c>
      <c r="Q261" s="37"/>
      <c r="R261" t="s">
        <v>159</v>
      </c>
      <c r="S261" s="35">
        <f>SUM(G265:G272)-SUM($D265:$D272)</f>
        <v>-898231.62857179344</v>
      </c>
      <c r="T261" s="37">
        <f>SUM(P265:P272)-SUM($D265:$D272)</f>
        <v>7111543.1915574968</v>
      </c>
      <c r="U261" s="35">
        <f>ABS(S261)</f>
        <v>898231.62857179344</v>
      </c>
      <c r="V261" s="37">
        <f>ABS(T261)</f>
        <v>7111543.1915574968</v>
      </c>
      <c r="W261" s="53">
        <f>U261/SUM(D265:D272)</f>
        <v>1.4470388550433448E-2</v>
      </c>
      <c r="X261" s="54">
        <f>V261/SUM(D265:D272)</f>
        <v>0.11456598710362764</v>
      </c>
      <c r="Y261" s="35">
        <f>S261^2</f>
        <v>806820058566.73633</v>
      </c>
      <c r="Z261" s="37">
        <f>T261^2</f>
        <v>50574046565387.789</v>
      </c>
      <c r="AA261" s="67">
        <f>SUM(G304:G311)-SUM($D265:$D272)</f>
        <v>-273287.9088049829</v>
      </c>
      <c r="AB261" s="67">
        <f>ABS(AA261)</f>
        <v>273287.9088049829</v>
      </c>
      <c r="AC261" s="68">
        <f>AB261/SUM(D265:D272)</f>
        <v>4.4026307922728023E-3</v>
      </c>
      <c r="AD261" s="67">
        <f>AA261^2</f>
        <v>74686281099.000656</v>
      </c>
    </row>
    <row r="262" spans="2:30" x14ac:dyDescent="0.25">
      <c r="B262" s="27">
        <v>45107</v>
      </c>
      <c r="C262" s="30">
        <f>Sales!U261</f>
        <v>11634532</v>
      </c>
      <c r="D262" s="30">
        <f>Returns!U262</f>
        <v>8797366</v>
      </c>
      <c r="E262" s="31">
        <f t="shared" si="1"/>
        <v>0.75614266220592286</v>
      </c>
      <c r="F262" s="35"/>
      <c r="G262" s="35">
        <f t="shared" ref="G262:G264" si="9">_xlfn.FORECAST.ETS($B262,$D$149:$D$260,$B$149:$B$260,12,1)</f>
        <v>8420715.8791814465</v>
      </c>
      <c r="H262" s="35"/>
      <c r="I262" s="30"/>
      <c r="J262" s="30">
        <f t="shared" ref="J262:J264" si="10">_xlfn.FORECAST.ETS($B262,$C$149:$C$260,$B$149:$B$260,12,1)</f>
        <v>10678535.953399727</v>
      </c>
      <c r="K262" s="30"/>
      <c r="L262" s="30"/>
      <c r="M262" s="31">
        <f t="shared" ref="M262:M264" si="11">_xlfn.FORECAST.ETS($B262,$E$149:$E$260,$B$149:$B$260,12,1)</f>
        <v>0.76942981560990165</v>
      </c>
      <c r="N262" s="30"/>
      <c r="O262" s="37"/>
      <c r="P262" s="37">
        <f t="shared" si="5"/>
        <v>8216383.9496080577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Sales!U262</f>
        <v>9464117</v>
      </c>
      <c r="D263" s="30">
        <f>Returns!U263</f>
        <v>8512291</v>
      </c>
      <c r="E263" s="31">
        <f t="shared" si="1"/>
        <v>0.89942791282060441</v>
      </c>
      <c r="F263" s="35"/>
      <c r="G263" s="35">
        <f t="shared" si="9"/>
        <v>8013278.41236581</v>
      </c>
      <c r="H263" s="35"/>
      <c r="I263" s="30"/>
      <c r="J263" s="30">
        <f t="shared" si="10"/>
        <v>8550605.9318479225</v>
      </c>
      <c r="K263" s="30"/>
      <c r="L263" s="30"/>
      <c r="M263" s="31">
        <f t="shared" si="11"/>
        <v>0.90974453429811097</v>
      </c>
      <c r="N263" s="30"/>
      <c r="O263" s="37"/>
      <c r="P263" s="37">
        <f t="shared" si="5"/>
        <v>7778867.0114356531</v>
      </c>
      <c r="Q263" s="37"/>
      <c r="R263" t="s">
        <v>160</v>
      </c>
      <c r="S263" s="35">
        <f>SUM(G270:G272)-SUM($D270:$D272)</f>
        <v>-454878.74889069796</v>
      </c>
      <c r="T263" s="37">
        <f>SUM(P270:P272)-SUM($D270:$D272)</f>
        <v>2879314.1534480527</v>
      </c>
      <c r="U263" s="35">
        <f>ABS(S263)</f>
        <v>454878.74889069796</v>
      </c>
      <c r="V263" s="37">
        <f>ABS(T263)</f>
        <v>2879314.1534480527</v>
      </c>
      <c r="W263" s="53">
        <f>U263/SUM(D267:D274)</f>
        <v>7.0043318155909627E-3</v>
      </c>
      <c r="X263" s="54">
        <f>V263/SUM(D267:D274)</f>
        <v>4.433636827673304E-2</v>
      </c>
      <c r="Y263" s="35">
        <f>S263^2</f>
        <v>206914676192.36664</v>
      </c>
      <c r="Z263" s="37">
        <f>T263^2</f>
        <v>8290449994246.2764</v>
      </c>
      <c r="AA263" s="67">
        <f>SUM(G309:G311)-SUM($D270:$D272)</f>
        <v>-143900.67936274037</v>
      </c>
      <c r="AB263" s="67">
        <f>ABS(AA263)</f>
        <v>143900.67936274037</v>
      </c>
      <c r="AC263" s="68">
        <f>AB263/SUM(D267:D274)</f>
        <v>2.2158170923649583E-3</v>
      </c>
      <c r="AD263" s="67">
        <f>AA263^2</f>
        <v>20707405521.058212</v>
      </c>
    </row>
    <row r="264" spans="2:30" x14ac:dyDescent="0.25">
      <c r="B264" s="27">
        <v>45169</v>
      </c>
      <c r="C264" s="30">
        <f>Sales!U263</f>
        <v>11370603</v>
      </c>
      <c r="D264" s="30">
        <f>Returns!U264</f>
        <v>7902645</v>
      </c>
      <c r="E264" s="31">
        <f t="shared" si="1"/>
        <v>0.69500667642692304</v>
      </c>
      <c r="F264" s="35"/>
      <c r="G264" s="35">
        <f t="shared" si="9"/>
        <v>7042081.4311351096</v>
      </c>
      <c r="H264" s="35"/>
      <c r="I264" s="30"/>
      <c r="J264" s="30">
        <f t="shared" si="10"/>
        <v>11543906.146992087</v>
      </c>
      <c r="K264" s="30"/>
      <c r="L264" s="30"/>
      <c r="M264" s="31">
        <f t="shared" si="11"/>
        <v>0.59303056204943572</v>
      </c>
      <c r="N264" s="30"/>
      <c r="O264" s="37"/>
      <c r="P264" s="37">
        <f t="shared" si="5"/>
        <v>6845889.1505966531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Sales!U264</f>
        <v>14256821</v>
      </c>
      <c r="D265" s="30">
        <f>Returns!U265</f>
        <v>7632258</v>
      </c>
      <c r="E265" s="31">
        <f t="shared" si="1"/>
        <v>0.5353408028339558</v>
      </c>
      <c r="F265" s="35"/>
      <c r="G265" s="175">
        <f>_xlfn.FORECAST.ETS($B265,$D$149:$D$264,$B$149:$B$264,12,1)</f>
        <v>7395881.07357651</v>
      </c>
      <c r="H265" s="35"/>
      <c r="I265" s="30"/>
      <c r="J265" s="173">
        <f>_xlfn.FORECAST.ETS($B265,$C$149:$C$264,$B$149:$B$264,12,1)</f>
        <v>11980866.531337038</v>
      </c>
      <c r="K265" s="30"/>
      <c r="L265" s="30"/>
      <c r="M265" s="177">
        <f>_xlfn.FORECAST.ETS($B265,$E$149:$E$264,$B$149:$B$264,12,1)</f>
        <v>0.69996433112543943</v>
      </c>
      <c r="N265" s="30"/>
      <c r="O265" s="37"/>
      <c r="P265" s="167">
        <f t="shared" si="5"/>
        <v>8386179.2279104935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Sales!U265</f>
        <v>10462150</v>
      </c>
      <c r="D266" s="30">
        <f>Returns!U266</f>
        <v>7301806</v>
      </c>
      <c r="E266" s="31">
        <f t="shared" si="1"/>
        <v>0.69792595212265163</v>
      </c>
      <c r="F266" s="35"/>
      <c r="G266" s="165">
        <f t="shared" ref="G266:G272" si="12">_xlfn.FORECAST.ETS($B266,$D$149:$D$264,$B$149:$B$264,12,1)</f>
        <v>8264149.326320448</v>
      </c>
      <c r="H266" s="35"/>
      <c r="I266" s="30"/>
      <c r="J266" s="30">
        <f t="shared" ref="J266:J272" si="13">_xlfn.FORECAST.ETS($B266,$C$149:$C$264,$B$149:$B$264,12,1)</f>
        <v>10003105.013872337</v>
      </c>
      <c r="K266" s="30"/>
      <c r="L266" s="30"/>
      <c r="M266" s="31">
        <f t="shared" ref="M266:M272" si="14">_xlfn.FORECAST.ETS($B266,$E$149:$E$264,$B$149:$B$264,12,1)</f>
        <v>0.87892923651522503</v>
      </c>
      <c r="N266" s="30"/>
      <c r="O266" s="37"/>
      <c r="P266" s="167">
        <f t="shared" ref="P266:P272" si="15">J266*M266</f>
        <v>8792021.4526244327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Sales!U266</f>
        <v>12176054</v>
      </c>
      <c r="D267" s="30">
        <f>Returns!U267</f>
        <v>8786181</v>
      </c>
      <c r="E267" s="31">
        <f t="shared" si="1"/>
        <v>0.72159510790605885</v>
      </c>
      <c r="F267" s="35"/>
      <c r="G267" s="165">
        <f t="shared" si="12"/>
        <v>7100196.1855224483</v>
      </c>
      <c r="H267" s="35"/>
      <c r="I267" s="30"/>
      <c r="J267" s="30">
        <f t="shared" si="13"/>
        <v>10819566.851704624</v>
      </c>
      <c r="K267" s="30"/>
      <c r="L267" s="30"/>
      <c r="M267" s="31">
        <f t="shared" si="14"/>
        <v>0.7515168063668638</v>
      </c>
      <c r="N267" s="30"/>
      <c r="O267" s="37"/>
      <c r="P267" s="167">
        <f t="shared" si="15"/>
        <v>8131086.326665842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Sales!U267</f>
        <v>10442674</v>
      </c>
      <c r="D268" s="30">
        <f>Returns!U268</f>
        <v>6710543</v>
      </c>
      <c r="E268" s="31">
        <f t="shared" si="1"/>
        <v>0.6426077267182716</v>
      </c>
      <c r="F268" s="35"/>
      <c r="G268" s="165">
        <f t="shared" si="12"/>
        <v>6429857.9927097494</v>
      </c>
      <c r="H268" s="35"/>
      <c r="I268" s="30"/>
      <c r="J268" s="30">
        <f t="shared" si="13"/>
        <v>10262416.683653999</v>
      </c>
      <c r="K268" s="30"/>
      <c r="L268" s="30"/>
      <c r="M268" s="31">
        <f t="shared" si="14"/>
        <v>0.79447814567327568</v>
      </c>
      <c r="N268" s="30"/>
      <c r="O268" s="37"/>
      <c r="P268" s="167">
        <f t="shared" si="15"/>
        <v>8153265.7769559165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Sales!U268</f>
        <v>11246993</v>
      </c>
      <c r="D269" s="30">
        <f>Returns!U269</f>
        <v>6768499</v>
      </c>
      <c r="E269" s="31">
        <f t="shared" si="1"/>
        <v>0.60180521140183874</v>
      </c>
      <c r="F269" s="35"/>
      <c r="G269" s="165">
        <f t="shared" si="12"/>
        <v>7565849.542189748</v>
      </c>
      <c r="H269" s="35"/>
      <c r="I269" s="30"/>
      <c r="J269" s="30">
        <f t="shared" si="13"/>
        <v>10378016.521416899</v>
      </c>
      <c r="K269" s="30"/>
      <c r="L269" s="30"/>
      <c r="M269" s="31">
        <f t="shared" si="14"/>
        <v>0.76786958639999958</v>
      </c>
      <c r="N269" s="30"/>
      <c r="O269" s="37"/>
      <c r="P269" s="167">
        <f t="shared" si="15"/>
        <v>7968963.2539527565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Sales!U269</f>
        <v>10348082</v>
      </c>
      <c r="D270" s="30">
        <f>Returns!U270</f>
        <v>7530747</v>
      </c>
      <c r="E270" s="31">
        <f t="shared" si="1"/>
        <v>0.72774326681988022</v>
      </c>
      <c r="F270" s="35"/>
      <c r="G270" s="165">
        <f t="shared" si="12"/>
        <v>6779323.3862375673</v>
      </c>
      <c r="H270" s="35"/>
      <c r="I270" s="30"/>
      <c r="J270" s="30">
        <f t="shared" si="13"/>
        <v>10678015.161161054</v>
      </c>
      <c r="K270" s="30"/>
      <c r="L270" s="30"/>
      <c r="M270" s="31">
        <f t="shared" si="14"/>
        <v>0.74284835582373776</v>
      </c>
      <c r="N270" s="30"/>
      <c r="O270" s="37"/>
      <c r="P270" s="167">
        <f t="shared" si="15"/>
        <v>7932146.0059294328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Sales!U270</f>
        <v>10322630</v>
      </c>
      <c r="D271" s="30">
        <f>Returns!U271</f>
        <v>7611050</v>
      </c>
      <c r="E271" s="31">
        <f t="shared" si="1"/>
        <v>0.73731694345336407</v>
      </c>
      <c r="F271" s="35"/>
      <c r="G271" s="165">
        <f t="shared" si="12"/>
        <v>8691977.4890924282</v>
      </c>
      <c r="H271" s="35"/>
      <c r="I271" s="30"/>
      <c r="J271" s="30">
        <f t="shared" si="13"/>
        <v>12374754.266186157</v>
      </c>
      <c r="K271" s="30"/>
      <c r="L271" s="30"/>
      <c r="M271" s="31">
        <f t="shared" si="14"/>
        <v>0.7856941443659452</v>
      </c>
      <c r="N271" s="30"/>
      <c r="O271" s="37"/>
      <c r="P271" s="167">
        <f t="shared" si="15"/>
        <v>9722771.9649099633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Sales!U271</f>
        <v>9824591</v>
      </c>
      <c r="D272" s="30">
        <f>Returns!U272</f>
        <v>9732690</v>
      </c>
      <c r="E272" s="31">
        <f t="shared" si="1"/>
        <v>0.99064581925089812</v>
      </c>
      <c r="F272" s="36"/>
      <c r="G272" s="166">
        <f t="shared" si="12"/>
        <v>8948307.3757793047</v>
      </c>
      <c r="H272" s="36"/>
      <c r="I272" s="33"/>
      <c r="J272" s="33">
        <f t="shared" si="13"/>
        <v>10660130.109870736</v>
      </c>
      <c r="K272" s="33"/>
      <c r="L272" s="33"/>
      <c r="M272" s="34">
        <f t="shared" si="14"/>
        <v>0.94735083704631418</v>
      </c>
      <c r="N272" s="33"/>
      <c r="O272" s="38"/>
      <c r="P272" s="168">
        <f t="shared" si="15"/>
        <v>10098883.182608658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Sales!U272</f>
        <v>12171846</v>
      </c>
      <c r="D273" s="30">
        <f>Returns!U273</f>
        <v>9006529</v>
      </c>
      <c r="E273" s="31">
        <f t="shared" si="1"/>
        <v>0.73994766282780766</v>
      </c>
      <c r="F273" s="35"/>
      <c r="G273" s="35"/>
      <c r="H273" s="35">
        <f>_xlfn.FORECAST.ETS($B273,$D$149:$D$272,$B$149:$B$272,12,1)</f>
        <v>9986942.8857535142</v>
      </c>
      <c r="I273" s="30"/>
      <c r="J273" s="30"/>
      <c r="K273" s="30">
        <f>_xlfn.FORECAST.ETS($B273,$C$149:$C$272,$B$149:$B$272,12,1)</f>
        <v>10605963.157592287</v>
      </c>
      <c r="L273" s="30"/>
      <c r="M273" s="30"/>
      <c r="N273" s="31">
        <f>_xlfn.FORECAST.ETS($B273,$E$149:$E$272,$B$149:$B$272,12,1)</f>
        <v>1.0457499982109868</v>
      </c>
      <c r="O273" s="37"/>
      <c r="P273" s="37"/>
      <c r="Q273" s="37">
        <f>K273*N273</f>
        <v>11091185.953077927</v>
      </c>
      <c r="R273" t="s">
        <v>159</v>
      </c>
      <c r="S273" s="35">
        <f>SUM(H277:H284)-SUM($D277:$D284)</f>
        <v>441835.63823275268</v>
      </c>
      <c r="T273" s="37">
        <f>SUM(Q277:Q284)-SUM($D277:$D284)</f>
        <v>2913553.90110939</v>
      </c>
      <c r="U273" s="35">
        <f>ABS(S273)</f>
        <v>441835.63823275268</v>
      </c>
      <c r="V273" s="37">
        <f>ABS(T273)</f>
        <v>2913553.90110939</v>
      </c>
      <c r="W273" s="53">
        <f>U273/SUM(D277:D284)</f>
        <v>7.2729834939431149E-3</v>
      </c>
      <c r="X273" s="54">
        <f>V273/SUM(D277:D284)</f>
        <v>4.7959529738792722E-2</v>
      </c>
      <c r="Y273" s="35">
        <f>S273^2</f>
        <v>195218731212.54391</v>
      </c>
      <c r="Z273" s="37">
        <f>T273^2</f>
        <v>8488796334669.7451</v>
      </c>
      <c r="AA273" s="67">
        <f>SUM(H316:H323)-SUM($D277:$D284)</f>
        <v>949974.3108382374</v>
      </c>
      <c r="AB273" s="67">
        <f>ABS(AA273)</f>
        <v>949974.3108382374</v>
      </c>
      <c r="AC273" s="68">
        <f>AB273/SUM(D277:D284)</f>
        <v>1.5637370290073449E-2</v>
      </c>
      <c r="AD273" s="67">
        <f>AA273^2</f>
        <v>902451191252.58411</v>
      </c>
    </row>
    <row r="274" spans="2:33" x14ac:dyDescent="0.25">
      <c r="B274" s="27">
        <v>45473</v>
      </c>
      <c r="C274" s="30">
        <f>Sales!U273</f>
        <v>10053005</v>
      </c>
      <c r="D274" s="30">
        <f>Returns!U274</f>
        <v>8796251</v>
      </c>
      <c r="E274" s="31">
        <f t="shared" si="1"/>
        <v>0.87498723018639701</v>
      </c>
      <c r="F274" s="35"/>
      <c r="G274" s="35"/>
      <c r="H274" s="35">
        <f t="shared" ref="H274:H276" si="16">_xlfn.FORECAST.ETS($B274,$D$149:$D$272,$B$149:$B$272,12,1)</f>
        <v>8977328.1966626346</v>
      </c>
      <c r="I274" s="30"/>
      <c r="J274" s="30"/>
      <c r="K274" s="30">
        <f t="shared" ref="K274:K276" si="17">_xlfn.FORECAST.ETS($B274,$C$149:$C$272,$B$149:$B$272,12,1)</f>
        <v>10521639.590860151</v>
      </c>
      <c r="L274" s="30"/>
      <c r="M274" s="30"/>
      <c r="N274" s="31">
        <f t="shared" ref="N274:N276" si="18">_xlfn.FORECAST.ETS($B274,$E$149:$E$272,$B$149:$B$272,12,1)</f>
        <v>0.88078739820367924</v>
      </c>
      <c r="O274" s="37"/>
      <c r="P274" s="37"/>
      <c r="Q274" s="37">
        <f t="shared" ref="Q274:Q284" si="19">K274*N274</f>
        <v>9267327.560070537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Sales!U274</f>
        <v>10313527</v>
      </c>
      <c r="D275" s="30">
        <f>Returns!U275</f>
        <v>8740458</v>
      </c>
      <c r="E275" s="31">
        <f t="shared" si="1"/>
        <v>0.84747516538231782</v>
      </c>
      <c r="F275" s="35"/>
      <c r="G275" s="35"/>
      <c r="H275" s="35">
        <f t="shared" si="16"/>
        <v>8592929.3845312241</v>
      </c>
      <c r="I275" s="30"/>
      <c r="J275" s="30"/>
      <c r="K275" s="30">
        <f t="shared" si="17"/>
        <v>8392763.0724957734</v>
      </c>
      <c r="L275" s="30"/>
      <c r="M275" s="30"/>
      <c r="N275" s="31">
        <f t="shared" si="18"/>
        <v>1.0210665892760573</v>
      </c>
      <c r="O275" s="37"/>
      <c r="P275" s="37"/>
      <c r="Q275" s="37">
        <f t="shared" si="19"/>
        <v>8569569.9650353026</v>
      </c>
      <c r="R275" t="s">
        <v>160</v>
      </c>
      <c r="S275" s="35">
        <f>SUM(H282:H284)-SUM($D282:$D284)</f>
        <v>732376.09618773684</v>
      </c>
      <c r="T275" s="37">
        <f>SUM(Q282:Q284)-SUM($D282:$D284)</f>
        <v>2235392.4484912455</v>
      </c>
      <c r="U275" s="35">
        <f>ABS(S275)</f>
        <v>732376.09618773684</v>
      </c>
      <c r="V275" s="37">
        <f>ABS(T275)</f>
        <v>2235392.4484912455</v>
      </c>
      <c r="W275" s="53">
        <f>U275/SUM(D279:D286)</f>
        <v>1.6507530356967313E-2</v>
      </c>
      <c r="X275" s="54">
        <f>V275/SUM(D279:D286)</f>
        <v>5.038505338348126E-2</v>
      </c>
      <c r="Y275" s="35">
        <f>S275^2</f>
        <v>536374746267.18915</v>
      </c>
      <c r="Z275" s="37">
        <f>T275^2</f>
        <v>4996979398771.6855</v>
      </c>
      <c r="AA275" s="67">
        <f>SUM(H321:H323)-SUM($D282:$D284)</f>
        <v>981635.85216397047</v>
      </c>
      <c r="AB275" s="67">
        <f>ABS(AA275)</f>
        <v>981635.85216397047</v>
      </c>
      <c r="AC275" s="68">
        <f>AB275/SUM(D279:D286)</f>
        <v>2.2125768049276146E-2</v>
      </c>
      <c r="AD275" s="67">
        <f>AA275^2</f>
        <v>963608946253.68445</v>
      </c>
    </row>
    <row r="276" spans="2:33" x14ac:dyDescent="0.25">
      <c r="B276" s="27">
        <v>45535</v>
      </c>
      <c r="C276" s="30">
        <f>Sales!U275</f>
        <v>12974524</v>
      </c>
      <c r="D276" s="30">
        <f>Returns!U276</f>
        <v>7833654</v>
      </c>
      <c r="E276" s="31">
        <f t="shared" si="1"/>
        <v>0.6037719765287729</v>
      </c>
      <c r="F276" s="35"/>
      <c r="G276" s="35"/>
      <c r="H276" s="35">
        <f t="shared" si="16"/>
        <v>7707855.1602386888</v>
      </c>
      <c r="I276" s="30"/>
      <c r="J276" s="30"/>
      <c r="K276" s="30">
        <f t="shared" si="17"/>
        <v>11384782.947562244</v>
      </c>
      <c r="L276" s="30"/>
      <c r="M276" s="30"/>
      <c r="N276" s="31">
        <f t="shared" si="18"/>
        <v>0.71897710135905923</v>
      </c>
      <c r="O276" s="37"/>
      <c r="P276" s="37"/>
      <c r="Q276" s="37">
        <f t="shared" si="19"/>
        <v>8185398.2432403481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Sales!U276</f>
        <v>12803219</v>
      </c>
      <c r="D277" s="30">
        <f>Returns!U277</f>
        <v>7527044</v>
      </c>
      <c r="E277" s="31">
        <f t="shared" ref="E277:E284" si="20">IFERROR(D277/C277,0)</f>
        <v>0.58790246421622561</v>
      </c>
      <c r="F277" s="35"/>
      <c r="G277" s="35"/>
      <c r="H277" s="175">
        <f>_xlfn.FORECAST.ETS($B277,$D$149:$D$276,$B$149:$B$276,12,1)</f>
        <v>7446250.3170787888</v>
      </c>
      <c r="I277" s="30"/>
      <c r="J277" s="30"/>
      <c r="K277" s="173">
        <f>_xlfn.FORECAST.ETS($B277,$C$149:$C$276,$B$149:$B$276,12,1)</f>
        <v>12399250.465318734</v>
      </c>
      <c r="L277" s="30"/>
      <c r="M277" s="30"/>
      <c r="N277" s="177">
        <f>_xlfn.FORECAST.ETS($B277,$E$149:$E$276,$B$149:$B$276,12,1)</f>
        <v>0.59943767121278058</v>
      </c>
      <c r="O277" s="37"/>
      <c r="P277" s="37"/>
      <c r="Q277" s="167">
        <f t="shared" si="19"/>
        <v>7432577.8237146474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Sales!U277</f>
        <v>12721759</v>
      </c>
      <c r="D278" s="30">
        <f>Returns!U278</f>
        <v>8857034</v>
      </c>
      <c r="E278" s="31">
        <f t="shared" si="20"/>
        <v>0.69621142799513813</v>
      </c>
      <c r="F278" s="35"/>
      <c r="G278" s="35"/>
      <c r="H278" s="165">
        <f t="shared" ref="H278:H284" si="21">_xlfn.FORECAST.ETS($B278,$D$149:$D$276,$B$149:$B$276,12,1)</f>
        <v>7999169.4367015436</v>
      </c>
      <c r="I278" s="30"/>
      <c r="J278" s="30"/>
      <c r="K278" s="30">
        <f t="shared" ref="K278:K284" si="22">_xlfn.FORECAST.ETS($B278,$C$149:$C$276,$B$149:$B$276,12,1)</f>
        <v>10424587.180762881</v>
      </c>
      <c r="L278" s="30"/>
      <c r="M278" s="30"/>
      <c r="N278" s="31">
        <f t="shared" ref="N278:N284" si="23">_xlfn.FORECAST.ETS($B278,$E$149:$E$276,$B$149:$B$276,12,1)</f>
        <v>0.77608148009687872</v>
      </c>
      <c r="O278" s="37"/>
      <c r="P278" s="37"/>
      <c r="Q278" s="167">
        <f t="shared" si="19"/>
        <v>8090329.0486454051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Sales!U278</f>
        <v>7915148</v>
      </c>
      <c r="D279" s="30">
        <f>Returns!U279</f>
        <v>6534271</v>
      </c>
      <c r="E279" s="31">
        <f t="shared" si="20"/>
        <v>0.82553996463490009</v>
      </c>
      <c r="F279" s="35"/>
      <c r="G279" s="35"/>
      <c r="H279" s="165">
        <f t="shared" si="21"/>
        <v>7549604.3699080572</v>
      </c>
      <c r="I279" s="30"/>
      <c r="J279" s="30"/>
      <c r="K279" s="30">
        <f t="shared" si="22"/>
        <v>11247017.397331959</v>
      </c>
      <c r="L279" s="30"/>
      <c r="M279" s="30"/>
      <c r="N279" s="31">
        <f t="shared" si="23"/>
        <v>0.66748803609236873</v>
      </c>
      <c r="O279" s="37"/>
      <c r="P279" s="37"/>
      <c r="Q279" s="167">
        <f t="shared" si="19"/>
        <v>7507249.5544418134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Sales!U279</f>
        <v>8706657</v>
      </c>
      <c r="D280" s="30">
        <f>Returns!U280</f>
        <v>6642309</v>
      </c>
      <c r="E280" s="31">
        <f t="shared" si="20"/>
        <v>0.76290004303603554</v>
      </c>
      <c r="F280" s="35"/>
      <c r="G280" s="35"/>
      <c r="H280" s="165">
        <f t="shared" si="21"/>
        <v>6423213.2611720506</v>
      </c>
      <c r="I280" s="30"/>
      <c r="J280" s="30"/>
      <c r="K280" s="30">
        <f t="shared" si="22"/>
        <v>10693988.547208043</v>
      </c>
      <c r="L280" s="30"/>
      <c r="M280" s="30"/>
      <c r="N280" s="31">
        <f t="shared" si="23"/>
        <v>0.69528473723207052</v>
      </c>
      <c r="O280" s="37"/>
      <c r="P280" s="37"/>
      <c r="Q280" s="167">
        <f t="shared" si="19"/>
        <v>7435367.0170083158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Sales!U280</f>
        <v>11262653</v>
      </c>
      <c r="D281" s="30">
        <f>Returns!U281</f>
        <v>7439935</v>
      </c>
      <c r="E281" s="31">
        <f t="shared" si="20"/>
        <v>0.66058458872878356</v>
      </c>
      <c r="F281" s="35"/>
      <c r="G281" s="35"/>
      <c r="H281" s="165">
        <f t="shared" si="21"/>
        <v>7291815.1571845748</v>
      </c>
      <c r="I281" s="30"/>
      <c r="J281" s="30"/>
      <c r="K281" s="30">
        <f t="shared" si="22"/>
        <v>10815687.610551007</v>
      </c>
      <c r="L281" s="30"/>
      <c r="M281" s="30"/>
      <c r="N281" s="31">
        <f t="shared" si="23"/>
        <v>0.66692301669024168</v>
      </c>
      <c r="O281" s="37"/>
      <c r="P281" s="37"/>
      <c r="Q281" s="167">
        <f t="shared" si="19"/>
        <v>7213231.0088079497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Sales!U281</f>
        <v>9965147</v>
      </c>
      <c r="D282" s="30">
        <f>Returns!U282</f>
        <v>5985981</v>
      </c>
      <c r="E282" s="31">
        <f t="shared" si="20"/>
        <v>0.60069169074977014</v>
      </c>
      <c r="F282" s="35"/>
      <c r="G282" s="35"/>
      <c r="H282" s="165">
        <f t="shared" si="21"/>
        <v>6957588.0632669944</v>
      </c>
      <c r="I282" s="30"/>
      <c r="J282" s="30"/>
      <c r="K282" s="30">
        <f t="shared" si="22"/>
        <v>11108934.154212372</v>
      </c>
      <c r="L282" s="30"/>
      <c r="M282" s="30"/>
      <c r="N282" s="31">
        <f t="shared" si="23"/>
        <v>0.66003502352578602</v>
      </c>
      <c r="O282" s="37"/>
      <c r="P282" s="37"/>
      <c r="Q282" s="167">
        <f t="shared" si="19"/>
        <v>7332285.6158219706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Sales!U282</f>
        <v>10045039</v>
      </c>
      <c r="D283" s="30">
        <f>Returns!U283</f>
        <v>8693961</v>
      </c>
      <c r="E283" s="31">
        <f t="shared" si="20"/>
        <v>0.86549798363152197</v>
      </c>
      <c r="F283" s="35"/>
      <c r="G283" s="35"/>
      <c r="H283" s="165">
        <f t="shared" si="21"/>
        <v>8369137.0730293756</v>
      </c>
      <c r="I283" s="30"/>
      <c r="J283" s="30"/>
      <c r="K283" s="30">
        <f t="shared" si="22"/>
        <v>12820224.38858781</v>
      </c>
      <c r="L283" s="30"/>
      <c r="M283" s="30"/>
      <c r="N283" s="31">
        <f t="shared" si="23"/>
        <v>0.69948017427209896</v>
      </c>
      <c r="O283" s="37"/>
      <c r="P283" s="37"/>
      <c r="Q283" s="167">
        <f t="shared" si="19"/>
        <v>8967492.7895368151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Sales!U283</f>
        <v>10173110</v>
      </c>
      <c r="D284" s="30">
        <f>Returns!U284</f>
        <v>9069725</v>
      </c>
      <c r="E284" s="31">
        <f t="shared" si="20"/>
        <v>0.89153906720756981</v>
      </c>
      <c r="F284" s="35"/>
      <c r="G284" s="35"/>
      <c r="H284" s="165">
        <f t="shared" si="21"/>
        <v>9155317.9598913677</v>
      </c>
      <c r="I284" s="30"/>
      <c r="J284" s="30"/>
      <c r="K284" s="30">
        <f t="shared" si="22"/>
        <v>11112532.189358264</v>
      </c>
      <c r="L284" s="30"/>
      <c r="M284" s="30"/>
      <c r="N284" s="31">
        <f t="shared" si="23"/>
        <v>0.87156382344677585</v>
      </c>
      <c r="O284" s="37"/>
      <c r="P284" s="37"/>
      <c r="Q284" s="169">
        <f t="shared" si="19"/>
        <v>9685281.0431324597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>_xlfn.FORECAST.ETS($B288,$D$5:$D$248,$B$5:$B$248,12,1)</f>
        <v>9086710.7573317792</v>
      </c>
      <c r="G288" s="65"/>
      <c r="H288" s="65"/>
      <c r="R288" t="s">
        <v>57</v>
      </c>
      <c r="S288" s="47">
        <f>AVERAGE(S249)</f>
        <v>-6587037.9677466005</v>
      </c>
      <c r="T288" s="47">
        <f>AVERAGE(T249)</f>
        <v>3026679.0008722246</v>
      </c>
      <c r="U288" s="47">
        <f>AA249</f>
        <v>3946850.1597629264</v>
      </c>
      <c r="V288" s="47">
        <f>AVERAGE(U249)</f>
        <v>6587037.9677466005</v>
      </c>
      <c r="W288" s="47">
        <f>AVERAGE(V249)</f>
        <v>3026679.0008722246</v>
      </c>
      <c r="X288" s="47">
        <f>AB249</f>
        <v>3946850.1597629264</v>
      </c>
      <c r="Y288" s="48">
        <f>AVERAGE(W249)</f>
        <v>0.11292060312637241</v>
      </c>
      <c r="Z288" s="48">
        <f>AVERAGE(X249)</f>
        <v>5.1885903788913106E-2</v>
      </c>
      <c r="AA288" s="48">
        <f>AC249</f>
        <v>6.7660259842454579E-2</v>
      </c>
      <c r="AB288" s="47">
        <f>SQRT(AVERAGE(Y249))</f>
        <v>6587037.9677466005</v>
      </c>
      <c r="AC288" s="47">
        <f>SQRT(AVERAGE(Z249))</f>
        <v>3026679.0008722246</v>
      </c>
      <c r="AD288" s="30">
        <f>SQRT(AVERAGE(AD249))</f>
        <v>3946850.1597629264</v>
      </c>
    </row>
    <row r="289" spans="2:37" x14ac:dyDescent="0.25">
      <c r="B289" s="27">
        <v>44742</v>
      </c>
      <c r="F289" s="64">
        <f t="shared" ref="F289:F291" si="24">_xlfn.FORECAST.ETS($B289,$D$5:$D$248,$B$5:$B$248,12,1)</f>
        <v>8404832.2292949241</v>
      </c>
      <c r="G289" s="65"/>
      <c r="H289" s="65"/>
      <c r="R289" t="s">
        <v>58</v>
      </c>
      <c r="S289" s="47">
        <f>S261</f>
        <v>-898231.62857179344</v>
      </c>
      <c r="T289" s="47">
        <f>AVERAGE(T261)</f>
        <v>7111543.1915574968</v>
      </c>
      <c r="U289" s="47">
        <f>AA261</f>
        <v>-273287.9088049829</v>
      </c>
      <c r="V289" s="47">
        <f>AVERAGE(U261)</f>
        <v>898231.62857179344</v>
      </c>
      <c r="W289" s="47">
        <f>AVERAGE(V261)</f>
        <v>7111543.1915574968</v>
      </c>
      <c r="X289" s="47">
        <f>AB261</f>
        <v>273287.9088049829</v>
      </c>
      <c r="Y289" s="48">
        <f>AVERAGE(W261)</f>
        <v>1.4470388550433448E-2</v>
      </c>
      <c r="Z289" s="48">
        <f>AVERAGE(X261)</f>
        <v>0.11456598710362764</v>
      </c>
      <c r="AA289" s="48">
        <f>AC261</f>
        <v>4.4026307922728023E-3</v>
      </c>
      <c r="AB289" s="47">
        <f>SQRT(AVERAGE(Y261))</f>
        <v>898231.62857179344</v>
      </c>
      <c r="AC289" s="47">
        <f>SQRT(AVERAGE(Z261))</f>
        <v>7111543.1915574968</v>
      </c>
      <c r="AD289" s="30">
        <f>SQRT(AVERAGE(AD261))</f>
        <v>273287.9088049829</v>
      </c>
    </row>
    <row r="290" spans="2:37" x14ac:dyDescent="0.25">
      <c r="B290" s="27">
        <v>44773</v>
      </c>
      <c r="F290" s="64">
        <f t="shared" si="24"/>
        <v>8049983.2787876613</v>
      </c>
      <c r="G290" s="65"/>
      <c r="H290" s="65"/>
      <c r="R290" t="s">
        <v>59</v>
      </c>
      <c r="S290" s="55">
        <f>AVERAGE(S273)</f>
        <v>441835.63823275268</v>
      </c>
      <c r="T290" s="55">
        <f>AVERAGE(T273)</f>
        <v>2913553.90110939</v>
      </c>
      <c r="U290" s="55">
        <f>AA273</f>
        <v>949974.3108382374</v>
      </c>
      <c r="V290" s="55">
        <f>AVERAGE(U273)</f>
        <v>441835.63823275268</v>
      </c>
      <c r="W290" s="55">
        <f>AVERAGE(V273)</f>
        <v>2913553.90110939</v>
      </c>
      <c r="X290" s="55">
        <f>AB273</f>
        <v>949974.3108382374</v>
      </c>
      <c r="Y290" s="56">
        <f>AVERAGE(W273)</f>
        <v>7.2729834939431149E-3</v>
      </c>
      <c r="Z290" s="56">
        <f>AVERAGE(X273)</f>
        <v>4.7959529738792722E-2</v>
      </c>
      <c r="AA290" s="56">
        <f>AC273</f>
        <v>1.5637370290073449E-2</v>
      </c>
      <c r="AB290" s="55">
        <f>SQRT(AVERAGE(Y273))</f>
        <v>441835.63823275268</v>
      </c>
      <c r="AC290" s="55">
        <f>SQRT(AVERAGE(Z273))</f>
        <v>2913553.90110939</v>
      </c>
      <c r="AD290" s="55">
        <f>SQRT(AVERAGE(AD273))</f>
        <v>949974.3108382374</v>
      </c>
      <c r="AE290" s="51"/>
      <c r="AF290" s="51"/>
    </row>
    <row r="291" spans="2:37" x14ac:dyDescent="0.25">
      <c r="B291" s="27">
        <v>44804</v>
      </c>
      <c r="F291" s="64">
        <f t="shared" si="24"/>
        <v>6878833.313579971</v>
      </c>
      <c r="G291" s="65"/>
      <c r="H291" s="65"/>
      <c r="R291" t="s">
        <v>69</v>
      </c>
      <c r="S291" s="47">
        <f t="shared" ref="S291:Z291" si="25">AVERAGE(S288:S290)</f>
        <v>-2347811.3193618804</v>
      </c>
      <c r="T291" s="47">
        <f t="shared" si="25"/>
        <v>4350592.0311797038</v>
      </c>
      <c r="U291" s="47">
        <f t="shared" si="25"/>
        <v>1541178.8539320603</v>
      </c>
      <c r="V291" s="47">
        <f t="shared" si="25"/>
        <v>2642368.4115170487</v>
      </c>
      <c r="W291" s="47">
        <f t="shared" si="25"/>
        <v>4350592.0311797038</v>
      </c>
      <c r="X291" s="47">
        <f t="shared" si="25"/>
        <v>1723370.7931353822</v>
      </c>
      <c r="Y291" s="48">
        <f t="shared" si="25"/>
        <v>4.4887991723582987E-2</v>
      </c>
      <c r="Z291" s="48">
        <f t="shared" si="25"/>
        <v>7.1470473543777821E-2</v>
      </c>
      <c r="AA291" s="48">
        <f>AVERAGE(AA288:AA290)</f>
        <v>2.9233420308266946E-2</v>
      </c>
      <c r="AB291" s="47">
        <f>AVERAGE(AB288:AB290)</f>
        <v>2642368.4115170487</v>
      </c>
      <c r="AC291" s="47">
        <f>AVERAGE(AC288:AC290)</f>
        <v>4350592.0311797038</v>
      </c>
      <c r="AD291" s="47">
        <f t="shared" ref="AD291" si="26">AVERAGE(AD288:AD290)</f>
        <v>1723370.7931353822</v>
      </c>
      <c r="AE291" s="30">
        <f>SQRT(AVERAGE(Y249,Y261,Y273))</f>
        <v>3846691.5645488808</v>
      </c>
      <c r="AF291" s="30">
        <f>SQRT(AVERAGE(Z249,Z261,Z273))</f>
        <v>4768774.4293608749</v>
      </c>
      <c r="AG291" s="47">
        <f>SQRT(AVERAGE(AD273,AD261,AD249))</f>
        <v>2349096.539521256</v>
      </c>
    </row>
    <row r="292" spans="2:37" x14ac:dyDescent="0.25">
      <c r="B292" s="27">
        <v>44834</v>
      </c>
      <c r="F292" s="179">
        <f>_xlfn.FORECAST.ETS($B292,$D$5:$D$252,$B$5:$B$252,12,1)</f>
        <v>7433670.7376844678</v>
      </c>
      <c r="G292" s="65"/>
      <c r="H292" s="65"/>
      <c r="R292" t="s">
        <v>70</v>
      </c>
      <c r="S292" s="47">
        <f>ABS(S291)</f>
        <v>2347811.3193618804</v>
      </c>
      <c r="T292" s="47">
        <f>ABS(T291)</f>
        <v>4350592.0311797038</v>
      </c>
      <c r="U292" s="47">
        <f>ABS(U291)</f>
        <v>1541178.8539320603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7">_xlfn.FORECAST.ETS($B293,$D$5:$D$252,$B$5:$B$252,12,1)</f>
        <v>8303701.9612017516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7"/>
        <v>7415351.911263111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7"/>
        <v>6700029.1720113419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7"/>
        <v>7474473.5693805423</v>
      </c>
      <c r="G296" s="65"/>
      <c r="H296" s="65"/>
      <c r="R296" t="s">
        <v>57</v>
      </c>
      <c r="V296" s="49">
        <f t="shared" ref="V296:X298" si="28">RANK(V288,$V288:$X288,1)</f>
        <v>3</v>
      </c>
      <c r="W296">
        <f t="shared" si="28"/>
        <v>1</v>
      </c>
      <c r="X296">
        <f t="shared" si="28"/>
        <v>2</v>
      </c>
      <c r="Y296" s="49">
        <f t="shared" ref="Y296:AA298" si="29">RANK(Y288,$Y288:$AA288,1)</f>
        <v>3</v>
      </c>
      <c r="Z296">
        <f t="shared" si="29"/>
        <v>1</v>
      </c>
      <c r="AA296">
        <f t="shared" si="29"/>
        <v>2</v>
      </c>
      <c r="AB296" s="49">
        <f t="shared" ref="AB296:AD298" si="30">RANK(AB288,$AB288:$AD288,1)</f>
        <v>3</v>
      </c>
      <c r="AC296">
        <f t="shared" si="30"/>
        <v>1</v>
      </c>
      <c r="AD296">
        <f t="shared" si="30"/>
        <v>2</v>
      </c>
    </row>
    <row r="297" spans="2:37" x14ac:dyDescent="0.25">
      <c r="B297" s="27">
        <v>44985</v>
      </c>
      <c r="F297" s="170">
        <f t="shared" si="27"/>
        <v>6944796.4263623375</v>
      </c>
      <c r="G297" s="65"/>
      <c r="H297" s="65"/>
      <c r="R297" t="s">
        <v>58</v>
      </c>
      <c r="V297" s="49">
        <f t="shared" si="28"/>
        <v>2</v>
      </c>
      <c r="W297">
        <f t="shared" si="28"/>
        <v>3</v>
      </c>
      <c r="X297">
        <f t="shared" si="28"/>
        <v>1</v>
      </c>
      <c r="Y297" s="49">
        <f t="shared" si="29"/>
        <v>2</v>
      </c>
      <c r="Z297">
        <f t="shared" si="29"/>
        <v>3</v>
      </c>
      <c r="AA297">
        <f t="shared" si="29"/>
        <v>1</v>
      </c>
      <c r="AB297" s="49">
        <f t="shared" si="30"/>
        <v>2</v>
      </c>
      <c r="AC297">
        <f t="shared" si="30"/>
        <v>3</v>
      </c>
      <c r="AD297">
        <f t="shared" si="30"/>
        <v>1</v>
      </c>
    </row>
    <row r="298" spans="2:37" x14ac:dyDescent="0.25">
      <c r="B298" s="27">
        <v>45016</v>
      </c>
      <c r="F298" s="170">
        <f t="shared" si="27"/>
        <v>9018957.2393271681</v>
      </c>
      <c r="G298" s="65"/>
      <c r="H298" s="65"/>
      <c r="R298" t="s">
        <v>59</v>
      </c>
      <c r="S298" s="51"/>
      <c r="T298" s="58"/>
      <c r="U298" s="51"/>
      <c r="V298" s="57">
        <f t="shared" si="28"/>
        <v>1</v>
      </c>
      <c r="W298" s="51">
        <f t="shared" si="28"/>
        <v>3</v>
      </c>
      <c r="X298" s="51">
        <f t="shared" si="28"/>
        <v>2</v>
      </c>
      <c r="Y298" s="57">
        <f t="shared" si="29"/>
        <v>1</v>
      </c>
      <c r="Z298" s="51">
        <f t="shared" si="29"/>
        <v>3</v>
      </c>
      <c r="AA298" s="51">
        <f t="shared" si="29"/>
        <v>2</v>
      </c>
      <c r="AB298" s="57">
        <f t="shared" si="30"/>
        <v>1</v>
      </c>
      <c r="AC298" s="51">
        <f t="shared" si="30"/>
        <v>3</v>
      </c>
      <c r="AD298" s="51">
        <f t="shared" si="30"/>
        <v>2</v>
      </c>
      <c r="AE298" s="51"/>
      <c r="AF298" s="51"/>
    </row>
    <row r="299" spans="2:37" x14ac:dyDescent="0.25">
      <c r="B299" s="32">
        <v>45046</v>
      </c>
      <c r="F299" s="171">
        <f t="shared" si="27"/>
        <v>8989227.1425322089</v>
      </c>
      <c r="G299" s="66"/>
      <c r="H299" s="66"/>
      <c r="R299" t="s">
        <v>69</v>
      </c>
      <c r="S299">
        <f>RANK(S292,$S292:$U292,1)</f>
        <v>2</v>
      </c>
      <c r="T299">
        <f>RANK(T292,$S292:$U292,1)</f>
        <v>3</v>
      </c>
      <c r="U299">
        <f>RANK(U292,$S292:$U292,1)</f>
        <v>1</v>
      </c>
      <c r="V299">
        <f>RANK(V291,$V291:$X291,1)</f>
        <v>2</v>
      </c>
      <c r="W299">
        <f>RANK(W291,$V291:$X291,1)</f>
        <v>3</v>
      </c>
      <c r="X299">
        <f>RANK(X291,$V291:$X291,1)</f>
        <v>1</v>
      </c>
      <c r="Y299">
        <f>RANK(Y291,$Y291:$Z291,1)</f>
        <v>1</v>
      </c>
      <c r="Z299">
        <f>RANK(Z291,$Y291:$AA291,1)</f>
        <v>3</v>
      </c>
      <c r="AA299">
        <f>RANK(AA291,$Y291:$AA291,1)</f>
        <v>1</v>
      </c>
      <c r="AB299">
        <f>RANK(AB291,$AB291:$AD291,1)</f>
        <v>2</v>
      </c>
      <c r="AC299">
        <f>RANK(AC291,$AB291:$AD291,1)</f>
        <v>3</v>
      </c>
      <c r="AD299">
        <f>RANK(AD291,$AB291:$AD291,1)</f>
        <v>1</v>
      </c>
      <c r="AE299">
        <f>RANK(AE291,$AE291:$AG291,1)</f>
        <v>2</v>
      </c>
      <c r="AF299">
        <f>RANK(AF291,$AE291:$AG291,1)</f>
        <v>3</v>
      </c>
      <c r="AG299">
        <f>RANK(AG291,$AE291:$AG291,1)</f>
        <v>1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>_xlfn.FORECAST.ETS($B300,$D$5:$D$260,$B$5:$B$260,12,1)</f>
        <v>9292741.2595621534</v>
      </c>
      <c r="H300" s="65"/>
    </row>
    <row r="301" spans="2:37" x14ac:dyDescent="0.25">
      <c r="B301" s="27">
        <v>45107</v>
      </c>
      <c r="F301" s="65"/>
      <c r="G301" s="64">
        <f t="shared" ref="G301:G303" si="31">_xlfn.FORECAST.ETS($B301,$D$5:$D$260,$B$5:$B$260,12,1)</f>
        <v>8487604.6990168002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1"/>
        <v>8120753.9180464819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1"/>
        <v>7161297.2151352465</v>
      </c>
      <c r="H303" s="65"/>
      <c r="S303" s="50">
        <f>AVERAGE(S299,V299,Y299,AB299)</f>
        <v>1.75</v>
      </c>
      <c r="T303" s="50">
        <f>AVERAGE(T299,W299,Z299,AC299)</f>
        <v>3</v>
      </c>
      <c r="U303" s="50">
        <f>AVERAGE(U299,X299,AA299,AD299)</f>
        <v>1</v>
      </c>
      <c r="W303" s="52">
        <f>_xlfn.XLOOKUP(MIN(S303:U303),S303:U303,S302:U302,,0)</f>
        <v>2002</v>
      </c>
    </row>
    <row r="304" spans="2:37" x14ac:dyDescent="0.25">
      <c r="B304" s="27">
        <v>45199</v>
      </c>
      <c r="F304" s="65"/>
      <c r="G304" s="179">
        <f>_xlfn.FORECAST.ETS($B304,$D$5:$D$264,$B$5:$B$264,12,1)</f>
        <v>7439223.4370774338</v>
      </c>
      <c r="H304" s="65"/>
    </row>
    <row r="305" spans="2:8" x14ac:dyDescent="0.25">
      <c r="B305" s="27">
        <v>45230</v>
      </c>
      <c r="F305" s="65"/>
      <c r="G305" s="170">
        <f t="shared" ref="G305:G311" si="32">_xlfn.FORECAST.ETS($B305,$D$5:$D$264,$B$5:$B$264,12,1)</f>
        <v>8321844.0635543168</v>
      </c>
      <c r="H305" s="65"/>
    </row>
    <row r="306" spans="2:8" x14ac:dyDescent="0.25">
      <c r="B306" s="27">
        <v>45260</v>
      </c>
      <c r="F306" s="65"/>
      <c r="G306" s="170">
        <f t="shared" si="32"/>
        <v>7161939.2519162735</v>
      </c>
      <c r="H306" s="65"/>
    </row>
    <row r="307" spans="2:8" x14ac:dyDescent="0.25">
      <c r="B307" s="27">
        <v>45291</v>
      </c>
      <c r="F307" s="65"/>
      <c r="G307" s="170">
        <f t="shared" si="32"/>
        <v>6489831.2307816166</v>
      </c>
      <c r="H307" s="65"/>
    </row>
    <row r="308" spans="2:8" x14ac:dyDescent="0.25">
      <c r="B308" s="27">
        <v>45322</v>
      </c>
      <c r="F308" s="65"/>
      <c r="G308" s="170">
        <f t="shared" si="32"/>
        <v>7657061.7872281196</v>
      </c>
      <c r="H308" s="65"/>
    </row>
    <row r="309" spans="2:8" x14ac:dyDescent="0.25">
      <c r="B309" s="27">
        <v>45351</v>
      </c>
      <c r="F309" s="65"/>
      <c r="G309" s="170">
        <f t="shared" si="32"/>
        <v>6882869.972878594</v>
      </c>
      <c r="H309" s="65"/>
    </row>
    <row r="310" spans="2:8" x14ac:dyDescent="0.25">
      <c r="B310" s="27">
        <v>45382</v>
      </c>
      <c r="F310" s="65"/>
      <c r="G310" s="170">
        <f t="shared" si="32"/>
        <v>8781121.9541529007</v>
      </c>
      <c r="H310" s="65"/>
    </row>
    <row r="311" spans="2:8" x14ac:dyDescent="0.25">
      <c r="B311" s="32">
        <v>45412</v>
      </c>
      <c r="F311" s="66"/>
      <c r="G311" s="171">
        <f t="shared" si="32"/>
        <v>9066594.393605765</v>
      </c>
      <c r="H311" s="66"/>
    </row>
    <row r="312" spans="2:8" x14ac:dyDescent="0.25">
      <c r="B312" s="27">
        <v>45443</v>
      </c>
      <c r="F312" s="65"/>
      <c r="G312" s="65"/>
      <c r="H312" s="64">
        <f>_xlfn.FORECAST.ETS($B312,$D$5:$D$272,$B$5:$B$272,12,1)</f>
        <v>10050701.526486555</v>
      </c>
    </row>
    <row r="313" spans="2:8" x14ac:dyDescent="0.25">
      <c r="B313" s="27">
        <v>45473</v>
      </c>
      <c r="F313" s="65"/>
      <c r="G313" s="65"/>
      <c r="H313" s="64">
        <f t="shared" ref="H313:H315" si="33">_xlfn.FORECAST.ETS($B313,$D$5:$D$272,$B$5:$B$272,12,1)</f>
        <v>9029214.7719838358</v>
      </c>
    </row>
    <row r="314" spans="2:8" x14ac:dyDescent="0.25">
      <c r="B314" s="27">
        <v>45504</v>
      </c>
      <c r="F314" s="65"/>
      <c r="G314" s="65"/>
      <c r="H314" s="64">
        <f t="shared" si="33"/>
        <v>8674996.7023543306</v>
      </c>
    </row>
    <row r="315" spans="2:8" x14ac:dyDescent="0.25">
      <c r="B315" s="27">
        <v>45535</v>
      </c>
      <c r="F315" s="65"/>
      <c r="G315" s="65"/>
      <c r="H315" s="64">
        <f t="shared" si="33"/>
        <v>7800220.797746893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7482972.1822982067</v>
      </c>
    </row>
    <row r="317" spans="2:8" x14ac:dyDescent="0.25">
      <c r="B317" s="27">
        <v>45596</v>
      </c>
      <c r="F317" s="65"/>
      <c r="G317" s="65"/>
      <c r="H317" s="170">
        <f t="shared" ref="H317:H323" si="34">_xlfn.FORECAST.ETS($B317,$D$5:$D$276,$B$5:$B$276,12,1)</f>
        <v>8047047.6531927371</v>
      </c>
    </row>
    <row r="318" spans="2:8" x14ac:dyDescent="0.25">
      <c r="B318" s="27">
        <v>45626</v>
      </c>
      <c r="F318" s="65"/>
      <c r="G318" s="65"/>
      <c r="H318" s="170">
        <f t="shared" si="34"/>
        <v>7600998.9088068409</v>
      </c>
    </row>
    <row r="319" spans="2:8" x14ac:dyDescent="0.25">
      <c r="B319" s="27">
        <v>45657</v>
      </c>
      <c r="F319" s="65"/>
      <c r="G319" s="65"/>
      <c r="H319" s="170">
        <f t="shared" si="34"/>
        <v>6473309.7282833708</v>
      </c>
    </row>
    <row r="320" spans="2:8" x14ac:dyDescent="0.25">
      <c r="B320" s="27">
        <v>45688</v>
      </c>
      <c r="F320" s="65"/>
      <c r="G320" s="65"/>
      <c r="H320" s="170">
        <f t="shared" si="34"/>
        <v>7364602.9860931141</v>
      </c>
    </row>
    <row r="321" spans="2:12" x14ac:dyDescent="0.25">
      <c r="B321" s="27">
        <v>45716</v>
      </c>
      <c r="F321" s="65"/>
      <c r="G321" s="65"/>
      <c r="H321" s="170">
        <f t="shared" si="34"/>
        <v>7040052.8843052555</v>
      </c>
    </row>
    <row r="322" spans="2:12" x14ac:dyDescent="0.25">
      <c r="B322" s="27">
        <v>45747</v>
      </c>
      <c r="F322" s="65"/>
      <c r="G322" s="65"/>
      <c r="H322" s="170">
        <f t="shared" si="34"/>
        <v>8442050.7960489523</v>
      </c>
    </row>
    <row r="323" spans="2:12" x14ac:dyDescent="0.25">
      <c r="B323" s="27">
        <v>45777</v>
      </c>
      <c r="F323" s="65"/>
      <c r="G323" s="65"/>
      <c r="H323" s="170">
        <f t="shared" si="34"/>
        <v>9249199.1718097627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93144727</v>
      </c>
      <c r="D327" s="109">
        <f>SUM(D249:D252,F253:F260)</f>
        <v>86557689.032253399</v>
      </c>
      <c r="E327" s="47">
        <f>SUM(D249:D252,F292:F299)</f>
        <v>97091577.159762919</v>
      </c>
      <c r="F327" s="110">
        <f>SUM(D249:D252,O253:O260)</f>
        <v>96171406.000872225</v>
      </c>
      <c r="G327" s="111">
        <f>D327-$C327</f>
        <v>-6587037.9677466005</v>
      </c>
      <c r="H327" s="111">
        <f t="shared" ref="H327:I329" si="35">E327-$C327</f>
        <v>3946850.1597629189</v>
      </c>
      <c r="I327" s="112">
        <f t="shared" si="35"/>
        <v>3026679.0008722246</v>
      </c>
      <c r="J327" s="118">
        <f>G327/$C327</f>
        <v>-7.0718313101573643E-2</v>
      </c>
      <c r="K327" s="119">
        <f t="shared" ref="K327:L330" si="36">H327/$C327</f>
        <v>4.2373307506316689E-2</v>
      </c>
      <c r="L327" s="120">
        <f t="shared" si="36"/>
        <v>3.2494367618600938E-2</v>
      </c>
    </row>
    <row r="328" spans="2:12" x14ac:dyDescent="0.25">
      <c r="B328" t="s">
        <v>107</v>
      </c>
      <c r="C328" s="109">
        <f>SUM(D261:D272)</f>
        <v>97572642</v>
      </c>
      <c r="D328" s="109">
        <f>SUM(D261:D264,G265:G272)</f>
        <v>96674410.371428192</v>
      </c>
      <c r="E328" s="47">
        <f>SUM(D261:D264,G304:G311)</f>
        <v>97299354.091195017</v>
      </c>
      <c r="F328" s="110">
        <f>SUM(D261:D264,P265:P272)</f>
        <v>104684185.1915575</v>
      </c>
      <c r="G328" s="111">
        <f t="shared" ref="G328:G329" si="37">D328-$C328</f>
        <v>-898231.62857180834</v>
      </c>
      <c r="H328" s="111">
        <f t="shared" si="35"/>
        <v>-273287.9088049829</v>
      </c>
      <c r="I328" s="112">
        <f t="shared" si="35"/>
        <v>7111543.1915574968</v>
      </c>
      <c r="J328" s="118">
        <f t="shared" ref="J328:J330" si="38">G328/$C328</f>
        <v>-9.2057733618795354E-3</v>
      </c>
      <c r="K328" s="119">
        <f t="shared" si="36"/>
        <v>-2.8008661362780656E-3</v>
      </c>
      <c r="L328" s="120">
        <f t="shared" si="36"/>
        <v>7.2884602136298576E-2</v>
      </c>
    </row>
    <row r="329" spans="2:12" x14ac:dyDescent="0.25">
      <c r="B329" t="s">
        <v>108</v>
      </c>
      <c r="C329" s="109">
        <f>SUM(D273:D284)</f>
        <v>95127152</v>
      </c>
      <c r="D329" s="109">
        <f>SUM(D273:D276,H277:H284)</f>
        <v>95568987.638232738</v>
      </c>
      <c r="E329" s="47">
        <f>SUM(D273:D276,H316:H323)</f>
        <v>96077126.310838237</v>
      </c>
      <c r="F329" s="110">
        <f>SUM(D273:D276,Q277:Q284)</f>
        <v>98040705.901109368</v>
      </c>
      <c r="G329" s="111">
        <f t="shared" si="37"/>
        <v>441835.63823273778</v>
      </c>
      <c r="H329" s="111">
        <f t="shared" si="35"/>
        <v>949974.3108382374</v>
      </c>
      <c r="I329" s="112">
        <f t="shared" si="35"/>
        <v>2913553.9011093676</v>
      </c>
      <c r="J329" s="118">
        <f t="shared" si="38"/>
        <v>4.6446848133615704E-3</v>
      </c>
      <c r="K329" s="119">
        <f t="shared" si="36"/>
        <v>9.9863634184931497E-3</v>
      </c>
      <c r="L329" s="120">
        <f t="shared" si="36"/>
        <v>3.0627994635110779E-2</v>
      </c>
    </row>
    <row r="330" spans="2:12" x14ac:dyDescent="0.25">
      <c r="B330" s="69" t="s">
        <v>114</v>
      </c>
      <c r="C330" s="113">
        <f>SUM(C327:C329)</f>
        <v>285844521</v>
      </c>
      <c r="D330" s="113">
        <f t="shared" ref="D330:F330" si="39">SUM(D327:D329)</f>
        <v>278801087.04191434</v>
      </c>
      <c r="E330" s="114">
        <f t="shared" si="39"/>
        <v>290468057.56179619</v>
      </c>
      <c r="F330" s="115">
        <f t="shared" si="39"/>
        <v>298896297.09353912</v>
      </c>
      <c r="G330" s="114">
        <f>SUM(G327:G329)</f>
        <v>-7043433.9580856711</v>
      </c>
      <c r="H330" s="116">
        <f t="shared" ref="H330:I330" si="40">SUM(H327:H329)</f>
        <v>4623536.5617961735</v>
      </c>
      <c r="I330" s="117">
        <f t="shared" si="40"/>
        <v>13051776.093539089</v>
      </c>
      <c r="J330" s="121">
        <f t="shared" si="38"/>
        <v>-2.4640787003525146E-2</v>
      </c>
      <c r="K330" s="122">
        <f t="shared" si="36"/>
        <v>1.6175005018886381E-2</v>
      </c>
      <c r="L330" s="123">
        <f t="shared" si="36"/>
        <v>4.566040324256937E-2</v>
      </c>
    </row>
    <row r="331" spans="2:12" x14ac:dyDescent="0.25">
      <c r="B331" s="69" t="s">
        <v>118</v>
      </c>
      <c r="G331" s="124">
        <f>ABS(G327)+ABS(G328)+ABS(G329)</f>
        <v>7927105.2345511466</v>
      </c>
      <c r="H331" s="125">
        <f t="shared" ref="H331:I331" si="41">ABS(H327)+ABS(H328)+ABS(H329)</f>
        <v>5170112.3794061393</v>
      </c>
      <c r="I331" s="125">
        <f t="shared" si="41"/>
        <v>13051776.093539089</v>
      </c>
      <c r="J331" s="126">
        <f>G331/$C330</f>
        <v>2.7732227320009212E-2</v>
      </c>
      <c r="K331" s="126">
        <f>H331/$C330</f>
        <v>1.8087148780459358E-2</v>
      </c>
      <c r="L331" s="127">
        <f>I331/$C330</f>
        <v>4.566040324256937E-2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93144727</v>
      </c>
      <c r="D336" s="109">
        <f>SUM($D249:$D257,F258:F260)</f>
        <v>91299037.380739659</v>
      </c>
      <c r="E336" s="47">
        <f>SUM($D249:$D257,F297:F299)</f>
        <v>95243296.808221713</v>
      </c>
      <c r="F336" s="110">
        <f>SUM($D249:D257,O258:O260)</f>
        <v>94934404.198328137</v>
      </c>
      <c r="G336" s="111">
        <f>D336-$C336</f>
        <v>-1845689.6192603409</v>
      </c>
      <c r="H336" s="111">
        <f t="shared" ref="H336:H338" si="42">E336-$C336</f>
        <v>2098569.8082217127</v>
      </c>
      <c r="I336" s="112">
        <f t="shared" ref="I336:I338" si="43">F336-$C336</f>
        <v>1789677.1983281374</v>
      </c>
      <c r="J336" s="118">
        <f>G336/$C336</f>
        <v>-1.981528830140155E-2</v>
      </c>
      <c r="K336" s="119">
        <f t="shared" ref="K336:K339" si="44">H336/$C336</f>
        <v>2.2530205152909114E-2</v>
      </c>
      <c r="L336" s="120">
        <f t="shared" ref="L336:L339" si="45">I336/$C336</f>
        <v>1.9213940026128772E-2</v>
      </c>
    </row>
    <row r="337" spans="2:12" x14ac:dyDescent="0.25">
      <c r="B337" t="s">
        <v>107</v>
      </c>
      <c r="C337" s="109">
        <f t="shared" ref="C337:C338" si="46">C328</f>
        <v>97572642</v>
      </c>
      <c r="D337" s="109">
        <f>SUM($D261:$D269,G270:G272)</f>
        <v>97117763.251109287</v>
      </c>
      <c r="E337" s="47">
        <f>SUM($D261:$D269,G309:G311)</f>
        <v>97428741.320637256</v>
      </c>
      <c r="F337" s="110">
        <f>SUM($D261:$D269,P270:P272)</f>
        <v>100451956.15344808</v>
      </c>
      <c r="G337" s="111">
        <f t="shared" ref="G337:G338" si="47">D337-$C337</f>
        <v>-454878.74889071286</v>
      </c>
      <c r="H337" s="111">
        <f t="shared" si="42"/>
        <v>-143900.67936274409</v>
      </c>
      <c r="I337" s="112">
        <f t="shared" si="43"/>
        <v>2879314.1534480751</v>
      </c>
      <c r="J337" s="118">
        <f t="shared" ref="J337:J339" si="48">G337/$C337</f>
        <v>-4.6619496978539624E-3</v>
      </c>
      <c r="K337" s="119">
        <f t="shared" si="44"/>
        <v>-1.4748056054764212E-3</v>
      </c>
      <c r="L337" s="120">
        <f t="shared" si="45"/>
        <v>2.9509441319095112E-2</v>
      </c>
    </row>
    <row r="338" spans="2:12" x14ac:dyDescent="0.25">
      <c r="B338" t="s">
        <v>108</v>
      </c>
      <c r="C338" s="109">
        <f t="shared" si="46"/>
        <v>95127152</v>
      </c>
      <c r="D338" s="109">
        <f>SUM($D273:$D281,H282:H284)</f>
        <v>95859528.096187726</v>
      </c>
      <c r="E338" s="47">
        <f>SUM($D273:$D281,H321:H323)</f>
        <v>96108787.85216397</v>
      </c>
      <c r="F338" s="110">
        <f>SUM($D273:$D281,Q282:Q284)</f>
        <v>97362544.448491246</v>
      </c>
      <c r="G338" s="111">
        <f t="shared" si="47"/>
        <v>732376.09618772566</v>
      </c>
      <c r="H338" s="111">
        <f t="shared" si="42"/>
        <v>981635.85216397047</v>
      </c>
      <c r="I338" s="112">
        <f t="shared" si="43"/>
        <v>2235392.4484912455</v>
      </c>
      <c r="J338" s="118">
        <f t="shared" si="48"/>
        <v>7.6989175097739249E-3</v>
      </c>
      <c r="K338" s="119">
        <f t="shared" si="44"/>
        <v>1.031919732195883E-2</v>
      </c>
      <c r="L338" s="120">
        <f t="shared" si="45"/>
        <v>2.3498994782175812E-2</v>
      </c>
    </row>
    <row r="339" spans="2:12" x14ac:dyDescent="0.25">
      <c r="B339" s="69" t="s">
        <v>114</v>
      </c>
      <c r="C339" s="113">
        <f>SUM(C336:C338)</f>
        <v>285844521</v>
      </c>
      <c r="D339" s="113">
        <f t="shared" ref="D339:F339" si="49">SUM(D336:D338)</f>
        <v>284276328.72803664</v>
      </c>
      <c r="E339" s="114">
        <f t="shared" si="49"/>
        <v>288780825.98102295</v>
      </c>
      <c r="F339" s="115">
        <f t="shared" si="49"/>
        <v>292748904.80026746</v>
      </c>
      <c r="G339" s="114">
        <f>SUM(G336:G338)</f>
        <v>-1568192.2719633281</v>
      </c>
      <c r="H339" s="116">
        <f t="shared" ref="H339:I339" si="50">SUM(H336:H338)</f>
        <v>2936304.9810229391</v>
      </c>
      <c r="I339" s="117">
        <f t="shared" si="50"/>
        <v>6904383.800267458</v>
      </c>
      <c r="J339" s="121">
        <f t="shared" si="48"/>
        <v>-5.486172225646152E-3</v>
      </c>
      <c r="K339" s="122">
        <f t="shared" si="44"/>
        <v>1.0272385039078426E-2</v>
      </c>
      <c r="L339" s="123">
        <f t="shared" si="45"/>
        <v>2.4154333188242071E-2</v>
      </c>
    </row>
    <row r="340" spans="2:12" x14ac:dyDescent="0.25">
      <c r="B340" s="69" t="s">
        <v>118</v>
      </c>
      <c r="G340" s="124">
        <f>ABS(G336)+ABS(G337)+ABS(G338)</f>
        <v>3032944.4643387794</v>
      </c>
      <c r="H340" s="125">
        <f t="shared" ref="H340:I340" si="51">ABS(H336)+ABS(H337)+ABS(H338)</f>
        <v>3224106.3397484273</v>
      </c>
      <c r="I340" s="125">
        <f t="shared" si="51"/>
        <v>6904383.800267458</v>
      </c>
      <c r="J340" s="126">
        <f>G340/$C339</f>
        <v>1.0610469124012978E-2</v>
      </c>
      <c r="K340" s="126">
        <f>H340/$C339</f>
        <v>1.1279230850635851E-2</v>
      </c>
      <c r="L340" s="127">
        <f>I340/$C339</f>
        <v>2.4154333188242071E-2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07FE3-170F-416D-BA9F-D50FAC13B1FA}">
  <dimension ref="B2:AK340"/>
  <sheetViews>
    <sheetView topLeftCell="K1" workbookViewId="0">
      <pane ySplit="4" topLeftCell="A274" activePane="bottomLeft" state="frozen"/>
      <selection activeCell="AB276" sqref="AB276"/>
      <selection pane="bottomLeft" activeCell="AB276" sqref="AB276"/>
    </sheetView>
  </sheetViews>
  <sheetFormatPr defaultRowHeight="15" outlineLevelRow="1" x14ac:dyDescent="0.25"/>
  <cols>
    <col min="2" max="2" width="14.7109375" bestFit="1" customWidth="1"/>
    <col min="3" max="17" width="13" customWidth="1"/>
    <col min="18" max="18" width="15.42578125" customWidth="1"/>
    <col min="19" max="19" width="13.28515625" bestFit="1" customWidth="1"/>
    <col min="20" max="24" width="13.28515625" customWidth="1"/>
    <col min="25" max="26" width="20" bestFit="1" customWidth="1"/>
    <col min="27" max="27" width="14.7109375" customWidth="1"/>
    <col min="28" max="28" width="18.28515625" bestFit="1" customWidth="1"/>
    <col min="29" max="29" width="15.85546875" bestFit="1" customWidth="1"/>
    <col min="30" max="30" width="20.5703125" bestFit="1" customWidth="1"/>
    <col min="31" max="31" width="15.85546875" bestFit="1" customWidth="1"/>
    <col min="32" max="32" width="19.42578125" customWidth="1"/>
    <col min="33" max="33" width="13.5703125" customWidth="1"/>
  </cols>
  <sheetData>
    <row r="2" spans="2:17" x14ac:dyDescent="0.25">
      <c r="C2" s="255" t="s">
        <v>41</v>
      </c>
      <c r="D2" s="255"/>
      <c r="E2" s="255"/>
      <c r="F2" s="255" t="s">
        <v>44</v>
      </c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2:17" x14ac:dyDescent="0.25">
      <c r="C3" s="256"/>
      <c r="D3" s="256"/>
      <c r="E3" s="256"/>
      <c r="F3" s="257" t="s">
        <v>89</v>
      </c>
      <c r="G3" s="257"/>
      <c r="H3" s="257"/>
      <c r="I3" s="257" t="s">
        <v>56</v>
      </c>
      <c r="J3" s="257"/>
      <c r="K3" s="257"/>
      <c r="L3" s="257"/>
      <c r="M3" s="257"/>
      <c r="N3" s="257"/>
      <c r="O3" s="257"/>
      <c r="P3" s="257"/>
      <c r="Q3" s="257"/>
    </row>
    <row r="4" spans="2:17" x14ac:dyDescent="0.25">
      <c r="B4" t="s">
        <v>0</v>
      </c>
      <c r="C4" s="26" t="s">
        <v>42</v>
      </c>
      <c r="D4" s="26" t="s">
        <v>43</v>
      </c>
      <c r="E4" s="26" t="s">
        <v>45</v>
      </c>
      <c r="F4" s="26" t="s">
        <v>49</v>
      </c>
      <c r="G4" s="26" t="s">
        <v>50</v>
      </c>
      <c r="H4" s="26" t="s">
        <v>51</v>
      </c>
      <c r="I4" s="26" t="s">
        <v>46</v>
      </c>
      <c r="J4" s="26" t="s">
        <v>47</v>
      </c>
      <c r="K4" s="26" t="s">
        <v>48</v>
      </c>
      <c r="L4" s="26" t="s">
        <v>52</v>
      </c>
      <c r="M4" s="26" t="s">
        <v>53</v>
      </c>
      <c r="N4" s="26" t="s">
        <v>54</v>
      </c>
      <c r="O4" s="26" t="s">
        <v>49</v>
      </c>
      <c r="P4" s="26" t="s">
        <v>50</v>
      </c>
      <c r="Q4" s="26" t="s">
        <v>51</v>
      </c>
    </row>
    <row r="5" spans="2:17" x14ac:dyDescent="0.25">
      <c r="B5" s="63">
        <v>37287</v>
      </c>
      <c r="D5" s="30">
        <f>Returns!V5</f>
        <v>0</v>
      </c>
    </row>
    <row r="6" spans="2:17" hidden="1" outlineLevel="1" x14ac:dyDescent="0.25">
      <c r="B6" s="63">
        <v>37315</v>
      </c>
      <c r="D6" s="30">
        <f>Returns!V6</f>
        <v>0</v>
      </c>
    </row>
    <row r="7" spans="2:17" hidden="1" outlineLevel="1" x14ac:dyDescent="0.25">
      <c r="B7" s="63">
        <v>37346</v>
      </c>
      <c r="D7" s="30">
        <f>Returns!V7</f>
        <v>0</v>
      </c>
    </row>
    <row r="8" spans="2:17" hidden="1" outlineLevel="1" x14ac:dyDescent="0.25">
      <c r="B8" s="63">
        <v>37376</v>
      </c>
      <c r="D8" s="30">
        <f>Returns!V8</f>
        <v>0</v>
      </c>
    </row>
    <row r="9" spans="2:17" hidden="1" outlineLevel="1" x14ac:dyDescent="0.25">
      <c r="B9" s="63">
        <v>37407</v>
      </c>
      <c r="C9" s="30"/>
      <c r="D9" s="30">
        <f>Returns!V9</f>
        <v>0</v>
      </c>
      <c r="E9" s="31"/>
    </row>
    <row r="10" spans="2:17" hidden="1" outlineLevel="1" x14ac:dyDescent="0.25">
      <c r="B10" s="63">
        <v>37437</v>
      </c>
      <c r="C10" s="30"/>
      <c r="D10" s="30">
        <f>Returns!V10</f>
        <v>0</v>
      </c>
      <c r="E10" s="31"/>
    </row>
    <row r="11" spans="2:17" hidden="1" outlineLevel="1" x14ac:dyDescent="0.25">
      <c r="B11" s="63">
        <v>37468</v>
      </c>
      <c r="C11" s="30"/>
      <c r="D11" s="30">
        <f>Returns!V11</f>
        <v>0</v>
      </c>
      <c r="E11" s="31"/>
    </row>
    <row r="12" spans="2:17" hidden="1" outlineLevel="1" x14ac:dyDescent="0.25">
      <c r="B12" s="63">
        <v>37499</v>
      </c>
      <c r="C12" s="30"/>
      <c r="D12" s="30">
        <f>Returns!V12</f>
        <v>0</v>
      </c>
      <c r="E12" s="31"/>
    </row>
    <row r="13" spans="2:17" hidden="1" outlineLevel="1" x14ac:dyDescent="0.25">
      <c r="B13" s="63">
        <v>37529</v>
      </c>
      <c r="C13" s="30"/>
      <c r="D13" s="30">
        <f>Returns!V13</f>
        <v>0</v>
      </c>
      <c r="E13" s="31"/>
    </row>
    <row r="14" spans="2:17" hidden="1" outlineLevel="1" x14ac:dyDescent="0.25">
      <c r="B14" s="63">
        <v>37560</v>
      </c>
      <c r="C14" s="30"/>
      <c r="D14" s="30">
        <f>Returns!V14</f>
        <v>0</v>
      </c>
      <c r="E14" s="31"/>
    </row>
    <row r="15" spans="2:17" hidden="1" outlineLevel="1" x14ac:dyDescent="0.25">
      <c r="B15" s="63">
        <v>37590</v>
      </c>
      <c r="C15" s="30"/>
      <c r="D15" s="30">
        <f>Returns!V15</f>
        <v>0</v>
      </c>
      <c r="E15" s="31"/>
    </row>
    <row r="16" spans="2:17" hidden="1" outlineLevel="1" x14ac:dyDescent="0.25">
      <c r="B16" s="63">
        <v>37621</v>
      </c>
      <c r="C16" s="30"/>
      <c r="D16" s="30">
        <f>Returns!V16</f>
        <v>0</v>
      </c>
      <c r="E16" s="31"/>
    </row>
    <row r="17" spans="2:5" hidden="1" outlineLevel="1" x14ac:dyDescent="0.25">
      <c r="B17" s="63">
        <v>37652</v>
      </c>
      <c r="C17" s="30"/>
      <c r="D17" s="30">
        <f>Returns!V17</f>
        <v>0</v>
      </c>
      <c r="E17" s="31"/>
    </row>
    <row r="18" spans="2:5" hidden="1" outlineLevel="1" x14ac:dyDescent="0.25">
      <c r="B18" s="63">
        <v>37680</v>
      </c>
      <c r="C18" s="30"/>
      <c r="D18" s="30">
        <f>Returns!V18</f>
        <v>0</v>
      </c>
      <c r="E18" s="31"/>
    </row>
    <row r="19" spans="2:5" hidden="1" outlineLevel="1" x14ac:dyDescent="0.25">
      <c r="B19" s="63">
        <v>37711</v>
      </c>
      <c r="C19" s="30"/>
      <c r="D19" s="30">
        <f>Returns!V19</f>
        <v>0</v>
      </c>
      <c r="E19" s="31"/>
    </row>
    <row r="20" spans="2:5" hidden="1" outlineLevel="1" x14ac:dyDescent="0.25">
      <c r="B20" s="63">
        <v>37741</v>
      </c>
      <c r="C20" s="30"/>
      <c r="D20" s="30">
        <f>Returns!V20</f>
        <v>0</v>
      </c>
      <c r="E20" s="31"/>
    </row>
    <row r="21" spans="2:5" hidden="1" outlineLevel="1" x14ac:dyDescent="0.25">
      <c r="B21" s="63">
        <v>37772</v>
      </c>
      <c r="C21" s="30"/>
      <c r="D21" s="30">
        <f>Returns!V21</f>
        <v>294</v>
      </c>
      <c r="E21" s="31"/>
    </row>
    <row r="22" spans="2:5" hidden="1" outlineLevel="1" x14ac:dyDescent="0.25">
      <c r="B22" s="63">
        <v>37802</v>
      </c>
      <c r="C22" s="30"/>
      <c r="D22" s="30">
        <f>Returns!V22</f>
        <v>1760</v>
      </c>
      <c r="E22" s="31"/>
    </row>
    <row r="23" spans="2:5" hidden="1" outlineLevel="1" x14ac:dyDescent="0.25">
      <c r="B23" s="63">
        <v>37833</v>
      </c>
      <c r="C23" s="30"/>
      <c r="D23" s="30">
        <f>Returns!V23</f>
        <v>6113</v>
      </c>
      <c r="E23" s="31"/>
    </row>
    <row r="24" spans="2:5" hidden="1" outlineLevel="1" x14ac:dyDescent="0.25">
      <c r="B24" s="63">
        <v>37864</v>
      </c>
      <c r="C24" s="30"/>
      <c r="D24" s="30">
        <f>Returns!V24</f>
        <v>8358</v>
      </c>
      <c r="E24" s="31"/>
    </row>
    <row r="25" spans="2:5" hidden="1" outlineLevel="1" x14ac:dyDescent="0.25">
      <c r="B25" s="63">
        <v>37894</v>
      </c>
      <c r="C25" s="30"/>
      <c r="D25" s="30">
        <f>Returns!V25</f>
        <v>10293</v>
      </c>
      <c r="E25" s="31"/>
    </row>
    <row r="26" spans="2:5" hidden="1" outlineLevel="1" x14ac:dyDescent="0.25">
      <c r="B26" s="63">
        <v>37925</v>
      </c>
      <c r="C26" s="30"/>
      <c r="D26" s="30">
        <f>Returns!V26</f>
        <v>19847</v>
      </c>
      <c r="E26" s="31"/>
    </row>
    <row r="27" spans="2:5" hidden="1" outlineLevel="1" x14ac:dyDescent="0.25">
      <c r="B27" s="63">
        <v>37955</v>
      </c>
      <c r="C27" s="30"/>
      <c r="D27" s="30">
        <f>Returns!V27</f>
        <v>17746</v>
      </c>
      <c r="E27" s="31"/>
    </row>
    <row r="28" spans="2:5" hidden="1" outlineLevel="1" x14ac:dyDescent="0.25">
      <c r="B28" s="63">
        <v>37986</v>
      </c>
      <c r="C28" s="30"/>
      <c r="D28" s="30">
        <f>Returns!V28</f>
        <v>21830</v>
      </c>
      <c r="E28" s="31"/>
    </row>
    <row r="29" spans="2:5" hidden="1" outlineLevel="1" x14ac:dyDescent="0.25">
      <c r="B29" s="63">
        <v>38017</v>
      </c>
      <c r="C29" s="30"/>
      <c r="D29" s="30">
        <f>Returns!V29</f>
        <v>25261</v>
      </c>
      <c r="E29" s="31"/>
    </row>
    <row r="30" spans="2:5" hidden="1" outlineLevel="1" x14ac:dyDescent="0.25">
      <c r="B30" s="63">
        <v>38046</v>
      </c>
      <c r="C30" s="30"/>
      <c r="D30" s="30">
        <f>Returns!V30</f>
        <v>21780</v>
      </c>
      <c r="E30" s="31"/>
    </row>
    <row r="31" spans="2:5" hidden="1" outlineLevel="1" x14ac:dyDescent="0.25">
      <c r="B31" s="63">
        <v>38077</v>
      </c>
      <c r="C31" s="30"/>
      <c r="D31" s="30">
        <f>Returns!V31</f>
        <v>30039</v>
      </c>
      <c r="E31" s="31"/>
    </row>
    <row r="32" spans="2:5" hidden="1" outlineLevel="1" x14ac:dyDescent="0.25">
      <c r="B32" s="63">
        <v>38107</v>
      </c>
      <c r="C32" s="30"/>
      <c r="D32" s="30">
        <f>Returns!V32</f>
        <v>28942</v>
      </c>
      <c r="E32" s="31"/>
    </row>
    <row r="33" spans="2:5" hidden="1" outlineLevel="1" x14ac:dyDescent="0.25">
      <c r="B33" s="63">
        <v>38138</v>
      </c>
      <c r="C33" s="30"/>
      <c r="D33" s="30">
        <f>Returns!V33</f>
        <v>24937</v>
      </c>
      <c r="E33" s="31"/>
    </row>
    <row r="34" spans="2:5" hidden="1" outlineLevel="1" x14ac:dyDescent="0.25">
      <c r="B34" s="63">
        <v>38168</v>
      </c>
      <c r="C34" s="30"/>
      <c r="D34" s="30">
        <f>Returns!V34</f>
        <v>28627</v>
      </c>
      <c r="E34" s="31"/>
    </row>
    <row r="35" spans="2:5" hidden="1" outlineLevel="1" x14ac:dyDescent="0.25">
      <c r="B35" s="63">
        <v>38199</v>
      </c>
      <c r="C35" s="30"/>
      <c r="D35" s="30">
        <f>Returns!V35</f>
        <v>25609</v>
      </c>
      <c r="E35" s="31"/>
    </row>
    <row r="36" spans="2:5" hidden="1" outlineLevel="1" x14ac:dyDescent="0.25">
      <c r="B36" s="63">
        <v>38230</v>
      </c>
      <c r="C36" s="30"/>
      <c r="D36" s="30">
        <f>Returns!V36</f>
        <v>23887</v>
      </c>
      <c r="E36" s="31"/>
    </row>
    <row r="37" spans="2:5" hidden="1" outlineLevel="1" x14ac:dyDescent="0.25">
      <c r="B37" s="63">
        <v>38260</v>
      </c>
      <c r="C37" s="30"/>
      <c r="D37" s="30">
        <f>Returns!V37</f>
        <v>24560</v>
      </c>
      <c r="E37" s="31"/>
    </row>
    <row r="38" spans="2:5" hidden="1" outlineLevel="1" x14ac:dyDescent="0.25">
      <c r="B38" s="63">
        <v>38291</v>
      </c>
      <c r="C38" s="30"/>
      <c r="D38" s="30">
        <f>Returns!V38</f>
        <v>23452</v>
      </c>
      <c r="E38" s="31"/>
    </row>
    <row r="39" spans="2:5" hidden="1" outlineLevel="1" x14ac:dyDescent="0.25">
      <c r="B39" s="63">
        <v>38321</v>
      </c>
      <c r="C39" s="30"/>
      <c r="D39" s="30">
        <f>Returns!V39</f>
        <v>20290</v>
      </c>
      <c r="E39" s="31"/>
    </row>
    <row r="40" spans="2:5" hidden="1" outlineLevel="1" x14ac:dyDescent="0.25">
      <c r="B40" s="63">
        <v>38352</v>
      </c>
      <c r="C40" s="30"/>
      <c r="D40" s="30">
        <f>Returns!V40</f>
        <v>19786</v>
      </c>
      <c r="E40" s="31"/>
    </row>
    <row r="41" spans="2:5" hidden="1" outlineLevel="1" x14ac:dyDescent="0.25">
      <c r="B41" s="63">
        <v>38383</v>
      </c>
      <c r="C41" s="30"/>
      <c r="D41" s="30">
        <f>Returns!V41</f>
        <v>16360</v>
      </c>
      <c r="E41" s="31"/>
    </row>
    <row r="42" spans="2:5" hidden="1" outlineLevel="1" x14ac:dyDescent="0.25">
      <c r="B42" s="63">
        <v>38411</v>
      </c>
      <c r="C42" s="30"/>
      <c r="D42" s="30">
        <f>Returns!V42</f>
        <v>19548</v>
      </c>
      <c r="E42" s="31"/>
    </row>
    <row r="43" spans="2:5" hidden="1" outlineLevel="1" x14ac:dyDescent="0.25">
      <c r="B43" s="63">
        <v>38442</v>
      </c>
      <c r="C43" s="30"/>
      <c r="D43" s="30">
        <f>Returns!V43</f>
        <v>23149</v>
      </c>
      <c r="E43" s="31"/>
    </row>
    <row r="44" spans="2:5" hidden="1" outlineLevel="1" x14ac:dyDescent="0.25">
      <c r="B44" s="63">
        <v>38472</v>
      </c>
      <c r="C44" s="30"/>
      <c r="D44" s="30">
        <f>Returns!V44</f>
        <v>27561</v>
      </c>
      <c r="E44" s="31"/>
    </row>
    <row r="45" spans="2:5" hidden="1" outlineLevel="1" x14ac:dyDescent="0.25">
      <c r="B45" s="63">
        <v>38503</v>
      </c>
      <c r="C45" s="30"/>
      <c r="D45" s="30">
        <f>Returns!V45</f>
        <v>19836</v>
      </c>
      <c r="E45" s="31"/>
    </row>
    <row r="46" spans="2:5" hidden="1" outlineLevel="1" x14ac:dyDescent="0.25">
      <c r="B46" s="63">
        <v>38533</v>
      </c>
      <c r="C46" s="30"/>
      <c r="D46" s="30">
        <f>Returns!V46</f>
        <v>18936</v>
      </c>
      <c r="E46" s="31"/>
    </row>
    <row r="47" spans="2:5" hidden="1" outlineLevel="1" x14ac:dyDescent="0.25">
      <c r="B47" s="63">
        <v>38564</v>
      </c>
      <c r="C47" s="30"/>
      <c r="D47" s="30">
        <f>Returns!V47</f>
        <v>12680</v>
      </c>
      <c r="E47" s="31"/>
    </row>
    <row r="48" spans="2:5" hidden="1" outlineLevel="1" x14ac:dyDescent="0.25">
      <c r="B48" s="63">
        <v>38595</v>
      </c>
      <c r="C48" s="30"/>
      <c r="D48" s="30">
        <f>Returns!V48</f>
        <v>8549</v>
      </c>
      <c r="E48" s="31"/>
    </row>
    <row r="49" spans="2:5" hidden="1" outlineLevel="1" x14ac:dyDescent="0.25">
      <c r="B49" s="63">
        <v>38625</v>
      </c>
      <c r="C49" s="30"/>
      <c r="D49" s="30">
        <f>Returns!V49</f>
        <v>4278</v>
      </c>
      <c r="E49" s="31"/>
    </row>
    <row r="50" spans="2:5" hidden="1" outlineLevel="1" x14ac:dyDescent="0.25">
      <c r="B50" s="63">
        <v>38656</v>
      </c>
      <c r="C50" s="30"/>
      <c r="D50" s="30">
        <f>Returns!V50</f>
        <v>4457</v>
      </c>
      <c r="E50" s="31"/>
    </row>
    <row r="51" spans="2:5" hidden="1" outlineLevel="1" x14ac:dyDescent="0.25">
      <c r="B51" s="63">
        <v>38686</v>
      </c>
      <c r="C51" s="30"/>
      <c r="D51" s="30">
        <f>Returns!V51</f>
        <v>4864</v>
      </c>
      <c r="E51" s="31"/>
    </row>
    <row r="52" spans="2:5" hidden="1" outlineLevel="1" x14ac:dyDescent="0.25">
      <c r="B52" s="63">
        <v>38717</v>
      </c>
      <c r="C52" s="30"/>
      <c r="D52" s="30">
        <f>Returns!V52</f>
        <v>15159</v>
      </c>
      <c r="E52" s="31"/>
    </row>
    <row r="53" spans="2:5" hidden="1" outlineLevel="1" x14ac:dyDescent="0.25">
      <c r="B53" s="63">
        <v>38748</v>
      </c>
      <c r="C53" s="30"/>
      <c r="D53" s="30">
        <f>Returns!V53</f>
        <v>4223</v>
      </c>
      <c r="E53" s="31"/>
    </row>
    <row r="54" spans="2:5" hidden="1" outlineLevel="1" x14ac:dyDescent="0.25">
      <c r="B54" s="63">
        <v>38776</v>
      </c>
      <c r="C54" s="30"/>
      <c r="D54" s="30">
        <f>Returns!V54</f>
        <v>1872</v>
      </c>
      <c r="E54" s="31"/>
    </row>
    <row r="55" spans="2:5" hidden="1" outlineLevel="1" x14ac:dyDescent="0.25">
      <c r="B55" s="63">
        <v>38807</v>
      </c>
      <c r="C55" s="30"/>
      <c r="D55" s="30">
        <f>Returns!V55</f>
        <v>1274</v>
      </c>
      <c r="E55" s="31"/>
    </row>
    <row r="56" spans="2:5" hidden="1" outlineLevel="1" x14ac:dyDescent="0.25">
      <c r="B56" s="63">
        <v>38837</v>
      </c>
      <c r="C56" s="30"/>
      <c r="D56" s="30">
        <f>Returns!V56</f>
        <v>4154</v>
      </c>
      <c r="E56" s="31"/>
    </row>
    <row r="57" spans="2:5" hidden="1" outlineLevel="1" x14ac:dyDescent="0.25">
      <c r="B57" s="63">
        <v>38868</v>
      </c>
      <c r="C57" s="30"/>
      <c r="D57" s="30">
        <f>Returns!V57</f>
        <v>2515</v>
      </c>
      <c r="E57" s="31"/>
    </row>
    <row r="58" spans="2:5" hidden="1" outlineLevel="1" x14ac:dyDescent="0.25">
      <c r="B58" s="63">
        <v>38898</v>
      </c>
      <c r="C58" s="30"/>
      <c r="D58" s="30">
        <f>Returns!V58</f>
        <v>2065</v>
      </c>
      <c r="E58" s="31"/>
    </row>
    <row r="59" spans="2:5" hidden="1" outlineLevel="1" x14ac:dyDescent="0.25">
      <c r="B59" s="63">
        <v>38929</v>
      </c>
      <c r="C59" s="30"/>
      <c r="D59" s="30">
        <f>Returns!V59</f>
        <v>2629</v>
      </c>
      <c r="E59" s="31"/>
    </row>
    <row r="60" spans="2:5" hidden="1" outlineLevel="1" x14ac:dyDescent="0.25">
      <c r="B60" s="63">
        <v>38960</v>
      </c>
      <c r="C60" s="30"/>
      <c r="D60" s="30">
        <f>Returns!V60</f>
        <v>6768</v>
      </c>
      <c r="E60" s="31"/>
    </row>
    <row r="61" spans="2:5" hidden="1" outlineLevel="1" x14ac:dyDescent="0.25">
      <c r="B61" s="63">
        <v>38990</v>
      </c>
      <c r="C61" s="30"/>
      <c r="D61" s="30">
        <f>Returns!V61</f>
        <v>3098</v>
      </c>
      <c r="E61" s="31"/>
    </row>
    <row r="62" spans="2:5" hidden="1" outlineLevel="1" x14ac:dyDescent="0.25">
      <c r="B62" s="63">
        <v>39021</v>
      </c>
      <c r="C62" s="30"/>
      <c r="D62" s="30">
        <f>Returns!V62</f>
        <v>4253</v>
      </c>
      <c r="E62" s="31"/>
    </row>
    <row r="63" spans="2:5" hidden="1" outlineLevel="1" x14ac:dyDescent="0.25">
      <c r="B63" s="63">
        <v>39051</v>
      </c>
      <c r="C63" s="30"/>
      <c r="D63" s="30">
        <f>Returns!V63</f>
        <v>568</v>
      </c>
      <c r="E63" s="31"/>
    </row>
    <row r="64" spans="2:5" hidden="1" outlineLevel="1" x14ac:dyDescent="0.25">
      <c r="B64" s="63">
        <v>39082</v>
      </c>
      <c r="C64" s="30"/>
      <c r="D64" s="30">
        <f>Returns!V64</f>
        <v>2414</v>
      </c>
      <c r="E64" s="31"/>
    </row>
    <row r="65" spans="2:5" hidden="1" outlineLevel="1" x14ac:dyDescent="0.25">
      <c r="B65" s="63">
        <v>39113</v>
      </c>
      <c r="C65" s="30"/>
      <c r="D65" s="30">
        <f>Returns!V65</f>
        <v>2895</v>
      </c>
      <c r="E65" s="31"/>
    </row>
    <row r="66" spans="2:5" hidden="1" outlineLevel="1" x14ac:dyDescent="0.25">
      <c r="B66" s="63">
        <v>39141</v>
      </c>
      <c r="C66" s="30"/>
      <c r="D66" s="30">
        <f>Returns!V66</f>
        <v>3305</v>
      </c>
      <c r="E66" s="31"/>
    </row>
    <row r="67" spans="2:5" hidden="1" outlineLevel="1" x14ac:dyDescent="0.25">
      <c r="B67" s="63">
        <v>39172</v>
      </c>
      <c r="C67" s="30"/>
      <c r="D67" s="30">
        <f>Returns!V67</f>
        <v>5148</v>
      </c>
      <c r="E67" s="31"/>
    </row>
    <row r="68" spans="2:5" hidden="1" outlineLevel="1" x14ac:dyDescent="0.25">
      <c r="B68" s="63">
        <v>39202</v>
      </c>
      <c r="C68" s="30"/>
      <c r="D68" s="30">
        <f>Returns!V68</f>
        <v>7080</v>
      </c>
      <c r="E68" s="31"/>
    </row>
    <row r="69" spans="2:5" hidden="1" outlineLevel="1" x14ac:dyDescent="0.25">
      <c r="B69" s="63">
        <v>39233</v>
      </c>
      <c r="C69" s="30"/>
      <c r="D69" s="30">
        <f>Returns!V69</f>
        <v>6684</v>
      </c>
      <c r="E69" s="31"/>
    </row>
    <row r="70" spans="2:5" hidden="1" outlineLevel="1" x14ac:dyDescent="0.25">
      <c r="B70" s="63">
        <v>39263</v>
      </c>
      <c r="C70" s="30"/>
      <c r="D70" s="30">
        <f>Returns!V70</f>
        <v>2693</v>
      </c>
      <c r="E70" s="31"/>
    </row>
    <row r="71" spans="2:5" hidden="1" outlineLevel="1" x14ac:dyDescent="0.25">
      <c r="B71" s="63">
        <v>39294</v>
      </c>
      <c r="C71" s="30"/>
      <c r="D71" s="30">
        <f>Returns!V71</f>
        <v>8872</v>
      </c>
      <c r="E71" s="31"/>
    </row>
    <row r="72" spans="2:5" hidden="1" outlineLevel="1" x14ac:dyDescent="0.25">
      <c r="B72" s="63">
        <v>39325</v>
      </c>
      <c r="C72" s="30"/>
      <c r="D72" s="30">
        <f>Returns!V72</f>
        <v>4829</v>
      </c>
      <c r="E72" s="31"/>
    </row>
    <row r="73" spans="2:5" hidden="1" outlineLevel="1" x14ac:dyDescent="0.25">
      <c r="B73" s="63">
        <v>39355</v>
      </c>
      <c r="C73" s="30"/>
      <c r="D73" s="30">
        <f>Returns!V73</f>
        <v>6715</v>
      </c>
      <c r="E73" s="31"/>
    </row>
    <row r="74" spans="2:5" hidden="1" outlineLevel="1" x14ac:dyDescent="0.25">
      <c r="B74" s="63">
        <v>39386</v>
      </c>
      <c r="C74" s="30"/>
      <c r="D74" s="30">
        <f>Returns!V74</f>
        <v>4307</v>
      </c>
      <c r="E74" s="31"/>
    </row>
    <row r="75" spans="2:5" hidden="1" outlineLevel="1" x14ac:dyDescent="0.25">
      <c r="B75" s="63">
        <v>39416</v>
      </c>
      <c r="C75" s="30"/>
      <c r="D75" s="30">
        <f>Returns!V75</f>
        <v>6321</v>
      </c>
      <c r="E75" s="31"/>
    </row>
    <row r="76" spans="2:5" hidden="1" outlineLevel="1" x14ac:dyDescent="0.25">
      <c r="B76" s="63">
        <v>39447</v>
      </c>
      <c r="C76" s="30"/>
      <c r="D76" s="30">
        <f>Returns!V76</f>
        <v>6122</v>
      </c>
      <c r="E76" s="31"/>
    </row>
    <row r="77" spans="2:5" hidden="1" outlineLevel="1" x14ac:dyDescent="0.25">
      <c r="B77" s="63">
        <v>39478</v>
      </c>
      <c r="C77" s="30"/>
      <c r="D77" s="30">
        <f>Returns!V77</f>
        <v>7464</v>
      </c>
      <c r="E77" s="31"/>
    </row>
    <row r="78" spans="2:5" hidden="1" outlineLevel="1" x14ac:dyDescent="0.25">
      <c r="B78" s="63">
        <v>39507</v>
      </c>
      <c r="C78" s="30"/>
      <c r="D78" s="30">
        <f>Returns!V78</f>
        <v>8316</v>
      </c>
      <c r="E78" s="31"/>
    </row>
    <row r="79" spans="2:5" hidden="1" outlineLevel="1" x14ac:dyDescent="0.25">
      <c r="B79" s="63">
        <v>39538</v>
      </c>
      <c r="C79" s="30"/>
      <c r="D79" s="30">
        <f>Returns!V79</f>
        <v>13907</v>
      </c>
      <c r="E79" s="31"/>
    </row>
    <row r="80" spans="2:5" hidden="1" outlineLevel="1" x14ac:dyDescent="0.25">
      <c r="B80" s="63">
        <v>39568</v>
      </c>
      <c r="C80" s="30"/>
      <c r="D80" s="30">
        <f>Returns!V80</f>
        <v>20689</v>
      </c>
      <c r="E80" s="31"/>
    </row>
    <row r="81" spans="2:5" hidden="1" outlineLevel="1" x14ac:dyDescent="0.25">
      <c r="B81" s="63">
        <v>39599</v>
      </c>
      <c r="C81" s="30"/>
      <c r="D81" s="30">
        <f>Returns!V81</f>
        <v>22234</v>
      </c>
      <c r="E81" s="31"/>
    </row>
    <row r="82" spans="2:5" hidden="1" outlineLevel="1" x14ac:dyDescent="0.25">
      <c r="B82" s="63">
        <v>39629</v>
      </c>
      <c r="C82" s="30"/>
      <c r="D82" s="30">
        <f>Returns!V82</f>
        <v>20291</v>
      </c>
      <c r="E82" s="31"/>
    </row>
    <row r="83" spans="2:5" hidden="1" outlineLevel="1" x14ac:dyDescent="0.25">
      <c r="B83" s="63">
        <v>39660</v>
      </c>
      <c r="C83" s="30"/>
      <c r="D83" s="30">
        <f>Returns!V83</f>
        <v>22755</v>
      </c>
      <c r="E83" s="31"/>
    </row>
    <row r="84" spans="2:5" hidden="1" outlineLevel="1" x14ac:dyDescent="0.25">
      <c r="B84" s="63">
        <v>39691</v>
      </c>
      <c r="C84" s="30"/>
      <c r="D84" s="30">
        <f>Returns!V84</f>
        <v>14436</v>
      </c>
      <c r="E84" s="31"/>
    </row>
    <row r="85" spans="2:5" hidden="1" outlineLevel="1" x14ac:dyDescent="0.25">
      <c r="B85" s="63">
        <v>39721</v>
      </c>
      <c r="C85" s="30"/>
      <c r="D85" s="30">
        <f>Returns!V85</f>
        <v>18161</v>
      </c>
      <c r="E85" s="31"/>
    </row>
    <row r="86" spans="2:5" hidden="1" outlineLevel="1" x14ac:dyDescent="0.25">
      <c r="B86" s="63">
        <v>39752</v>
      </c>
      <c r="C86" s="30"/>
      <c r="D86" s="30">
        <f>Returns!V86</f>
        <v>9688</v>
      </c>
      <c r="E86" s="31"/>
    </row>
    <row r="87" spans="2:5" hidden="1" outlineLevel="1" x14ac:dyDescent="0.25">
      <c r="B87" s="63">
        <v>39782</v>
      </c>
      <c r="C87" s="30"/>
      <c r="D87" s="30">
        <f>Returns!V87</f>
        <v>8500</v>
      </c>
      <c r="E87" s="31"/>
    </row>
    <row r="88" spans="2:5" hidden="1" outlineLevel="1" x14ac:dyDescent="0.25">
      <c r="B88" s="63">
        <v>39813</v>
      </c>
      <c r="C88" s="30"/>
      <c r="D88" s="30">
        <f>Returns!V88</f>
        <v>6013</v>
      </c>
      <c r="E88" s="31"/>
    </row>
    <row r="89" spans="2:5" hidden="1" outlineLevel="1" x14ac:dyDescent="0.25">
      <c r="B89" s="63">
        <v>39844</v>
      </c>
      <c r="C89" s="30"/>
      <c r="D89" s="30">
        <f>Returns!V89</f>
        <v>19283</v>
      </c>
      <c r="E89" s="31"/>
    </row>
    <row r="90" spans="2:5" hidden="1" outlineLevel="1" x14ac:dyDescent="0.25">
      <c r="B90" s="63">
        <v>39872</v>
      </c>
      <c r="C90" s="30"/>
      <c r="D90" s="30">
        <f>Returns!V90</f>
        <v>26573</v>
      </c>
      <c r="E90" s="31"/>
    </row>
    <row r="91" spans="2:5" hidden="1" outlineLevel="1" x14ac:dyDescent="0.25">
      <c r="B91" s="63">
        <v>39903</v>
      </c>
      <c r="C91" s="30"/>
      <c r="D91" s="30">
        <f>Returns!V91</f>
        <v>13620</v>
      </c>
      <c r="E91" s="31"/>
    </row>
    <row r="92" spans="2:5" hidden="1" outlineLevel="1" x14ac:dyDescent="0.25">
      <c r="B92" s="63">
        <v>39933</v>
      </c>
      <c r="C92" s="30"/>
      <c r="D92" s="30">
        <f>Returns!V92</f>
        <v>14449</v>
      </c>
      <c r="E92" s="31"/>
    </row>
    <row r="93" spans="2:5" hidden="1" outlineLevel="1" x14ac:dyDescent="0.25">
      <c r="B93" s="63">
        <v>39964</v>
      </c>
      <c r="C93" s="30"/>
      <c r="D93" s="30">
        <f>Returns!V93</f>
        <v>14013</v>
      </c>
      <c r="E93" s="31"/>
    </row>
    <row r="94" spans="2:5" hidden="1" outlineLevel="1" x14ac:dyDescent="0.25">
      <c r="B94" s="63">
        <v>39994</v>
      </c>
      <c r="C94" s="30"/>
      <c r="D94" s="30">
        <f>Returns!V94</f>
        <v>11370</v>
      </c>
      <c r="E94" s="31"/>
    </row>
    <row r="95" spans="2:5" hidden="1" outlineLevel="1" x14ac:dyDescent="0.25">
      <c r="B95" s="63">
        <v>40025</v>
      </c>
      <c r="C95" s="30"/>
      <c r="D95" s="30">
        <f>Returns!V95</f>
        <v>16852</v>
      </c>
      <c r="E95" s="31"/>
    </row>
    <row r="96" spans="2:5" hidden="1" outlineLevel="1" x14ac:dyDescent="0.25">
      <c r="B96" s="63">
        <v>40056</v>
      </c>
      <c r="C96" s="30"/>
      <c r="D96" s="30">
        <f>Returns!V96</f>
        <v>38971</v>
      </c>
      <c r="E96" s="31"/>
    </row>
    <row r="97" spans="2:5" hidden="1" outlineLevel="1" x14ac:dyDescent="0.25">
      <c r="B97" s="63">
        <v>40086</v>
      </c>
      <c r="C97" s="30"/>
      <c r="D97" s="30">
        <f>Returns!V97</f>
        <v>24657</v>
      </c>
      <c r="E97" s="31"/>
    </row>
    <row r="98" spans="2:5" hidden="1" outlineLevel="1" x14ac:dyDescent="0.25">
      <c r="B98" s="63">
        <v>40117</v>
      </c>
      <c r="C98" s="30"/>
      <c r="D98" s="30">
        <f>Returns!V98</f>
        <v>23629</v>
      </c>
      <c r="E98" s="31"/>
    </row>
    <row r="99" spans="2:5" hidden="1" outlineLevel="1" x14ac:dyDescent="0.25">
      <c r="B99" s="63">
        <v>40147</v>
      </c>
      <c r="C99" s="30"/>
      <c r="D99" s="30">
        <f>Returns!V99</f>
        <v>19704</v>
      </c>
      <c r="E99" s="31"/>
    </row>
    <row r="100" spans="2:5" hidden="1" outlineLevel="1" x14ac:dyDescent="0.25">
      <c r="B100" s="63">
        <v>40178</v>
      </c>
      <c r="C100" s="30"/>
      <c r="D100" s="30">
        <f>Returns!V100</f>
        <v>18817</v>
      </c>
      <c r="E100" s="31"/>
    </row>
    <row r="101" spans="2:5" hidden="1" outlineLevel="1" x14ac:dyDescent="0.25">
      <c r="B101" s="63">
        <v>40209</v>
      </c>
      <c r="C101" s="30"/>
      <c r="D101" s="30">
        <f>Returns!V101</f>
        <v>19880</v>
      </c>
      <c r="E101" s="31"/>
    </row>
    <row r="102" spans="2:5" hidden="1" outlineLevel="1" x14ac:dyDescent="0.25">
      <c r="B102" s="63">
        <v>40237</v>
      </c>
      <c r="C102" s="30"/>
      <c r="D102" s="30">
        <f>Returns!V102</f>
        <v>19899</v>
      </c>
      <c r="E102" s="31"/>
    </row>
    <row r="103" spans="2:5" hidden="1" outlineLevel="1" x14ac:dyDescent="0.25">
      <c r="B103" s="63">
        <v>40268</v>
      </c>
      <c r="C103" s="30"/>
      <c r="D103" s="30">
        <f>Returns!V103</f>
        <v>29980</v>
      </c>
      <c r="E103" s="31"/>
    </row>
    <row r="104" spans="2:5" hidden="1" outlineLevel="1" x14ac:dyDescent="0.25">
      <c r="B104" s="63">
        <v>40298</v>
      </c>
      <c r="C104" s="30"/>
      <c r="D104" s="30">
        <f>Returns!V104</f>
        <v>30257</v>
      </c>
      <c r="E104" s="31"/>
    </row>
    <row r="105" spans="2:5" hidden="1" outlineLevel="1" x14ac:dyDescent="0.25">
      <c r="B105" s="63">
        <v>40329</v>
      </c>
      <c r="C105" s="30"/>
      <c r="D105" s="30">
        <f>Returns!V105</f>
        <v>36486</v>
      </c>
      <c r="E105" s="31"/>
    </row>
    <row r="106" spans="2:5" hidden="1" outlineLevel="1" x14ac:dyDescent="0.25">
      <c r="B106" s="63">
        <v>40359</v>
      </c>
      <c r="C106" s="30"/>
      <c r="D106" s="30">
        <f>Returns!V106</f>
        <v>38209</v>
      </c>
      <c r="E106" s="31"/>
    </row>
    <row r="107" spans="2:5" hidden="1" outlineLevel="1" x14ac:dyDescent="0.25">
      <c r="B107" s="63">
        <v>40390</v>
      </c>
      <c r="C107" s="30"/>
      <c r="D107" s="30">
        <f>Returns!V107</f>
        <v>41949</v>
      </c>
      <c r="E107" s="31"/>
    </row>
    <row r="108" spans="2:5" hidden="1" outlineLevel="1" x14ac:dyDescent="0.25">
      <c r="B108" s="63">
        <v>40421</v>
      </c>
      <c r="C108" s="30"/>
      <c r="D108" s="30">
        <f>Returns!V108</f>
        <v>36959</v>
      </c>
      <c r="E108" s="31"/>
    </row>
    <row r="109" spans="2:5" hidden="1" outlineLevel="1" x14ac:dyDescent="0.25">
      <c r="B109" s="63">
        <v>40451</v>
      </c>
      <c r="C109" s="30"/>
      <c r="D109" s="30">
        <f>Returns!V109</f>
        <v>31403</v>
      </c>
      <c r="E109" s="31"/>
    </row>
    <row r="110" spans="2:5" hidden="1" outlineLevel="1" x14ac:dyDescent="0.25">
      <c r="B110" s="63">
        <v>40482</v>
      </c>
      <c r="C110" s="30"/>
      <c r="D110" s="30">
        <f>Returns!V110</f>
        <v>36781</v>
      </c>
      <c r="E110" s="31"/>
    </row>
    <row r="111" spans="2:5" hidden="1" outlineLevel="1" x14ac:dyDescent="0.25">
      <c r="B111" s="63">
        <v>40512</v>
      </c>
      <c r="C111" s="30"/>
      <c r="D111" s="30">
        <f>Returns!V111</f>
        <v>31980</v>
      </c>
      <c r="E111" s="31"/>
    </row>
    <row r="112" spans="2:5" hidden="1" outlineLevel="1" x14ac:dyDescent="0.25">
      <c r="B112" s="63">
        <v>40543</v>
      </c>
      <c r="C112" s="30"/>
      <c r="D112" s="30">
        <f>Returns!V112</f>
        <v>35894</v>
      </c>
      <c r="E112" s="31"/>
    </row>
    <row r="113" spans="2:5" hidden="1" outlineLevel="1" x14ac:dyDescent="0.25">
      <c r="B113" s="63">
        <v>40574</v>
      </c>
      <c r="C113" s="30"/>
      <c r="D113" s="30">
        <f>Returns!V113</f>
        <v>48838</v>
      </c>
      <c r="E113" s="31"/>
    </row>
    <row r="114" spans="2:5" hidden="1" outlineLevel="1" x14ac:dyDescent="0.25">
      <c r="B114" s="63">
        <v>40602</v>
      </c>
      <c r="C114" s="30"/>
      <c r="D114" s="30">
        <f>Returns!V114</f>
        <v>27129</v>
      </c>
      <c r="E114" s="31"/>
    </row>
    <row r="115" spans="2:5" hidden="1" outlineLevel="1" x14ac:dyDescent="0.25">
      <c r="B115" s="63">
        <v>40633</v>
      </c>
      <c r="C115" s="30"/>
      <c r="D115" s="30">
        <f>Returns!V115</f>
        <v>36123</v>
      </c>
      <c r="E115" s="31"/>
    </row>
    <row r="116" spans="2:5" hidden="1" outlineLevel="1" x14ac:dyDescent="0.25">
      <c r="B116" s="63">
        <v>40663</v>
      </c>
      <c r="C116" s="30"/>
      <c r="D116" s="30">
        <f>Returns!V116</f>
        <v>38650</v>
      </c>
      <c r="E116" s="31"/>
    </row>
    <row r="117" spans="2:5" hidden="1" outlineLevel="1" x14ac:dyDescent="0.25">
      <c r="B117" s="63">
        <v>40694</v>
      </c>
      <c r="C117" s="30"/>
      <c r="D117" s="30">
        <f>Returns!V117</f>
        <v>46653</v>
      </c>
      <c r="E117" s="31"/>
    </row>
    <row r="118" spans="2:5" hidden="1" outlineLevel="1" x14ac:dyDescent="0.25">
      <c r="B118" s="63">
        <v>40724</v>
      </c>
      <c r="C118" s="30"/>
      <c r="D118" s="30">
        <f>Returns!V118</f>
        <v>39382</v>
      </c>
      <c r="E118" s="31"/>
    </row>
    <row r="119" spans="2:5" hidden="1" outlineLevel="1" x14ac:dyDescent="0.25">
      <c r="B119" s="63">
        <v>40755</v>
      </c>
      <c r="C119" s="30"/>
      <c r="D119" s="30">
        <f>Returns!V119</f>
        <v>52605</v>
      </c>
      <c r="E119" s="31"/>
    </row>
    <row r="120" spans="2:5" hidden="1" outlineLevel="1" x14ac:dyDescent="0.25">
      <c r="B120" s="63">
        <v>40786</v>
      </c>
      <c r="C120" s="30"/>
      <c r="D120" s="30">
        <f>Returns!V120</f>
        <v>50996</v>
      </c>
      <c r="E120" s="31"/>
    </row>
    <row r="121" spans="2:5" hidden="1" outlineLevel="1" x14ac:dyDescent="0.25">
      <c r="B121" s="63">
        <v>40816</v>
      </c>
      <c r="C121" s="30"/>
      <c r="D121" s="30">
        <f>Returns!V121</f>
        <v>51190</v>
      </c>
      <c r="E121" s="31"/>
    </row>
    <row r="122" spans="2:5" hidden="1" outlineLevel="1" x14ac:dyDescent="0.25">
      <c r="B122" s="63">
        <v>40847</v>
      </c>
      <c r="C122" s="30"/>
      <c r="D122" s="30">
        <f>Returns!V122</f>
        <v>45322</v>
      </c>
      <c r="E122" s="31"/>
    </row>
    <row r="123" spans="2:5" hidden="1" outlineLevel="1" x14ac:dyDescent="0.25">
      <c r="B123" s="63">
        <v>40877</v>
      </c>
      <c r="C123" s="30"/>
      <c r="D123" s="30">
        <f>Returns!V123</f>
        <v>39914</v>
      </c>
      <c r="E123" s="31"/>
    </row>
    <row r="124" spans="2:5" hidden="1" outlineLevel="1" x14ac:dyDescent="0.25">
      <c r="B124" s="63">
        <v>40908</v>
      </c>
      <c r="C124" s="30"/>
      <c r="D124" s="30">
        <f>Returns!V124</f>
        <v>39358</v>
      </c>
      <c r="E124" s="31"/>
    </row>
    <row r="125" spans="2:5" hidden="1" outlineLevel="1" x14ac:dyDescent="0.25">
      <c r="B125" s="63">
        <v>40939</v>
      </c>
      <c r="C125" s="30"/>
      <c r="D125" s="30">
        <f>Returns!V125</f>
        <v>51926</v>
      </c>
      <c r="E125" s="31"/>
    </row>
    <row r="126" spans="2:5" hidden="1" outlineLevel="1" x14ac:dyDescent="0.25">
      <c r="B126" s="63">
        <v>40968</v>
      </c>
      <c r="C126" s="30"/>
      <c r="D126" s="30">
        <f>Returns!V126</f>
        <v>44474</v>
      </c>
      <c r="E126" s="31"/>
    </row>
    <row r="127" spans="2:5" hidden="1" outlineLevel="1" x14ac:dyDescent="0.25">
      <c r="B127" s="63">
        <v>40999</v>
      </c>
      <c r="C127" s="30"/>
      <c r="D127" s="30">
        <f>Returns!V127</f>
        <v>46349</v>
      </c>
      <c r="E127" s="31"/>
    </row>
    <row r="128" spans="2:5" hidden="1" outlineLevel="1" x14ac:dyDescent="0.25">
      <c r="B128" s="63">
        <v>41029</v>
      </c>
      <c r="C128" s="30"/>
      <c r="D128" s="30">
        <f>Returns!V128</f>
        <v>51951</v>
      </c>
      <c r="E128" s="31"/>
    </row>
    <row r="129" spans="2:5" hidden="1" outlineLevel="1" x14ac:dyDescent="0.25">
      <c r="B129" s="63">
        <v>41060</v>
      </c>
      <c r="C129" s="30"/>
      <c r="D129" s="30">
        <f>Returns!V129</f>
        <v>58739</v>
      </c>
      <c r="E129" s="31"/>
    </row>
    <row r="130" spans="2:5" hidden="1" outlineLevel="1" x14ac:dyDescent="0.25">
      <c r="B130" s="63">
        <v>41090</v>
      </c>
      <c r="C130" s="30"/>
      <c r="D130" s="30">
        <f>Returns!V130</f>
        <v>51462</v>
      </c>
      <c r="E130" s="31"/>
    </row>
    <row r="131" spans="2:5" hidden="1" outlineLevel="1" x14ac:dyDescent="0.25">
      <c r="B131" s="63">
        <v>41121</v>
      </c>
      <c r="C131" s="30"/>
      <c r="D131" s="30">
        <f>Returns!V131</f>
        <v>54960</v>
      </c>
      <c r="E131" s="31"/>
    </row>
    <row r="132" spans="2:5" hidden="1" outlineLevel="1" x14ac:dyDescent="0.25">
      <c r="B132" s="63">
        <v>41152</v>
      </c>
      <c r="C132" s="30"/>
      <c r="D132" s="30">
        <f>Returns!V132</f>
        <v>56776</v>
      </c>
      <c r="E132" s="31"/>
    </row>
    <row r="133" spans="2:5" hidden="1" outlineLevel="1" x14ac:dyDescent="0.25">
      <c r="B133" s="63">
        <v>41182</v>
      </c>
      <c r="C133" s="30"/>
      <c r="D133" s="30">
        <f>Returns!V133</f>
        <v>50600</v>
      </c>
      <c r="E133" s="31"/>
    </row>
    <row r="134" spans="2:5" hidden="1" outlineLevel="1" x14ac:dyDescent="0.25">
      <c r="B134" s="63">
        <v>41213</v>
      </c>
      <c r="C134" s="30"/>
      <c r="D134" s="30">
        <f>Returns!V134</f>
        <v>52917</v>
      </c>
      <c r="E134" s="31"/>
    </row>
    <row r="135" spans="2:5" hidden="1" outlineLevel="1" x14ac:dyDescent="0.25">
      <c r="B135" s="63">
        <v>41243</v>
      </c>
      <c r="C135" s="30"/>
      <c r="D135" s="30">
        <f>Returns!V135</f>
        <v>40383</v>
      </c>
      <c r="E135" s="31"/>
    </row>
    <row r="136" spans="2:5" hidden="1" outlineLevel="1" x14ac:dyDescent="0.25">
      <c r="B136" s="63">
        <v>41274</v>
      </c>
      <c r="C136" s="30"/>
      <c r="D136" s="30">
        <f>Returns!V136</f>
        <v>37740</v>
      </c>
      <c r="E136" s="31"/>
    </row>
    <row r="137" spans="2:5" hidden="1" outlineLevel="1" x14ac:dyDescent="0.25">
      <c r="B137" s="63">
        <v>41305</v>
      </c>
      <c r="C137" s="30"/>
      <c r="D137" s="30">
        <f>Returns!V137</f>
        <v>46949</v>
      </c>
      <c r="E137" s="31"/>
    </row>
    <row r="138" spans="2:5" hidden="1" outlineLevel="1" x14ac:dyDescent="0.25">
      <c r="B138" s="63">
        <v>41333</v>
      </c>
      <c r="C138" s="30"/>
      <c r="D138" s="30">
        <f>Returns!V138</f>
        <v>43502</v>
      </c>
      <c r="E138" s="31"/>
    </row>
    <row r="139" spans="2:5" hidden="1" outlineLevel="1" x14ac:dyDescent="0.25">
      <c r="B139" s="63">
        <v>41364</v>
      </c>
      <c r="C139" s="30"/>
      <c r="D139" s="30">
        <f>Returns!V139</f>
        <v>48108</v>
      </c>
      <c r="E139" s="31"/>
    </row>
    <row r="140" spans="2:5" hidden="1" outlineLevel="1" x14ac:dyDescent="0.25">
      <c r="B140" s="63">
        <v>41394</v>
      </c>
      <c r="C140" s="30"/>
      <c r="D140" s="30">
        <f>Returns!V140</f>
        <v>51667</v>
      </c>
      <c r="E140" s="31"/>
    </row>
    <row r="141" spans="2:5" hidden="1" outlineLevel="1" x14ac:dyDescent="0.25">
      <c r="B141" s="63">
        <v>41425</v>
      </c>
      <c r="C141" s="30"/>
      <c r="D141" s="30">
        <f>Returns!V141</f>
        <v>63072</v>
      </c>
      <c r="E141" s="31"/>
    </row>
    <row r="142" spans="2:5" hidden="1" outlineLevel="1" x14ac:dyDescent="0.25">
      <c r="B142" s="63">
        <v>41455</v>
      </c>
      <c r="C142" s="30"/>
      <c r="D142" s="30">
        <f>Returns!V142</f>
        <v>53940</v>
      </c>
      <c r="E142" s="31"/>
    </row>
    <row r="143" spans="2:5" hidden="1" outlineLevel="1" x14ac:dyDescent="0.25">
      <c r="B143" s="63">
        <v>41486</v>
      </c>
      <c r="C143" s="30"/>
      <c r="D143" s="30">
        <f>Returns!V143</f>
        <v>69126</v>
      </c>
      <c r="E143" s="31"/>
    </row>
    <row r="144" spans="2:5" hidden="1" outlineLevel="1" x14ac:dyDescent="0.25">
      <c r="B144" s="63">
        <v>41517</v>
      </c>
      <c r="C144" s="30"/>
      <c r="D144" s="30">
        <f>Returns!V144</f>
        <v>68797</v>
      </c>
      <c r="E144" s="31"/>
    </row>
    <row r="145" spans="2:17" hidden="1" outlineLevel="1" x14ac:dyDescent="0.25">
      <c r="B145" s="63">
        <v>41547</v>
      </c>
      <c r="C145" s="30"/>
      <c r="D145" s="30">
        <f>Returns!V145</f>
        <v>60379</v>
      </c>
      <c r="E145" s="31"/>
    </row>
    <row r="146" spans="2:17" hidden="1" outlineLevel="1" x14ac:dyDescent="0.25">
      <c r="B146" s="63">
        <v>41578</v>
      </c>
      <c r="C146" s="30"/>
      <c r="D146" s="30">
        <f>Returns!V146</f>
        <v>59700</v>
      </c>
      <c r="E146" s="31"/>
    </row>
    <row r="147" spans="2:17" hidden="1" outlineLevel="1" x14ac:dyDescent="0.25">
      <c r="B147" s="63">
        <v>41608</v>
      </c>
      <c r="C147" s="30"/>
      <c r="D147" s="30">
        <f>Returns!V147</f>
        <v>44476</v>
      </c>
      <c r="E147" s="31"/>
    </row>
    <row r="148" spans="2:17" hidden="1" outlineLevel="1" x14ac:dyDescent="0.25">
      <c r="B148" s="63">
        <v>41639</v>
      </c>
      <c r="C148" s="30"/>
      <c r="D148" s="30">
        <f>Returns!V148</f>
        <v>45114</v>
      </c>
      <c r="E148" s="31"/>
    </row>
    <row r="149" spans="2:17" collapsed="1" x14ac:dyDescent="0.25">
      <c r="B149" s="27">
        <v>41670</v>
      </c>
      <c r="C149" s="30">
        <f>Sales!V148</f>
        <v>47288</v>
      </c>
      <c r="D149" s="30">
        <f>Returns!V149</f>
        <v>56621</v>
      </c>
      <c r="E149" s="31">
        <f t="shared" ref="E149:E212" si="0">IFERROR(D149/C149,0)</f>
        <v>1.1973650820504145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2:17" x14ac:dyDescent="0.25">
      <c r="B150" s="27">
        <v>41698</v>
      </c>
      <c r="C150" s="30">
        <f>Sales!V149</f>
        <v>59298</v>
      </c>
      <c r="D150" s="30">
        <f>Returns!V150</f>
        <v>42792</v>
      </c>
      <c r="E150" s="31">
        <f t="shared" si="0"/>
        <v>0.72164322574117168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2:17" x14ac:dyDescent="0.25">
      <c r="B151" s="27">
        <v>41729</v>
      </c>
      <c r="C151" s="30">
        <f>Sales!V150</f>
        <v>62557</v>
      </c>
      <c r="D151" s="30">
        <f>Returns!V151</f>
        <v>56687</v>
      </c>
      <c r="E151" s="31">
        <f t="shared" si="0"/>
        <v>0.90616557699378164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2:17" x14ac:dyDescent="0.25">
      <c r="B152" s="27">
        <v>41759</v>
      </c>
      <c r="C152" s="30">
        <f>Sales!V151</f>
        <v>82425</v>
      </c>
      <c r="D152" s="30">
        <f>Returns!V152</f>
        <v>55256</v>
      </c>
      <c r="E152" s="31">
        <f t="shared" si="0"/>
        <v>0.67037913254473769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 x14ac:dyDescent="0.25">
      <c r="B153" s="27">
        <v>41790</v>
      </c>
      <c r="C153" s="30">
        <f>Sales!V152</f>
        <v>68266</v>
      </c>
      <c r="D153" s="30">
        <f>Returns!V153</f>
        <v>65441</v>
      </c>
      <c r="E153" s="31">
        <f t="shared" si="0"/>
        <v>0.95861775993906195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2:17" x14ac:dyDescent="0.25">
      <c r="B154" s="27">
        <v>41820</v>
      </c>
      <c r="C154" s="30">
        <f>Sales!V153</f>
        <v>87073</v>
      </c>
      <c r="D154" s="30">
        <f>Returns!V154</f>
        <v>64344</v>
      </c>
      <c r="E154" s="31">
        <f t="shared" si="0"/>
        <v>0.73896615483559769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2:17" x14ac:dyDescent="0.25">
      <c r="B155" s="27">
        <v>41851</v>
      </c>
      <c r="C155" s="30">
        <f>Sales!V154</f>
        <v>83763</v>
      </c>
      <c r="D155" s="30">
        <f>Returns!V155</f>
        <v>76728</v>
      </c>
      <c r="E155" s="31">
        <f t="shared" si="0"/>
        <v>0.91601303678235024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 x14ac:dyDescent="0.25">
      <c r="B156" s="27">
        <v>41882</v>
      </c>
      <c r="C156" s="30">
        <f>Sales!V155</f>
        <v>81958</v>
      </c>
      <c r="D156" s="30">
        <f>Returns!V156</f>
        <v>67650</v>
      </c>
      <c r="E156" s="31">
        <f t="shared" si="0"/>
        <v>0.82542277752019322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2:17" x14ac:dyDescent="0.25">
      <c r="B157" s="27">
        <v>41912</v>
      </c>
      <c r="C157" s="30">
        <f>Sales!V156</f>
        <v>73214</v>
      </c>
      <c r="D157" s="30">
        <f>Returns!V157</f>
        <v>62223</v>
      </c>
      <c r="E157" s="31">
        <f t="shared" si="0"/>
        <v>0.84987843855000411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 x14ac:dyDescent="0.25">
      <c r="B158" s="27">
        <v>41943</v>
      </c>
      <c r="C158" s="30">
        <f>Sales!V157</f>
        <v>65892</v>
      </c>
      <c r="D158" s="30">
        <f>Returns!V158</f>
        <v>62993</v>
      </c>
      <c r="E158" s="31">
        <f t="shared" si="0"/>
        <v>0.95600376373459606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2:17" x14ac:dyDescent="0.25">
      <c r="B159" s="27">
        <v>41973</v>
      </c>
      <c r="C159" s="30">
        <f>Sales!V158</f>
        <v>58640</v>
      </c>
      <c r="D159" s="30">
        <f>Returns!V159</f>
        <v>47086</v>
      </c>
      <c r="E159" s="31">
        <f t="shared" si="0"/>
        <v>0.80296725784447476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2:17" x14ac:dyDescent="0.25">
      <c r="B160" s="27">
        <v>42004</v>
      </c>
      <c r="C160" s="30">
        <f>Sales!V159</f>
        <v>67364</v>
      </c>
      <c r="D160" s="30">
        <f>Returns!V160</f>
        <v>48201</v>
      </c>
      <c r="E160" s="31">
        <f t="shared" si="0"/>
        <v>0.71553055044237279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 x14ac:dyDescent="0.25">
      <c r="B161" s="27">
        <v>42035</v>
      </c>
      <c r="C161" s="30">
        <f>Sales!V160</f>
        <v>108595</v>
      </c>
      <c r="D161" s="30">
        <f>Returns!V161</f>
        <v>48471</v>
      </c>
      <c r="E161" s="31">
        <f t="shared" si="0"/>
        <v>0.4463465168746259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2:17" x14ac:dyDescent="0.25">
      <c r="B162" s="27">
        <v>42063</v>
      </c>
      <c r="C162" s="30">
        <f>Sales!V161</f>
        <v>116947</v>
      </c>
      <c r="D162" s="30">
        <f>Returns!V162</f>
        <v>45828</v>
      </c>
      <c r="E162" s="31">
        <f t="shared" si="0"/>
        <v>0.39186982137207454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2:17" x14ac:dyDescent="0.25">
      <c r="B163" s="27">
        <v>42094</v>
      </c>
      <c r="C163" s="30">
        <f>Sales!V162</f>
        <v>79615</v>
      </c>
      <c r="D163" s="30">
        <f>Returns!V163</f>
        <v>57269</v>
      </c>
      <c r="E163" s="31">
        <f t="shared" si="0"/>
        <v>0.7193242479432268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2:17" x14ac:dyDescent="0.25">
      <c r="B164" s="27">
        <v>42124</v>
      </c>
      <c r="C164" s="30">
        <f>Sales!V163</f>
        <v>73100</v>
      </c>
      <c r="D164" s="30">
        <f>Returns!V164</f>
        <v>61487</v>
      </c>
      <c r="E164" s="31">
        <f t="shared" si="0"/>
        <v>0.84113543091655263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 x14ac:dyDescent="0.25">
      <c r="B165" s="27">
        <v>42155</v>
      </c>
      <c r="C165" s="30">
        <f>Sales!V164</f>
        <v>70702</v>
      </c>
      <c r="D165" s="30">
        <f>Returns!V165</f>
        <v>65961</v>
      </c>
      <c r="E165" s="31">
        <f t="shared" si="0"/>
        <v>0.93294390540578764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2:17" x14ac:dyDescent="0.25">
      <c r="B166" s="27">
        <v>42185</v>
      </c>
      <c r="C166" s="30">
        <f>Sales!V165</f>
        <v>84027</v>
      </c>
      <c r="D166" s="30">
        <f>Returns!V166</f>
        <v>65059</v>
      </c>
      <c r="E166" s="31">
        <f t="shared" si="0"/>
        <v>0.77426303450081524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17" x14ac:dyDescent="0.25">
      <c r="B167" s="27">
        <v>42216</v>
      </c>
      <c r="C167" s="30">
        <f>Sales!V166</f>
        <v>72398</v>
      </c>
      <c r="D167" s="30">
        <f>Returns!V167</f>
        <v>69177</v>
      </c>
      <c r="E167" s="31">
        <f t="shared" si="0"/>
        <v>0.95550982071327939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2:17" x14ac:dyDescent="0.25">
      <c r="B168" s="28">
        <v>42247</v>
      </c>
      <c r="C168" s="30">
        <f>Sales!V167</f>
        <v>47510</v>
      </c>
      <c r="D168" s="30">
        <f>Returns!V168</f>
        <v>59551</v>
      </c>
      <c r="E168" s="31">
        <f t="shared" si="0"/>
        <v>1.2534413807619449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2:17" x14ac:dyDescent="0.25">
      <c r="B169" s="28">
        <v>42277</v>
      </c>
      <c r="C169" s="30">
        <f>Sales!V168</f>
        <v>58731</v>
      </c>
      <c r="D169" s="30">
        <f>Returns!V169</f>
        <v>62435</v>
      </c>
      <c r="E169" s="31">
        <f t="shared" si="0"/>
        <v>1.0630672047130136</v>
      </c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 x14ac:dyDescent="0.25">
      <c r="B170" s="28">
        <v>42308</v>
      </c>
      <c r="C170" s="30">
        <f>Sales!V169</f>
        <v>58816</v>
      </c>
      <c r="D170" s="30">
        <f>Returns!V170</f>
        <v>61324</v>
      </c>
      <c r="E170" s="31">
        <f t="shared" si="0"/>
        <v>1.0426414581066377</v>
      </c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2:17" x14ac:dyDescent="0.25">
      <c r="B171" s="28">
        <v>42338</v>
      </c>
      <c r="C171" s="30">
        <f>Sales!V170</f>
        <v>58357</v>
      </c>
      <c r="D171" s="30">
        <f>Returns!V171</f>
        <v>54932</v>
      </c>
      <c r="E171" s="31">
        <f t="shared" si="0"/>
        <v>0.94130952584951244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2:17" x14ac:dyDescent="0.25">
      <c r="B172" s="28">
        <v>42369</v>
      </c>
      <c r="C172" s="30">
        <f>Sales!V171</f>
        <v>54019</v>
      </c>
      <c r="D172" s="30">
        <f>Returns!V172</f>
        <v>50714</v>
      </c>
      <c r="E172" s="31">
        <f t="shared" si="0"/>
        <v>0.93881782335844799</v>
      </c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2:17" x14ac:dyDescent="0.25">
      <c r="B173" s="27">
        <v>42400</v>
      </c>
      <c r="C173" s="30">
        <f>Sales!V172</f>
        <v>64058</v>
      </c>
      <c r="D173" s="30">
        <f>Returns!V173</f>
        <v>55731</v>
      </c>
      <c r="E173" s="31">
        <f t="shared" si="0"/>
        <v>0.87000842986043903</v>
      </c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2:17" x14ac:dyDescent="0.25">
      <c r="B174" s="27">
        <v>42429</v>
      </c>
      <c r="C174" s="30">
        <f>Sales!V173</f>
        <v>64441</v>
      </c>
      <c r="D174" s="30">
        <f>Returns!V174</f>
        <v>62645</v>
      </c>
      <c r="E174" s="31">
        <f t="shared" si="0"/>
        <v>0.9721295448549836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2:17" x14ac:dyDescent="0.25">
      <c r="B175" s="27">
        <v>42460</v>
      </c>
      <c r="C175" s="30">
        <f>Sales!V174</f>
        <v>85192</v>
      </c>
      <c r="D175" s="30">
        <f>Returns!V175</f>
        <v>63367</v>
      </c>
      <c r="E175" s="31">
        <f t="shared" si="0"/>
        <v>0.74381397314301811</v>
      </c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2:17" x14ac:dyDescent="0.25">
      <c r="B176" s="27">
        <v>42490</v>
      </c>
      <c r="C176" s="30">
        <f>Sales!V175</f>
        <v>84922</v>
      </c>
      <c r="D176" s="30">
        <f>Returns!V176</f>
        <v>80556</v>
      </c>
      <c r="E176" s="31">
        <f t="shared" si="0"/>
        <v>0.94858811615364691</v>
      </c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2:17" x14ac:dyDescent="0.25">
      <c r="B177" s="27">
        <v>42521</v>
      </c>
      <c r="C177" s="30">
        <f>Sales!V176</f>
        <v>94408</v>
      </c>
      <c r="D177" s="30">
        <f>Returns!V177</f>
        <v>83076</v>
      </c>
      <c r="E177" s="31">
        <f t="shared" si="0"/>
        <v>0.87996779933903901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2:17" x14ac:dyDescent="0.25">
      <c r="B178" s="27">
        <v>42551</v>
      </c>
      <c r="C178" s="30">
        <f>Sales!V177</f>
        <v>98027</v>
      </c>
      <c r="D178" s="30">
        <f>Returns!V178</f>
        <v>76370</v>
      </c>
      <c r="E178" s="31">
        <f t="shared" si="0"/>
        <v>0.77907107225560301</v>
      </c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2:17" x14ac:dyDescent="0.25">
      <c r="B179" s="27">
        <v>42582</v>
      </c>
      <c r="C179" s="30">
        <f>Sales!V178</f>
        <v>101371</v>
      </c>
      <c r="D179" s="30">
        <f>Returns!V179</f>
        <v>81730</v>
      </c>
      <c r="E179" s="31">
        <f t="shared" si="0"/>
        <v>0.80624636237188152</v>
      </c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2:17" x14ac:dyDescent="0.25">
      <c r="B180" s="27">
        <v>42613</v>
      </c>
      <c r="C180" s="30">
        <f>Sales!V179</f>
        <v>80658</v>
      </c>
      <c r="D180" s="30">
        <f>Returns!V180</f>
        <v>91153</v>
      </c>
      <c r="E180" s="31">
        <f t="shared" si="0"/>
        <v>1.1301172853281758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2:17" x14ac:dyDescent="0.25">
      <c r="B181" s="27">
        <v>42643</v>
      </c>
      <c r="C181" s="30">
        <f>Sales!V180</f>
        <v>85303</v>
      </c>
      <c r="D181" s="30">
        <f>Returns!V181</f>
        <v>81211</v>
      </c>
      <c r="E181" s="31">
        <f t="shared" si="0"/>
        <v>0.95202982310118045</v>
      </c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2:17" x14ac:dyDescent="0.25">
      <c r="B182" s="27">
        <v>42674</v>
      </c>
      <c r="C182" s="30">
        <f>Sales!V181</f>
        <v>65926</v>
      </c>
      <c r="D182" s="30">
        <f>Returns!V182</f>
        <v>70949</v>
      </c>
      <c r="E182" s="31">
        <f t="shared" si="0"/>
        <v>1.0761914874252951</v>
      </c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2:17" x14ac:dyDescent="0.25">
      <c r="B183" s="27">
        <v>42704</v>
      </c>
      <c r="C183" s="30">
        <f>Sales!V182</f>
        <v>60233</v>
      </c>
      <c r="D183" s="30">
        <f>Returns!V183</f>
        <v>68356</v>
      </c>
      <c r="E183" s="31">
        <f t="shared" si="0"/>
        <v>1.1348596284428802</v>
      </c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2:17" x14ac:dyDescent="0.25">
      <c r="B184" s="27">
        <v>42735</v>
      </c>
      <c r="C184" s="30">
        <f>Sales!V183</f>
        <v>69545</v>
      </c>
      <c r="D184" s="30">
        <f>Returns!V184</f>
        <v>59596</v>
      </c>
      <c r="E184" s="31">
        <f t="shared" si="0"/>
        <v>0.85694154863757277</v>
      </c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2:17" x14ac:dyDescent="0.25">
      <c r="B185" s="27">
        <v>42766</v>
      </c>
      <c r="C185" s="30">
        <f>Sales!V184</f>
        <v>53747</v>
      </c>
      <c r="D185" s="30">
        <f>Returns!V185</f>
        <v>61162</v>
      </c>
      <c r="E185" s="31">
        <f t="shared" si="0"/>
        <v>1.1379611885314529</v>
      </c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2:17" x14ac:dyDescent="0.25">
      <c r="B186" s="27">
        <v>42794</v>
      </c>
      <c r="C186" s="30">
        <f>Sales!V185</f>
        <v>56024</v>
      </c>
      <c r="D186" s="30">
        <f>Returns!V186</f>
        <v>54535</v>
      </c>
      <c r="E186" s="31">
        <f t="shared" si="0"/>
        <v>0.97342210481222335</v>
      </c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2:17" x14ac:dyDescent="0.25">
      <c r="B187" s="27">
        <v>42825</v>
      </c>
      <c r="C187" s="30">
        <f>Sales!V186</f>
        <v>66808</v>
      </c>
      <c r="D187" s="30">
        <f>Returns!V187</f>
        <v>64110</v>
      </c>
      <c r="E187" s="31">
        <f t="shared" si="0"/>
        <v>0.95961561489641956</v>
      </c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2:17" x14ac:dyDescent="0.25">
      <c r="B188" s="27">
        <v>42855</v>
      </c>
      <c r="C188" s="30">
        <f>Sales!V187</f>
        <v>76879</v>
      </c>
      <c r="D188" s="30">
        <f>Returns!V188</f>
        <v>81091</v>
      </c>
      <c r="E188" s="31">
        <f t="shared" si="0"/>
        <v>1.0547873931762901</v>
      </c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2:17" x14ac:dyDescent="0.25">
      <c r="B189" s="27">
        <v>42886</v>
      </c>
      <c r="C189" s="30">
        <f>Sales!V188</f>
        <v>79476</v>
      </c>
      <c r="D189" s="30">
        <f>Returns!V189</f>
        <v>81462</v>
      </c>
      <c r="E189" s="31">
        <f t="shared" si="0"/>
        <v>1.0249886758266646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2:17" x14ac:dyDescent="0.25">
      <c r="B190" s="27">
        <v>42916</v>
      </c>
      <c r="C190" s="30">
        <f>Sales!V189</f>
        <v>90733</v>
      </c>
      <c r="D190" s="30">
        <f>Returns!V190</f>
        <v>79803</v>
      </c>
      <c r="E190" s="31">
        <f t="shared" si="0"/>
        <v>0.87953666251529217</v>
      </c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2:17" x14ac:dyDescent="0.25">
      <c r="B191" s="27">
        <v>42947</v>
      </c>
      <c r="C191" s="30">
        <f>Sales!V190</f>
        <v>69950</v>
      </c>
      <c r="D191" s="30">
        <f>Returns!V191</f>
        <v>77133</v>
      </c>
      <c r="E191" s="31">
        <f t="shared" si="0"/>
        <v>1.102687634024303</v>
      </c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2:17" x14ac:dyDescent="0.25">
      <c r="B192" s="27">
        <v>42978</v>
      </c>
      <c r="C192" s="30">
        <f>Sales!V191</f>
        <v>61664</v>
      </c>
      <c r="D192" s="30">
        <f>Returns!V192</f>
        <v>75193</v>
      </c>
      <c r="E192" s="31">
        <f t="shared" si="0"/>
        <v>1.2193986766995331</v>
      </c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2:17" x14ac:dyDescent="0.25">
      <c r="B193" s="27">
        <v>43008</v>
      </c>
      <c r="C193" s="30">
        <f>Sales!V192</f>
        <v>73419</v>
      </c>
      <c r="D193" s="30">
        <f>Returns!V193</f>
        <v>72838</v>
      </c>
      <c r="E193" s="31">
        <f t="shared" si="0"/>
        <v>0.99208651711409856</v>
      </c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2:17" x14ac:dyDescent="0.25">
      <c r="B194" s="27">
        <v>43039</v>
      </c>
      <c r="C194" s="30">
        <f>Sales!V193</f>
        <v>51788</v>
      </c>
      <c r="D194" s="30">
        <f>Returns!V194</f>
        <v>59824</v>
      </c>
      <c r="E194" s="31">
        <f t="shared" si="0"/>
        <v>1.1551710821039622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2:17" x14ac:dyDescent="0.25">
      <c r="B195" s="27">
        <v>43069</v>
      </c>
      <c r="C195" s="30">
        <f>Sales!V194</f>
        <v>53574</v>
      </c>
      <c r="D195" s="30">
        <f>Returns!V195</f>
        <v>59926</v>
      </c>
      <c r="E195" s="31">
        <f t="shared" si="0"/>
        <v>1.1185649755478404</v>
      </c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2:17" x14ac:dyDescent="0.25">
      <c r="B196" s="27">
        <v>43100</v>
      </c>
      <c r="C196" s="30">
        <f>Sales!V195</f>
        <v>63832</v>
      </c>
      <c r="D196" s="30">
        <f>Returns!V196</f>
        <v>58530</v>
      </c>
      <c r="E196" s="31">
        <f t="shared" si="0"/>
        <v>0.91693821280862264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2:17" x14ac:dyDescent="0.25">
      <c r="B197" s="27">
        <v>43131</v>
      </c>
      <c r="C197" s="30">
        <f>Sales!V196</f>
        <v>58098</v>
      </c>
      <c r="D197" s="30">
        <f>Returns!V197</f>
        <v>56330</v>
      </c>
      <c r="E197" s="31">
        <f t="shared" si="0"/>
        <v>0.96956865985059726</v>
      </c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2:17" x14ac:dyDescent="0.25">
      <c r="B198" s="27">
        <v>43159</v>
      </c>
      <c r="C198" s="30">
        <f>Sales!V197</f>
        <v>58520</v>
      </c>
      <c r="D198" s="30">
        <f>Returns!V198</f>
        <v>48753</v>
      </c>
      <c r="E198" s="31">
        <f t="shared" si="0"/>
        <v>0.83309979494190023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2:17" x14ac:dyDescent="0.25">
      <c r="B199" s="27">
        <v>43190</v>
      </c>
      <c r="C199" s="30">
        <f>Sales!V198</f>
        <v>77915</v>
      </c>
      <c r="D199" s="30">
        <f>Returns!V199</f>
        <v>68332</v>
      </c>
      <c r="E199" s="31">
        <f t="shared" si="0"/>
        <v>0.87700699480202782</v>
      </c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2:17" x14ac:dyDescent="0.25">
      <c r="B200" s="27">
        <v>43220</v>
      </c>
      <c r="C200" s="30">
        <f>Sales!V199</f>
        <v>148795</v>
      </c>
      <c r="D200" s="30">
        <f>Returns!V200</f>
        <v>63387</v>
      </c>
      <c r="E200" s="31">
        <f t="shared" si="0"/>
        <v>0.42600221781645886</v>
      </c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2:17" x14ac:dyDescent="0.25">
      <c r="B201" s="27">
        <v>43251</v>
      </c>
      <c r="C201" s="30">
        <f>Sales!V200</f>
        <v>95949</v>
      </c>
      <c r="D201" s="30">
        <f>Returns!V201</f>
        <v>99264</v>
      </c>
      <c r="E201" s="31">
        <f t="shared" si="0"/>
        <v>1.0345496044773785</v>
      </c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2:17" x14ac:dyDescent="0.25">
      <c r="B202" s="27">
        <v>43281</v>
      </c>
      <c r="C202" s="30">
        <f>Sales!V201</f>
        <v>101491</v>
      </c>
      <c r="D202" s="30">
        <f>Returns!V202</f>
        <v>77080</v>
      </c>
      <c r="E202" s="31">
        <f t="shared" si="0"/>
        <v>0.75947620971317653</v>
      </c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2:17" x14ac:dyDescent="0.25">
      <c r="B203" s="27">
        <v>43312</v>
      </c>
      <c r="C203" s="30">
        <f>Sales!V202</f>
        <v>84187</v>
      </c>
      <c r="D203" s="30">
        <f>Returns!V203</f>
        <v>80100</v>
      </c>
      <c r="E203" s="31">
        <f t="shared" si="0"/>
        <v>0.95145331226911523</v>
      </c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2:17" x14ac:dyDescent="0.25">
      <c r="B204" s="27">
        <v>43343</v>
      </c>
      <c r="C204" s="30">
        <f>Sales!V203</f>
        <v>97096</v>
      </c>
      <c r="D204" s="30">
        <f>Returns!V204</f>
        <v>73184</v>
      </c>
      <c r="E204" s="31">
        <f t="shared" si="0"/>
        <v>0.753728268929719</v>
      </c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2:17" x14ac:dyDescent="0.25">
      <c r="B205" s="27">
        <v>43373</v>
      </c>
      <c r="C205" s="30">
        <f>Sales!V204</f>
        <v>99694</v>
      </c>
      <c r="D205" s="30">
        <f>Returns!V205</f>
        <v>68344</v>
      </c>
      <c r="E205" s="31">
        <f t="shared" si="0"/>
        <v>0.68553774550123381</v>
      </c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2:17" x14ac:dyDescent="0.25">
      <c r="B206" s="27">
        <v>43404</v>
      </c>
      <c r="C206" s="30">
        <f>Sales!V205</f>
        <v>76558</v>
      </c>
      <c r="D206" s="30">
        <f>Returns!V206</f>
        <v>70668</v>
      </c>
      <c r="E206" s="31">
        <f t="shared" si="0"/>
        <v>0.92306486585333991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2:17" x14ac:dyDescent="0.25">
      <c r="B207" s="27">
        <v>43434</v>
      </c>
      <c r="C207" s="30">
        <f>Sales!V206</f>
        <v>86991</v>
      </c>
      <c r="D207" s="30">
        <f>Returns!V207</f>
        <v>57003</v>
      </c>
      <c r="E207" s="31">
        <f t="shared" si="0"/>
        <v>0.65527468358795737</v>
      </c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2:17" x14ac:dyDescent="0.25">
      <c r="B208" s="27">
        <v>43465</v>
      </c>
      <c r="C208" s="30">
        <f>Sales!V207</f>
        <v>99942</v>
      </c>
      <c r="D208" s="30">
        <f>Returns!V208</f>
        <v>58308</v>
      </c>
      <c r="E208" s="31">
        <f t="shared" si="0"/>
        <v>0.5834183826619439</v>
      </c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2:17" x14ac:dyDescent="0.25">
      <c r="B209" s="27">
        <v>43496</v>
      </c>
      <c r="C209" s="30">
        <f>Sales!V208</f>
        <v>74599</v>
      </c>
      <c r="D209" s="30">
        <f>Returns!V209</f>
        <v>62997</v>
      </c>
      <c r="E209" s="31">
        <f t="shared" si="0"/>
        <v>0.84447512701242644</v>
      </c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2:17" x14ac:dyDescent="0.25">
      <c r="B210" s="27">
        <v>43524</v>
      </c>
      <c r="C210" s="30">
        <f>Sales!V209</f>
        <v>56015</v>
      </c>
      <c r="D210" s="30">
        <f>Returns!V210</f>
        <v>49186</v>
      </c>
      <c r="E210" s="31">
        <f t="shared" si="0"/>
        <v>0.87808622690350802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2:17" x14ac:dyDescent="0.25">
      <c r="B211" s="27">
        <v>43555</v>
      </c>
      <c r="C211" s="30">
        <f>Sales!V210</f>
        <v>68159</v>
      </c>
      <c r="D211" s="30">
        <f>Returns!V211</f>
        <v>48067</v>
      </c>
      <c r="E211" s="31">
        <f t="shared" si="0"/>
        <v>0.70521867985152364</v>
      </c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2:17" x14ac:dyDescent="0.25">
      <c r="B212" s="27">
        <v>43585</v>
      </c>
      <c r="C212" s="30">
        <f>Sales!V211</f>
        <v>54788</v>
      </c>
      <c r="D212" s="30">
        <f>Returns!V212</f>
        <v>56099</v>
      </c>
      <c r="E212" s="31">
        <f t="shared" si="0"/>
        <v>1.0239285975031029</v>
      </c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2:17" x14ac:dyDescent="0.25">
      <c r="B213" s="27">
        <v>43616</v>
      </c>
      <c r="C213" s="30">
        <f>Sales!V212</f>
        <v>67566</v>
      </c>
      <c r="D213" s="30">
        <f>Returns!V213</f>
        <v>56555</v>
      </c>
      <c r="E213" s="31">
        <f t="shared" ref="E213:E276" si="1">IFERROR(D213/C213,0)</f>
        <v>0.83703341917532492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2:17" x14ac:dyDescent="0.25">
      <c r="B214" s="27">
        <v>43646</v>
      </c>
      <c r="C214" s="30">
        <f>Sales!V213</f>
        <v>79339</v>
      </c>
      <c r="D214" s="30">
        <f>Returns!V214</f>
        <v>51154</v>
      </c>
      <c r="E214" s="31">
        <f t="shared" si="1"/>
        <v>0.64475226559447429</v>
      </c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2:17" x14ac:dyDescent="0.25">
      <c r="B215" s="27">
        <v>43677</v>
      </c>
      <c r="C215" s="30">
        <f>Sales!V214</f>
        <v>60942</v>
      </c>
      <c r="D215" s="30">
        <f>Returns!V215</f>
        <v>49142</v>
      </c>
      <c r="E215" s="31">
        <f t="shared" si="1"/>
        <v>0.80637327294804895</v>
      </c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2:17" x14ac:dyDescent="0.25">
      <c r="B216" s="27">
        <v>43708</v>
      </c>
      <c r="C216" s="30">
        <f>Sales!V215</f>
        <v>67857</v>
      </c>
      <c r="D216" s="30">
        <f>Returns!V216</f>
        <v>56318</v>
      </c>
      <c r="E216" s="31">
        <f t="shared" si="1"/>
        <v>0.82995122094993889</v>
      </c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2:17" x14ac:dyDescent="0.25">
      <c r="B217" s="27">
        <v>43738</v>
      </c>
      <c r="C217" s="30">
        <f>Sales!V216</f>
        <v>469900</v>
      </c>
      <c r="D217" s="30">
        <f>Returns!V217</f>
        <v>68174</v>
      </c>
      <c r="E217" s="31">
        <f t="shared" si="1"/>
        <v>0.14508193232602681</v>
      </c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2:17" x14ac:dyDescent="0.25">
      <c r="B218" s="27">
        <v>43769</v>
      </c>
      <c r="C218" s="30">
        <f>Sales!V217</f>
        <v>-427052</v>
      </c>
      <c r="D218" s="30">
        <f>Returns!V218</f>
        <v>82028</v>
      </c>
      <c r="E218" s="31">
        <f t="shared" si="1"/>
        <v>-0.19207965306332719</v>
      </c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2:17" x14ac:dyDescent="0.25">
      <c r="B219" s="27">
        <v>43799</v>
      </c>
      <c r="C219" s="30">
        <f>Sales!V218</f>
        <v>45122</v>
      </c>
      <c r="D219" s="30">
        <f>Returns!V219</f>
        <v>65279</v>
      </c>
      <c r="E219" s="31">
        <f t="shared" si="1"/>
        <v>1.4467222197597625</v>
      </c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2:17" x14ac:dyDescent="0.25">
      <c r="B220" s="27">
        <v>43830</v>
      </c>
      <c r="C220" s="30">
        <f>Sales!V219</f>
        <v>67170</v>
      </c>
      <c r="D220" s="30">
        <f>Returns!V220</f>
        <v>62270</v>
      </c>
      <c r="E220" s="31">
        <f t="shared" si="1"/>
        <v>0.92705076671132947</v>
      </c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2:17" x14ac:dyDescent="0.25">
      <c r="B221" s="27">
        <v>43861</v>
      </c>
      <c r="C221" s="30">
        <f>Sales!V220</f>
        <v>119632</v>
      </c>
      <c r="D221" s="30">
        <f>Returns!V221</f>
        <v>77159</v>
      </c>
      <c r="E221" s="31">
        <f t="shared" si="1"/>
        <v>0.64496957335829874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2:17" x14ac:dyDescent="0.25">
      <c r="B222" s="27">
        <v>43890</v>
      </c>
      <c r="C222" s="30">
        <f>Sales!V221</f>
        <v>119646</v>
      </c>
      <c r="D222" s="30">
        <f>Returns!V222</f>
        <v>75692</v>
      </c>
      <c r="E222" s="31">
        <f t="shared" si="1"/>
        <v>0.63263293382143992</v>
      </c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2:17" x14ac:dyDescent="0.25">
      <c r="B223" s="29">
        <v>43921</v>
      </c>
      <c r="C223" s="30">
        <f>Sales!V222</f>
        <v>140838</v>
      </c>
      <c r="D223" s="30">
        <f>Returns!V223</f>
        <v>68181.846853346025</v>
      </c>
      <c r="E223" s="31">
        <f t="shared" si="1"/>
        <v>0.48411541525260249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2:17" x14ac:dyDescent="0.25">
      <c r="B224" s="29">
        <v>43951</v>
      </c>
      <c r="C224" s="30">
        <f>Sales!V223</f>
        <v>16233</v>
      </c>
      <c r="D224" s="30">
        <f>Returns!V224</f>
        <v>70388.971860920981</v>
      </c>
      <c r="E224" s="31">
        <f t="shared" si="1"/>
        <v>4.3361653336364805</v>
      </c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2:17" x14ac:dyDescent="0.25">
      <c r="B225" s="29">
        <v>43982</v>
      </c>
      <c r="C225" s="30">
        <f>Sales!V224</f>
        <v>37998</v>
      </c>
      <c r="D225" s="30">
        <f>Returns!V225</f>
        <v>67551.606006233385</v>
      </c>
      <c r="E225" s="31">
        <f t="shared" si="1"/>
        <v>1.777767408975035</v>
      </c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2:17" x14ac:dyDescent="0.25">
      <c r="B226" s="29">
        <v>44012</v>
      </c>
      <c r="C226" s="30">
        <f>Sales!V225</f>
        <v>129660</v>
      </c>
      <c r="D226" s="30">
        <f>Returns!V226</f>
        <v>68552.957623795955</v>
      </c>
      <c r="E226" s="31">
        <f t="shared" si="1"/>
        <v>0.52871323171213913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2:17" x14ac:dyDescent="0.25">
      <c r="B227" s="29">
        <v>44043</v>
      </c>
      <c r="C227" s="30">
        <f>Sales!V226</f>
        <v>127141</v>
      </c>
      <c r="D227" s="30">
        <f>Returns!V227</f>
        <v>67059.470774466376</v>
      </c>
      <c r="E227" s="31">
        <f t="shared" si="1"/>
        <v>0.52744174400442323</v>
      </c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2:17" x14ac:dyDescent="0.25">
      <c r="B228" s="29">
        <v>44074</v>
      </c>
      <c r="C228" s="30">
        <f>Sales!V227</f>
        <v>80076</v>
      </c>
      <c r="D228" s="30">
        <f>Returns!V228</f>
        <v>67015.146881237233</v>
      </c>
      <c r="E228" s="31">
        <f t="shared" si="1"/>
        <v>0.83689428644334429</v>
      </c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2:17" x14ac:dyDescent="0.25">
      <c r="B229" s="27">
        <v>44104</v>
      </c>
      <c r="C229" s="30">
        <f>Sales!V228</f>
        <v>136945</v>
      </c>
      <c r="D229" s="30">
        <f>Returns!V229</f>
        <v>71176</v>
      </c>
      <c r="E229" s="31">
        <f t="shared" si="1"/>
        <v>0.51974150206287195</v>
      </c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2:17" x14ac:dyDescent="0.25">
      <c r="B230" s="27">
        <v>44135</v>
      </c>
      <c r="C230" s="30">
        <f>Sales!V229</f>
        <v>72977</v>
      </c>
      <c r="D230" s="30">
        <f>Returns!V230</f>
        <v>74274</v>
      </c>
      <c r="E230" s="31">
        <f t="shared" si="1"/>
        <v>1.0177727229126985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2:17" x14ac:dyDescent="0.25">
      <c r="B231" s="27">
        <v>44165</v>
      </c>
      <c r="C231" s="30">
        <f>Sales!V230</f>
        <v>76591</v>
      </c>
      <c r="D231" s="30">
        <f>Returns!V231</f>
        <v>62960</v>
      </c>
      <c r="E231" s="31">
        <f t="shared" si="1"/>
        <v>0.82202869788878585</v>
      </c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2:17" x14ac:dyDescent="0.25">
      <c r="B232" s="27">
        <v>44196</v>
      </c>
      <c r="C232" s="30">
        <f>Sales!V231</f>
        <v>83600</v>
      </c>
      <c r="D232" s="30">
        <f>Returns!V232</f>
        <v>60705</v>
      </c>
      <c r="E232" s="31">
        <f t="shared" si="1"/>
        <v>0.72613636363636369</v>
      </c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2:17" x14ac:dyDescent="0.25">
      <c r="B233" s="27">
        <v>44227</v>
      </c>
      <c r="C233" s="30">
        <f>Sales!V232</f>
        <v>65202</v>
      </c>
      <c r="D233" s="30">
        <f>Returns!V233</f>
        <v>68084</v>
      </c>
      <c r="E233" s="31">
        <f t="shared" si="1"/>
        <v>1.0442010981258243</v>
      </c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2:17" x14ac:dyDescent="0.25">
      <c r="B234" s="27">
        <v>44255</v>
      </c>
      <c r="C234" s="30">
        <f>Sales!V233</f>
        <v>90626</v>
      </c>
      <c r="D234" s="30">
        <f>Returns!V234</f>
        <v>57217</v>
      </c>
      <c r="E234" s="31">
        <f t="shared" si="1"/>
        <v>0.63135303334583892</v>
      </c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17" x14ac:dyDescent="0.25">
      <c r="B235" s="27">
        <v>44286</v>
      </c>
      <c r="C235" s="30">
        <f>Sales!V234</f>
        <v>187211</v>
      </c>
      <c r="D235" s="30">
        <f>Returns!V235</f>
        <v>68917</v>
      </c>
      <c r="E235" s="31">
        <f t="shared" si="1"/>
        <v>0.36812473626015563</v>
      </c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2:17" x14ac:dyDescent="0.25">
      <c r="B236" s="27">
        <v>44316</v>
      </c>
      <c r="C236" s="30">
        <f>Sales!V235</f>
        <v>115712</v>
      </c>
      <c r="D236" s="30">
        <f>Returns!V236</f>
        <v>72900</v>
      </c>
      <c r="E236" s="31">
        <f t="shared" si="1"/>
        <v>0.63001244469026552</v>
      </c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2:17" x14ac:dyDescent="0.25">
      <c r="B237" s="27">
        <v>44347</v>
      </c>
      <c r="C237" s="30">
        <f>Sales!V236</f>
        <v>109770</v>
      </c>
      <c r="D237" s="30">
        <f>Returns!V237</f>
        <v>60881</v>
      </c>
      <c r="E237" s="31">
        <f t="shared" si="1"/>
        <v>0.5546233032704746</v>
      </c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2:17" x14ac:dyDescent="0.25">
      <c r="B238" s="27">
        <v>44377</v>
      </c>
      <c r="C238" s="30">
        <f>Sales!V237</f>
        <v>94708</v>
      </c>
      <c r="D238" s="30">
        <f>Returns!V238</f>
        <v>57521</v>
      </c>
      <c r="E238" s="31">
        <f t="shared" si="1"/>
        <v>0.607351015753685</v>
      </c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2:17" x14ac:dyDescent="0.25">
      <c r="B239" s="27">
        <v>44408</v>
      </c>
      <c r="C239" s="30">
        <f>Sales!V238</f>
        <v>149418</v>
      </c>
      <c r="D239" s="30">
        <f>Returns!V239</f>
        <v>56822</v>
      </c>
      <c r="E239" s="31">
        <f t="shared" si="1"/>
        <v>0.38028885408719165</v>
      </c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2:17" x14ac:dyDescent="0.25">
      <c r="B240" s="27">
        <v>44439</v>
      </c>
      <c r="C240" s="30">
        <f>Sales!V239</f>
        <v>42703</v>
      </c>
      <c r="D240" s="30">
        <f>Returns!V240</f>
        <v>54020</v>
      </c>
      <c r="E240" s="31">
        <f t="shared" si="1"/>
        <v>1.2650165093787322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2:30" x14ac:dyDescent="0.25">
      <c r="B241" s="27">
        <v>44469</v>
      </c>
      <c r="C241" s="30">
        <f>Sales!V240</f>
        <v>57032</v>
      </c>
      <c r="D241" s="30">
        <f>Returns!V241</f>
        <v>50445</v>
      </c>
      <c r="E241" s="31">
        <f t="shared" si="1"/>
        <v>0.88450343666713427</v>
      </c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2:30" x14ac:dyDescent="0.25">
      <c r="B242" s="27">
        <v>44500</v>
      </c>
      <c r="C242" s="30">
        <f>Sales!V241</f>
        <v>32587</v>
      </c>
      <c r="D242" s="30">
        <f>Returns!V242</f>
        <v>50763</v>
      </c>
      <c r="E242" s="31">
        <f t="shared" si="1"/>
        <v>1.5577684352655967</v>
      </c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2:30" x14ac:dyDescent="0.25">
      <c r="B243" s="27">
        <v>44530</v>
      </c>
      <c r="C243" s="30">
        <f>Sales!V242</f>
        <v>572781</v>
      </c>
      <c r="D243" s="30">
        <f>Returns!V243</f>
        <v>48522</v>
      </c>
      <c r="E243" s="31">
        <f t="shared" si="1"/>
        <v>8.4713005494246499E-2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2:30" x14ac:dyDescent="0.25">
      <c r="B244" s="27">
        <v>44561</v>
      </c>
      <c r="C244" s="30">
        <f>Sales!V243</f>
        <v>111257</v>
      </c>
      <c r="D244" s="30">
        <f>Returns!V244</f>
        <v>43282.999999999993</v>
      </c>
      <c r="E244" s="31">
        <f t="shared" si="1"/>
        <v>0.3890361954753408</v>
      </c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2:30" x14ac:dyDescent="0.25">
      <c r="B245" s="27">
        <v>44592</v>
      </c>
      <c r="C245" s="30">
        <f>Sales!V244</f>
        <v>65934</v>
      </c>
      <c r="D245" s="30">
        <f>Returns!V245</f>
        <v>41003</v>
      </c>
      <c r="E245" s="31">
        <f t="shared" si="1"/>
        <v>0.62187945521278853</v>
      </c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2:30" x14ac:dyDescent="0.25">
      <c r="B246" s="27">
        <v>44620</v>
      </c>
      <c r="C246" s="30">
        <f>Sales!V245</f>
        <v>47590</v>
      </c>
      <c r="D246" s="30">
        <f>Returns!V246</f>
        <v>47499</v>
      </c>
      <c r="E246" s="31">
        <f t="shared" si="1"/>
        <v>0.99808783357848285</v>
      </c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2:30" x14ac:dyDescent="0.25">
      <c r="B247" s="27">
        <v>44651</v>
      </c>
      <c r="C247" s="30">
        <f>Sales!V246</f>
        <v>86283</v>
      </c>
      <c r="D247" s="30">
        <f>Returns!V247</f>
        <v>55391</v>
      </c>
      <c r="E247" s="31">
        <f t="shared" si="1"/>
        <v>0.64196886988166846</v>
      </c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S247" s="253" t="s">
        <v>64</v>
      </c>
      <c r="T247" s="253"/>
      <c r="U247" s="253" t="s">
        <v>60</v>
      </c>
      <c r="V247" s="253"/>
      <c r="W247" s="253" t="s">
        <v>61</v>
      </c>
      <c r="X247" s="253"/>
      <c r="Y247" s="253" t="s">
        <v>62</v>
      </c>
      <c r="Z247" s="253"/>
      <c r="AA247" t="s">
        <v>64</v>
      </c>
      <c r="AB247" t="s">
        <v>60</v>
      </c>
      <c r="AC247" t="s">
        <v>61</v>
      </c>
      <c r="AD247" t="s">
        <v>74</v>
      </c>
    </row>
    <row r="248" spans="2:30" x14ac:dyDescent="0.25">
      <c r="B248" s="32">
        <v>44681</v>
      </c>
      <c r="C248" s="30">
        <f>Sales!V247</f>
        <v>120200</v>
      </c>
      <c r="D248" s="30">
        <f>Returns!V248</f>
        <v>50091</v>
      </c>
      <c r="E248" s="31">
        <f t="shared" si="1"/>
        <v>0.41673044925124791</v>
      </c>
      <c r="F248" s="258" t="s">
        <v>153</v>
      </c>
      <c r="G248" s="258"/>
      <c r="H248" s="258"/>
      <c r="I248" s="33"/>
      <c r="J248" s="33"/>
      <c r="K248" s="33"/>
      <c r="L248" s="33"/>
      <c r="M248" s="33"/>
      <c r="N248" s="33"/>
      <c r="O248" s="259" t="s">
        <v>63</v>
      </c>
      <c r="P248" s="259"/>
      <c r="Q248" s="259"/>
      <c r="S248" s="41" t="s">
        <v>55</v>
      </c>
      <c r="T248" s="42" t="s">
        <v>63</v>
      </c>
      <c r="U248" s="41" t="s">
        <v>55</v>
      </c>
      <c r="V248" s="42" t="s">
        <v>63</v>
      </c>
      <c r="W248" s="41" t="s">
        <v>55</v>
      </c>
      <c r="X248" s="42" t="s">
        <v>63</v>
      </c>
      <c r="Y248" s="41" t="s">
        <v>55</v>
      </c>
      <c r="Z248" s="42" t="s">
        <v>63</v>
      </c>
    </row>
    <row r="249" spans="2:30" x14ac:dyDescent="0.25">
      <c r="B249" s="27">
        <v>44712</v>
      </c>
      <c r="C249" s="30">
        <f>Sales!V248</f>
        <v>80594</v>
      </c>
      <c r="D249" s="30">
        <f>Returns!V249</f>
        <v>58348</v>
      </c>
      <c r="E249" s="31">
        <f t="shared" si="1"/>
        <v>0.72397448941608555</v>
      </c>
      <c r="F249" s="35">
        <f>_xlfn.FORECAST.ETS($B249,$D$149:$D$248,$B$149:$B$248,12,1)</f>
        <v>52244.026904270751</v>
      </c>
      <c r="G249" s="35"/>
      <c r="H249" s="35"/>
      <c r="I249" s="30">
        <f>_xlfn.FORECAST.ETS($B249,$C$149:$C$248,$B$149:$B$248,12,1)</f>
        <v>104875.05880983328</v>
      </c>
      <c r="J249" s="30"/>
      <c r="K249" s="30"/>
      <c r="L249" s="31">
        <f>_xlfn.FORECAST.ETS($B249,$E$149:$E$248,$B$149:$B$248,12,1)</f>
        <v>0.72802844136689593</v>
      </c>
      <c r="M249" s="30"/>
      <c r="N249" s="30"/>
      <c r="O249" s="37">
        <f>I249*L249</f>
        <v>76352.025603584465</v>
      </c>
      <c r="P249" s="37"/>
      <c r="Q249" s="37"/>
      <c r="R249" t="s">
        <v>159</v>
      </c>
      <c r="S249" s="35">
        <f>SUM(F253:F260)-SUM($D253:$D260)</f>
        <v>-65227.3040489821</v>
      </c>
      <c r="T249" s="37">
        <f>SUM(O253:O260)-SUM($D253:$D260)</f>
        <v>190683.00828995346</v>
      </c>
      <c r="U249" s="35">
        <f>ABS(S249)</f>
        <v>65227.3040489821</v>
      </c>
      <c r="V249" s="37">
        <f>ABS(T249)</f>
        <v>190683.00828995346</v>
      </c>
      <c r="W249" s="53">
        <f>U249/SUM(D253:D260)</f>
        <v>0.17774172852046199</v>
      </c>
      <c r="X249" s="54">
        <f>V249/SUM(D253:D260)</f>
        <v>0.51960337755929087</v>
      </c>
      <c r="Y249" s="35">
        <f>S249^2</f>
        <v>4254601193.4983568</v>
      </c>
      <c r="Z249" s="37">
        <f>T249^2</f>
        <v>36360009650.506462</v>
      </c>
      <c r="AA249" s="67">
        <f>SUM(F292:F299)-SUM($D253:$D260)</f>
        <v>90984.735714294831</v>
      </c>
      <c r="AB249" s="67">
        <f>ABS(AA249)</f>
        <v>90984.735714294831</v>
      </c>
      <c r="AC249" s="68">
        <f>AB249/SUM(D253:D260)</f>
        <v>0.24792967347986755</v>
      </c>
      <c r="AD249" s="67">
        <f>AA249^2</f>
        <v>8278222133.0000772</v>
      </c>
    </row>
    <row r="250" spans="2:30" x14ac:dyDescent="0.25">
      <c r="B250" s="27">
        <v>44742</v>
      </c>
      <c r="C250" s="30">
        <f>Sales!V249</f>
        <v>160066</v>
      </c>
      <c r="D250" s="30">
        <f>Returns!V250</f>
        <v>52112</v>
      </c>
      <c r="E250" s="31">
        <f t="shared" si="1"/>
        <v>0.32556570414703934</v>
      </c>
      <c r="F250" s="35">
        <f t="shared" ref="F250:F252" si="2">_xlfn.FORECAST.ETS($B250,$D$149:$D$248,$B$149:$B$248,12,1)</f>
        <v>47181.860720616423</v>
      </c>
      <c r="G250" s="35"/>
      <c r="H250" s="35"/>
      <c r="I250" s="30">
        <f t="shared" ref="I250:I252" si="3">_xlfn.FORECAST.ETS($B250,$C$149:$C$248,$B$149:$B$248,12,1)</f>
        <v>120406.35957930061</v>
      </c>
      <c r="J250" s="30"/>
      <c r="K250" s="30"/>
      <c r="L250" s="31">
        <f t="shared" ref="L250:L252" si="4">_xlfn.FORECAST.ETS($B250,$E$149:$E$248,$B$149:$B$248,12,1)</f>
        <v>0.56891132874027228</v>
      </c>
      <c r="M250" s="30"/>
      <c r="N250" s="30"/>
      <c r="O250" s="37">
        <f t="shared" ref="O250:O260" si="5">I250*L250</f>
        <v>68500.542017038926</v>
      </c>
      <c r="P250" s="37"/>
      <c r="Q250" s="37"/>
      <c r="S250" s="35"/>
      <c r="T250" s="37"/>
      <c r="U250" s="35"/>
      <c r="V250" s="37"/>
      <c r="W250" s="43"/>
      <c r="X250" s="44"/>
      <c r="Y250" s="35"/>
      <c r="Z250" s="37"/>
      <c r="AA250" s="65"/>
      <c r="AB250" s="65"/>
      <c r="AC250" s="65"/>
      <c r="AD250" s="65"/>
    </row>
    <row r="251" spans="2:30" x14ac:dyDescent="0.25">
      <c r="B251" s="27">
        <v>44773</v>
      </c>
      <c r="C251" s="30">
        <f>Sales!V250</f>
        <v>66433</v>
      </c>
      <c r="D251" s="30">
        <f>Returns!V251</f>
        <v>54122</v>
      </c>
      <c r="E251" s="31">
        <f t="shared" si="1"/>
        <v>0.81468547258139778</v>
      </c>
      <c r="F251" s="35">
        <f t="shared" si="2"/>
        <v>54125.39220172786</v>
      </c>
      <c r="G251" s="35"/>
      <c r="H251" s="35"/>
      <c r="I251" s="30">
        <f t="shared" si="3"/>
        <v>119906.74798314813</v>
      </c>
      <c r="J251" s="30"/>
      <c r="K251" s="30"/>
      <c r="L251" s="31">
        <f t="shared" si="4"/>
        <v>0.69263239715035896</v>
      </c>
      <c r="M251" s="30"/>
      <c r="N251" s="30"/>
      <c r="O251" s="37">
        <f t="shared" si="5"/>
        <v>83051.298290071863</v>
      </c>
      <c r="P251" s="37"/>
      <c r="Q251" s="37"/>
      <c r="R251" t="s">
        <v>160</v>
      </c>
      <c r="S251" s="35">
        <f>SUM(F258:F260)-SUM($D258:$D260)</f>
        <v>-25270.690636502608</v>
      </c>
      <c r="T251" s="37">
        <f>SUM(O258:O260)-SUM($D258:$D260)</f>
        <v>56605.58662473521</v>
      </c>
      <c r="U251" s="35">
        <f>ABS(S251)</f>
        <v>25270.690636502608</v>
      </c>
      <c r="V251" s="37">
        <f>ABS(T251)</f>
        <v>56605.58662473521</v>
      </c>
      <c r="W251" s="53">
        <f>U251/SUM(D255:D262)</f>
        <v>6.7141784685881237E-2</v>
      </c>
      <c r="X251" s="54">
        <f>V251/SUM(D255:D262)</f>
        <v>0.15039557738426584</v>
      </c>
      <c r="Y251" s="35">
        <f>S251^2</f>
        <v>638607805.24582064</v>
      </c>
      <c r="Z251" s="37">
        <f>T251^2</f>
        <v>3204192437.1304016</v>
      </c>
      <c r="AA251" s="67">
        <f>SUM(F297:F299)-SUM($D258:$D260)</f>
        <v>38905.599637976993</v>
      </c>
      <c r="AB251" s="67">
        <f>ABS(AA251)</f>
        <v>38905.599637976993</v>
      </c>
      <c r="AC251" s="68">
        <f>AB251/SUM(D255:D262)</f>
        <v>0.1033684212094676</v>
      </c>
      <c r="AD251" s="67">
        <f>AA251^2</f>
        <v>1513645683.1905556</v>
      </c>
    </row>
    <row r="252" spans="2:30" x14ac:dyDescent="0.25">
      <c r="B252" s="27">
        <v>44804</v>
      </c>
      <c r="C252" s="30">
        <f>Sales!V251</f>
        <v>59202</v>
      </c>
      <c r="D252" s="30">
        <f>Returns!V252</f>
        <v>51168</v>
      </c>
      <c r="E252" s="31">
        <f t="shared" si="1"/>
        <v>0.86429512516469043</v>
      </c>
      <c r="F252" s="35">
        <f t="shared" si="2"/>
        <v>50819.806204983608</v>
      </c>
      <c r="G252" s="35"/>
      <c r="H252" s="35"/>
      <c r="I252" s="30">
        <f t="shared" si="3"/>
        <v>97187.320626675049</v>
      </c>
      <c r="J252" s="30"/>
      <c r="K252" s="30"/>
      <c r="L252" s="31">
        <f t="shared" si="4"/>
        <v>0.84779506734749044</v>
      </c>
      <c r="M252" s="30"/>
      <c r="N252" s="30"/>
      <c r="O252" s="37">
        <f t="shared" si="5"/>
        <v>82394.931036014124</v>
      </c>
      <c r="P252" s="37"/>
      <c r="Q252" s="37"/>
      <c r="S252" s="35"/>
      <c r="T252" s="37"/>
      <c r="U252" s="35"/>
      <c r="V252" s="37"/>
      <c r="W252" s="43"/>
      <c r="X252" s="44"/>
      <c r="Y252" s="35"/>
      <c r="Z252" s="37"/>
      <c r="AA252" s="65"/>
      <c r="AB252" s="65"/>
      <c r="AC252" s="65"/>
      <c r="AD252" s="65"/>
    </row>
    <row r="253" spans="2:30" x14ac:dyDescent="0.25">
      <c r="B253" s="27">
        <v>44834</v>
      </c>
      <c r="C253" s="30">
        <f>Sales!V252</f>
        <v>87408</v>
      </c>
      <c r="D253" s="30">
        <f>Returns!V253</f>
        <v>45764</v>
      </c>
      <c r="E253" s="31">
        <f t="shared" si="1"/>
        <v>0.52356763682958085</v>
      </c>
      <c r="F253" s="175">
        <f>_xlfn.FORECAST.ETS($B253,$D$149:$D$252,$B$149:$B$252,12,1)</f>
        <v>47053.265432428561</v>
      </c>
      <c r="G253" s="35"/>
      <c r="H253" s="35"/>
      <c r="I253" s="173">
        <f>_xlfn.FORECAST.ETS($B253,$C$149:$C$252,$B$149:$B$252,12,1)</f>
        <v>142851.54247395555</v>
      </c>
      <c r="J253" s="30"/>
      <c r="K253" s="30"/>
      <c r="L253" s="177">
        <f>_xlfn.FORECAST.ETS($B253,$E$149:$E$252,$B$149:$B$252,12,1)</f>
        <v>0.7234817357153388</v>
      </c>
      <c r="M253" s="30"/>
      <c r="N253" s="30"/>
      <c r="O253" s="167">
        <f t="shared" si="5"/>
        <v>103350.4818986708</v>
      </c>
      <c r="P253" s="37"/>
      <c r="Q253" s="37"/>
      <c r="S253" s="35"/>
      <c r="T253" s="37"/>
      <c r="U253" s="35"/>
      <c r="V253" s="37"/>
      <c r="W253" s="43"/>
      <c r="X253" s="44"/>
      <c r="Y253" s="35"/>
      <c r="Z253" s="37"/>
      <c r="AA253" s="65"/>
      <c r="AB253" s="65"/>
      <c r="AC253" s="65"/>
      <c r="AD253" s="65"/>
    </row>
    <row r="254" spans="2:30" x14ac:dyDescent="0.25">
      <c r="B254" s="27">
        <v>44865</v>
      </c>
      <c r="C254" s="30">
        <f>Sales!V253</f>
        <v>86619</v>
      </c>
      <c r="D254" s="30">
        <f>Returns!V254</f>
        <v>50745</v>
      </c>
      <c r="E254" s="31">
        <f t="shared" si="1"/>
        <v>0.58584144356319057</v>
      </c>
      <c r="F254" s="165">
        <f t="shared" ref="F254:F260" si="6">_xlfn.FORECAST.ETS($B254,$D$149:$D$252,$B$149:$B$252,12,1)</f>
        <v>42907.826072065443</v>
      </c>
      <c r="G254" s="35"/>
      <c r="H254" s="35"/>
      <c r="I254" s="30">
        <f>_xlfn.FORECAST.ETS($B254,$C$149:$C$252,$B$149:$B$252,12,1)</f>
        <v>40262.989899628868</v>
      </c>
      <c r="J254" s="30"/>
      <c r="K254" s="30"/>
      <c r="L254" s="31">
        <f t="shared" ref="L254:L260" si="7">_xlfn.FORECAST.ETS($B254,$E$149:$E$252,$B$149:$B$252,12,1)</f>
        <v>0.78729156872467854</v>
      </c>
      <c r="M254" s="30"/>
      <c r="N254" s="30"/>
      <c r="O254" s="167">
        <f t="shared" si="5"/>
        <v>31698.712479624701</v>
      </c>
      <c r="P254" s="37"/>
      <c r="Q254" s="37"/>
      <c r="S254" s="35"/>
      <c r="T254" s="37"/>
      <c r="U254" s="35"/>
      <c r="V254" s="37"/>
      <c r="W254" s="43"/>
      <c r="X254" s="44"/>
      <c r="Y254" s="35"/>
      <c r="Z254" s="37"/>
      <c r="AA254" s="65"/>
      <c r="AB254" s="65"/>
      <c r="AC254" s="65"/>
      <c r="AD254" s="65"/>
    </row>
    <row r="255" spans="2:30" x14ac:dyDescent="0.25">
      <c r="B255" s="27">
        <v>44895</v>
      </c>
      <c r="C255" s="30">
        <f>Sales!V254</f>
        <v>61148</v>
      </c>
      <c r="D255" s="30">
        <f>Returns!V255</f>
        <v>42938</v>
      </c>
      <c r="E255" s="31">
        <f t="shared" si="1"/>
        <v>0.70219794596716167</v>
      </c>
      <c r="F255" s="165">
        <f t="shared" si="6"/>
        <v>34108.829756473024</v>
      </c>
      <c r="G255" s="35"/>
      <c r="H255" s="35"/>
      <c r="I255" s="30">
        <f>_xlfn.FORECAST.ETS($B255,$C$149:$C$252,$B$149:$B$252,12,1)</f>
        <v>148569.60050143622</v>
      </c>
      <c r="J255" s="30"/>
      <c r="K255" s="30"/>
      <c r="L255" s="31">
        <f t="shared" si="7"/>
        <v>0.71838761894414804</v>
      </c>
      <c r="M255" s="30"/>
      <c r="N255" s="30"/>
      <c r="O255" s="167">
        <f t="shared" si="5"/>
        <v>106730.56155171007</v>
      </c>
      <c r="P255" s="37"/>
      <c r="Q255" s="37"/>
      <c r="S255" s="35"/>
      <c r="T255" s="37"/>
      <c r="U255" s="35"/>
      <c r="V255" s="37"/>
      <c r="W255" s="43"/>
      <c r="X255" s="44"/>
      <c r="Y255" s="35"/>
      <c r="Z255" s="37"/>
      <c r="AA255" s="65"/>
      <c r="AB255" s="65"/>
      <c r="AC255" s="65"/>
      <c r="AD255" s="65"/>
    </row>
    <row r="256" spans="2:30" x14ac:dyDescent="0.25">
      <c r="B256" s="27">
        <v>44926</v>
      </c>
      <c r="C256" s="30">
        <f>Sales!V255</f>
        <v>522907</v>
      </c>
      <c r="D256" s="30">
        <f>Returns!V256</f>
        <v>41480</v>
      </c>
      <c r="E256" s="31">
        <f t="shared" si="1"/>
        <v>7.9325769209438776E-2</v>
      </c>
      <c r="F256" s="165">
        <f t="shared" si="6"/>
        <v>29395.799224074875</v>
      </c>
      <c r="G256" s="35"/>
      <c r="H256" s="35"/>
      <c r="I256" s="30">
        <f t="shared" ref="I256:I260" si="8">_xlfn.FORECAST.ETS($B256,$C$149:$C$252,$B$149:$B$252,12,1)</f>
        <v>101449.16109872756</v>
      </c>
      <c r="J256" s="30"/>
      <c r="K256" s="30"/>
      <c r="L256" s="31">
        <f t="shared" si="7"/>
        <v>0.58811992300400329</v>
      </c>
      <c r="M256" s="30"/>
      <c r="N256" s="30"/>
      <c r="O256" s="167">
        <f t="shared" si="5"/>
        <v>59664.272814204378</v>
      </c>
      <c r="P256" s="37"/>
      <c r="Q256" s="37"/>
      <c r="S256" s="35"/>
      <c r="T256" s="37"/>
      <c r="U256" s="35"/>
      <c r="V256" s="37"/>
      <c r="W256" s="43"/>
      <c r="X256" s="44"/>
      <c r="Y256" s="35"/>
      <c r="Z256" s="37"/>
      <c r="AA256" s="65"/>
      <c r="AB256" s="65"/>
      <c r="AC256" s="65"/>
      <c r="AD256" s="65"/>
    </row>
    <row r="257" spans="2:30" x14ac:dyDescent="0.25">
      <c r="B257" s="27">
        <v>44957</v>
      </c>
      <c r="C257" s="30">
        <f>Sales!V256</f>
        <v>165690</v>
      </c>
      <c r="D257" s="30">
        <f>Returns!V257</f>
        <v>43932</v>
      </c>
      <c r="E257" s="31">
        <f t="shared" si="1"/>
        <v>0.26514575411913816</v>
      </c>
      <c r="F257" s="165">
        <f t="shared" si="6"/>
        <v>31436.666102478594</v>
      </c>
      <c r="G257" s="35"/>
      <c r="H257" s="35"/>
      <c r="I257" s="30">
        <f t="shared" si="8"/>
        <v>102004.68649757982</v>
      </c>
      <c r="J257" s="30"/>
      <c r="K257" s="30"/>
      <c r="L257" s="31">
        <f t="shared" si="7"/>
        <v>0.56362501464452175</v>
      </c>
      <c r="M257" s="30"/>
      <c r="N257" s="30"/>
      <c r="O257" s="167">
        <f t="shared" si="5"/>
        <v>57492.392921008279</v>
      </c>
      <c r="P257" s="37"/>
      <c r="Q257" s="37"/>
      <c r="S257" s="35"/>
      <c r="T257" s="37"/>
      <c r="U257" s="35"/>
      <c r="V257" s="37"/>
      <c r="W257" s="43"/>
      <c r="X257" s="44"/>
      <c r="Y257" s="35"/>
      <c r="Z257" s="37"/>
      <c r="AA257" s="65"/>
      <c r="AB257" s="65"/>
      <c r="AC257" s="65"/>
      <c r="AD257" s="65"/>
    </row>
    <row r="258" spans="2:30" x14ac:dyDescent="0.25">
      <c r="B258" s="27">
        <v>44985</v>
      </c>
      <c r="C258" s="30">
        <f>Sales!V257</f>
        <v>78782</v>
      </c>
      <c r="D258" s="30">
        <f>Returns!V258</f>
        <v>46738</v>
      </c>
      <c r="E258" s="31">
        <f t="shared" si="1"/>
        <v>0.59325734304790434</v>
      </c>
      <c r="F258" s="165">
        <f t="shared" si="6"/>
        <v>30341.87863480578</v>
      </c>
      <c r="G258" s="35"/>
      <c r="H258" s="35"/>
      <c r="I258" s="30">
        <f t="shared" si="8"/>
        <v>103050.25772905406</v>
      </c>
      <c r="J258" s="30"/>
      <c r="K258" s="30"/>
      <c r="L258" s="31">
        <f t="shared" si="7"/>
        <v>0.52599942218953644</v>
      </c>
      <c r="M258" s="30"/>
      <c r="N258" s="30"/>
      <c r="O258" s="167">
        <f t="shared" si="5"/>
        <v>54204.376021965247</v>
      </c>
      <c r="P258" s="37"/>
      <c r="Q258" s="37"/>
      <c r="S258" s="35"/>
      <c r="T258" s="37"/>
      <c r="U258" s="35"/>
      <c r="V258" s="37"/>
      <c r="W258" s="43"/>
      <c r="X258" s="44"/>
      <c r="Y258" s="35"/>
      <c r="Z258" s="37"/>
      <c r="AA258" s="65"/>
      <c r="AB258" s="65"/>
      <c r="AC258" s="65"/>
      <c r="AD258" s="65"/>
    </row>
    <row r="259" spans="2:30" x14ac:dyDescent="0.25">
      <c r="B259" s="27">
        <v>45016</v>
      </c>
      <c r="C259" s="30">
        <f>Sales!V258</f>
        <v>76115</v>
      </c>
      <c r="D259" s="30">
        <f>Returns!V259</f>
        <v>44401</v>
      </c>
      <c r="E259" s="31">
        <f t="shared" si="1"/>
        <v>0.58334099717532684</v>
      </c>
      <c r="F259" s="165">
        <f t="shared" si="6"/>
        <v>37179.02218204987</v>
      </c>
      <c r="G259" s="35"/>
      <c r="H259" s="35"/>
      <c r="I259" s="30">
        <f t="shared" si="8"/>
        <v>122573.61311116112</v>
      </c>
      <c r="J259" s="30"/>
      <c r="K259" s="30"/>
      <c r="L259" s="31">
        <f t="shared" si="7"/>
        <v>0.54906611187995846</v>
      </c>
      <c r="M259" s="30"/>
      <c r="N259" s="30"/>
      <c r="O259" s="167">
        <f t="shared" si="5"/>
        <v>67301.017170023537</v>
      </c>
      <c r="P259" s="37"/>
      <c r="Q259" s="37"/>
      <c r="S259" s="35"/>
      <c r="T259" s="37"/>
      <c r="U259" s="35"/>
      <c r="V259" s="37"/>
      <c r="W259" s="43"/>
      <c r="X259" s="44"/>
      <c r="Y259" s="35"/>
      <c r="Z259" s="37"/>
      <c r="AA259" s="65"/>
      <c r="AB259" s="65"/>
      <c r="AC259" s="65"/>
      <c r="AD259" s="65"/>
    </row>
    <row r="260" spans="2:30" x14ac:dyDescent="0.25">
      <c r="B260" s="32">
        <v>45046</v>
      </c>
      <c r="C260" s="30">
        <f>Sales!V259</f>
        <v>73776</v>
      </c>
      <c r="D260" s="30">
        <f>Returns!V260</f>
        <v>50980</v>
      </c>
      <c r="E260" s="31">
        <f t="shared" si="1"/>
        <v>0.69101062676209069</v>
      </c>
      <c r="F260" s="166">
        <f t="shared" si="6"/>
        <v>49327.408546641738</v>
      </c>
      <c r="G260" s="36"/>
      <c r="H260" s="36"/>
      <c r="I260" s="33">
        <f t="shared" si="8"/>
        <v>113030.21568897789</v>
      </c>
      <c r="J260" s="33"/>
      <c r="K260" s="33"/>
      <c r="L260" s="34">
        <f t="shared" si="7"/>
        <v>0.683173016719957</v>
      </c>
      <c r="M260" s="33"/>
      <c r="N260" s="33"/>
      <c r="O260" s="168">
        <f t="shared" si="5"/>
        <v>77219.193432746441</v>
      </c>
      <c r="P260" s="38"/>
      <c r="Q260" s="38"/>
      <c r="S260" s="36"/>
      <c r="T260" s="38"/>
      <c r="U260" s="36"/>
      <c r="V260" s="38"/>
      <c r="W260" s="45"/>
      <c r="X260" s="46"/>
      <c r="Y260" s="36"/>
      <c r="Z260" s="38"/>
      <c r="AA260" s="65"/>
      <c r="AB260" s="65"/>
      <c r="AC260" s="65"/>
      <c r="AD260" s="65"/>
    </row>
    <row r="261" spans="2:30" x14ac:dyDescent="0.25">
      <c r="B261" s="27">
        <v>45077</v>
      </c>
      <c r="C261" s="30">
        <f>Sales!V260</f>
        <v>107397</v>
      </c>
      <c r="D261" s="30">
        <f>Returns!V261</f>
        <v>55212</v>
      </c>
      <c r="E261" s="31">
        <f t="shared" si="1"/>
        <v>0.51409257241822393</v>
      </c>
      <c r="F261" s="35"/>
      <c r="G261" s="35">
        <f t="shared" ref="G261:G264" si="9">_xlfn.FORECAST.ETS($B261,$D$149:$D$260,$B$149:$B$260,12,1)</f>
        <v>53074.283181730614</v>
      </c>
      <c r="H261" s="35"/>
      <c r="I261" s="30"/>
      <c r="J261" s="30">
        <f t="shared" ref="J261:J264" si="10">_xlfn.FORECAST.ETS($B261,$C$149:$C$260,$B$149:$B$260,12,1)</f>
        <v>109148.8499168874</v>
      </c>
      <c r="K261" s="30"/>
      <c r="L261" s="30"/>
      <c r="M261" s="31">
        <f>_xlfn.FORECAST.ETS($B261,$E$149:$E$260,$B$149:$B$260,12,1)</f>
        <v>0.59440787016014074</v>
      </c>
      <c r="N261" s="30"/>
      <c r="O261" s="37"/>
      <c r="P261" s="37">
        <f t="shared" ref="P261:P266" si="11">J261*M261</f>
        <v>64878.93540952589</v>
      </c>
      <c r="Q261" s="37"/>
      <c r="R261" t="s">
        <v>159</v>
      </c>
      <c r="S261" s="35">
        <f>SUM(G265:G272)-SUM($D265:$D272)</f>
        <v>-96398.571375375905</v>
      </c>
      <c r="T261" s="37">
        <f>SUM(P265:P272)-SUM($D265:$D272)</f>
        <v>301803.42726897728</v>
      </c>
      <c r="U261" s="35">
        <f>ABS(S261)</f>
        <v>96398.571375375905</v>
      </c>
      <c r="V261" s="37">
        <f>ABS(T261)</f>
        <v>301803.42726897728</v>
      </c>
      <c r="W261" s="53">
        <f>U261/SUM(D265:D272)</f>
        <v>0.25834355210329579</v>
      </c>
      <c r="X261" s="54">
        <f>V261/SUM(D265:D272)</f>
        <v>0.80881872340208472</v>
      </c>
      <c r="Y261" s="35">
        <f>S261^2</f>
        <v>9292684563.2134418</v>
      </c>
      <c r="Z261" s="37">
        <f>T261^2</f>
        <v>91085308711.300858</v>
      </c>
      <c r="AA261" s="67">
        <f>SUM(G304:G311)-SUM($D265:$D272)</f>
        <v>48399.172107397171</v>
      </c>
      <c r="AB261" s="67">
        <f>ABS(AA261)</f>
        <v>48399.172107397171</v>
      </c>
      <c r="AC261" s="68">
        <f>AB261/SUM(D265:D272)</f>
        <v>0.12970746207840245</v>
      </c>
      <c r="AD261" s="67">
        <f>AA261^2</f>
        <v>2342479860.6814523</v>
      </c>
    </row>
    <row r="262" spans="2:30" x14ac:dyDescent="0.25">
      <c r="B262" s="27">
        <v>45107</v>
      </c>
      <c r="C262" s="30">
        <f>Sales!V261</f>
        <v>127601</v>
      </c>
      <c r="D262" s="30">
        <f>Returns!V262</f>
        <v>50697</v>
      </c>
      <c r="E262" s="31">
        <f t="shared" si="1"/>
        <v>0.39730879852038775</v>
      </c>
      <c r="F262" s="35"/>
      <c r="G262" s="35">
        <f t="shared" si="9"/>
        <v>47937.488305931431</v>
      </c>
      <c r="H262" s="35"/>
      <c r="I262" s="30"/>
      <c r="J262" s="30">
        <f t="shared" si="10"/>
        <v>132510.8485483157</v>
      </c>
      <c r="K262" s="30"/>
      <c r="L262" s="30"/>
      <c r="M262" s="31">
        <f t="shared" ref="M262:M264" si="12">_xlfn.FORECAST.ETS($B262,$E$149:$E$260,$B$149:$B$260,12,1)</f>
        <v>0.43395706351837215</v>
      </c>
      <c r="N262" s="30"/>
      <c r="O262" s="37"/>
      <c r="P262" s="37">
        <f t="shared" si="11"/>
        <v>57504.018720354827</v>
      </c>
      <c r="Q262" s="37"/>
      <c r="S262" s="35"/>
      <c r="T262" s="37"/>
      <c r="U262" s="35"/>
      <c r="V262" s="37"/>
      <c r="W262" s="43"/>
      <c r="X262" s="44"/>
      <c r="Y262" s="35"/>
      <c r="Z262" s="37"/>
      <c r="AA262" s="65"/>
      <c r="AB262" s="65"/>
      <c r="AC262" s="65"/>
      <c r="AD262" s="65"/>
    </row>
    <row r="263" spans="2:30" x14ac:dyDescent="0.25">
      <c r="B263" s="27">
        <v>45138</v>
      </c>
      <c r="C263" s="30">
        <f>Sales!V262</f>
        <v>100742.99999999999</v>
      </c>
      <c r="D263" s="30">
        <f>Returns!V263</f>
        <v>51145</v>
      </c>
      <c r="E263" s="31">
        <f t="shared" si="1"/>
        <v>0.50767795281061723</v>
      </c>
      <c r="F263" s="35"/>
      <c r="G263" s="35">
        <f t="shared" si="9"/>
        <v>54805.464239161483</v>
      </c>
      <c r="H263" s="35"/>
      <c r="I263" s="30"/>
      <c r="J263" s="30">
        <f t="shared" si="10"/>
        <v>120489.84010093875</v>
      </c>
      <c r="K263" s="30"/>
      <c r="L263" s="30"/>
      <c r="M263" s="31">
        <f t="shared" si="12"/>
        <v>0.55689283232704689</v>
      </c>
      <c r="N263" s="30"/>
      <c r="O263" s="37"/>
      <c r="P263" s="37">
        <f t="shared" si="11"/>
        <v>67099.928320444771</v>
      </c>
      <c r="Q263" s="37"/>
      <c r="R263" t="s">
        <v>160</v>
      </c>
      <c r="S263" s="35">
        <f>SUM(G270:G272)-SUM($D270:$D272)</f>
        <v>-36397.571142285684</v>
      </c>
      <c r="T263" s="37">
        <f>SUM(P270:P272)-SUM($D270:$D272)</f>
        <v>83010.806740424974</v>
      </c>
      <c r="U263" s="35">
        <f>ABS(S263)</f>
        <v>36397.571142285684</v>
      </c>
      <c r="V263" s="37">
        <f>ABS(T263)</f>
        <v>83010.806740424974</v>
      </c>
      <c r="W263" s="53">
        <f>U263/SUM(D267:D274)</f>
        <v>9.7191852275310783E-2</v>
      </c>
      <c r="X263" s="54">
        <f>V263/SUM(D267:D274)</f>
        <v>0.22166243001299085</v>
      </c>
      <c r="Y263" s="35">
        <f>S263^2</f>
        <v>1324783185.0577476</v>
      </c>
      <c r="Z263" s="37">
        <f>T263^2</f>
        <v>6890794035.6961842</v>
      </c>
      <c r="AA263" s="67">
        <f>SUM(G309:G311)-SUM($D270:$D272)</f>
        <v>22122.809887836105</v>
      </c>
      <c r="AB263" s="67">
        <f>ABS(AA263)</f>
        <v>22122.809887836105</v>
      </c>
      <c r="AC263" s="68">
        <f>AB263/SUM(D267:D274)</f>
        <v>5.9074185530895468E-2</v>
      </c>
      <c r="AD263" s="67">
        <f>AA263^2</f>
        <v>489418717.33333892</v>
      </c>
    </row>
    <row r="264" spans="2:30" x14ac:dyDescent="0.25">
      <c r="B264" s="27">
        <v>45169</v>
      </c>
      <c r="C264" s="30">
        <f>Sales!V263</f>
        <v>21258</v>
      </c>
      <c r="D264" s="30">
        <f>Returns!V264</f>
        <v>48222</v>
      </c>
      <c r="E264" s="31">
        <f t="shared" si="1"/>
        <v>2.2684165961049958</v>
      </c>
      <c r="F264" s="35"/>
      <c r="G264" s="35">
        <f t="shared" si="9"/>
        <v>51435.93970385944</v>
      </c>
      <c r="H264" s="35"/>
      <c r="I264" s="30"/>
      <c r="J264" s="30">
        <f t="shared" si="10"/>
        <v>100024.24511574526</v>
      </c>
      <c r="K264" s="30"/>
      <c r="L264" s="30"/>
      <c r="M264" s="31">
        <f t="shared" si="12"/>
        <v>0.71077235894726609</v>
      </c>
      <c r="N264" s="30"/>
      <c r="O264" s="37"/>
      <c r="P264" s="37">
        <f t="shared" si="11"/>
        <v>71094.468652837822</v>
      </c>
      <c r="Q264" s="37"/>
      <c r="S264" s="35"/>
      <c r="T264" s="37"/>
      <c r="U264" s="35"/>
      <c r="V264" s="37"/>
      <c r="W264" s="43"/>
      <c r="X264" s="44"/>
      <c r="Y264" s="35"/>
      <c r="Z264" s="37"/>
      <c r="AA264" s="65"/>
      <c r="AB264" s="65"/>
      <c r="AC264" s="65"/>
      <c r="AD264" s="65"/>
    </row>
    <row r="265" spans="2:30" x14ac:dyDescent="0.25">
      <c r="B265" s="27">
        <v>45199</v>
      </c>
      <c r="C265" s="30">
        <f>Sales!V264</f>
        <v>80557</v>
      </c>
      <c r="D265" s="30">
        <f>Returns!V265</f>
        <v>51425</v>
      </c>
      <c r="E265" s="31">
        <f t="shared" si="1"/>
        <v>0.63836786374865007</v>
      </c>
      <c r="F265" s="35"/>
      <c r="G265" s="175">
        <f>_xlfn.FORECAST.ETS($B265,$D$149:$D$264,$B$149:$B$264,12,1)</f>
        <v>44110.539979789159</v>
      </c>
      <c r="H265" s="35"/>
      <c r="I265" s="30"/>
      <c r="J265" s="173">
        <f>_xlfn.FORECAST.ETS($B265,$C$149:$C$264,$B$149:$B$264,12,1)</f>
        <v>143580.24958833522</v>
      </c>
      <c r="K265" s="30"/>
      <c r="L265" s="30"/>
      <c r="M265" s="177">
        <f>_xlfn.FORECAST.ETS($B265,$E$149:$E$264,$B$149:$B$264,12,1)</f>
        <v>0.77788558488499271</v>
      </c>
      <c r="N265" s="30"/>
      <c r="O265" s="37"/>
      <c r="P265" s="167">
        <f t="shared" si="11"/>
        <v>111689.00642895538</v>
      </c>
      <c r="Q265" s="37"/>
      <c r="S265" s="35"/>
      <c r="T265" s="37"/>
      <c r="U265" s="35"/>
      <c r="V265" s="37"/>
      <c r="W265" s="43"/>
      <c r="X265" s="44"/>
      <c r="Y265" s="35"/>
      <c r="Z265" s="37"/>
      <c r="AA265" s="65"/>
      <c r="AB265" s="65"/>
      <c r="AC265" s="65"/>
      <c r="AD265" s="65"/>
    </row>
    <row r="266" spans="2:30" x14ac:dyDescent="0.25">
      <c r="B266" s="27">
        <v>45230</v>
      </c>
      <c r="C266" s="30">
        <f>Sales!V265</f>
        <v>72140</v>
      </c>
      <c r="D266" s="30">
        <f>Returns!V266</f>
        <v>42591</v>
      </c>
      <c r="E266" s="31">
        <f t="shared" si="1"/>
        <v>0.59039367895758244</v>
      </c>
      <c r="F266" s="35"/>
      <c r="G266" s="165">
        <f t="shared" ref="G266:G272" si="13">_xlfn.FORECAST.ETS($B266,$D$149:$D$264,$B$149:$B$264,12,1)</f>
        <v>39922.00430741992</v>
      </c>
      <c r="H266" s="35"/>
      <c r="I266" s="30"/>
      <c r="J266" s="30">
        <f>_xlfn.FORECAST.ETS($B266,$C$149:$C$264,$B$149:$B$264,12,1)</f>
        <v>54173.257077468988</v>
      </c>
      <c r="K266" s="30"/>
      <c r="L266" s="30"/>
      <c r="M266" s="31">
        <f>_xlfn.FORECAST.ETS($B266,$E$149:$E$264,$B$149:$B$264,12,1)</f>
        <v>0.84231733686721288</v>
      </c>
      <c r="N266" s="30"/>
      <c r="O266" s="37"/>
      <c r="P266" s="167">
        <f t="shared" si="11"/>
        <v>45631.073630916573</v>
      </c>
      <c r="Q266" s="37"/>
      <c r="S266" s="35"/>
      <c r="T266" s="37"/>
      <c r="U266" s="35"/>
      <c r="V266" s="37"/>
      <c r="W266" s="43"/>
      <c r="X266" s="44"/>
      <c r="Y266" s="35"/>
      <c r="Z266" s="37"/>
      <c r="AA266" s="65"/>
      <c r="AB266" s="65"/>
      <c r="AC266" s="65"/>
      <c r="AD266" s="65"/>
    </row>
    <row r="267" spans="2:30" x14ac:dyDescent="0.25">
      <c r="B267" s="27">
        <v>45260</v>
      </c>
      <c r="C267" s="30">
        <f>Sales!V266</f>
        <v>61130</v>
      </c>
      <c r="D267" s="30">
        <f>Returns!V267</f>
        <v>53179</v>
      </c>
      <c r="E267" s="31">
        <f t="shared" si="1"/>
        <v>0.86993292982169146</v>
      </c>
      <c r="F267" s="35"/>
      <c r="G267" s="165">
        <f t="shared" si="13"/>
        <v>31068.293922640692</v>
      </c>
      <c r="H267" s="35"/>
      <c r="I267" s="30"/>
      <c r="J267" s="30">
        <f>_xlfn.FORECAST.ETS($B267,$C$149:$C$264,$B$149:$B$264,12,1)</f>
        <v>145978.72160934485</v>
      </c>
      <c r="K267" s="30"/>
      <c r="L267" s="30"/>
      <c r="M267" s="31">
        <f t="shared" ref="M267:M272" si="14">_xlfn.FORECAST.ETS($B267,$E$149:$E$264,$B$149:$B$264,12,1)</f>
        <v>0.77423503273338723</v>
      </c>
      <c r="N267" s="30"/>
      <c r="O267" s="37"/>
      <c r="P267" s="167">
        <f t="shared" ref="P267:P272" si="15">J267*M267</f>
        <v>113021.84030358914</v>
      </c>
      <c r="Q267" s="37"/>
      <c r="S267" s="35"/>
      <c r="T267" s="37"/>
      <c r="U267" s="35"/>
      <c r="V267" s="37"/>
      <c r="W267" s="43"/>
      <c r="X267" s="44"/>
      <c r="Y267" s="35"/>
      <c r="Z267" s="37"/>
      <c r="AA267" s="65"/>
      <c r="AB267" s="65"/>
      <c r="AC267" s="65"/>
      <c r="AD267" s="65"/>
    </row>
    <row r="268" spans="2:30" x14ac:dyDescent="0.25">
      <c r="B268" s="27">
        <v>45291</v>
      </c>
      <c r="C268" s="30">
        <f>Sales!V267</f>
        <v>87462</v>
      </c>
      <c r="D268" s="30">
        <f>Returns!V268</f>
        <v>39025</v>
      </c>
      <c r="E268" s="31">
        <f t="shared" si="1"/>
        <v>0.4461937755825387</v>
      </c>
      <c r="F268" s="35"/>
      <c r="G268" s="165">
        <f t="shared" si="13"/>
        <v>26302.520834030267</v>
      </c>
      <c r="H268" s="35"/>
      <c r="I268" s="30"/>
      <c r="J268" s="30">
        <f t="shared" ref="J268:J272" si="16">_xlfn.FORECAST.ETS($B268,$C$149:$C$264,$B$149:$B$264,12,1)</f>
        <v>162538.0637995397</v>
      </c>
      <c r="K268" s="30"/>
      <c r="L268" s="30"/>
      <c r="M268" s="31">
        <f t="shared" si="14"/>
        <v>0.64413475915137708</v>
      </c>
      <c r="N268" s="30"/>
      <c r="O268" s="37"/>
      <c r="P268" s="167">
        <f t="shared" si="15"/>
        <v>104696.41657844766</v>
      </c>
      <c r="Q268" s="37"/>
      <c r="S268" s="35"/>
      <c r="T268" s="37"/>
      <c r="U268" s="35"/>
      <c r="V268" s="37"/>
      <c r="W268" s="43"/>
      <c r="X268" s="44"/>
      <c r="Y268" s="35"/>
      <c r="Z268" s="37"/>
      <c r="AA268" s="65"/>
      <c r="AB268" s="65"/>
      <c r="AC268" s="65"/>
      <c r="AD268" s="65"/>
    </row>
    <row r="269" spans="2:30" x14ac:dyDescent="0.25">
      <c r="B269" s="27">
        <v>45322</v>
      </c>
      <c r="C269" s="30">
        <f>Sales!V268</f>
        <v>52173</v>
      </c>
      <c r="D269" s="30">
        <f>Returns!V269</f>
        <v>43474</v>
      </c>
      <c r="E269" s="31">
        <f t="shared" si="1"/>
        <v>0.83326624882602107</v>
      </c>
      <c r="F269" s="35"/>
      <c r="G269" s="165">
        <f t="shared" si="13"/>
        <v>28289.640723029734</v>
      </c>
      <c r="H269" s="35"/>
      <c r="I269" s="30"/>
      <c r="J269" s="30">
        <f>_xlfn.FORECAST.ETS($B269,$C$149:$C$264,$B$149:$B$264,12,1)</f>
        <v>118360.28333084301</v>
      </c>
      <c r="K269" s="30"/>
      <c r="L269" s="30"/>
      <c r="M269" s="31">
        <f t="shared" si="14"/>
        <v>0.62054839275214879</v>
      </c>
      <c r="N269" s="30"/>
      <c r="O269" s="37"/>
      <c r="P269" s="167">
        <f t="shared" si="15"/>
        <v>73448.283586643578</v>
      </c>
      <c r="Q269" s="37"/>
      <c r="S269" s="35"/>
      <c r="T269" s="37"/>
      <c r="U269" s="35"/>
      <c r="V269" s="37"/>
      <c r="W269" s="43"/>
      <c r="X269" s="44"/>
      <c r="Y269" s="35"/>
      <c r="Z269" s="37"/>
      <c r="AA269" s="65"/>
      <c r="AB269" s="65"/>
      <c r="AC269" s="65"/>
      <c r="AD269" s="65"/>
    </row>
    <row r="270" spans="2:30" x14ac:dyDescent="0.25">
      <c r="B270" s="27">
        <v>45351</v>
      </c>
      <c r="C270" s="30">
        <f>Sales!V269</f>
        <v>92186</v>
      </c>
      <c r="D270" s="30">
        <f>Returns!V270</f>
        <v>47135</v>
      </c>
      <c r="E270" s="31">
        <f t="shared" si="1"/>
        <v>0.5113032347644979</v>
      </c>
      <c r="F270" s="35"/>
      <c r="G270" s="165">
        <f t="shared" si="13"/>
        <v>27110.630687769786</v>
      </c>
      <c r="H270" s="35"/>
      <c r="I270" s="30"/>
      <c r="J270" s="30">
        <f>_xlfn.FORECAST.ETS($B270,$C$149:$C$264,$B$149:$B$264,12,1)</f>
        <v>109208.63320510062</v>
      </c>
      <c r="K270" s="30"/>
      <c r="L270" s="30"/>
      <c r="M270" s="31">
        <f t="shared" si="14"/>
        <v>0.58254697377174758</v>
      </c>
      <c r="N270" s="30"/>
      <c r="O270" s="37"/>
      <c r="P270" s="167">
        <f t="shared" si="15"/>
        <v>63619.158783380153</v>
      </c>
      <c r="Q270" s="37"/>
      <c r="S270" s="35"/>
      <c r="T270" s="37"/>
      <c r="U270" s="35"/>
      <c r="V270" s="37"/>
      <c r="W270" s="43"/>
      <c r="X270" s="44"/>
      <c r="Y270" s="35"/>
      <c r="Z270" s="37"/>
      <c r="AA270" s="65"/>
      <c r="AB270" s="65"/>
      <c r="AC270" s="65"/>
      <c r="AD270" s="65"/>
    </row>
    <row r="271" spans="2:30" x14ac:dyDescent="0.25">
      <c r="B271" s="27">
        <v>45382</v>
      </c>
      <c r="C271" s="30">
        <f>Sales!V270</f>
        <v>98239</v>
      </c>
      <c r="D271" s="30">
        <f>Returns!V271</f>
        <v>41469</v>
      </c>
      <c r="E271" s="31">
        <f t="shared" si="1"/>
        <v>0.42212359653498099</v>
      </c>
      <c r="F271" s="35"/>
      <c r="G271" s="165">
        <f t="shared" si="13"/>
        <v>33919.924001008985</v>
      </c>
      <c r="H271" s="35"/>
      <c r="I271" s="30"/>
      <c r="J271" s="30">
        <f t="shared" si="16"/>
        <v>125322.72297553494</v>
      </c>
      <c r="K271" s="30"/>
      <c r="L271" s="30"/>
      <c r="M271" s="31">
        <f t="shared" si="14"/>
        <v>0.60760200482453564</v>
      </c>
      <c r="N271" s="30"/>
      <c r="O271" s="37"/>
      <c r="P271" s="167">
        <f t="shared" si="15"/>
        <v>76146.337730004918</v>
      </c>
      <c r="Q271" s="37"/>
      <c r="S271" s="35"/>
      <c r="T271" s="37"/>
      <c r="U271" s="35"/>
      <c r="V271" s="37"/>
      <c r="W271" s="43"/>
      <c r="X271" s="44"/>
      <c r="Y271" s="35"/>
      <c r="Z271" s="37"/>
      <c r="AA271" s="65"/>
      <c r="AB271" s="65"/>
      <c r="AC271" s="65"/>
      <c r="AD271" s="65"/>
    </row>
    <row r="272" spans="2:30" x14ac:dyDescent="0.25">
      <c r="B272" s="32">
        <v>45412</v>
      </c>
      <c r="C272" s="30">
        <f>Sales!V271</f>
        <v>68713</v>
      </c>
      <c r="D272" s="30">
        <f>Returns!V272</f>
        <v>54843</v>
      </c>
      <c r="E272" s="31">
        <f t="shared" si="1"/>
        <v>0.79814591125405676</v>
      </c>
      <c r="F272" s="36"/>
      <c r="G272" s="166">
        <f t="shared" si="13"/>
        <v>46018.874168935545</v>
      </c>
      <c r="H272" s="36"/>
      <c r="I272" s="33"/>
      <c r="J272" s="33">
        <f t="shared" si="16"/>
        <v>116791.72378114473</v>
      </c>
      <c r="K272" s="33"/>
      <c r="L272" s="33"/>
      <c r="M272" s="34">
        <f t="shared" si="14"/>
        <v>0.74228128004593963</v>
      </c>
      <c r="N272" s="33"/>
      <c r="O272" s="38"/>
      <c r="P272" s="168">
        <f t="shared" si="15"/>
        <v>86692.31022703991</v>
      </c>
      <c r="Q272" s="38"/>
      <c r="S272" s="36"/>
      <c r="T272" s="38"/>
      <c r="U272" s="36"/>
      <c r="V272" s="38"/>
      <c r="W272" s="45"/>
      <c r="X272" s="46"/>
      <c r="Y272" s="36"/>
      <c r="Z272" s="38"/>
      <c r="AA272" s="65"/>
      <c r="AB272" s="65"/>
      <c r="AC272" s="65"/>
      <c r="AD272" s="65"/>
    </row>
    <row r="273" spans="2:33" x14ac:dyDescent="0.25">
      <c r="B273" s="27">
        <v>45443</v>
      </c>
      <c r="C273" s="30">
        <f>Sales!V272</f>
        <v>93432</v>
      </c>
      <c r="D273" s="30">
        <f>Returns!V273</f>
        <v>51321</v>
      </c>
      <c r="E273" s="31">
        <f t="shared" si="1"/>
        <v>0.54928718212175698</v>
      </c>
      <c r="F273" s="35"/>
      <c r="G273" s="35"/>
      <c r="H273" s="35">
        <f t="shared" ref="H273:H276" si="17">_xlfn.FORECAST.ETS($B273,$D$149:$D$272,$B$149:$B$272,12,1)</f>
        <v>53341.274190672761</v>
      </c>
      <c r="I273" s="30"/>
      <c r="J273" s="30"/>
      <c r="K273" s="30">
        <f t="shared" ref="K273:K276" si="18">_xlfn.FORECAST.ETS($B273,$C$149:$C$272,$B$149:$B$272,12,1)</f>
        <v>115672.86882675659</v>
      </c>
      <c r="L273" s="30"/>
      <c r="M273" s="30"/>
      <c r="N273" s="31">
        <f>_xlfn.FORECAST.ETS($B273,$E$149:$E$272,$B$149:$B$272,12,1)</f>
        <v>0.70021945835419686</v>
      </c>
      <c r="O273" s="37"/>
      <c r="P273" s="37"/>
      <c r="Q273" s="37">
        <f>K273*N273</f>
        <v>80996.393556147566</v>
      </c>
      <c r="R273" t="s">
        <v>159</v>
      </c>
      <c r="S273" s="35">
        <f>SUM(H277:H284)-SUM($D277:$D284)</f>
        <v>-64827.506159582117</v>
      </c>
      <c r="T273" s="37">
        <f>SUM(Q277:Q284)-SUM($D277:$D284)</f>
        <v>288548.27192983974</v>
      </c>
      <c r="U273" s="35">
        <f>ABS(S273)</f>
        <v>64827.506159582117</v>
      </c>
      <c r="V273" s="37">
        <f>ABS(T273)</f>
        <v>288548.27192983974</v>
      </c>
      <c r="W273" s="53">
        <f>U273/SUM(D277:D284)</f>
        <v>0.18131133766538232</v>
      </c>
      <c r="X273" s="54">
        <f>V273/SUM(D277:D284)</f>
        <v>0.80701967828050991</v>
      </c>
      <c r="Y273" s="35">
        <f>S273^2</f>
        <v>4202605554.8706574</v>
      </c>
      <c r="Z273" s="37">
        <f>T273^2</f>
        <v>83260105233.696747</v>
      </c>
      <c r="AA273" s="67">
        <f>SUM(H316:H323)-SUM($D277:$D284)</f>
        <v>87282.729986466118</v>
      </c>
      <c r="AB273" s="67">
        <f>ABS(AA273)</f>
        <v>87282.729986466118</v>
      </c>
      <c r="AC273" s="68">
        <f>AB273/SUM(D277:D284)</f>
        <v>0.2441147202234836</v>
      </c>
      <c r="AD273" s="67">
        <f>AA273^2</f>
        <v>7618274953.8903513</v>
      </c>
    </row>
    <row r="274" spans="2:33" x14ac:dyDescent="0.25">
      <c r="B274" s="27">
        <v>45473</v>
      </c>
      <c r="C274" s="30">
        <f>Sales!V273</f>
        <v>79462</v>
      </c>
      <c r="D274" s="30">
        <f>Returns!V274</f>
        <v>44046</v>
      </c>
      <c r="E274" s="31">
        <f t="shared" si="1"/>
        <v>0.55430268556039364</v>
      </c>
      <c r="F274" s="35"/>
      <c r="G274" s="35"/>
      <c r="H274" s="35">
        <f t="shared" si="17"/>
        <v>49114.225476161402</v>
      </c>
      <c r="I274" s="30"/>
      <c r="J274" s="30"/>
      <c r="K274" s="30">
        <f t="shared" si="18"/>
        <v>138162.85150242952</v>
      </c>
      <c r="L274" s="30"/>
      <c r="M274" s="30"/>
      <c r="N274" s="31">
        <f t="shared" ref="N274:N276" si="19">_xlfn.FORECAST.ETS($B274,$E$149:$E$272,$B$149:$B$272,12,1)</f>
        <v>0.54106218287389141</v>
      </c>
      <c r="O274" s="37"/>
      <c r="P274" s="37"/>
      <c r="Q274" s="37">
        <f t="shared" ref="Q274:Q284" si="20">K274*N274</f>
        <v>74754.694025985824</v>
      </c>
      <c r="S274" s="35"/>
      <c r="T274" s="37"/>
      <c r="U274" s="35"/>
      <c r="V274" s="37"/>
      <c r="W274" s="43"/>
      <c r="X274" s="44"/>
      <c r="Y274" s="35"/>
      <c r="Z274" s="37"/>
      <c r="AA274" s="65"/>
      <c r="AB274" s="65"/>
      <c r="AC274" s="65"/>
      <c r="AD274" s="65"/>
    </row>
    <row r="275" spans="2:33" x14ac:dyDescent="0.25">
      <c r="B275" s="27">
        <v>45504</v>
      </c>
      <c r="C275" s="30">
        <f>Sales!V274</f>
        <v>67718</v>
      </c>
      <c r="D275" s="30">
        <f>Returns!V275</f>
        <v>49958</v>
      </c>
      <c r="E275" s="31">
        <f t="shared" si="1"/>
        <v>0.73773590478159423</v>
      </c>
      <c r="F275" s="35"/>
      <c r="G275" s="35"/>
      <c r="H275" s="35">
        <f t="shared" si="17"/>
        <v>50695.079058645759</v>
      </c>
      <c r="I275" s="30"/>
      <c r="J275" s="30"/>
      <c r="K275" s="30">
        <f t="shared" si="18"/>
        <v>123545.18888413133</v>
      </c>
      <c r="L275" s="30"/>
      <c r="M275" s="30"/>
      <c r="N275" s="31">
        <f t="shared" si="19"/>
        <v>0.66536362834793483</v>
      </c>
      <c r="O275" s="37"/>
      <c r="P275" s="37"/>
      <c r="Q275" s="37">
        <f t="shared" si="20"/>
        <v>82202.475140876573</v>
      </c>
      <c r="R275" t="s">
        <v>160</v>
      </c>
      <c r="S275" s="35">
        <f>SUM(H282:H284)-SUM($D282:$D284)</f>
        <v>-16843.32136950639</v>
      </c>
      <c r="T275" s="37">
        <f>SUM(Q282:Q284)-SUM($D282:$D284)</f>
        <v>87303.538023769739</v>
      </c>
      <c r="U275" s="35">
        <f>ABS(S275)</f>
        <v>16843.32136950639</v>
      </c>
      <c r="V275" s="37">
        <f>ABS(T275)</f>
        <v>87303.538023769739</v>
      </c>
      <c r="W275" s="53">
        <f>U275/SUM(D279:D286)</f>
        <v>6.3294820428870843E-2</v>
      </c>
      <c r="X275" s="54">
        <f>V275/SUM(D279:D286)</f>
        <v>0.32807435308001509</v>
      </c>
      <c r="Y275" s="35">
        <f>S275^2</f>
        <v>283697474.75647062</v>
      </c>
      <c r="Z275" s="37">
        <f>T275^2</f>
        <v>7621907751.4678087</v>
      </c>
      <c r="AA275" s="67">
        <f>SUM(H321:H323)-SUM($D282:$D284)</f>
        <v>44499.194611628453</v>
      </c>
      <c r="AB275" s="67">
        <f>ABS(AA275)</f>
        <v>44499.194611628453</v>
      </c>
      <c r="AC275" s="68">
        <f>AB275/SUM(D279:D286)</f>
        <v>0.16722168213637439</v>
      </c>
      <c r="AD275" s="67">
        <f>AA275^2</f>
        <v>1980178321.0835826</v>
      </c>
    </row>
    <row r="276" spans="2:33" x14ac:dyDescent="0.25">
      <c r="B276" s="27">
        <v>45535</v>
      </c>
      <c r="C276" s="30">
        <f>Sales!V275</f>
        <v>40428</v>
      </c>
      <c r="D276" s="30">
        <f>Returns!V276</f>
        <v>51737</v>
      </c>
      <c r="E276" s="31">
        <f t="shared" si="1"/>
        <v>1.2797318690016819</v>
      </c>
      <c r="F276" s="35"/>
      <c r="G276" s="35"/>
      <c r="H276" s="35">
        <f t="shared" si="17"/>
        <v>49851.957010592821</v>
      </c>
      <c r="I276" s="30"/>
      <c r="J276" s="30"/>
      <c r="K276" s="30">
        <f t="shared" si="18"/>
        <v>95859.347300778245</v>
      </c>
      <c r="L276" s="30"/>
      <c r="M276" s="30"/>
      <c r="N276" s="31">
        <f t="shared" si="19"/>
        <v>0.82201475237480481</v>
      </c>
      <c r="O276" s="37"/>
      <c r="P276" s="37"/>
      <c r="Q276" s="37">
        <f t="shared" si="20"/>
        <v>78797.797634259638</v>
      </c>
      <c r="S276" s="35"/>
      <c r="T276" s="37"/>
      <c r="U276" s="35"/>
      <c r="V276" s="37"/>
      <c r="W276" s="43"/>
      <c r="X276" s="44"/>
      <c r="Y276" s="35"/>
      <c r="Z276" s="37"/>
      <c r="AA276" s="65"/>
      <c r="AB276" s="65"/>
      <c r="AC276" s="65"/>
      <c r="AD276" s="65"/>
    </row>
    <row r="277" spans="2:33" x14ac:dyDescent="0.25">
      <c r="B277" s="27">
        <v>45565</v>
      </c>
      <c r="C277" s="30">
        <f>Sales!V276</f>
        <v>60025</v>
      </c>
      <c r="D277" s="30">
        <f>Returns!V277</f>
        <v>44650</v>
      </c>
      <c r="E277" s="31">
        <f t="shared" ref="E277:E284" si="21">IFERROR(D277/C277,0)</f>
        <v>0.74385672636401501</v>
      </c>
      <c r="F277" s="35"/>
      <c r="G277" s="35"/>
      <c r="H277" s="175">
        <f>_xlfn.FORECAST.ETS($B277,$D$149:$D$276,$B$149:$B$276,12,1)</f>
        <v>46167.912750416639</v>
      </c>
      <c r="I277" s="30"/>
      <c r="J277" s="30"/>
      <c r="K277" s="173">
        <f>_xlfn.FORECAST.ETS($B277,$C$149:$C$276,$B$149:$B$276,12,1)</f>
        <v>140423.25584424668</v>
      </c>
      <c r="L277" s="30"/>
      <c r="M277" s="30"/>
      <c r="N277" s="177">
        <f>_xlfn.FORECAST.ETS($B277,$E$149:$E$276,$B$149:$B$276,12,1)</f>
        <v>0.76051154474476712</v>
      </c>
      <c r="O277" s="37"/>
      <c r="P277" s="37"/>
      <c r="Q277" s="167">
        <f t="shared" si="20"/>
        <v>106793.50722019769</v>
      </c>
      <c r="S277" s="35"/>
      <c r="T277" s="37"/>
      <c r="U277" s="35"/>
      <c r="V277" s="37"/>
      <c r="W277" s="43"/>
      <c r="X277" s="44"/>
      <c r="Y277" s="35"/>
      <c r="Z277" s="37"/>
      <c r="AA277" s="65"/>
      <c r="AB277" s="65"/>
      <c r="AC277" s="65"/>
      <c r="AD277" s="65"/>
    </row>
    <row r="278" spans="2:33" x14ac:dyDescent="0.25">
      <c r="B278" s="27">
        <v>45596</v>
      </c>
      <c r="C278" s="30">
        <f>Sales!V277</f>
        <v>63450</v>
      </c>
      <c r="D278" s="30">
        <f>Returns!V278</f>
        <v>46789</v>
      </c>
      <c r="E278" s="31">
        <f t="shared" si="21"/>
        <v>0.73741528762805364</v>
      </c>
      <c r="F278" s="35"/>
      <c r="G278" s="35"/>
      <c r="H278" s="165">
        <f t="shared" ref="H278:H284" si="22">_xlfn.FORECAST.ETS($B278,$D$149:$D$276,$B$149:$B$276,12,1)</f>
        <v>41951.669065803741</v>
      </c>
      <c r="I278" s="30"/>
      <c r="J278" s="30"/>
      <c r="K278" s="30">
        <f t="shared" ref="K278:K284" si="23">_xlfn.FORECAST.ETS($B278,$C$149:$C$276,$B$149:$B$276,12,1)</f>
        <v>60824.117453619729</v>
      </c>
      <c r="L278" s="30"/>
      <c r="M278" s="30"/>
      <c r="N278" s="31">
        <f t="shared" ref="N278:N284" si="24">_xlfn.FORECAST.ETS($B278,$E$149:$E$276,$B$149:$B$276,12,1)</f>
        <v>0.82499473739514884</v>
      </c>
      <c r="O278" s="37"/>
      <c r="P278" s="37"/>
      <c r="Q278" s="167">
        <f t="shared" si="20"/>
        <v>50179.576805940698</v>
      </c>
      <c r="S278" s="35"/>
      <c r="T278" s="37"/>
      <c r="U278" s="35"/>
      <c r="V278" s="37"/>
      <c r="W278" s="43"/>
      <c r="X278" s="44"/>
      <c r="Y278" s="35"/>
      <c r="Z278" s="37"/>
      <c r="AA278" s="65"/>
      <c r="AB278" s="65"/>
      <c r="AC278" s="65"/>
      <c r="AD278" s="65"/>
    </row>
    <row r="279" spans="2:33" x14ac:dyDescent="0.25">
      <c r="B279" s="27">
        <v>45626</v>
      </c>
      <c r="C279" s="30">
        <f>Sales!V278</f>
        <v>61570</v>
      </c>
      <c r="D279" s="30">
        <f>Returns!V279</f>
        <v>41584</v>
      </c>
      <c r="E279" s="31">
        <f t="shared" si="21"/>
        <v>0.67539386064641871</v>
      </c>
      <c r="F279" s="35"/>
      <c r="G279" s="35"/>
      <c r="H279" s="165">
        <f t="shared" si="22"/>
        <v>33102.884984253586</v>
      </c>
      <c r="I279" s="30"/>
      <c r="J279" s="30"/>
      <c r="K279" s="30">
        <f t="shared" si="23"/>
        <v>139330.83921964024</v>
      </c>
      <c r="L279" s="30"/>
      <c r="M279" s="30"/>
      <c r="N279" s="31">
        <f t="shared" si="24"/>
        <v>0.7574391477667608</v>
      </c>
      <c r="O279" s="37"/>
      <c r="P279" s="37"/>
      <c r="Q279" s="167">
        <f t="shared" si="20"/>
        <v>105534.63211615187</v>
      </c>
      <c r="S279" s="35"/>
      <c r="T279" s="37"/>
      <c r="U279" s="35"/>
      <c r="V279" s="37"/>
      <c r="W279" s="43"/>
      <c r="X279" s="44"/>
      <c r="Y279" s="35"/>
      <c r="Z279" s="37"/>
      <c r="AA279" s="65"/>
      <c r="AB279" s="65"/>
      <c r="AC279" s="65"/>
      <c r="AD279" s="65"/>
    </row>
    <row r="280" spans="2:33" x14ac:dyDescent="0.25">
      <c r="B280" s="27">
        <v>45657</v>
      </c>
      <c r="C280" s="30">
        <f>Sales!V279</f>
        <v>57582</v>
      </c>
      <c r="D280" s="30">
        <f>Returns!V280</f>
        <v>42554</v>
      </c>
      <c r="E280" s="31">
        <f t="shared" si="21"/>
        <v>0.73901566461741519</v>
      </c>
      <c r="F280" s="35"/>
      <c r="G280" s="35"/>
      <c r="H280" s="165">
        <f t="shared" si="22"/>
        <v>28296.44952993984</v>
      </c>
      <c r="I280" s="30"/>
      <c r="J280" s="30"/>
      <c r="K280" s="30">
        <f t="shared" si="23"/>
        <v>156579.86942343612</v>
      </c>
      <c r="L280" s="30"/>
      <c r="M280" s="30"/>
      <c r="N280" s="31">
        <f t="shared" si="24"/>
        <v>0.62720689737214808</v>
      </c>
      <c r="O280" s="37"/>
      <c r="P280" s="37"/>
      <c r="Q280" s="167">
        <f t="shared" si="20"/>
        <v>98207.974092009448</v>
      </c>
      <c r="S280" s="35"/>
      <c r="T280" s="37"/>
      <c r="U280" s="35"/>
      <c r="V280" s="37"/>
      <c r="W280" s="43"/>
      <c r="X280" s="44"/>
      <c r="Y280" s="35"/>
      <c r="Z280" s="37"/>
      <c r="AA280" s="65"/>
      <c r="AB280" s="65"/>
      <c r="AC280" s="65"/>
      <c r="AD280" s="65"/>
    </row>
    <row r="281" spans="2:33" x14ac:dyDescent="0.25">
      <c r="B281" s="27">
        <v>45688</v>
      </c>
      <c r="C281" s="30">
        <f>Sales!V280</f>
        <v>50031</v>
      </c>
      <c r="D281" s="30">
        <f>Returns!V281</f>
        <v>52199</v>
      </c>
      <c r="E281" s="31">
        <f t="shared" si="21"/>
        <v>1.0433331334572564</v>
      </c>
      <c r="F281" s="35"/>
      <c r="G281" s="35"/>
      <c r="H281" s="165">
        <f t="shared" si="22"/>
        <v>30272.898879510471</v>
      </c>
      <c r="I281" s="30"/>
      <c r="J281" s="30"/>
      <c r="K281" s="30">
        <f t="shared" si="23"/>
        <v>113047.15151371007</v>
      </c>
      <c r="L281" s="30"/>
      <c r="M281" s="30"/>
      <c r="N281" s="31">
        <f t="shared" si="24"/>
        <v>0.60421729125555546</v>
      </c>
      <c r="O281" s="37"/>
      <c r="P281" s="37"/>
      <c r="Q281" s="167">
        <f t="shared" si="20"/>
        <v>68305.043671770254</v>
      </c>
      <c r="S281" s="35"/>
      <c r="T281" s="37"/>
      <c r="U281" s="35"/>
      <c r="V281" s="37"/>
      <c r="W281" s="43"/>
      <c r="X281" s="44"/>
      <c r="Y281" s="35"/>
      <c r="Z281" s="37"/>
      <c r="AA281" s="65"/>
      <c r="AB281" s="65"/>
      <c r="AC281" s="65"/>
      <c r="AD281" s="65"/>
    </row>
    <row r="282" spans="2:33" x14ac:dyDescent="0.25">
      <c r="B282" s="27">
        <v>45716</v>
      </c>
      <c r="C282" s="30">
        <f>Sales!V281</f>
        <v>49349</v>
      </c>
      <c r="D282" s="30">
        <f>Returns!V282</f>
        <v>38682</v>
      </c>
      <c r="E282" s="31">
        <f t="shared" si="21"/>
        <v>0.78384567063162369</v>
      </c>
      <c r="F282" s="35"/>
      <c r="G282" s="35"/>
      <c r="H282" s="165">
        <f t="shared" si="22"/>
        <v>29122.957526793933</v>
      </c>
      <c r="I282" s="30"/>
      <c r="J282" s="30"/>
      <c r="K282" s="30">
        <f t="shared" si="23"/>
        <v>109422.06609328445</v>
      </c>
      <c r="L282" s="30"/>
      <c r="M282" s="30"/>
      <c r="N282" s="31">
        <f t="shared" si="24"/>
        <v>0.56739084032680387</v>
      </c>
      <c r="O282" s="37"/>
      <c r="P282" s="37"/>
      <c r="Q282" s="167">
        <f t="shared" si="20"/>
        <v>62085.078030963734</v>
      </c>
      <c r="S282" s="35"/>
      <c r="T282" s="37"/>
      <c r="U282" s="35"/>
      <c r="V282" s="37"/>
      <c r="W282" s="43"/>
      <c r="X282" s="44"/>
      <c r="Y282" s="35"/>
      <c r="Z282" s="37"/>
      <c r="AA282" s="65"/>
      <c r="AB282" s="65"/>
      <c r="AC282" s="65"/>
      <c r="AD282" s="65"/>
    </row>
    <row r="283" spans="2:33" x14ac:dyDescent="0.25">
      <c r="B283" s="27">
        <v>45747</v>
      </c>
      <c r="C283" s="30">
        <f>Sales!V282</f>
        <v>83796</v>
      </c>
      <c r="D283" s="30">
        <f>Returns!V283</f>
        <v>50530</v>
      </c>
      <c r="E283" s="31">
        <f t="shared" si="21"/>
        <v>0.60301207694878034</v>
      </c>
      <c r="F283" s="35"/>
      <c r="G283" s="35"/>
      <c r="H283" s="165">
        <f t="shared" si="22"/>
        <v>35857.021743437886</v>
      </c>
      <c r="I283" s="30"/>
      <c r="J283" s="30"/>
      <c r="K283" s="30">
        <f t="shared" si="23"/>
        <v>123975.67589307092</v>
      </c>
      <c r="L283" s="30"/>
      <c r="M283" s="30"/>
      <c r="N283" s="31">
        <f t="shared" si="24"/>
        <v>0.59117517729430935</v>
      </c>
      <c r="O283" s="37"/>
      <c r="P283" s="37"/>
      <c r="Q283" s="167">
        <f t="shared" si="20"/>
        <v>73291.342176268037</v>
      </c>
      <c r="S283" s="35"/>
      <c r="T283" s="37"/>
      <c r="U283" s="35"/>
      <c r="V283" s="37"/>
      <c r="W283" s="43"/>
      <c r="X283" s="44"/>
      <c r="Y283" s="35"/>
      <c r="Z283" s="37"/>
      <c r="AA283" s="65"/>
      <c r="AB283" s="65"/>
      <c r="AC283" s="65"/>
      <c r="AD283" s="65"/>
    </row>
    <row r="284" spans="2:33" x14ac:dyDescent="0.25">
      <c r="B284" s="27">
        <v>45777</v>
      </c>
      <c r="C284" s="30">
        <f>Sales!V283</f>
        <v>7580</v>
      </c>
      <c r="D284" s="30">
        <f>Returns!V284</f>
        <v>40560</v>
      </c>
      <c r="E284" s="31">
        <f t="shared" si="21"/>
        <v>5.3509234828496046</v>
      </c>
      <c r="F284" s="35"/>
      <c r="G284" s="35"/>
      <c r="H284" s="165">
        <f t="shared" si="22"/>
        <v>47948.69936026178</v>
      </c>
      <c r="I284" s="30"/>
      <c r="J284" s="30"/>
      <c r="K284" s="30">
        <f t="shared" si="23"/>
        <v>112492.49859212086</v>
      </c>
      <c r="L284" s="30"/>
      <c r="M284" s="30"/>
      <c r="N284" s="31">
        <f t="shared" si="24"/>
        <v>0.72626280720073089</v>
      </c>
      <c r="O284" s="37"/>
      <c r="P284" s="37"/>
      <c r="Q284" s="169">
        <f t="shared" si="20"/>
        <v>81699.117816537968</v>
      </c>
      <c r="S284" s="35"/>
      <c r="T284" s="37"/>
      <c r="U284" s="35"/>
      <c r="V284" s="37"/>
      <c r="W284" s="43"/>
      <c r="X284" s="44"/>
      <c r="Y284" s="35"/>
      <c r="Z284" s="37"/>
      <c r="AA284" s="65"/>
      <c r="AB284" s="65"/>
      <c r="AC284" s="65"/>
      <c r="AD284" s="65"/>
    </row>
    <row r="285" spans="2:33" x14ac:dyDescent="0.25">
      <c r="B285" s="27"/>
      <c r="C285" s="30"/>
      <c r="D285" s="30"/>
      <c r="E285" s="31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2:33" x14ac:dyDescent="0.25">
      <c r="B286" s="27"/>
      <c r="C286" s="30"/>
      <c r="D286" s="30"/>
      <c r="E286" s="31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S286" s="164" t="s">
        <v>64</v>
      </c>
      <c r="T286" s="164"/>
      <c r="U286" s="164"/>
      <c r="V286" s="164" t="s">
        <v>60</v>
      </c>
      <c r="W286" s="164"/>
      <c r="X286" s="164"/>
      <c r="Y286" s="164" t="s">
        <v>61</v>
      </c>
      <c r="Z286" s="164"/>
      <c r="AA286" s="164"/>
      <c r="AB286" s="164" t="s">
        <v>62</v>
      </c>
      <c r="AC286" s="164"/>
      <c r="AD286" s="164"/>
      <c r="AE286" s="244" t="s">
        <v>68</v>
      </c>
      <c r="AF286" s="244"/>
      <c r="AG286" s="244"/>
    </row>
    <row r="287" spans="2:33" x14ac:dyDescent="0.25">
      <c r="B287" s="27"/>
      <c r="C287" s="30"/>
      <c r="D287" s="30"/>
      <c r="E287" s="31"/>
      <c r="F287" s="254" t="s">
        <v>152</v>
      </c>
      <c r="G287" s="254"/>
      <c r="H287" s="254"/>
      <c r="I287" s="30"/>
      <c r="J287" s="30"/>
      <c r="K287" s="30"/>
      <c r="L287" s="30"/>
      <c r="M287" s="30"/>
      <c r="N287" s="30"/>
      <c r="O287" s="30"/>
      <c r="P287" s="30"/>
      <c r="Q287" s="30"/>
      <c r="S287" s="41" t="s">
        <v>55</v>
      </c>
      <c r="T287" s="42" t="s">
        <v>63</v>
      </c>
      <c r="U287" s="65">
        <v>2002</v>
      </c>
      <c r="V287" s="41" t="s">
        <v>55</v>
      </c>
      <c r="W287" s="42" t="s">
        <v>63</v>
      </c>
      <c r="X287" s="65">
        <v>2002</v>
      </c>
      <c r="Y287" s="41" t="s">
        <v>55</v>
      </c>
      <c r="Z287" s="42" t="s">
        <v>63</v>
      </c>
      <c r="AA287" s="65">
        <v>2002</v>
      </c>
      <c r="AB287" s="41" t="s">
        <v>55</v>
      </c>
      <c r="AC287" s="42" t="s">
        <v>63</v>
      </c>
      <c r="AD287" s="65">
        <v>2002</v>
      </c>
      <c r="AE287" s="41" t="s">
        <v>55</v>
      </c>
      <c r="AF287" s="42" t="s">
        <v>63</v>
      </c>
      <c r="AG287" s="65">
        <v>2002</v>
      </c>
    </row>
    <row r="288" spans="2:33" x14ac:dyDescent="0.25">
      <c r="B288" s="27">
        <v>44712</v>
      </c>
      <c r="F288" s="64">
        <f t="shared" ref="F288:F291" si="25">_xlfn.FORECAST.ETS($B288,$D$5:$D$248,$B$5:$B$248,12,1)</f>
        <v>46756.476854674351</v>
      </c>
      <c r="G288" s="65"/>
      <c r="H288" s="65"/>
      <c r="R288" t="s">
        <v>57</v>
      </c>
      <c r="S288" s="47">
        <f>AVERAGE(S249)</f>
        <v>-65227.3040489821</v>
      </c>
      <c r="T288" s="47">
        <f>AVERAGE(T249)</f>
        <v>190683.00828995346</v>
      </c>
      <c r="U288" s="47">
        <f>AA249</f>
        <v>90984.735714294831</v>
      </c>
      <c r="V288" s="47">
        <f>AVERAGE(U249)</f>
        <v>65227.3040489821</v>
      </c>
      <c r="W288" s="47">
        <f>AVERAGE(V249)</f>
        <v>190683.00828995346</v>
      </c>
      <c r="X288" s="47">
        <f>AB249</f>
        <v>90984.735714294831</v>
      </c>
      <c r="Y288" s="48">
        <f>AVERAGE(W249)</f>
        <v>0.17774172852046199</v>
      </c>
      <c r="Z288" s="48">
        <f>AVERAGE(X249)</f>
        <v>0.51960337755929087</v>
      </c>
      <c r="AA288" s="48">
        <f>AC249</f>
        <v>0.24792967347986755</v>
      </c>
      <c r="AB288" s="47">
        <f>SQRT(AVERAGE(Y249))</f>
        <v>65227.3040489821</v>
      </c>
      <c r="AC288" s="47">
        <f>SQRT(AVERAGE(Z249))</f>
        <v>190683.00828995346</v>
      </c>
      <c r="AD288" s="30">
        <f>SQRT(AVERAGE(AD249))</f>
        <v>90984.735714294831</v>
      </c>
    </row>
    <row r="289" spans="2:37" x14ac:dyDescent="0.25">
      <c r="B289" s="27">
        <v>44742</v>
      </c>
      <c r="F289" s="64">
        <f t="shared" si="25"/>
        <v>43921.373409784108</v>
      </c>
      <c r="G289" s="65"/>
      <c r="H289" s="65"/>
      <c r="R289" t="s">
        <v>58</v>
      </c>
      <c r="S289" s="47">
        <f>S261</f>
        <v>-96398.571375375905</v>
      </c>
      <c r="T289" s="47">
        <f>AVERAGE(T261)</f>
        <v>301803.42726897728</v>
      </c>
      <c r="U289" s="47">
        <f>AA261</f>
        <v>48399.172107397171</v>
      </c>
      <c r="V289" s="47">
        <f>AVERAGE(U261)</f>
        <v>96398.571375375905</v>
      </c>
      <c r="W289" s="47">
        <f>AVERAGE(V261)</f>
        <v>301803.42726897728</v>
      </c>
      <c r="X289" s="47">
        <f>AB261</f>
        <v>48399.172107397171</v>
      </c>
      <c r="Y289" s="48">
        <f>AVERAGE(W261)</f>
        <v>0.25834355210329579</v>
      </c>
      <c r="Z289" s="48">
        <f>AVERAGE(X261)</f>
        <v>0.80881872340208472</v>
      </c>
      <c r="AA289" s="48">
        <f>AC261</f>
        <v>0.12970746207840245</v>
      </c>
      <c r="AB289" s="47">
        <f>SQRT(AVERAGE(Y261))</f>
        <v>96398.571375375905</v>
      </c>
      <c r="AC289" s="47">
        <f>SQRT(AVERAGE(Z261))</f>
        <v>301803.42726897728</v>
      </c>
      <c r="AD289" s="30">
        <f>SQRT(AVERAGE(AD261))</f>
        <v>48399.172107397171</v>
      </c>
    </row>
    <row r="290" spans="2:37" x14ac:dyDescent="0.25">
      <c r="B290" s="27">
        <v>44773</v>
      </c>
      <c r="F290" s="64">
        <f t="shared" si="25"/>
        <v>44467.100573157841</v>
      </c>
      <c r="G290" s="65"/>
      <c r="H290" s="65"/>
      <c r="R290" t="s">
        <v>59</v>
      </c>
      <c r="S290" s="55">
        <f>AVERAGE(S273)</f>
        <v>-64827.506159582117</v>
      </c>
      <c r="T290" s="55">
        <f>AVERAGE(T273)</f>
        <v>288548.27192983974</v>
      </c>
      <c r="U290" s="55">
        <f>AA273</f>
        <v>87282.729986466118</v>
      </c>
      <c r="V290" s="55">
        <f>AVERAGE(U273)</f>
        <v>64827.506159582117</v>
      </c>
      <c r="W290" s="55">
        <f>AVERAGE(V273)</f>
        <v>288548.27192983974</v>
      </c>
      <c r="X290" s="55">
        <f>AB273</f>
        <v>87282.729986466118</v>
      </c>
      <c r="Y290" s="56">
        <f>AVERAGE(W273)</f>
        <v>0.18131133766538232</v>
      </c>
      <c r="Z290" s="56">
        <f>AVERAGE(X273)</f>
        <v>0.80701967828050991</v>
      </c>
      <c r="AA290" s="56">
        <f>AC273</f>
        <v>0.2441147202234836</v>
      </c>
      <c r="AB290" s="55">
        <f>SQRT(AVERAGE(Y273))</f>
        <v>64827.506159582117</v>
      </c>
      <c r="AC290" s="55">
        <f>SQRT(AVERAGE(Z273))</f>
        <v>288548.27192983974</v>
      </c>
      <c r="AD290" s="55">
        <f>SQRT(AVERAGE(AD273))</f>
        <v>87282.729986466118</v>
      </c>
      <c r="AE290" s="51"/>
      <c r="AF290" s="51"/>
    </row>
    <row r="291" spans="2:37" x14ac:dyDescent="0.25">
      <c r="B291" s="27">
        <v>44804</v>
      </c>
      <c r="F291" s="64">
        <f t="shared" si="25"/>
        <v>44612.776466895681</v>
      </c>
      <c r="G291" s="65"/>
      <c r="H291" s="65"/>
      <c r="R291" t="s">
        <v>69</v>
      </c>
      <c r="S291" s="47">
        <f t="shared" ref="S291:Z291" si="26">AVERAGE(S288:S290)</f>
        <v>-75484.460527980045</v>
      </c>
      <c r="T291" s="47">
        <f t="shared" si="26"/>
        <v>260344.90249625684</v>
      </c>
      <c r="U291" s="47">
        <f t="shared" si="26"/>
        <v>75555.545936052702</v>
      </c>
      <c r="V291" s="47">
        <f t="shared" si="26"/>
        <v>75484.460527980045</v>
      </c>
      <c r="W291" s="47">
        <f t="shared" si="26"/>
        <v>260344.90249625684</v>
      </c>
      <c r="X291" s="47">
        <f t="shared" si="26"/>
        <v>75555.545936052702</v>
      </c>
      <c r="Y291" s="48">
        <f t="shared" si="26"/>
        <v>0.20579887276304673</v>
      </c>
      <c r="Z291" s="48">
        <f t="shared" si="26"/>
        <v>0.71181392641396179</v>
      </c>
      <c r="AA291" s="48">
        <f>AVERAGE(AA288:AA290)</f>
        <v>0.20725061859391788</v>
      </c>
      <c r="AB291" s="47">
        <f>AVERAGE(AB288:AB290)</f>
        <v>75484.460527980045</v>
      </c>
      <c r="AC291" s="47">
        <f>AVERAGE(AC288:AC290)</f>
        <v>260344.90249625684</v>
      </c>
      <c r="AD291" s="47">
        <f t="shared" ref="AD291" si="27">AVERAGE(AD288:AD290)</f>
        <v>75555.545936052702</v>
      </c>
      <c r="AE291" s="30">
        <f>SQRT(AVERAGE(Y249,Y261,Y273))</f>
        <v>76919.636226350893</v>
      </c>
      <c r="AF291" s="30">
        <f>SQRT(AVERAGE(Z249,Z261,Z273))</f>
        <v>265019.13364604709</v>
      </c>
      <c r="AG291" s="47">
        <f>SQRT(AVERAGE(AD273,AD261,AD249))</f>
        <v>77972.167999382698</v>
      </c>
    </row>
    <row r="292" spans="2:37" x14ac:dyDescent="0.25">
      <c r="B292" s="27">
        <v>44834</v>
      </c>
      <c r="F292" s="179">
        <f>_xlfn.FORECAST.ETS($B292,$D$5:$D$252,$B$5:$B$252,12,1)</f>
        <v>49111.258456668678</v>
      </c>
      <c r="G292" s="65"/>
      <c r="H292" s="65"/>
      <c r="R292" t="s">
        <v>70</v>
      </c>
      <c r="S292" s="47">
        <f>ABS(S291)</f>
        <v>75484.460527980045</v>
      </c>
      <c r="T292" s="47">
        <f>ABS(T291)</f>
        <v>260344.90249625684</v>
      </c>
      <c r="U292" s="47">
        <f>ABS(U291)</f>
        <v>75555.545936052702</v>
      </c>
      <c r="V292" s="47"/>
      <c r="W292" s="47"/>
      <c r="X292" s="47"/>
      <c r="Y292" s="48"/>
      <c r="Z292" s="48"/>
      <c r="AA292" s="48"/>
      <c r="AE292" s="30"/>
      <c r="AF292" s="30"/>
    </row>
    <row r="293" spans="2:37" x14ac:dyDescent="0.25">
      <c r="B293" s="27">
        <v>44865</v>
      </c>
      <c r="F293" s="170">
        <f t="shared" ref="F293:F299" si="28">_xlfn.FORECAST.ETS($B293,$D$5:$D$252,$B$5:$B$252,12,1)</f>
        <v>50525.750573151818</v>
      </c>
      <c r="G293" s="65"/>
      <c r="H293" s="65"/>
      <c r="S293" s="60" t="s">
        <v>65</v>
      </c>
      <c r="T293" s="60"/>
      <c r="U293" s="60"/>
      <c r="V293" s="60"/>
      <c r="W293" s="60"/>
      <c r="X293" s="60"/>
      <c r="Y293" s="60"/>
      <c r="Z293" s="60"/>
      <c r="AA293" s="60"/>
    </row>
    <row r="294" spans="2:37" x14ac:dyDescent="0.25">
      <c r="B294" s="27">
        <v>44895</v>
      </c>
      <c r="F294" s="170">
        <f t="shared" si="28"/>
        <v>49851.587109306056</v>
      </c>
      <c r="G294" s="65"/>
      <c r="H294" s="65"/>
      <c r="S294" t="s">
        <v>64</v>
      </c>
      <c r="V294" t="s">
        <v>60</v>
      </c>
      <c r="Y294" t="s">
        <v>61</v>
      </c>
      <c r="AB294" t="s">
        <v>62</v>
      </c>
      <c r="AE294" t="s">
        <v>68</v>
      </c>
    </row>
    <row r="295" spans="2:37" x14ac:dyDescent="0.25">
      <c r="B295" s="27">
        <v>44926</v>
      </c>
      <c r="F295" s="170">
        <f t="shared" si="28"/>
        <v>58748.183245548018</v>
      </c>
      <c r="G295" s="65"/>
      <c r="H295" s="65"/>
      <c r="S295" s="41" t="s">
        <v>55</v>
      </c>
      <c r="T295" s="42" t="s">
        <v>63</v>
      </c>
      <c r="U295" s="65">
        <v>2002</v>
      </c>
      <c r="V295" s="41" t="s">
        <v>55</v>
      </c>
      <c r="W295" s="42" t="s">
        <v>63</v>
      </c>
      <c r="X295" s="65">
        <v>2002</v>
      </c>
      <c r="Y295" s="41" t="s">
        <v>55</v>
      </c>
      <c r="Z295" s="42" t="s">
        <v>63</v>
      </c>
      <c r="AA295" s="65">
        <v>2002</v>
      </c>
      <c r="AB295" s="41" t="s">
        <v>55</v>
      </c>
      <c r="AC295" s="42" t="s">
        <v>63</v>
      </c>
      <c r="AD295" s="65">
        <v>2002</v>
      </c>
      <c r="AE295" s="41" t="s">
        <v>55</v>
      </c>
      <c r="AF295" s="42" t="s">
        <v>63</v>
      </c>
      <c r="AG295" s="65">
        <v>2002</v>
      </c>
    </row>
    <row r="296" spans="2:37" x14ac:dyDescent="0.25">
      <c r="B296" s="27">
        <v>44957</v>
      </c>
      <c r="F296" s="170">
        <f t="shared" si="28"/>
        <v>68701.356691643203</v>
      </c>
      <c r="G296" s="65"/>
      <c r="H296" s="65"/>
      <c r="R296" t="s">
        <v>57</v>
      </c>
      <c r="V296" s="49">
        <f t="shared" ref="V296:X298" si="29">RANK(V288,$V288:$X288,1)</f>
        <v>1</v>
      </c>
      <c r="W296">
        <f t="shared" si="29"/>
        <v>3</v>
      </c>
      <c r="X296">
        <f t="shared" si="29"/>
        <v>2</v>
      </c>
      <c r="Y296" s="49">
        <f t="shared" ref="Y296:AA298" si="30">RANK(Y288,$Y288:$AA288,1)</f>
        <v>1</v>
      </c>
      <c r="Z296">
        <f t="shared" si="30"/>
        <v>3</v>
      </c>
      <c r="AA296">
        <f t="shared" si="30"/>
        <v>2</v>
      </c>
      <c r="AB296" s="49">
        <f t="shared" ref="AB296:AD298" si="31">RANK(AB288,$AB288:$AD288,1)</f>
        <v>1</v>
      </c>
      <c r="AC296">
        <f t="shared" si="31"/>
        <v>3</v>
      </c>
      <c r="AD296">
        <f t="shared" si="31"/>
        <v>2</v>
      </c>
    </row>
    <row r="297" spans="2:37" x14ac:dyDescent="0.25">
      <c r="B297" s="27">
        <v>44985</v>
      </c>
      <c r="F297" s="170">
        <f t="shared" si="28"/>
        <v>61089.954407133977</v>
      </c>
      <c r="G297" s="65"/>
      <c r="H297" s="65"/>
      <c r="R297" t="s">
        <v>58</v>
      </c>
      <c r="V297" s="49">
        <f t="shared" si="29"/>
        <v>2</v>
      </c>
      <c r="W297">
        <f t="shared" si="29"/>
        <v>3</v>
      </c>
      <c r="X297">
        <f t="shared" si="29"/>
        <v>1</v>
      </c>
      <c r="Y297" s="49">
        <f t="shared" si="30"/>
        <v>2</v>
      </c>
      <c r="Z297">
        <f t="shared" si="30"/>
        <v>3</v>
      </c>
      <c r="AA297">
        <f t="shared" si="30"/>
        <v>1</v>
      </c>
      <c r="AB297" s="49">
        <f t="shared" si="31"/>
        <v>2</v>
      </c>
      <c r="AC297">
        <f t="shared" si="31"/>
        <v>3</v>
      </c>
      <c r="AD297">
        <f t="shared" si="31"/>
        <v>1</v>
      </c>
    </row>
    <row r="298" spans="2:37" x14ac:dyDescent="0.25">
      <c r="B298" s="27">
        <v>45016</v>
      </c>
      <c r="F298" s="170">
        <f t="shared" si="28"/>
        <v>59494.33265661051</v>
      </c>
      <c r="G298" s="65"/>
      <c r="H298" s="65"/>
      <c r="R298" t="s">
        <v>59</v>
      </c>
      <c r="S298" s="51"/>
      <c r="T298" s="58"/>
      <c r="U298" s="51"/>
      <c r="V298" s="57">
        <f t="shared" si="29"/>
        <v>1</v>
      </c>
      <c r="W298" s="51">
        <f t="shared" si="29"/>
        <v>3</v>
      </c>
      <c r="X298" s="51">
        <f t="shared" si="29"/>
        <v>2</v>
      </c>
      <c r="Y298" s="57">
        <f t="shared" si="30"/>
        <v>1</v>
      </c>
      <c r="Z298" s="51">
        <f t="shared" si="30"/>
        <v>3</v>
      </c>
      <c r="AA298" s="51">
        <f t="shared" si="30"/>
        <v>2</v>
      </c>
      <c r="AB298" s="57">
        <f t="shared" si="31"/>
        <v>1</v>
      </c>
      <c r="AC298" s="51">
        <f t="shared" si="31"/>
        <v>3</v>
      </c>
      <c r="AD298" s="51">
        <f t="shared" si="31"/>
        <v>2</v>
      </c>
      <c r="AE298" s="51"/>
      <c r="AF298" s="51"/>
    </row>
    <row r="299" spans="2:37" x14ac:dyDescent="0.25">
      <c r="B299" s="32">
        <v>45046</v>
      </c>
      <c r="F299" s="171">
        <f t="shared" si="28"/>
        <v>60440.312574232514</v>
      </c>
      <c r="G299" s="66"/>
      <c r="H299" s="66"/>
      <c r="R299" t="s">
        <v>69</v>
      </c>
      <c r="S299">
        <f>RANK(S292,$S292:$U292,1)</f>
        <v>1</v>
      </c>
      <c r="T299">
        <f>RANK(T292,$S292:$U292,1)</f>
        <v>3</v>
      </c>
      <c r="U299">
        <f>RANK(U292,$S292:$U292,1)</f>
        <v>2</v>
      </c>
      <c r="V299">
        <f>RANK(V291,$V291:$X291,1)</f>
        <v>1</v>
      </c>
      <c r="W299">
        <f>RANK(W291,$V291:$X291,1)</f>
        <v>3</v>
      </c>
      <c r="X299">
        <f>RANK(X291,$V291:$X291,1)</f>
        <v>2</v>
      </c>
      <c r="Y299">
        <f>RANK(Y291,$Y291:$Z291,1)</f>
        <v>1</v>
      </c>
      <c r="Z299">
        <f>RANK(Z291,$Y291:$AA291,1)</f>
        <v>3</v>
      </c>
      <c r="AA299">
        <f>RANK(AA291,$Y291:$AA291,1)</f>
        <v>2</v>
      </c>
      <c r="AB299">
        <f>RANK(AB291,$AB291:$AD291,1)</f>
        <v>1</v>
      </c>
      <c r="AC299">
        <f>RANK(AC291,$AB291:$AD291,1)</f>
        <v>3</v>
      </c>
      <c r="AD299">
        <f>RANK(AD291,$AB291:$AD291,1)</f>
        <v>2</v>
      </c>
      <c r="AE299">
        <f>RANK(AE291,$AE291:$AG291,1)</f>
        <v>1</v>
      </c>
      <c r="AF299">
        <f>RANK(AF291,$AE291:$AG291,1)</f>
        <v>3</v>
      </c>
      <c r="AG299">
        <f>RANK(AG291,$AE291:$AG291,1)</f>
        <v>2</v>
      </c>
      <c r="AK299">
        <f>RANK(AE291,$AE291:$AF291,1)</f>
        <v>1</v>
      </c>
    </row>
    <row r="300" spans="2:37" x14ac:dyDescent="0.25">
      <c r="B300" s="27">
        <v>45077</v>
      </c>
      <c r="F300" s="65"/>
      <c r="G300" s="64">
        <f t="shared" ref="G300:G303" si="32">_xlfn.FORECAST.ETS($B300,$D$5:$D$260,$B$5:$B$260,12,1)</f>
        <v>57138.366861586743</v>
      </c>
      <c r="H300" s="65"/>
    </row>
    <row r="301" spans="2:37" x14ac:dyDescent="0.25">
      <c r="B301" s="27">
        <v>45107</v>
      </c>
      <c r="F301" s="65"/>
      <c r="G301" s="64">
        <f t="shared" si="32"/>
        <v>52039.446248038919</v>
      </c>
      <c r="H301" s="65"/>
      <c r="S301" s="252" t="s">
        <v>66</v>
      </c>
      <c r="T301" s="252"/>
    </row>
    <row r="302" spans="2:37" x14ac:dyDescent="0.25">
      <c r="B302" s="27">
        <v>45138</v>
      </c>
      <c r="F302" s="65"/>
      <c r="G302" s="64">
        <f t="shared" si="32"/>
        <v>51319.33236240039</v>
      </c>
      <c r="H302" s="65"/>
      <c r="S302" s="41" t="s">
        <v>55</v>
      </c>
      <c r="T302" s="42" t="s">
        <v>63</v>
      </c>
      <c r="U302" s="65">
        <v>2002</v>
      </c>
      <c r="W302" s="51" t="s">
        <v>67</v>
      </c>
    </row>
    <row r="303" spans="2:37" x14ac:dyDescent="0.25">
      <c r="B303" s="27">
        <v>45169</v>
      </c>
      <c r="F303" s="65"/>
      <c r="G303" s="64">
        <f t="shared" si="32"/>
        <v>48138.193136652953</v>
      </c>
      <c r="H303" s="65"/>
      <c r="S303" s="50">
        <f>AVERAGE(S299,V299,Y299,AB299)</f>
        <v>1</v>
      </c>
      <c r="T303" s="50">
        <f>AVERAGE(T299,W299,Z299,AC299)</f>
        <v>3</v>
      </c>
      <c r="U303" s="50">
        <f>AVERAGE(U299,X299,AA299,AD299)</f>
        <v>2</v>
      </c>
      <c r="W303" s="52" t="str">
        <f>_xlfn.XLOOKUP(MIN(S303:U303),S303:U303,S302:U302,,0)</f>
        <v>Returns Only</v>
      </c>
    </row>
    <row r="304" spans="2:37" x14ac:dyDescent="0.25">
      <c r="B304" s="27">
        <v>45199</v>
      </c>
      <c r="F304" s="65"/>
      <c r="G304" s="179">
        <f>_xlfn.FORECAST.ETS($B304,$D$5:$D$264,$B$5:$B$264,12,1)</f>
        <v>49647.225443771502</v>
      </c>
      <c r="H304" s="65"/>
    </row>
    <row r="305" spans="2:8" x14ac:dyDescent="0.25">
      <c r="B305" s="27">
        <v>45230</v>
      </c>
      <c r="F305" s="65"/>
      <c r="G305" s="170">
        <f t="shared" ref="G305:G311" si="33">_xlfn.FORECAST.ETS($B305,$D$5:$D$264,$B$5:$B$264,12,1)</f>
        <v>52283.069808367472</v>
      </c>
      <c r="H305" s="65"/>
    </row>
    <row r="306" spans="2:8" x14ac:dyDescent="0.25">
      <c r="B306" s="27">
        <v>45260</v>
      </c>
      <c r="F306" s="65"/>
      <c r="G306" s="170">
        <f t="shared" si="33"/>
        <v>50493.220185857666</v>
      </c>
      <c r="H306" s="65"/>
    </row>
    <row r="307" spans="2:8" x14ac:dyDescent="0.25">
      <c r="B307" s="27">
        <v>45291</v>
      </c>
      <c r="F307" s="65"/>
      <c r="G307" s="170">
        <f t="shared" si="33"/>
        <v>51650.066332853887</v>
      </c>
      <c r="H307" s="65"/>
    </row>
    <row r="308" spans="2:8" x14ac:dyDescent="0.25">
      <c r="B308" s="27">
        <v>45322</v>
      </c>
      <c r="F308" s="65"/>
      <c r="G308" s="170">
        <f t="shared" si="33"/>
        <v>51896.780448710531</v>
      </c>
      <c r="H308" s="65"/>
    </row>
    <row r="309" spans="2:8" x14ac:dyDescent="0.25">
      <c r="B309" s="27">
        <v>45351</v>
      </c>
      <c r="F309" s="65"/>
      <c r="G309" s="170">
        <f t="shared" si="33"/>
        <v>51837.019079891274</v>
      </c>
      <c r="H309" s="65"/>
    </row>
    <row r="310" spans="2:8" x14ac:dyDescent="0.25">
      <c r="B310" s="27">
        <v>45382</v>
      </c>
      <c r="F310" s="65"/>
      <c r="G310" s="170">
        <f t="shared" si="33"/>
        <v>56113.464514151252</v>
      </c>
      <c r="H310" s="65"/>
    </row>
    <row r="311" spans="2:8" x14ac:dyDescent="0.25">
      <c r="B311" s="32">
        <v>45412</v>
      </c>
      <c r="F311" s="66"/>
      <c r="G311" s="171">
        <f t="shared" si="33"/>
        <v>57619.326293793587</v>
      </c>
      <c r="H311" s="66"/>
    </row>
    <row r="312" spans="2:8" x14ac:dyDescent="0.25">
      <c r="B312" s="27">
        <v>45443</v>
      </c>
      <c r="F312" s="65"/>
      <c r="G312" s="65"/>
      <c r="H312" s="64">
        <f t="shared" ref="H312:H315" si="34">_xlfn.FORECAST.ETS($B312,$D$5:$D$272,$B$5:$B$272,12,1)</f>
        <v>54818.37650629491</v>
      </c>
    </row>
    <row r="313" spans="2:8" x14ac:dyDescent="0.25">
      <c r="B313" s="27">
        <v>45473</v>
      </c>
      <c r="F313" s="65"/>
      <c r="G313" s="65"/>
      <c r="H313" s="64">
        <f t="shared" si="34"/>
        <v>50700.492253056153</v>
      </c>
    </row>
    <row r="314" spans="2:8" x14ac:dyDescent="0.25">
      <c r="B314" s="27">
        <v>45504</v>
      </c>
      <c r="F314" s="65"/>
      <c r="G314" s="65"/>
      <c r="H314" s="64">
        <f t="shared" si="34"/>
        <v>52344.997072439823</v>
      </c>
    </row>
    <row r="315" spans="2:8" x14ac:dyDescent="0.25">
      <c r="B315" s="27">
        <v>45535</v>
      </c>
      <c r="F315" s="65"/>
      <c r="G315" s="65"/>
      <c r="H315" s="64">
        <f t="shared" si="34"/>
        <v>51633.763978753857</v>
      </c>
    </row>
    <row r="316" spans="2:8" x14ac:dyDescent="0.25">
      <c r="B316" s="27">
        <v>45565</v>
      </c>
      <c r="F316" s="65"/>
      <c r="G316" s="65"/>
      <c r="H316" s="179">
        <f>_xlfn.FORECAST.ETS($B316,$D$5:$D$276,$B$5:$B$276,12,1)</f>
        <v>52462.945380005272</v>
      </c>
    </row>
    <row r="317" spans="2:8" x14ac:dyDescent="0.25">
      <c r="B317" s="27">
        <v>45596</v>
      </c>
      <c r="F317" s="65"/>
      <c r="G317" s="65"/>
      <c r="H317" s="170">
        <f t="shared" ref="H317:H323" si="35">_xlfn.FORECAST.ETS($B317,$D$5:$D$276,$B$5:$B$276,12,1)</f>
        <v>55146.871550489283</v>
      </c>
    </row>
    <row r="318" spans="2:8" x14ac:dyDescent="0.25">
      <c r="B318" s="27">
        <v>45626</v>
      </c>
      <c r="F318" s="65"/>
      <c r="G318" s="65"/>
      <c r="H318" s="170">
        <f t="shared" si="35"/>
        <v>53438.726715105164</v>
      </c>
    </row>
    <row r="319" spans="2:8" x14ac:dyDescent="0.25">
      <c r="B319" s="27">
        <v>45657</v>
      </c>
      <c r="F319" s="65"/>
      <c r="G319" s="65"/>
      <c r="H319" s="170">
        <f t="shared" si="35"/>
        <v>54619.51771629569</v>
      </c>
    </row>
    <row r="320" spans="2:8" x14ac:dyDescent="0.25">
      <c r="B320" s="27">
        <v>45688</v>
      </c>
      <c r="F320" s="65"/>
      <c r="G320" s="65"/>
      <c r="H320" s="170">
        <f t="shared" si="35"/>
        <v>54891.474012942279</v>
      </c>
    </row>
    <row r="321" spans="2:12" x14ac:dyDescent="0.25">
      <c r="B321" s="27">
        <v>45716</v>
      </c>
      <c r="F321" s="65"/>
      <c r="G321" s="65"/>
      <c r="H321" s="170">
        <f t="shared" si="35"/>
        <v>54791.287101198017</v>
      </c>
    </row>
    <row r="322" spans="2:12" x14ac:dyDescent="0.25">
      <c r="B322" s="27">
        <v>45747</v>
      </c>
      <c r="F322" s="65"/>
      <c r="G322" s="65"/>
      <c r="H322" s="170">
        <f t="shared" si="35"/>
        <v>58985.692222755664</v>
      </c>
    </row>
    <row r="323" spans="2:12" x14ac:dyDescent="0.25">
      <c r="B323" s="27">
        <v>45777</v>
      </c>
      <c r="F323" s="65"/>
      <c r="G323" s="65"/>
      <c r="H323" s="170">
        <f t="shared" si="35"/>
        <v>60494.215287674779</v>
      </c>
    </row>
    <row r="325" spans="2:12" x14ac:dyDescent="0.25">
      <c r="C325" s="108"/>
      <c r="D325" s="260" t="s">
        <v>110</v>
      </c>
      <c r="E325" s="261"/>
      <c r="F325" s="262"/>
      <c r="G325" s="261" t="s">
        <v>115</v>
      </c>
      <c r="H325" s="261"/>
      <c r="I325" s="262"/>
      <c r="J325" s="260" t="s">
        <v>117</v>
      </c>
      <c r="K325" s="261"/>
      <c r="L325" s="262"/>
    </row>
    <row r="326" spans="2:12" x14ac:dyDescent="0.25">
      <c r="B326" t="s">
        <v>116</v>
      </c>
      <c r="C326" s="57" t="s">
        <v>109</v>
      </c>
      <c r="D326" s="57" t="s">
        <v>111</v>
      </c>
      <c r="E326" s="51" t="s">
        <v>112</v>
      </c>
      <c r="F326" s="58" t="s">
        <v>113</v>
      </c>
      <c r="G326" s="57" t="s">
        <v>111</v>
      </c>
      <c r="H326" s="51" t="s">
        <v>112</v>
      </c>
      <c r="I326" s="58" t="s">
        <v>113</v>
      </c>
      <c r="J326" s="57" t="s">
        <v>111</v>
      </c>
      <c r="K326" s="51" t="s">
        <v>112</v>
      </c>
      <c r="L326" s="58" t="s">
        <v>113</v>
      </c>
    </row>
    <row r="327" spans="2:12" x14ac:dyDescent="0.25">
      <c r="B327" t="s">
        <v>106</v>
      </c>
      <c r="C327" s="109">
        <f>SUM(D249:D260)</f>
        <v>582728</v>
      </c>
      <c r="D327" s="109">
        <f>SUM(D249:D252,F253:F260)</f>
        <v>517500.6959510179</v>
      </c>
      <c r="E327" s="47">
        <f>SUM(D249:D252,F292:F299)</f>
        <v>673712.73571429471</v>
      </c>
      <c r="F327" s="110">
        <f>SUM(D249:D252,O253:O260)</f>
        <v>773411.00828995346</v>
      </c>
      <c r="G327" s="111">
        <f>D327-$C327</f>
        <v>-65227.3040489821</v>
      </c>
      <c r="H327" s="111">
        <f t="shared" ref="H327:I329" si="36">E327-$C327</f>
        <v>90984.735714294715</v>
      </c>
      <c r="I327" s="112">
        <f t="shared" si="36"/>
        <v>190683.00828995346</v>
      </c>
      <c r="J327" s="118">
        <f>G327/$C327</f>
        <v>-0.11193439142958997</v>
      </c>
      <c r="K327" s="119">
        <f t="shared" ref="K327:L330" si="37">H327/$C327</f>
        <v>0.15613585706246261</v>
      </c>
      <c r="L327" s="120">
        <f t="shared" si="37"/>
        <v>0.32722472283801957</v>
      </c>
    </row>
    <row r="328" spans="2:12" x14ac:dyDescent="0.25">
      <c r="B328" t="s">
        <v>107</v>
      </c>
      <c r="C328" s="109">
        <f>SUM(D261:D272)</f>
        <v>578417</v>
      </c>
      <c r="D328" s="109">
        <f>SUM(D261:D264,G265:G272)</f>
        <v>482018.4286246241</v>
      </c>
      <c r="E328" s="47">
        <f>SUM(D261:D264,G304:G311)</f>
        <v>626816.17210739723</v>
      </c>
      <c r="F328" s="110">
        <f>SUM(D261:D264,P265:P272)</f>
        <v>880220.42726897728</v>
      </c>
      <c r="G328" s="111">
        <f t="shared" ref="G328:G329" si="38">D328-$C328</f>
        <v>-96398.571375375905</v>
      </c>
      <c r="H328" s="111">
        <f t="shared" si="36"/>
        <v>48399.172107397229</v>
      </c>
      <c r="I328" s="112">
        <f t="shared" si="36"/>
        <v>301803.42726897728</v>
      </c>
      <c r="J328" s="118">
        <f t="shared" ref="J328:J330" si="39">G328/$C328</f>
        <v>-0.16665929835287674</v>
      </c>
      <c r="K328" s="119">
        <f t="shared" si="37"/>
        <v>8.3675224115814767E-2</v>
      </c>
      <c r="L328" s="120">
        <f t="shared" si="37"/>
        <v>0.52177482209025194</v>
      </c>
    </row>
    <row r="329" spans="2:12" x14ac:dyDescent="0.25">
      <c r="B329" t="s">
        <v>108</v>
      </c>
      <c r="C329" s="109">
        <f>SUM(D273:D284)</f>
        <v>554610</v>
      </c>
      <c r="D329" s="109">
        <f>SUM(D273:D276,H277:H284)</f>
        <v>489782.49384041794</v>
      </c>
      <c r="E329" s="47">
        <f>SUM(D273:D276,H316:H323)</f>
        <v>641892.72998646612</v>
      </c>
      <c r="F329" s="110">
        <f>SUM(D273:D276,Q277:Q284)</f>
        <v>843158.27192983974</v>
      </c>
      <c r="G329" s="111">
        <f t="shared" si="38"/>
        <v>-64827.506159582059</v>
      </c>
      <c r="H329" s="111">
        <f t="shared" si="36"/>
        <v>87282.729986466118</v>
      </c>
      <c r="I329" s="112">
        <f t="shared" si="36"/>
        <v>288548.27192983974</v>
      </c>
      <c r="J329" s="118">
        <f t="shared" si="39"/>
        <v>-0.11688845523806289</v>
      </c>
      <c r="K329" s="119">
        <f t="shared" si="37"/>
        <v>0.15737676923688018</v>
      </c>
      <c r="L329" s="120">
        <f t="shared" si="37"/>
        <v>0.52027239308674522</v>
      </c>
    </row>
    <row r="330" spans="2:12" x14ac:dyDescent="0.25">
      <c r="B330" s="69" t="s">
        <v>114</v>
      </c>
      <c r="C330" s="113">
        <f>SUM(C327:C329)</f>
        <v>1715755</v>
      </c>
      <c r="D330" s="113">
        <f t="shared" ref="D330:F330" si="40">SUM(D327:D329)</f>
        <v>1489301.6184160598</v>
      </c>
      <c r="E330" s="114">
        <f t="shared" si="40"/>
        <v>1942421.6378081581</v>
      </c>
      <c r="F330" s="115">
        <f t="shared" si="40"/>
        <v>2496789.7074887706</v>
      </c>
      <c r="G330" s="114">
        <f>SUM(G327:G329)</f>
        <v>-226453.38158394006</v>
      </c>
      <c r="H330" s="116">
        <f t="shared" ref="H330:I330" si="41">SUM(H327:H329)</f>
        <v>226666.63780815806</v>
      </c>
      <c r="I330" s="117">
        <f t="shared" si="41"/>
        <v>781034.70748877048</v>
      </c>
      <c r="J330" s="121">
        <f t="shared" si="39"/>
        <v>-0.13198468405100966</v>
      </c>
      <c r="K330" s="122">
        <f t="shared" si="37"/>
        <v>0.13210897698573401</v>
      </c>
      <c r="L330" s="123">
        <f t="shared" si="37"/>
        <v>0.45521342353003225</v>
      </c>
    </row>
    <row r="331" spans="2:12" x14ac:dyDescent="0.25">
      <c r="B331" s="69" t="s">
        <v>118</v>
      </c>
      <c r="G331" s="124">
        <f>ABS(G327)+ABS(G328)+ABS(G329)</f>
        <v>226453.38158394006</v>
      </c>
      <c r="H331" s="125">
        <f t="shared" ref="H331:I331" si="42">ABS(H327)+ABS(H328)+ABS(H329)</f>
        <v>226666.63780815806</v>
      </c>
      <c r="I331" s="125">
        <f t="shared" si="42"/>
        <v>781034.70748877048</v>
      </c>
      <c r="J331" s="126">
        <f>G331/$C330</f>
        <v>0.13198468405100966</v>
      </c>
      <c r="K331" s="126">
        <f>H331/$C330</f>
        <v>0.13210897698573401</v>
      </c>
      <c r="L331" s="127">
        <f>I331/$C330</f>
        <v>0.45521342353003225</v>
      </c>
    </row>
    <row r="334" spans="2:12" x14ac:dyDescent="0.25">
      <c r="C334" s="108"/>
      <c r="D334" s="260" t="s">
        <v>145</v>
      </c>
      <c r="E334" s="261"/>
      <c r="F334" s="262"/>
      <c r="G334" s="261" t="s">
        <v>115</v>
      </c>
      <c r="H334" s="261"/>
      <c r="I334" s="262"/>
      <c r="J334" s="260" t="s">
        <v>117</v>
      </c>
      <c r="K334" s="261"/>
      <c r="L334" s="262"/>
    </row>
    <row r="335" spans="2:12" x14ac:dyDescent="0.25">
      <c r="B335" t="s">
        <v>116</v>
      </c>
      <c r="C335" s="57" t="s">
        <v>109</v>
      </c>
      <c r="D335" s="57" t="s">
        <v>111</v>
      </c>
      <c r="E335" s="51" t="s">
        <v>112</v>
      </c>
      <c r="F335" s="58" t="s">
        <v>113</v>
      </c>
      <c r="G335" s="57" t="s">
        <v>111</v>
      </c>
      <c r="H335" s="51" t="s">
        <v>112</v>
      </c>
      <c r="I335" s="58" t="s">
        <v>113</v>
      </c>
      <c r="J335" s="57" t="s">
        <v>111</v>
      </c>
      <c r="K335" s="51" t="s">
        <v>112</v>
      </c>
      <c r="L335" s="58" t="s">
        <v>113</v>
      </c>
    </row>
    <row r="336" spans="2:12" x14ac:dyDescent="0.25">
      <c r="B336" t="s">
        <v>106</v>
      </c>
      <c r="C336" s="109">
        <f>C327</f>
        <v>582728</v>
      </c>
      <c r="D336" s="109">
        <f>SUM($D249:$D257,F258:F260)</f>
        <v>557457.30936349742</v>
      </c>
      <c r="E336" s="47">
        <f>SUM($D249:$D257,F297:F299)</f>
        <v>621633.59963797696</v>
      </c>
      <c r="F336" s="110">
        <f>SUM($D249:D257,O258:O260)</f>
        <v>639333.58662473527</v>
      </c>
      <c r="G336" s="111">
        <f>D336-$C336</f>
        <v>-25270.690636502579</v>
      </c>
      <c r="H336" s="111">
        <f t="shared" ref="H336:H338" si="43">E336-$C336</f>
        <v>38905.599637976964</v>
      </c>
      <c r="I336" s="112">
        <f t="shared" ref="I336:I338" si="44">F336-$C336</f>
        <v>56605.586624735268</v>
      </c>
      <c r="J336" s="118">
        <f>G336/$C336</f>
        <v>-4.3366185658665068E-2</v>
      </c>
      <c r="K336" s="119">
        <f t="shared" ref="K336:K339" si="45">H336/$C336</f>
        <v>6.6764596240401972E-2</v>
      </c>
      <c r="L336" s="120">
        <f t="shared" ref="L336:L339" si="46">I336/$C336</f>
        <v>9.7138950976673966E-2</v>
      </c>
    </row>
    <row r="337" spans="2:12" x14ac:dyDescent="0.25">
      <c r="B337" t="s">
        <v>107</v>
      </c>
      <c r="C337" s="109">
        <f t="shared" ref="C337:C338" si="47">C328</f>
        <v>578417</v>
      </c>
      <c r="D337" s="109">
        <f>SUM($D261:$D269,G270:G272)</f>
        <v>542019.42885771429</v>
      </c>
      <c r="E337" s="47">
        <f>SUM($D261:$D269,G309:G311)</f>
        <v>600539.80988783611</v>
      </c>
      <c r="F337" s="110">
        <f>SUM($D261:$D269,P270:P272)</f>
        <v>661427.80674042506</v>
      </c>
      <c r="G337" s="111">
        <f t="shared" ref="G337:G338" si="48">D337-$C337</f>
        <v>-36397.571142285713</v>
      </c>
      <c r="H337" s="111">
        <f t="shared" si="43"/>
        <v>22122.809887836105</v>
      </c>
      <c r="I337" s="112">
        <f t="shared" si="44"/>
        <v>83010.806740425061</v>
      </c>
      <c r="J337" s="118">
        <f t="shared" ref="J337:J339" si="49">G337/$C337</f>
        <v>-6.2926178072715208E-2</v>
      </c>
      <c r="K337" s="119">
        <f t="shared" si="45"/>
        <v>3.8247164049182693E-2</v>
      </c>
      <c r="L337" s="120">
        <f t="shared" si="46"/>
        <v>0.14351377421553146</v>
      </c>
    </row>
    <row r="338" spans="2:12" x14ac:dyDescent="0.25">
      <c r="B338" t="s">
        <v>108</v>
      </c>
      <c r="C338" s="109">
        <f t="shared" si="47"/>
        <v>554610</v>
      </c>
      <c r="D338" s="109">
        <f>SUM($D273:$D281,H282:H284)</f>
        <v>537766.67863049358</v>
      </c>
      <c r="E338" s="47">
        <f>SUM($D273:$D281,H321:H323)</f>
        <v>599109.19461162842</v>
      </c>
      <c r="F338" s="110">
        <f>SUM($D273:$D281,Q282:Q284)</f>
        <v>641913.53802376974</v>
      </c>
      <c r="G338" s="111">
        <f t="shared" si="48"/>
        <v>-16843.321369506419</v>
      </c>
      <c r="H338" s="111">
        <f t="shared" si="43"/>
        <v>44499.194611628423</v>
      </c>
      <c r="I338" s="112">
        <f t="shared" si="44"/>
        <v>87303.538023769739</v>
      </c>
      <c r="J338" s="118">
        <f t="shared" si="49"/>
        <v>-3.036966763943387E-2</v>
      </c>
      <c r="K338" s="119">
        <f t="shared" si="45"/>
        <v>8.0235110458932266E-2</v>
      </c>
      <c r="L338" s="120">
        <f t="shared" si="46"/>
        <v>0.157414287560213</v>
      </c>
    </row>
    <row r="339" spans="2:12" x14ac:dyDescent="0.25">
      <c r="B339" s="69" t="s">
        <v>114</v>
      </c>
      <c r="C339" s="113">
        <f>SUM(C336:C338)</f>
        <v>1715755</v>
      </c>
      <c r="D339" s="113">
        <f t="shared" ref="D339:F339" si="50">SUM(D336:D338)</f>
        <v>1637243.4168517054</v>
      </c>
      <c r="E339" s="114">
        <f t="shared" si="50"/>
        <v>1821282.6041374416</v>
      </c>
      <c r="F339" s="115">
        <f t="shared" si="50"/>
        <v>1942674.93138893</v>
      </c>
      <c r="G339" s="114">
        <f>SUM(G336:G338)</f>
        <v>-78511.583148294711</v>
      </c>
      <c r="H339" s="116">
        <f t="shared" ref="H339:I339" si="51">SUM(H336:H338)</f>
        <v>105527.60413744149</v>
      </c>
      <c r="I339" s="117">
        <f t="shared" si="51"/>
        <v>226919.93138893007</v>
      </c>
      <c r="J339" s="121">
        <f t="shared" si="49"/>
        <v>-4.5759204052032321E-2</v>
      </c>
      <c r="K339" s="122">
        <f t="shared" si="45"/>
        <v>6.1505054123369297E-2</v>
      </c>
      <c r="L339" s="123">
        <f t="shared" si="46"/>
        <v>0.13225660504496858</v>
      </c>
    </row>
    <row r="340" spans="2:12" x14ac:dyDescent="0.25">
      <c r="B340" s="69" t="s">
        <v>118</v>
      </c>
      <c r="G340" s="124">
        <f>ABS(G336)+ABS(G337)+ABS(G338)</f>
        <v>78511.583148294711</v>
      </c>
      <c r="H340" s="125">
        <f t="shared" ref="H340:I340" si="52">ABS(H336)+ABS(H337)+ABS(H338)</f>
        <v>105527.60413744149</v>
      </c>
      <c r="I340" s="125">
        <f t="shared" si="52"/>
        <v>226919.93138893007</v>
      </c>
      <c r="J340" s="126">
        <f>G340/$C339</f>
        <v>4.5759204052032321E-2</v>
      </c>
      <c r="K340" s="126">
        <f>H340/$C339</f>
        <v>6.1505054123369297E-2</v>
      </c>
      <c r="L340" s="127">
        <f>I340/$C339</f>
        <v>0.13225660504496858</v>
      </c>
    </row>
  </sheetData>
  <dataConsolidate/>
  <mergeCells count="20">
    <mergeCell ref="D334:F334"/>
    <mergeCell ref="G334:I334"/>
    <mergeCell ref="J334:L334"/>
    <mergeCell ref="D325:F325"/>
    <mergeCell ref="G325:I325"/>
    <mergeCell ref="J325:L325"/>
    <mergeCell ref="C2:E2"/>
    <mergeCell ref="F2:Q2"/>
    <mergeCell ref="C3:E3"/>
    <mergeCell ref="F3:H3"/>
    <mergeCell ref="I3:Q3"/>
    <mergeCell ref="AE286:AG286"/>
    <mergeCell ref="F287:H287"/>
    <mergeCell ref="S301:T301"/>
    <mergeCell ref="U247:V247"/>
    <mergeCell ref="W247:X247"/>
    <mergeCell ref="Y247:Z247"/>
    <mergeCell ref="F248:H248"/>
    <mergeCell ref="O248:Q248"/>
    <mergeCell ref="S247:T2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4722-D1DF-45EA-8B3C-73EF5FE16867}">
  <sheetPr>
    <tabColor theme="4" tint="0.79998168889431442"/>
  </sheetPr>
  <dimension ref="A1:X49"/>
  <sheetViews>
    <sheetView topLeftCell="C14" zoomScaleNormal="100" workbookViewId="0">
      <selection activeCell="H17" sqref="H17"/>
    </sheetView>
  </sheetViews>
  <sheetFormatPr defaultRowHeight="15" x14ac:dyDescent="0.25"/>
  <cols>
    <col min="1" max="1" width="5.42578125" customWidth="1"/>
    <col min="2" max="2" width="27.7109375" customWidth="1"/>
    <col min="3" max="3" width="22.28515625" customWidth="1"/>
    <col min="4" max="4" width="13.5703125" customWidth="1"/>
    <col min="5" max="5" width="9.42578125" customWidth="1"/>
    <col min="6" max="6" width="4.5703125" customWidth="1"/>
    <col min="7" max="7" width="27" customWidth="1"/>
    <col min="8" max="8" width="16.42578125" customWidth="1"/>
    <col min="9" max="9" width="13.5703125" customWidth="1"/>
    <col min="10" max="10" width="10.28515625" customWidth="1"/>
    <col min="11" max="11" width="12.85546875" customWidth="1"/>
    <col min="12" max="12" width="12.42578125" bestFit="1" customWidth="1"/>
    <col min="13" max="13" width="27.140625" bestFit="1" customWidth="1"/>
    <col min="14" max="14" width="12.85546875" bestFit="1" customWidth="1"/>
    <col min="19" max="19" width="12.140625" bestFit="1" customWidth="1"/>
    <col min="23" max="23" width="10.7109375" bestFit="1" customWidth="1"/>
  </cols>
  <sheetData>
    <row r="1" spans="1:22" ht="18.75" x14ac:dyDescent="0.3">
      <c r="A1" s="218" t="s">
        <v>162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22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2" x14ac:dyDescent="0.25">
      <c r="A3" s="75"/>
      <c r="B3" s="76" t="s">
        <v>88</v>
      </c>
      <c r="C3" s="76" t="s">
        <v>86</v>
      </c>
      <c r="D3" s="75"/>
      <c r="E3" s="76" t="s">
        <v>87</v>
      </c>
      <c r="F3" s="75"/>
      <c r="G3" s="75"/>
      <c r="H3" s="75"/>
      <c r="I3" s="76" t="s">
        <v>104</v>
      </c>
      <c r="J3" s="75"/>
      <c r="K3" s="75"/>
      <c r="L3" s="75"/>
      <c r="M3" s="75"/>
      <c r="N3" s="75"/>
      <c r="O3" s="75"/>
      <c r="P3" s="75"/>
      <c r="Q3" s="75"/>
    </row>
    <row r="4" spans="1:22" x14ac:dyDescent="0.25">
      <c r="A4" s="75"/>
      <c r="B4" s="75" t="s">
        <v>78</v>
      </c>
      <c r="C4" s="75">
        <f>COUNTIF(E11:E29,B4)</f>
        <v>10</v>
      </c>
      <c r="D4" s="75"/>
      <c r="E4" s="75" t="s">
        <v>80</v>
      </c>
      <c r="F4" s="75"/>
      <c r="G4" s="75"/>
      <c r="H4" s="75"/>
      <c r="I4" s="75" t="s">
        <v>102</v>
      </c>
      <c r="J4" s="75"/>
      <c r="K4" s="75"/>
      <c r="L4" s="75"/>
      <c r="M4" s="75"/>
      <c r="N4" s="75"/>
      <c r="O4" s="75"/>
      <c r="P4" s="75"/>
      <c r="Q4" s="75"/>
    </row>
    <row r="5" spans="1:22" x14ac:dyDescent="0.25">
      <c r="A5" s="75"/>
      <c r="B5" s="75" t="s">
        <v>79</v>
      </c>
      <c r="C5" s="75">
        <f>COUNTIF(E11:E29,B5)</f>
        <v>9</v>
      </c>
      <c r="D5" s="75"/>
      <c r="E5" s="75" t="s">
        <v>26</v>
      </c>
      <c r="F5" s="75"/>
      <c r="G5" s="75"/>
      <c r="H5" s="75"/>
      <c r="I5" s="75" t="s">
        <v>103</v>
      </c>
      <c r="J5" s="75"/>
      <c r="K5" s="75"/>
      <c r="L5" s="75"/>
      <c r="M5" s="75"/>
      <c r="N5" s="75"/>
      <c r="O5" s="75"/>
      <c r="P5" s="75"/>
      <c r="Q5" s="75"/>
    </row>
    <row r="6" spans="1:22" x14ac:dyDescent="0.25">
      <c r="A6" s="75"/>
      <c r="B6" s="75"/>
      <c r="C6" s="75"/>
      <c r="D6" s="75"/>
      <c r="E6" s="75" t="s">
        <v>4</v>
      </c>
      <c r="F6" s="75"/>
      <c r="G6" s="75"/>
      <c r="H6" s="75"/>
      <c r="I6" s="75" t="s">
        <v>138</v>
      </c>
      <c r="J6" s="75"/>
      <c r="K6" s="75"/>
      <c r="L6" s="75"/>
      <c r="M6" s="75"/>
      <c r="N6" s="75"/>
      <c r="O6" s="75"/>
      <c r="P6" s="75"/>
      <c r="Q6" s="75"/>
    </row>
    <row r="7" spans="1:22" x14ac:dyDescent="0.25">
      <c r="A7" s="75"/>
      <c r="B7" s="75"/>
      <c r="C7" s="75"/>
      <c r="D7" s="75"/>
      <c r="E7" s="75"/>
      <c r="F7" s="75"/>
      <c r="G7" s="75"/>
      <c r="H7" s="75"/>
      <c r="I7" s="75" t="s">
        <v>139</v>
      </c>
      <c r="J7" s="75"/>
      <c r="K7" s="75"/>
      <c r="L7" s="75"/>
      <c r="M7" s="75"/>
      <c r="N7" s="75"/>
      <c r="O7" s="75"/>
      <c r="P7" s="75"/>
      <c r="Q7" s="75"/>
    </row>
    <row r="8" spans="1:22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spans="1:22" x14ac:dyDescent="0.25">
      <c r="A9" s="75"/>
      <c r="B9" s="79"/>
      <c r="C9" s="245" t="s">
        <v>97</v>
      </c>
      <c r="D9" s="249"/>
      <c r="E9" s="246"/>
      <c r="F9" s="75"/>
      <c r="G9" s="79"/>
      <c r="H9" s="245" t="s">
        <v>161</v>
      </c>
      <c r="I9" s="249"/>
      <c r="J9" s="246"/>
      <c r="K9" s="250" t="s">
        <v>100</v>
      </c>
      <c r="L9" s="75"/>
      <c r="M9" s="79"/>
      <c r="N9" s="245" t="s">
        <v>161</v>
      </c>
      <c r="O9" s="249"/>
      <c r="P9" s="246"/>
      <c r="Q9" s="75"/>
    </row>
    <row r="10" spans="1:22" ht="28.5" customHeight="1" x14ac:dyDescent="0.25">
      <c r="A10" s="75"/>
      <c r="B10" s="77" t="s">
        <v>95</v>
      </c>
      <c r="C10" s="77" t="s">
        <v>99</v>
      </c>
      <c r="D10" s="87" t="s">
        <v>96</v>
      </c>
      <c r="E10" s="90" t="s">
        <v>98</v>
      </c>
      <c r="F10" s="76"/>
      <c r="G10" s="77" t="s">
        <v>95</v>
      </c>
      <c r="H10" s="191" t="s">
        <v>82</v>
      </c>
      <c r="I10" s="192" t="s">
        <v>83</v>
      </c>
      <c r="J10" s="199" t="s">
        <v>63</v>
      </c>
      <c r="K10" s="251"/>
      <c r="L10" s="75"/>
      <c r="M10" s="77" t="s">
        <v>95</v>
      </c>
      <c r="N10" s="191" t="s">
        <v>82</v>
      </c>
      <c r="O10" s="192" t="s">
        <v>83</v>
      </c>
      <c r="P10" s="199" t="s">
        <v>63</v>
      </c>
      <c r="Q10" s="75"/>
      <c r="T10" s="233" t="s">
        <v>180</v>
      </c>
      <c r="U10" s="233" t="s">
        <v>181</v>
      </c>
      <c r="V10" s="233" t="s">
        <v>182</v>
      </c>
    </row>
    <row r="11" spans="1:22" x14ac:dyDescent="0.25">
      <c r="A11" s="75"/>
      <c r="B11" s="91" t="s">
        <v>1</v>
      </c>
      <c r="C11" s="91" t="s">
        <v>83</v>
      </c>
      <c r="D11" s="92">
        <v>2002</v>
      </c>
      <c r="E11" s="93" t="s">
        <v>79</v>
      </c>
      <c r="F11" s="75"/>
      <c r="G11" s="91" t="s">
        <v>1</v>
      </c>
      <c r="H11" s="147">
        <f>C39</f>
        <v>2.3581865109158745E-2</v>
      </c>
      <c r="I11" s="193">
        <f>C40</f>
        <v>1.6722355216015481E-2</v>
      </c>
      <c r="J11" s="194">
        <f>C41</f>
        <v>1.8544971354638295E-2</v>
      </c>
      <c r="K11" s="98"/>
      <c r="L11" s="75"/>
      <c r="M11" s="91" t="s">
        <v>1</v>
      </c>
      <c r="N11" s="147">
        <f>Aluminum!Y291</f>
        <v>2.3581865109158745E-2</v>
      </c>
      <c r="O11" s="193">
        <f>Aluminum!AA291</f>
        <v>1.6722355216015481E-2</v>
      </c>
      <c r="P11" s="194">
        <v>1.8544971354638295E-2</v>
      </c>
      <c r="Q11" s="75"/>
      <c r="S11" s="75" t="s">
        <v>1</v>
      </c>
      <c r="T11" t="str">
        <f>"='"&amp;S11&amp;"'"&amp;$T$10</f>
        <v>='Aluminum'!Y291</v>
      </c>
      <c r="U11" t="str">
        <f>"='"&amp;S11&amp;"'"&amp;$U$10</f>
        <v>='Aluminum'!Z291</v>
      </c>
      <c r="V11" t="str">
        <f>"='"&amp;S11&amp;"'"&amp;$V$10</f>
        <v>='Aluminum'!aa291</v>
      </c>
    </row>
    <row r="12" spans="1:22" x14ac:dyDescent="0.25">
      <c r="A12" s="75"/>
      <c r="B12" s="78" t="s">
        <v>2</v>
      </c>
      <c r="C12" s="78" t="s">
        <v>83</v>
      </c>
      <c r="D12" s="78" t="s">
        <v>55</v>
      </c>
      <c r="E12" s="88" t="s">
        <v>78</v>
      </c>
      <c r="F12" s="75"/>
      <c r="G12" s="78" t="s">
        <v>2</v>
      </c>
      <c r="H12" s="80">
        <f>D39</f>
        <v>6.4457501225764366E-2</v>
      </c>
      <c r="I12" s="81">
        <f>D40</f>
        <v>6.3705687947701636E-2</v>
      </c>
      <c r="J12" s="82">
        <f>D41</f>
        <v>0.19435549960235945</v>
      </c>
      <c r="K12" s="222">
        <f>I12-H12</f>
        <v>-7.5181327806272957E-4</v>
      </c>
      <c r="L12" s="75"/>
      <c r="M12" s="78" t="s">
        <v>2</v>
      </c>
      <c r="N12" s="80">
        <f>'Bag in a box'!Y291</f>
        <v>6.4457501225764366E-2</v>
      </c>
      <c r="O12" s="81">
        <f>'Bag in a box'!AA291</f>
        <v>6.3705687947701636E-2</v>
      </c>
      <c r="P12" s="82">
        <v>0.19435549960235945</v>
      </c>
      <c r="Q12" s="75"/>
      <c r="S12" t="s">
        <v>163</v>
      </c>
      <c r="T12" t="str">
        <f>"='"&amp;S12&amp;"'"&amp;$T$10</f>
        <v>='Bag in a box'!Y291</v>
      </c>
      <c r="U12" t="str">
        <f t="shared" ref="U12:U29" si="0">"='"&amp;S12&amp;"'"&amp;$U$10</f>
        <v>='Bag in a box'!Z291</v>
      </c>
      <c r="V12" t="str">
        <f t="shared" ref="V12:V29" si="1">"='"&amp;S12&amp;"'"&amp;$V$10</f>
        <v>='Bag in a box'!aa291</v>
      </c>
    </row>
    <row r="13" spans="1:22" x14ac:dyDescent="0.25">
      <c r="A13" s="75"/>
      <c r="B13" s="91" t="s">
        <v>8</v>
      </c>
      <c r="C13" s="91" t="s">
        <v>83</v>
      </c>
      <c r="D13" s="91">
        <v>2002</v>
      </c>
      <c r="E13" s="97" t="s">
        <v>79</v>
      </c>
      <c r="F13" s="75"/>
      <c r="G13" s="91" t="s">
        <v>8</v>
      </c>
      <c r="H13" s="94">
        <f>E39</f>
        <v>0.22388904822231892</v>
      </c>
      <c r="I13" s="95">
        <f>E40</f>
        <v>0.14640746745544195</v>
      </c>
      <c r="J13" s="96">
        <f>E41</f>
        <v>0.57581858445116108</v>
      </c>
      <c r="K13" s="98"/>
      <c r="L13" s="75"/>
      <c r="M13" s="91" t="s">
        <v>8</v>
      </c>
      <c r="N13" s="94">
        <f>'Bimetal 0-1L'!Y291</f>
        <v>0.22388904822231892</v>
      </c>
      <c r="O13" s="95">
        <f>'Bimetal 0-1L'!AA291</f>
        <v>0.14640746745544195</v>
      </c>
      <c r="P13" s="96">
        <v>0.57581858445116108</v>
      </c>
      <c r="Q13" s="75"/>
      <c r="S13" t="s">
        <v>164</v>
      </c>
      <c r="T13" t="str">
        <f t="shared" ref="T13:T29" si="2">"='"&amp;S13&amp;"'"&amp;$T$10</f>
        <v>='Bimetal 0-1L'!Y291</v>
      </c>
      <c r="U13" t="str">
        <f t="shared" si="0"/>
        <v>='Bimetal 0-1L'!Z291</v>
      </c>
      <c r="V13" t="str">
        <f t="shared" si="1"/>
        <v>='Bimetal 0-1L'!aa291</v>
      </c>
    </row>
    <row r="14" spans="1:22" x14ac:dyDescent="0.25">
      <c r="A14" s="75"/>
      <c r="B14" s="78" t="s">
        <v>3</v>
      </c>
      <c r="C14" s="78" t="s">
        <v>83</v>
      </c>
      <c r="D14" s="78">
        <v>2002</v>
      </c>
      <c r="E14" s="88" t="s">
        <v>79</v>
      </c>
      <c r="F14" s="75"/>
      <c r="G14" s="78" t="s">
        <v>3</v>
      </c>
      <c r="H14" s="80">
        <f>F39</f>
        <v>3.5855611501972098E-2</v>
      </c>
      <c r="I14" s="81">
        <f>F40</f>
        <v>3.3205474922991501E-2</v>
      </c>
      <c r="J14" s="82">
        <f>F41</f>
        <v>1.1842122086788092</v>
      </c>
      <c r="K14" s="98"/>
      <c r="L14" s="75"/>
      <c r="M14" s="78" t="s">
        <v>3</v>
      </c>
      <c r="N14" s="80">
        <f>'Bimetal over 1L'!Y291</f>
        <v>3.5855611501972098E-2</v>
      </c>
      <c r="O14" s="81">
        <f>'Bimetal over 1L'!AA291</f>
        <v>3.3205474922991501E-2</v>
      </c>
      <c r="P14" s="82">
        <v>1.1842122086788092</v>
      </c>
      <c r="Q14" s="75"/>
      <c r="S14" t="s">
        <v>165</v>
      </c>
      <c r="T14" t="str">
        <f t="shared" si="2"/>
        <v>='Bimetal over 1L'!Y291</v>
      </c>
      <c r="U14" t="str">
        <f t="shared" si="0"/>
        <v>='Bimetal over 1L'!Z291</v>
      </c>
      <c r="V14" t="str">
        <f t="shared" si="1"/>
        <v>='Bimetal over 1L'!aa291</v>
      </c>
    </row>
    <row r="15" spans="1:22" x14ac:dyDescent="0.25">
      <c r="A15" s="75"/>
      <c r="B15" s="91" t="s">
        <v>9</v>
      </c>
      <c r="C15" s="91" t="s">
        <v>63</v>
      </c>
      <c r="D15" s="91" t="s">
        <v>63</v>
      </c>
      <c r="E15" s="97" t="s">
        <v>79</v>
      </c>
      <c r="F15" s="75"/>
      <c r="G15" s="91" t="s">
        <v>9</v>
      </c>
      <c r="H15" s="94">
        <f>G39</f>
        <v>8.3551291705178984E-2</v>
      </c>
      <c r="I15" s="95">
        <f>G40</f>
        <v>0.24608434474689142</v>
      </c>
      <c r="J15" s="96">
        <f>G41</f>
        <v>7.3545391995044507E-2</v>
      </c>
      <c r="K15" s="82"/>
      <c r="L15" s="75"/>
      <c r="M15" s="91" t="s">
        <v>9</v>
      </c>
      <c r="N15" s="94">
        <f>'Drink Pouches'!Y291</f>
        <v>8.3551291705178984E-2</v>
      </c>
      <c r="O15" s="95">
        <f>'Drink Pouches'!AA291</f>
        <v>0.24608434474689142</v>
      </c>
      <c r="P15" s="96">
        <v>7.3545391995044507E-2</v>
      </c>
      <c r="Q15" s="75"/>
      <c r="S15" t="s">
        <v>166</v>
      </c>
      <c r="T15" t="str">
        <f t="shared" si="2"/>
        <v>='Drink Pouches'!Y291</v>
      </c>
      <c r="U15" t="str">
        <f t="shared" si="0"/>
        <v>='Drink Pouches'!Z291</v>
      </c>
      <c r="V15" t="str">
        <f t="shared" si="1"/>
        <v>='Drink Pouches'!aa291</v>
      </c>
    </row>
    <row r="16" spans="1:22" x14ac:dyDescent="0.25">
      <c r="A16" s="75"/>
      <c r="B16" s="78" t="s">
        <v>10</v>
      </c>
      <c r="C16" s="78" t="s">
        <v>83</v>
      </c>
      <c r="D16" s="78" t="s">
        <v>55</v>
      </c>
      <c r="E16" s="88" t="s">
        <v>78</v>
      </c>
      <c r="F16" s="75"/>
      <c r="G16" s="78" t="s">
        <v>10</v>
      </c>
      <c r="H16" s="80">
        <f>H39</f>
        <v>2.1966539664498835E-2</v>
      </c>
      <c r="I16" s="81">
        <f>H40</f>
        <v>8.8001141712328423E-2</v>
      </c>
      <c r="J16" s="82">
        <f>H41</f>
        <v>6.9174739251850303E-2</v>
      </c>
      <c r="K16" s="222">
        <f>I16-H16</f>
        <v>6.6034602047829585E-2</v>
      </c>
      <c r="L16" s="75"/>
      <c r="M16" s="78" t="s">
        <v>10</v>
      </c>
      <c r="N16" s="80">
        <f>'Gable 0-1L'!Y291</f>
        <v>2.1966539664498835E-2</v>
      </c>
      <c r="O16" s="81">
        <f>'Gable 0-1L'!AA291</f>
        <v>8.8001141712328423E-2</v>
      </c>
      <c r="P16" s="82">
        <v>6.9174739251850303E-2</v>
      </c>
      <c r="Q16" s="75"/>
      <c r="S16" t="s">
        <v>167</v>
      </c>
      <c r="T16" t="str">
        <f t="shared" si="2"/>
        <v>='Gable 0-1L'!Y291</v>
      </c>
      <c r="U16" t="str">
        <f t="shared" si="0"/>
        <v>='Gable 0-1L'!Z291</v>
      </c>
      <c r="V16" t="str">
        <f t="shared" si="1"/>
        <v>='Gable 0-1L'!aa291</v>
      </c>
    </row>
    <row r="17" spans="1:22" x14ac:dyDescent="0.25">
      <c r="A17" s="75"/>
      <c r="B17" s="91" t="s">
        <v>11</v>
      </c>
      <c r="C17" s="91" t="s">
        <v>83</v>
      </c>
      <c r="D17" s="91" t="s">
        <v>55</v>
      </c>
      <c r="E17" s="97" t="s">
        <v>78</v>
      </c>
      <c r="F17" s="75"/>
      <c r="G17" s="91" t="s">
        <v>11</v>
      </c>
      <c r="H17" s="94">
        <f>I39</f>
        <v>8.1727414137709991E-3</v>
      </c>
      <c r="I17" s="95">
        <f>I40</f>
        <v>4.0377376732387719E-2</v>
      </c>
      <c r="J17" s="96">
        <f>I41</f>
        <v>2.7886527462788437E-2</v>
      </c>
      <c r="K17" s="222">
        <f>I17-H17</f>
        <v>3.2204635318616719E-2</v>
      </c>
      <c r="L17" s="75"/>
      <c r="M17" s="91" t="s">
        <v>11</v>
      </c>
      <c r="N17" s="94">
        <f>'Gable over 1L'!Y291</f>
        <v>8.1727414137709991E-3</v>
      </c>
      <c r="O17" s="95">
        <f>'Gable over 1L'!AA291</f>
        <v>4.0377376732387719E-2</v>
      </c>
      <c r="P17" s="96">
        <v>2.7886527462788437E-2</v>
      </c>
      <c r="Q17" s="75"/>
      <c r="S17" t="s">
        <v>168</v>
      </c>
      <c r="T17" t="str">
        <f t="shared" si="2"/>
        <v>='Gable over 1L'!Y291</v>
      </c>
      <c r="U17" t="str">
        <f t="shared" si="0"/>
        <v>='Gable over 1L'!Z291</v>
      </c>
      <c r="V17" t="str">
        <f t="shared" si="1"/>
        <v>='Gable over 1L'!aa291</v>
      </c>
    </row>
    <row r="18" spans="1:22" x14ac:dyDescent="0.25">
      <c r="A18" s="75"/>
      <c r="B18" s="78" t="s">
        <v>105</v>
      </c>
      <c r="C18" s="78" t="s">
        <v>83</v>
      </c>
      <c r="D18" s="78">
        <v>2002</v>
      </c>
      <c r="E18" s="88" t="s">
        <v>79</v>
      </c>
      <c r="F18" s="75"/>
      <c r="G18" s="78" t="s">
        <v>105</v>
      </c>
      <c r="H18" s="80">
        <f>J39</f>
        <v>7.9251360408341423E-2</v>
      </c>
      <c r="I18" s="81">
        <f>J40</f>
        <v>6.0730291564852427E-2</v>
      </c>
      <c r="J18" s="82">
        <f>J41</f>
        <v>7.9415693243490043E-2</v>
      </c>
      <c r="K18" s="82"/>
      <c r="L18" s="75"/>
      <c r="M18" s="78" t="s">
        <v>105</v>
      </c>
      <c r="N18" s="80">
        <f>'Glass 0-1L'!Y291</f>
        <v>7.9251360408341423E-2</v>
      </c>
      <c r="O18" s="81">
        <f>'Glass 0-1L'!AA291</f>
        <v>6.0730291564852427E-2</v>
      </c>
      <c r="P18" s="82">
        <v>7.9415693243490043E-2</v>
      </c>
      <c r="Q18" s="75"/>
      <c r="S18" t="s">
        <v>169</v>
      </c>
      <c r="T18" t="str">
        <f t="shared" si="2"/>
        <v>='Glass 0-1L'!Y291</v>
      </c>
      <c r="U18" t="str">
        <f t="shared" si="0"/>
        <v>='Glass 0-1L'!Z291</v>
      </c>
      <c r="V18" t="str">
        <f t="shared" si="1"/>
        <v>='Glass 0-1L'!aa291</v>
      </c>
    </row>
    <row r="19" spans="1:22" x14ac:dyDescent="0.25">
      <c r="A19" s="75"/>
      <c r="B19" s="91" t="s">
        <v>12</v>
      </c>
      <c r="C19" s="91" t="s">
        <v>83</v>
      </c>
      <c r="D19" s="91">
        <v>2002</v>
      </c>
      <c r="E19" s="97" t="s">
        <v>79</v>
      </c>
      <c r="F19" s="75"/>
      <c r="G19" s="91" t="s">
        <v>12</v>
      </c>
      <c r="H19" s="94">
        <f>K39</f>
        <v>1.8632259840375389E-2</v>
      </c>
      <c r="I19" s="95">
        <f>K40</f>
        <v>1.3761254907760513E-2</v>
      </c>
      <c r="J19" s="96">
        <f>K41</f>
        <v>2.9428860806952697E-2</v>
      </c>
      <c r="K19" s="98"/>
      <c r="L19" s="75"/>
      <c r="M19" s="91" t="s">
        <v>12</v>
      </c>
      <c r="N19" s="94">
        <f>'Glass over 1L'!Y291</f>
        <v>1.8632259840375389E-2</v>
      </c>
      <c r="O19" s="95">
        <f>'Glass over 1L'!AA291</f>
        <v>1.3761254907760513E-2</v>
      </c>
      <c r="P19" s="96">
        <v>2.9428860806952697E-2</v>
      </c>
      <c r="Q19" s="75"/>
      <c r="S19" t="s">
        <v>170</v>
      </c>
      <c r="T19" t="str">
        <f t="shared" si="2"/>
        <v>='Glass over 1L'!Y291</v>
      </c>
      <c r="U19" t="str">
        <f t="shared" si="0"/>
        <v>='Glass over 1L'!Z291</v>
      </c>
      <c r="V19" t="str">
        <f t="shared" si="1"/>
        <v>='Glass over 1L'!aa291</v>
      </c>
    </row>
    <row r="20" spans="1:22" x14ac:dyDescent="0.25">
      <c r="A20" s="75"/>
      <c r="B20" s="78" t="s">
        <v>5</v>
      </c>
      <c r="C20" s="78" t="s">
        <v>83</v>
      </c>
      <c r="D20" s="78" t="s">
        <v>63</v>
      </c>
      <c r="E20" s="88" t="s">
        <v>78</v>
      </c>
      <c r="F20" s="75"/>
      <c r="G20" s="78" t="s">
        <v>5</v>
      </c>
      <c r="H20" s="80">
        <f>L39</f>
        <v>6.9607964175442474E-2</v>
      </c>
      <c r="I20" s="81">
        <f>L40</f>
        <v>0.1238871327163316</v>
      </c>
      <c r="J20" s="82">
        <f>L41</f>
        <v>5.6649439033552962E-2</v>
      </c>
      <c r="K20" s="222">
        <f>I20-J20</f>
        <v>6.723769368277864E-2</v>
      </c>
      <c r="L20" s="75"/>
      <c r="M20" s="78" t="s">
        <v>5</v>
      </c>
      <c r="N20" s="80">
        <f>HDPE!Y291</f>
        <v>6.9607964175442474E-2</v>
      </c>
      <c r="O20" s="81">
        <f>HDPE!AA291</f>
        <v>0.1238871327163316</v>
      </c>
      <c r="P20" s="82">
        <v>5.6649439033552962E-2</v>
      </c>
      <c r="Q20" s="75"/>
      <c r="S20" t="s">
        <v>5</v>
      </c>
      <c r="T20" t="str">
        <f t="shared" si="2"/>
        <v>='HDPE'!Y291</v>
      </c>
      <c r="U20" t="str">
        <f t="shared" si="0"/>
        <v>='HDPE'!Z291</v>
      </c>
      <c r="V20" t="str">
        <f t="shared" si="1"/>
        <v>='HDPE'!aa291</v>
      </c>
    </row>
    <row r="21" spans="1:22" x14ac:dyDescent="0.25">
      <c r="A21" s="75"/>
      <c r="B21" s="91" t="s">
        <v>6</v>
      </c>
      <c r="C21" s="91" t="s">
        <v>63</v>
      </c>
      <c r="D21" s="91" t="s">
        <v>55</v>
      </c>
      <c r="E21" s="97" t="s">
        <v>78</v>
      </c>
      <c r="F21" s="75"/>
      <c r="G21" s="91" t="s">
        <v>6</v>
      </c>
      <c r="H21" s="94">
        <f>M39</f>
        <v>0.20679265853139775</v>
      </c>
      <c r="I21" s="95">
        <f>M40</f>
        <v>0.21391472545817383</v>
      </c>
      <c r="J21" s="96">
        <f>M41</f>
        <v>0.24155839801691667</v>
      </c>
      <c r="K21" s="223">
        <f>J21-I21</f>
        <v>2.7643672558742838E-2</v>
      </c>
      <c r="L21" s="75"/>
      <c r="M21" s="91" t="s">
        <v>6</v>
      </c>
      <c r="N21" s="94">
        <f>ISB!Y291</f>
        <v>0.20679265853139775</v>
      </c>
      <c r="O21" s="95">
        <f>ISB!AA291</f>
        <v>0.21391472545817383</v>
      </c>
      <c r="P21" s="96">
        <v>0.24155839801691667</v>
      </c>
      <c r="Q21" s="75"/>
      <c r="S21" t="s">
        <v>171</v>
      </c>
      <c r="T21" t="str">
        <f t="shared" si="2"/>
        <v>='ISB'!Y291</v>
      </c>
      <c r="U21" t="str">
        <f t="shared" si="0"/>
        <v>='ISB'!Z291</v>
      </c>
      <c r="V21" t="str">
        <f t="shared" si="1"/>
        <v>='ISB'!aa291</v>
      </c>
    </row>
    <row r="22" spans="1:22" x14ac:dyDescent="0.25">
      <c r="A22" s="75"/>
      <c r="B22" s="78" t="s">
        <v>7</v>
      </c>
      <c r="C22" s="78" t="s">
        <v>83</v>
      </c>
      <c r="D22" s="78" t="s">
        <v>55</v>
      </c>
      <c r="E22" s="88" t="s">
        <v>78</v>
      </c>
      <c r="F22" s="75"/>
      <c r="G22" s="78" t="s">
        <v>7</v>
      </c>
      <c r="H22" s="80">
        <f>N39</f>
        <v>0.88640757626913436</v>
      </c>
      <c r="I22" s="81">
        <f>N40</f>
        <v>2.3671722092001182</v>
      </c>
      <c r="J22" s="82">
        <f>N41</f>
        <v>1.3188412697174412</v>
      </c>
      <c r="K22" s="222">
        <f>I22-H22</f>
        <v>1.4807646329309838</v>
      </c>
      <c r="L22" s="75"/>
      <c r="M22" s="78" t="s">
        <v>7</v>
      </c>
      <c r="N22" s="80">
        <f>'Liquor and Wine'!Y291</f>
        <v>0.88640757626913436</v>
      </c>
      <c r="O22" s="81">
        <f>'Liquor and Wine'!AA291</f>
        <v>2.3671722092001182</v>
      </c>
      <c r="P22" s="82">
        <v>1.3188412697174412</v>
      </c>
      <c r="Q22" s="75"/>
      <c r="S22" t="s">
        <v>172</v>
      </c>
      <c r="T22" t="str">
        <f t="shared" si="2"/>
        <v>='Liquor and Wine'!Y291</v>
      </c>
      <c r="U22" t="str">
        <f t="shared" si="0"/>
        <v>='Liquor and Wine'!Z291</v>
      </c>
      <c r="V22" t="str">
        <f t="shared" si="1"/>
        <v>='Liquor and Wine'!aa291</v>
      </c>
    </row>
    <row r="23" spans="1:22" x14ac:dyDescent="0.25">
      <c r="A23" s="75"/>
      <c r="B23" s="91" t="s">
        <v>13</v>
      </c>
      <c r="C23" s="91" t="s">
        <v>83</v>
      </c>
      <c r="D23" s="91" t="s">
        <v>55</v>
      </c>
      <c r="E23" s="97" t="s">
        <v>78</v>
      </c>
      <c r="F23" s="75"/>
      <c r="G23" s="91" t="s">
        <v>13</v>
      </c>
      <c r="H23" s="94">
        <f>O39</f>
        <v>5.6950768383511652E-2</v>
      </c>
      <c r="I23" s="95">
        <f>O40</f>
        <v>0.1705940557151647</v>
      </c>
      <c r="J23" s="96">
        <f>O41</f>
        <v>0.13813071169564203</v>
      </c>
      <c r="K23" s="222">
        <f>I23-H23</f>
        <v>0.11364328733165305</v>
      </c>
      <c r="L23" s="75"/>
      <c r="M23" s="91" t="s">
        <v>13</v>
      </c>
      <c r="N23" s="94">
        <f>'Other Pl 0-1L'!Y291</f>
        <v>5.6950768383511652E-2</v>
      </c>
      <c r="O23" s="95">
        <f>'Other Pl 0-1L'!AA291</f>
        <v>0.1705940557151647</v>
      </c>
      <c r="P23" s="96">
        <v>0.13813071169564203</v>
      </c>
      <c r="Q23" s="75"/>
      <c r="S23" t="s">
        <v>173</v>
      </c>
      <c r="T23" t="str">
        <f t="shared" si="2"/>
        <v>='Other Pl 0-1L'!Y291</v>
      </c>
      <c r="U23" t="str">
        <f t="shared" si="0"/>
        <v>='Other Pl 0-1L'!Z291</v>
      </c>
      <c r="V23" t="str">
        <f t="shared" si="1"/>
        <v>='Other Pl 0-1L'!aa291</v>
      </c>
    </row>
    <row r="24" spans="1:22" x14ac:dyDescent="0.25">
      <c r="A24" s="75"/>
      <c r="B24" s="78" t="s">
        <v>14</v>
      </c>
      <c r="C24" s="78" t="s">
        <v>83</v>
      </c>
      <c r="D24" s="78" t="s">
        <v>55</v>
      </c>
      <c r="E24" s="88" t="s">
        <v>78</v>
      </c>
      <c r="F24" s="75"/>
      <c r="G24" s="78" t="s">
        <v>14</v>
      </c>
      <c r="H24" s="80">
        <f>P39</f>
        <v>5.1534057518159142E-2</v>
      </c>
      <c r="I24" s="81">
        <f>P40</f>
        <v>5.8711692061109155E-2</v>
      </c>
      <c r="J24" s="82">
        <f>P41</f>
        <v>1.3569747280070237</v>
      </c>
      <c r="K24" s="222">
        <f>I24-H24</f>
        <v>7.1776345429500135E-3</v>
      </c>
      <c r="L24" s="75"/>
      <c r="M24" s="78" t="s">
        <v>14</v>
      </c>
      <c r="N24" s="80">
        <f>'Other Pl Over 1L'!Y291</f>
        <v>5.1534057518159142E-2</v>
      </c>
      <c r="O24" s="81">
        <f>'Other Pl Over 1L'!AA291</f>
        <v>5.8711692061109155E-2</v>
      </c>
      <c r="P24" s="82">
        <v>1.3569747280070237</v>
      </c>
      <c r="Q24" s="75"/>
      <c r="S24" t="s">
        <v>174</v>
      </c>
      <c r="T24" t="str">
        <f t="shared" si="2"/>
        <v>='Other Pl Over 1L'!Y291</v>
      </c>
      <c r="U24" t="str">
        <f t="shared" si="0"/>
        <v>='Other Pl Over 1L'!Z291</v>
      </c>
      <c r="V24" t="str">
        <f t="shared" si="1"/>
        <v>='Other Pl Over 1L'!aa291</v>
      </c>
    </row>
    <row r="25" spans="1:22" x14ac:dyDescent="0.25">
      <c r="A25" s="75"/>
      <c r="B25" s="91" t="s">
        <v>15</v>
      </c>
      <c r="C25" s="91" t="s">
        <v>83</v>
      </c>
      <c r="D25" s="91">
        <v>2002</v>
      </c>
      <c r="E25" s="97" t="s">
        <v>79</v>
      </c>
      <c r="F25" s="75"/>
      <c r="G25" s="91" t="s">
        <v>15</v>
      </c>
      <c r="H25" s="94">
        <f>Q39</f>
        <v>4.234207516418468E-2</v>
      </c>
      <c r="I25" s="95">
        <f>Q40</f>
        <v>1.1478071213072913E-2</v>
      </c>
      <c r="J25" s="96">
        <f>Q41</f>
        <v>6.987320005871854E-2</v>
      </c>
      <c r="K25" s="82"/>
      <c r="L25" s="75"/>
      <c r="M25" s="91" t="s">
        <v>15</v>
      </c>
      <c r="N25" s="94">
        <f>'PET 0-1L'!Y291</f>
        <v>4.234207516418468E-2</v>
      </c>
      <c r="O25" s="95">
        <f>'PET 0-1L'!AA291</f>
        <v>1.1478071213072913E-2</v>
      </c>
      <c r="P25" s="96">
        <v>6.987320005871854E-2</v>
      </c>
      <c r="Q25" s="75"/>
      <c r="S25" t="s">
        <v>175</v>
      </c>
      <c r="T25" t="str">
        <f t="shared" si="2"/>
        <v>='PET 0-1L'!Y291</v>
      </c>
      <c r="U25" t="str">
        <f t="shared" si="0"/>
        <v>='PET 0-1L'!Z291</v>
      </c>
      <c r="V25" t="str">
        <f t="shared" si="1"/>
        <v>='PET 0-1L'!aa291</v>
      </c>
    </row>
    <row r="26" spans="1:22" x14ac:dyDescent="0.25">
      <c r="A26" s="75"/>
      <c r="B26" s="78" t="s">
        <v>16</v>
      </c>
      <c r="C26" s="78" t="s">
        <v>83</v>
      </c>
      <c r="D26" s="78">
        <v>2002</v>
      </c>
      <c r="E26" s="88" t="s">
        <v>79</v>
      </c>
      <c r="F26" s="75"/>
      <c r="G26" s="78" t="s">
        <v>16</v>
      </c>
      <c r="H26" s="80">
        <f>R39</f>
        <v>6.5322473227009306E-2</v>
      </c>
      <c r="I26" s="81">
        <f>R40</f>
        <v>7.5686588335223274E-3</v>
      </c>
      <c r="J26" s="82">
        <f>R41</f>
        <v>3.5599063698392171E-2</v>
      </c>
      <c r="K26" s="98"/>
      <c r="L26" s="75"/>
      <c r="M26" s="78" t="s">
        <v>16</v>
      </c>
      <c r="N26" s="80">
        <f>'PET over 1L'!Y291</f>
        <v>6.5322473227009306E-2</v>
      </c>
      <c r="O26" s="81">
        <f>'PET over 1L'!AA291</f>
        <v>7.5686588335223274E-3</v>
      </c>
      <c r="P26" s="82">
        <v>3.5599063698392171E-2</v>
      </c>
      <c r="Q26" s="75"/>
      <c r="S26" t="s">
        <v>176</v>
      </c>
      <c r="T26" t="str">
        <f t="shared" si="2"/>
        <v>='PET over 1L'!Y291</v>
      </c>
      <c r="U26" t="str">
        <f t="shared" si="0"/>
        <v>='PET over 1L'!Z291</v>
      </c>
      <c r="V26" t="str">
        <f t="shared" si="1"/>
        <v>='PET over 1L'!aa291</v>
      </c>
    </row>
    <row r="27" spans="1:22" x14ac:dyDescent="0.25">
      <c r="A27" s="75"/>
      <c r="B27" s="91" t="s">
        <v>27</v>
      </c>
      <c r="C27" s="91" t="s">
        <v>63</v>
      </c>
      <c r="D27" s="91" t="s">
        <v>63</v>
      </c>
      <c r="E27" s="97" t="s">
        <v>79</v>
      </c>
      <c r="F27" s="75"/>
      <c r="G27" s="91" t="s">
        <v>27</v>
      </c>
      <c r="H27" s="94">
        <f>S39</f>
        <v>0.71109184936704606</v>
      </c>
      <c r="I27" s="95">
        <f>S40</f>
        <v>1.1192473359512594</v>
      </c>
      <c r="J27" s="96">
        <f>S41</f>
        <v>0.56671339843233925</v>
      </c>
      <c r="K27" s="82"/>
      <c r="L27" s="75"/>
      <c r="M27" s="91" t="s">
        <v>27</v>
      </c>
      <c r="N27" s="94">
        <f>'Plastic Oneway Keg'!Y291</f>
        <v>0.71109184936704606</v>
      </c>
      <c r="O27" s="95">
        <f>'Plastic Oneway Keg'!AA291</f>
        <v>1.1192473359512594</v>
      </c>
      <c r="P27" s="96">
        <v>0.56671339843233925</v>
      </c>
      <c r="Q27" s="75"/>
      <c r="S27" t="s">
        <v>177</v>
      </c>
      <c r="T27" t="str">
        <f t="shared" si="2"/>
        <v>='Plastic Oneway Keg'!Y291</v>
      </c>
      <c r="U27" t="str">
        <f t="shared" si="0"/>
        <v>='Plastic Oneway Keg'!Z291</v>
      </c>
      <c r="V27" t="str">
        <f t="shared" si="1"/>
        <v>='Plastic Oneway Keg'!aa291</v>
      </c>
    </row>
    <row r="28" spans="1:22" x14ac:dyDescent="0.25">
      <c r="A28" s="75"/>
      <c r="B28" s="78" t="s">
        <v>101</v>
      </c>
      <c r="C28" s="78" t="s">
        <v>63</v>
      </c>
      <c r="D28" s="78">
        <v>2002</v>
      </c>
      <c r="E28" s="88" t="s">
        <v>78</v>
      </c>
      <c r="F28" s="75"/>
      <c r="G28" s="103" t="s">
        <v>101</v>
      </c>
      <c r="H28" s="80">
        <f>V39</f>
        <v>4.4887991723582987E-2</v>
      </c>
      <c r="I28" s="81">
        <f>V40</f>
        <v>2.9233420308266946E-2</v>
      </c>
      <c r="J28" s="82">
        <f>V41</f>
        <v>7.1470473543777821E-2</v>
      </c>
      <c r="K28" s="223">
        <f>J28-I28</f>
        <v>4.2237053235510871E-2</v>
      </c>
      <c r="L28" s="75"/>
      <c r="M28" s="103" t="s">
        <v>101</v>
      </c>
      <c r="N28" s="80">
        <f>'Tetra 0-1L'!Y291</f>
        <v>4.4887991723582987E-2</v>
      </c>
      <c r="O28" s="81">
        <f>'Tetra 0-1L'!AA291</f>
        <v>2.9233420308266946E-2</v>
      </c>
      <c r="P28" s="82">
        <v>7.1470473543777821E-2</v>
      </c>
      <c r="Q28" s="75"/>
      <c r="S28" t="s">
        <v>178</v>
      </c>
      <c r="T28" t="str">
        <f t="shared" si="2"/>
        <v>='Tetra 0-1L'!Y291</v>
      </c>
      <c r="U28" t="str">
        <f t="shared" si="0"/>
        <v>='Tetra 0-1L'!Z291</v>
      </c>
      <c r="V28" t="str">
        <f t="shared" si="1"/>
        <v>='Tetra 0-1L'!aa291</v>
      </c>
    </row>
    <row r="29" spans="1:22" x14ac:dyDescent="0.25">
      <c r="A29" s="75"/>
      <c r="B29" s="91" t="s">
        <v>18</v>
      </c>
      <c r="C29" s="91" t="s">
        <v>83</v>
      </c>
      <c r="D29" s="91" t="s">
        <v>55</v>
      </c>
      <c r="E29" s="97" t="s">
        <v>78</v>
      </c>
      <c r="F29" s="75"/>
      <c r="G29" s="100" t="s">
        <v>18</v>
      </c>
      <c r="H29" s="101">
        <f>W39</f>
        <v>0.20579887276304673</v>
      </c>
      <c r="I29" s="195">
        <f>W40</f>
        <v>0.20725061859391788</v>
      </c>
      <c r="J29" s="102">
        <f>W41</f>
        <v>0.71181392641396179</v>
      </c>
      <c r="K29" s="224">
        <v>0</v>
      </c>
      <c r="L29" s="75"/>
      <c r="M29" s="100" t="s">
        <v>18</v>
      </c>
      <c r="N29" s="101">
        <f>'Tetra Over 1L'!Y291</f>
        <v>0.20579887276304673</v>
      </c>
      <c r="O29" s="195">
        <f>'Tetra Over 1L'!AA291</f>
        <v>0.20725061859391788</v>
      </c>
      <c r="P29" s="102">
        <v>0.71181392641396179</v>
      </c>
      <c r="Q29" s="75"/>
      <c r="S29" t="s">
        <v>179</v>
      </c>
      <c r="T29" t="str">
        <f t="shared" si="2"/>
        <v>='Tetra Over 1L'!Y291</v>
      </c>
      <c r="U29" t="str">
        <f t="shared" si="0"/>
        <v>='Tetra Over 1L'!Z291</v>
      </c>
      <c r="V29" t="str">
        <f t="shared" si="1"/>
        <v>='Tetra Over 1L'!aa291</v>
      </c>
    </row>
    <row r="30" spans="1:22" x14ac:dyDescent="0.25">
      <c r="A30" s="75"/>
      <c r="B30" s="78" t="s">
        <v>26</v>
      </c>
      <c r="C30" s="78"/>
      <c r="D30" s="78"/>
      <c r="E30" s="88" t="s">
        <v>19</v>
      </c>
      <c r="F30" s="75"/>
      <c r="G30" s="78" t="s">
        <v>26</v>
      </c>
      <c r="H30" s="78"/>
      <c r="I30" s="75"/>
      <c r="J30" s="83"/>
      <c r="K30" s="83"/>
      <c r="L30" s="75"/>
      <c r="M30" s="78" t="s">
        <v>26</v>
      </c>
      <c r="N30" s="78"/>
      <c r="O30" s="75"/>
      <c r="P30" s="83"/>
      <c r="Q30" s="75"/>
    </row>
    <row r="31" spans="1:22" x14ac:dyDescent="0.25">
      <c r="A31" s="75"/>
      <c r="B31" s="78" t="s">
        <v>4</v>
      </c>
      <c r="C31" s="78"/>
      <c r="D31" s="78"/>
      <c r="E31" s="88" t="s">
        <v>19</v>
      </c>
      <c r="F31" s="75"/>
      <c r="G31" s="78" t="s">
        <v>4</v>
      </c>
      <c r="H31" s="78"/>
      <c r="I31" s="75"/>
      <c r="J31" s="83"/>
      <c r="K31" s="83"/>
      <c r="L31" s="75"/>
      <c r="M31" s="78" t="s">
        <v>4</v>
      </c>
      <c r="N31" s="78"/>
      <c r="O31" s="75"/>
      <c r="P31" s="83"/>
      <c r="Q31" s="75"/>
    </row>
    <row r="32" spans="1:22" ht="30" x14ac:dyDescent="0.25">
      <c r="A32" s="75"/>
      <c r="B32" s="99" t="s">
        <v>73</v>
      </c>
      <c r="C32" s="84"/>
      <c r="D32" s="84"/>
      <c r="E32" s="89" t="s">
        <v>19</v>
      </c>
      <c r="F32" s="75"/>
      <c r="G32" s="99" t="s">
        <v>73</v>
      </c>
      <c r="H32" s="84"/>
      <c r="I32" s="86"/>
      <c r="J32" s="85"/>
      <c r="K32" s="85"/>
      <c r="L32" s="75"/>
      <c r="M32" s="99" t="s">
        <v>73</v>
      </c>
      <c r="N32" s="84"/>
      <c r="O32" s="86"/>
      <c r="P32" s="85"/>
      <c r="Q32" s="75"/>
    </row>
    <row r="33" spans="1:24" x14ac:dyDescent="0.25">
      <c r="A33" s="75"/>
      <c r="B33" s="75"/>
      <c r="C33" s="75"/>
      <c r="D33" s="75"/>
      <c r="E33" s="75"/>
      <c r="F33" s="75"/>
      <c r="G33" s="75" t="s">
        <v>154</v>
      </c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</row>
    <row r="34" spans="1:24" x14ac:dyDescent="0.25">
      <c r="A34" s="75"/>
      <c r="B34" s="75"/>
      <c r="C34" s="75"/>
      <c r="D34" s="75"/>
      <c r="E34" s="75"/>
      <c r="F34" s="75"/>
      <c r="G34" s="75" t="s">
        <v>183</v>
      </c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</row>
    <row r="35" spans="1:24" hidden="1" x14ac:dyDescent="0.25">
      <c r="K35" s="75"/>
      <c r="L35" s="75"/>
      <c r="M35" s="75"/>
      <c r="N35" s="75"/>
      <c r="O35" s="75"/>
      <c r="P35" s="75"/>
      <c r="Q35" s="75"/>
      <c r="R35" s="75"/>
    </row>
    <row r="36" spans="1:24" ht="63" hidden="1" x14ac:dyDescent="0.25">
      <c r="B36" s="2" t="s">
        <v>75</v>
      </c>
      <c r="C36" s="2" t="s">
        <v>1</v>
      </c>
      <c r="D36" s="2" t="s">
        <v>2</v>
      </c>
      <c r="E36" s="2" t="s">
        <v>8</v>
      </c>
      <c r="F36" s="2" t="s">
        <v>3</v>
      </c>
      <c r="G36" s="2" t="s">
        <v>9</v>
      </c>
      <c r="H36" s="2" t="s">
        <v>10</v>
      </c>
      <c r="I36" s="2" t="s">
        <v>11</v>
      </c>
      <c r="J36" s="2" t="s">
        <v>24</v>
      </c>
      <c r="K36" s="230" t="s">
        <v>12</v>
      </c>
      <c r="L36" s="230" t="s">
        <v>5</v>
      </c>
      <c r="M36" s="230" t="s">
        <v>6</v>
      </c>
      <c r="N36" s="230" t="s">
        <v>7</v>
      </c>
      <c r="O36" s="230" t="s">
        <v>13</v>
      </c>
      <c r="P36" s="230" t="s">
        <v>14</v>
      </c>
      <c r="Q36" s="230" t="s">
        <v>15</v>
      </c>
      <c r="R36" s="230" t="s">
        <v>16</v>
      </c>
      <c r="S36" s="2" t="s">
        <v>27</v>
      </c>
      <c r="T36" s="2" t="s">
        <v>26</v>
      </c>
      <c r="U36" s="2" t="s">
        <v>4</v>
      </c>
      <c r="V36" s="2" t="s">
        <v>17</v>
      </c>
      <c r="W36" s="2" t="s">
        <v>18</v>
      </c>
      <c r="X36" s="2" t="s">
        <v>73</v>
      </c>
    </row>
    <row r="37" spans="1:24" hidden="1" x14ac:dyDescent="0.25">
      <c r="B37" t="s">
        <v>76</v>
      </c>
      <c r="C37">
        <f>Aluminum!W303</f>
        <v>2002</v>
      </c>
      <c r="D37">
        <f>'Bag in a box'!W303</f>
        <v>2002</v>
      </c>
      <c r="E37">
        <f>'Bimetal 0-1L'!W303</f>
        <v>2002</v>
      </c>
      <c r="F37">
        <f>'Bimetal over 1L'!W303</f>
        <v>2002</v>
      </c>
      <c r="G37" s="65" t="str">
        <f>'Drink Pouches'!W303</f>
        <v>Returns as %</v>
      </c>
      <c r="H37" t="str">
        <f>'Gable 0-1L'!W303</f>
        <v>Returns Only</v>
      </c>
      <c r="I37" t="str">
        <f>'Gable over 1L'!W303</f>
        <v>Returns Only</v>
      </c>
      <c r="J37">
        <f>'Glass 0-1L'!W303</f>
        <v>2002</v>
      </c>
      <c r="K37" s="75">
        <f>'Glass over 1L'!W303</f>
        <v>2002</v>
      </c>
      <c r="L37" s="75" t="str">
        <f>HDPE!W303</f>
        <v>Returns as %</v>
      </c>
      <c r="M37" s="75" t="str">
        <f>ISB!W303</f>
        <v>Returns Only</v>
      </c>
      <c r="N37" s="75" t="str">
        <f>'Liquor and Wine'!W303</f>
        <v>Returns Only</v>
      </c>
      <c r="O37" s="75" t="str">
        <f>'Other Pl 0-1L'!W303</f>
        <v>Returns Only</v>
      </c>
      <c r="P37" s="75" t="str">
        <f>'Other Pl Over 1L'!W303</f>
        <v>Returns Only</v>
      </c>
      <c r="Q37" s="75">
        <f>'PET 0-1L'!W303</f>
        <v>2002</v>
      </c>
      <c r="R37" s="75">
        <f>'PET over 1L'!W303</f>
        <v>2002</v>
      </c>
      <c r="S37" t="str">
        <f>'Plastic Oneway Keg'!W303</f>
        <v>Returns as %</v>
      </c>
      <c r="V37" s="65">
        <f>'Tetra 0-1L'!W303</f>
        <v>2002</v>
      </c>
      <c r="W37" s="65" t="str">
        <f>'Tetra Over 1L'!W303</f>
        <v>Returns Only</v>
      </c>
    </row>
    <row r="38" spans="1:24" hidden="1" x14ac:dyDescent="0.25">
      <c r="B38" t="s">
        <v>77</v>
      </c>
      <c r="C38" t="s">
        <v>78</v>
      </c>
      <c r="D38" t="s">
        <v>78</v>
      </c>
      <c r="E38" t="s">
        <v>78</v>
      </c>
      <c r="F38" t="s">
        <v>78</v>
      </c>
      <c r="G38" s="65" t="s">
        <v>78</v>
      </c>
      <c r="H38" t="s">
        <v>78</v>
      </c>
      <c r="I38" t="s">
        <v>78</v>
      </c>
      <c r="J38" t="s">
        <v>79</v>
      </c>
      <c r="K38" s="75" t="s">
        <v>78</v>
      </c>
      <c r="L38" s="75" t="s">
        <v>78</v>
      </c>
      <c r="M38" s="75" t="s">
        <v>78</v>
      </c>
      <c r="N38" s="75" t="s">
        <v>78</v>
      </c>
      <c r="O38" s="75" t="s">
        <v>78</v>
      </c>
      <c r="P38" s="75" t="s">
        <v>78</v>
      </c>
      <c r="Q38" s="75" t="s">
        <v>79</v>
      </c>
      <c r="R38" s="75" t="s">
        <v>79</v>
      </c>
      <c r="S38" t="s">
        <v>79</v>
      </c>
      <c r="V38" s="65" t="s">
        <v>78</v>
      </c>
      <c r="W38" s="65" t="s">
        <v>79</v>
      </c>
    </row>
    <row r="39" spans="1:24" ht="22.5" hidden="1" customHeight="1" x14ac:dyDescent="0.25">
      <c r="A39" s="248" t="s">
        <v>94</v>
      </c>
      <c r="B39" t="s">
        <v>82</v>
      </c>
      <c r="C39" s="48">
        <f>Aluminum!Y291</f>
        <v>2.3581865109158745E-2</v>
      </c>
      <c r="D39" s="48">
        <f>'Bag in a box'!Y291</f>
        <v>6.4457501225764366E-2</v>
      </c>
      <c r="E39" s="73">
        <f>'Bimetal 0-1L'!Y291</f>
        <v>0.22388904822231892</v>
      </c>
      <c r="F39" s="73">
        <f>'Bimetal over 1L'!Y291</f>
        <v>3.5855611501972098E-2</v>
      </c>
      <c r="G39" s="73">
        <f>'Drink Pouches'!Y291</f>
        <v>8.3551291705178984E-2</v>
      </c>
      <c r="H39" s="73">
        <f>'Gable 0-1L'!Y291</f>
        <v>2.1966539664498835E-2</v>
      </c>
      <c r="I39" s="73">
        <f>'Gable over 1L'!Y291</f>
        <v>8.1727414137709991E-3</v>
      </c>
      <c r="J39" s="73">
        <f>'Glass 0-1L'!Y291</f>
        <v>7.9251360408341423E-2</v>
      </c>
      <c r="K39" s="231">
        <f>'Glass over 1L'!Y291</f>
        <v>1.8632259840375389E-2</v>
      </c>
      <c r="L39" s="231">
        <f>HDPE!Y291</f>
        <v>6.9607964175442474E-2</v>
      </c>
      <c r="M39" s="231">
        <f>ISB!Y291</f>
        <v>0.20679265853139775</v>
      </c>
      <c r="N39" s="232">
        <f>'Liquor and Wine'!Y291</f>
        <v>0.88640757626913436</v>
      </c>
      <c r="O39" s="231">
        <f>'Other Pl 0-1L'!Y291</f>
        <v>5.6950768383511652E-2</v>
      </c>
      <c r="P39" s="231">
        <f>'Other Pl Over 1L'!Y291</f>
        <v>5.1534057518159142E-2</v>
      </c>
      <c r="Q39" s="231">
        <f>'PET 0-1L'!Y291</f>
        <v>4.234207516418468E-2</v>
      </c>
      <c r="R39" s="232">
        <f>'PET over 1L'!Y291</f>
        <v>6.5322473227009306E-2</v>
      </c>
      <c r="S39" s="73">
        <f>'Plastic Oneway Keg'!Y291</f>
        <v>0.71109184936704606</v>
      </c>
      <c r="V39" s="48">
        <f>'Tetra 0-1L'!Y291</f>
        <v>4.4887991723582987E-2</v>
      </c>
      <c r="W39" s="74">
        <f>'Tetra Over 1L'!Y291</f>
        <v>0.20579887276304673</v>
      </c>
    </row>
    <row r="40" spans="1:24" ht="24.75" hidden="1" customHeight="1" x14ac:dyDescent="0.25">
      <c r="A40" s="248"/>
      <c r="B40" t="s">
        <v>83</v>
      </c>
      <c r="C40" s="48">
        <f>Aluminum!AA291</f>
        <v>1.6722355216015481E-2</v>
      </c>
      <c r="D40" s="48">
        <f>'Bag in a box'!AA291</f>
        <v>6.3705687947701636E-2</v>
      </c>
      <c r="E40" s="73">
        <f>'Bimetal 0-1L'!AA291</f>
        <v>0.14640746745544195</v>
      </c>
      <c r="F40" s="73">
        <f>'Bimetal over 1L'!AA291</f>
        <v>3.3205474922991501E-2</v>
      </c>
      <c r="G40" s="73">
        <f>'Drink Pouches'!AA291</f>
        <v>0.24608434474689142</v>
      </c>
      <c r="H40" s="73">
        <f>'Gable 0-1L'!AA291</f>
        <v>8.8001141712328423E-2</v>
      </c>
      <c r="I40" s="73">
        <f>'Gable over 1L'!AA291</f>
        <v>4.0377376732387719E-2</v>
      </c>
      <c r="J40" s="73">
        <f>'Glass 0-1L'!AA291</f>
        <v>6.0730291564852427E-2</v>
      </c>
      <c r="K40" s="231">
        <f>'Glass over 1L'!AA291</f>
        <v>1.3761254907760513E-2</v>
      </c>
      <c r="L40" s="231">
        <f>HDPE!AA291</f>
        <v>0.1238871327163316</v>
      </c>
      <c r="M40" s="231">
        <f>ISB!AA291</f>
        <v>0.21391472545817383</v>
      </c>
      <c r="N40" s="232">
        <f>'Liquor and Wine'!AA291</f>
        <v>2.3671722092001182</v>
      </c>
      <c r="O40" s="231">
        <f>'Other Pl 0-1L'!AA291</f>
        <v>0.1705940557151647</v>
      </c>
      <c r="P40" s="231">
        <f>'Other Pl Over 1L'!AA291</f>
        <v>5.8711692061109155E-2</v>
      </c>
      <c r="Q40" s="231">
        <f>'PET 0-1L'!AA291</f>
        <v>1.1478071213072913E-2</v>
      </c>
      <c r="R40" s="232">
        <f>'PET over 1L'!AA291</f>
        <v>7.5686588335223274E-3</v>
      </c>
      <c r="S40" s="73">
        <f>'Plastic Oneway Keg'!AA291</f>
        <v>1.1192473359512594</v>
      </c>
      <c r="V40" s="48">
        <f>'Tetra 0-1L'!AA291</f>
        <v>2.9233420308266946E-2</v>
      </c>
      <c r="W40" s="74">
        <f>'Tetra Over 1L'!AA291</f>
        <v>0.20725061859391788</v>
      </c>
    </row>
    <row r="41" spans="1:24" ht="20.25" hidden="1" customHeight="1" x14ac:dyDescent="0.25">
      <c r="A41" s="248"/>
      <c r="B41" t="s">
        <v>84</v>
      </c>
      <c r="C41" s="48">
        <f>Aluminum!Z291</f>
        <v>1.8544971354638295E-2</v>
      </c>
      <c r="D41" s="48">
        <f>'Bag in a box'!Z291</f>
        <v>0.19435549960235945</v>
      </c>
      <c r="E41" s="73">
        <f>'Bimetal 0-1L'!Z291</f>
        <v>0.57581858445116108</v>
      </c>
      <c r="F41" s="73">
        <f>'Bimetal over 1L'!Z291</f>
        <v>1.1842122086788092</v>
      </c>
      <c r="G41" s="73">
        <f>'Drink Pouches'!Z291</f>
        <v>7.3545391995044507E-2</v>
      </c>
      <c r="H41" s="73">
        <f>'Gable 0-1L'!Z291</f>
        <v>6.9174739251850303E-2</v>
      </c>
      <c r="I41" s="73">
        <f>'Gable over 1L'!Z291</f>
        <v>2.7886527462788437E-2</v>
      </c>
      <c r="J41" s="73">
        <f>'Glass 0-1L'!Z291</f>
        <v>7.9415693243490043E-2</v>
      </c>
      <c r="K41" s="231">
        <f>'Glass over 1L'!Z291</f>
        <v>2.9428860806952697E-2</v>
      </c>
      <c r="L41" s="231">
        <f>HDPE!Z291</f>
        <v>5.6649439033552962E-2</v>
      </c>
      <c r="M41" s="231">
        <f>ISB!Z291</f>
        <v>0.24155839801691667</v>
      </c>
      <c r="N41" s="232">
        <f>'Liquor and Wine'!Z291</f>
        <v>1.3188412697174412</v>
      </c>
      <c r="O41" s="231">
        <f>'Other Pl 0-1L'!Z291</f>
        <v>0.13813071169564203</v>
      </c>
      <c r="P41" s="231">
        <f>'Other Pl Over 1L'!Z291</f>
        <v>1.3569747280070237</v>
      </c>
      <c r="Q41" s="231">
        <f>'PET 0-1L'!Z291</f>
        <v>6.987320005871854E-2</v>
      </c>
      <c r="R41" s="232">
        <f>'PET over 1L'!Z291</f>
        <v>3.5599063698392171E-2</v>
      </c>
      <c r="S41" s="73">
        <f>'Plastic Oneway Keg'!Z291</f>
        <v>0.56671339843233925</v>
      </c>
      <c r="V41" s="48">
        <f>'Tetra 0-1L'!Z291</f>
        <v>7.1470473543777821E-2</v>
      </c>
      <c r="W41" s="74">
        <f>'Tetra Over 1L'!Z291</f>
        <v>0.71181392641396179</v>
      </c>
    </row>
    <row r="42" spans="1:24" hidden="1" x14ac:dyDescent="0.25">
      <c r="K42" s="75"/>
      <c r="L42" s="75"/>
      <c r="M42" s="75"/>
      <c r="N42" s="75"/>
      <c r="O42" s="75"/>
      <c r="P42" s="75"/>
      <c r="Q42" s="75"/>
      <c r="R42" s="75"/>
    </row>
    <row r="43" spans="1:24" hidden="1" x14ac:dyDescent="0.25">
      <c r="B43" s="72" t="s">
        <v>90</v>
      </c>
      <c r="C43" s="72" t="s">
        <v>85</v>
      </c>
      <c r="D43" s="72" t="s">
        <v>91</v>
      </c>
      <c r="K43" s="75"/>
      <c r="L43" s="75"/>
      <c r="M43" s="75"/>
      <c r="N43" s="75"/>
      <c r="O43" s="75"/>
      <c r="P43" s="75"/>
      <c r="Q43" s="75"/>
      <c r="R43" s="75"/>
    </row>
    <row r="44" spans="1:24" hidden="1" x14ac:dyDescent="0.25">
      <c r="B44" t="s">
        <v>89</v>
      </c>
      <c r="C44" t="s">
        <v>82</v>
      </c>
      <c r="D44" t="s">
        <v>92</v>
      </c>
      <c r="K44" s="75"/>
      <c r="L44" s="75"/>
      <c r="M44" s="75"/>
      <c r="N44" s="75"/>
      <c r="O44" s="75"/>
      <c r="P44" s="75"/>
      <c r="Q44" s="75"/>
      <c r="R44" s="75"/>
    </row>
    <row r="45" spans="1:24" hidden="1" x14ac:dyDescent="0.25">
      <c r="B45" s="71">
        <v>2002</v>
      </c>
      <c r="C45" t="s">
        <v>83</v>
      </c>
      <c r="D45" t="s">
        <v>93</v>
      </c>
      <c r="K45" s="75"/>
      <c r="L45" s="75"/>
      <c r="M45" s="75"/>
      <c r="N45" s="75"/>
      <c r="O45" s="75"/>
      <c r="P45" s="75"/>
      <c r="Q45" s="75"/>
      <c r="R45" s="75"/>
    </row>
    <row r="46" spans="1:24" hidden="1" x14ac:dyDescent="0.25">
      <c r="B46" t="s">
        <v>63</v>
      </c>
      <c r="C46" t="s">
        <v>84</v>
      </c>
      <c r="K46" s="75"/>
      <c r="L46" s="75"/>
      <c r="M46" s="75"/>
      <c r="N46" s="75"/>
      <c r="O46" s="75"/>
      <c r="P46" s="75"/>
      <c r="Q46" s="75"/>
      <c r="R46" s="75"/>
    </row>
    <row r="47" spans="1:24" x14ac:dyDescent="0.25">
      <c r="K47" s="75"/>
      <c r="L47" s="75"/>
      <c r="M47" s="75"/>
      <c r="N47" s="75"/>
      <c r="O47" s="75"/>
      <c r="P47" s="75"/>
      <c r="Q47" s="75"/>
      <c r="R47" s="75"/>
    </row>
    <row r="48" spans="1:24" x14ac:dyDescent="0.25">
      <c r="V48">
        <v>2002</v>
      </c>
      <c r="W48">
        <v>2002</v>
      </c>
    </row>
    <row r="49" spans="22:23" x14ac:dyDescent="0.25">
      <c r="V49" t="b">
        <f>V48=V37</f>
        <v>1</v>
      </c>
      <c r="W49" t="b">
        <f>W48=W37</f>
        <v>0</v>
      </c>
    </row>
  </sheetData>
  <mergeCells count="5">
    <mergeCell ref="A39:A41"/>
    <mergeCell ref="C9:E9"/>
    <mergeCell ref="K9:K10"/>
    <mergeCell ref="H9:J9"/>
    <mergeCell ref="N9:P9"/>
  </mergeCells>
  <conditionalFormatting sqref="H11:J11">
    <cfRule type="top10" dxfId="38" priority="38" bottom="1" rank="1"/>
  </conditionalFormatting>
  <conditionalFormatting sqref="H12:J12">
    <cfRule type="top10" dxfId="37" priority="37" bottom="1" rank="1"/>
  </conditionalFormatting>
  <conditionalFormatting sqref="H13:J13">
    <cfRule type="top10" dxfId="36" priority="36" bottom="1" rank="1"/>
  </conditionalFormatting>
  <conditionalFormatting sqref="H14:J14">
    <cfRule type="top10" dxfId="35" priority="35" bottom="1" rank="1"/>
  </conditionalFormatting>
  <conditionalFormatting sqref="H15:J15">
    <cfRule type="top10" dxfId="34" priority="34" bottom="1" rank="1"/>
  </conditionalFormatting>
  <conditionalFormatting sqref="H16:J16">
    <cfRule type="top10" dxfId="33" priority="33" bottom="1" rank="1"/>
  </conditionalFormatting>
  <conditionalFormatting sqref="H17:J17">
    <cfRule type="top10" dxfId="32" priority="32" bottom="1" rank="1"/>
  </conditionalFormatting>
  <conditionalFormatting sqref="H18:J18">
    <cfRule type="top10" dxfId="31" priority="31" bottom="1" rank="1"/>
  </conditionalFormatting>
  <conditionalFormatting sqref="H19:J19">
    <cfRule type="top10" dxfId="30" priority="30" bottom="1" rank="1"/>
  </conditionalFormatting>
  <conditionalFormatting sqref="H20:J20">
    <cfRule type="top10" dxfId="29" priority="29" bottom="1" rank="1"/>
  </conditionalFormatting>
  <conditionalFormatting sqref="H21:J21">
    <cfRule type="top10" dxfId="28" priority="28" bottom="1" rank="1"/>
  </conditionalFormatting>
  <conditionalFormatting sqref="H22:J22">
    <cfRule type="top10" dxfId="27" priority="27" bottom="1" rank="1"/>
  </conditionalFormatting>
  <conditionalFormatting sqref="H23:J23">
    <cfRule type="top10" dxfId="26" priority="26" bottom="1" rank="1"/>
  </conditionalFormatting>
  <conditionalFormatting sqref="H24:J24">
    <cfRule type="top10" dxfId="25" priority="25" bottom="1" rank="1"/>
  </conditionalFormatting>
  <conditionalFormatting sqref="H25:J25">
    <cfRule type="top10" dxfId="24" priority="24" bottom="1" rank="1"/>
  </conditionalFormatting>
  <conditionalFormatting sqref="H26:J26">
    <cfRule type="top10" dxfId="23" priority="23" bottom="1" rank="1"/>
  </conditionalFormatting>
  <conditionalFormatting sqref="H27:J27">
    <cfRule type="top10" dxfId="22" priority="22" bottom="1" rank="1"/>
  </conditionalFormatting>
  <conditionalFormatting sqref="H28:J28">
    <cfRule type="top10" dxfId="21" priority="21" bottom="1" rank="1"/>
  </conditionalFormatting>
  <conditionalFormatting sqref="H29:J29">
    <cfRule type="top10" dxfId="20" priority="20" bottom="1" rank="1"/>
  </conditionalFormatting>
  <conditionalFormatting sqref="N11:P11">
    <cfRule type="top10" dxfId="19" priority="19" bottom="1" rank="1"/>
  </conditionalFormatting>
  <conditionalFormatting sqref="N12:P12">
    <cfRule type="top10" dxfId="18" priority="18" bottom="1" rank="1"/>
  </conditionalFormatting>
  <conditionalFormatting sqref="N13:P13">
    <cfRule type="top10" dxfId="17" priority="17" bottom="1" rank="1"/>
  </conditionalFormatting>
  <conditionalFormatting sqref="N14:P14">
    <cfRule type="top10" dxfId="16" priority="16" bottom="1" rank="1"/>
  </conditionalFormatting>
  <conditionalFormatting sqref="N15:P15">
    <cfRule type="top10" dxfId="15" priority="15" bottom="1" rank="1"/>
  </conditionalFormatting>
  <conditionalFormatting sqref="N16:P16">
    <cfRule type="top10" dxfId="14" priority="14" bottom="1" rank="1"/>
  </conditionalFormatting>
  <conditionalFormatting sqref="N17:P17">
    <cfRule type="top10" dxfId="13" priority="13" bottom="1" rank="1"/>
  </conditionalFormatting>
  <conditionalFormatting sqref="N18:P18">
    <cfRule type="top10" dxfId="12" priority="12" bottom="1" rank="1"/>
  </conditionalFormatting>
  <conditionalFormatting sqref="N19:P19">
    <cfRule type="top10" dxfId="11" priority="11" bottom="1" rank="1"/>
  </conditionalFormatting>
  <conditionalFormatting sqref="N20:P20">
    <cfRule type="top10" dxfId="10" priority="10" bottom="1" rank="1"/>
  </conditionalFormatting>
  <conditionalFormatting sqref="N21:P21">
    <cfRule type="top10" dxfId="9" priority="9" bottom="1" rank="1"/>
  </conditionalFormatting>
  <conditionalFormatting sqref="N22:P22">
    <cfRule type="top10" dxfId="8" priority="8" bottom="1" rank="1"/>
  </conditionalFormatting>
  <conditionalFormatting sqref="N23:P23">
    <cfRule type="top10" dxfId="7" priority="7" bottom="1" rank="1"/>
  </conditionalFormatting>
  <conditionalFormatting sqref="N24:P24">
    <cfRule type="top10" dxfId="6" priority="6" bottom="1" rank="1"/>
  </conditionalFormatting>
  <conditionalFormatting sqref="N25:P25">
    <cfRule type="top10" dxfId="5" priority="5" bottom="1" rank="1"/>
  </conditionalFormatting>
  <conditionalFormatting sqref="N26:P26">
    <cfRule type="top10" dxfId="4" priority="4" bottom="1" rank="1"/>
  </conditionalFormatting>
  <conditionalFormatting sqref="N27:P27">
    <cfRule type="top10" dxfId="3" priority="3" bottom="1" rank="1"/>
  </conditionalFormatting>
  <conditionalFormatting sqref="N28:P28">
    <cfRule type="top10" dxfId="2" priority="2" bottom="1" rank="1"/>
  </conditionalFormatting>
  <conditionalFormatting sqref="N29:P29">
    <cfRule type="top10" dxfId="1" priority="1" bottom="1" rank="1"/>
  </conditionalFormatting>
  <pageMargins left="0.7" right="0.7" top="0.75" bottom="0.75" header="0.3" footer="0.3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544C-4D39-48EB-97D7-1BDE335747CC}">
  <dimension ref="A1:W1044"/>
  <sheetViews>
    <sheetView zoomScale="115" zoomScaleNormal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268" sqref="O268"/>
    </sheetView>
  </sheetViews>
  <sheetFormatPr defaultColWidth="8.85546875" defaultRowHeight="10.5" x14ac:dyDescent="0.15"/>
  <cols>
    <col min="1" max="1" width="11.7109375" style="8" customWidth="1"/>
    <col min="2" max="2" width="11.7109375" style="8" bestFit="1" customWidth="1"/>
    <col min="3" max="3" width="8.5703125" style="8" bestFit="1" customWidth="1"/>
    <col min="4" max="5" width="9.7109375" style="8" bestFit="1" customWidth="1"/>
    <col min="6" max="6" width="13.7109375" style="8" bestFit="1" customWidth="1"/>
    <col min="7" max="8" width="10.42578125" style="8" bestFit="1" customWidth="1"/>
    <col min="9" max="9" width="11.140625" style="8" bestFit="1" customWidth="1"/>
    <col min="10" max="10" width="9.28515625" style="8" bestFit="1" customWidth="1"/>
    <col min="11" max="11" width="10.42578125" style="8" bestFit="1" customWidth="1"/>
    <col min="12" max="12" width="10.28515625" style="8" bestFit="1" customWidth="1"/>
    <col min="13" max="13" width="9.140625" style="8" bestFit="1" customWidth="1"/>
    <col min="14" max="14" width="11" style="8" bestFit="1" customWidth="1"/>
    <col min="15" max="15" width="9.140625" style="8" bestFit="1" customWidth="1"/>
    <col min="16" max="16" width="11.28515625" style="8" bestFit="1" customWidth="1"/>
    <col min="17" max="17" width="10.42578125" style="8" bestFit="1" customWidth="1"/>
    <col min="18" max="18" width="9.140625" style="8" bestFit="1" customWidth="1"/>
    <col min="19" max="19" width="8.85546875" style="8"/>
    <col min="20" max="21" width="11" style="8" bestFit="1" customWidth="1"/>
    <col min="22" max="22" width="9" style="8" bestFit="1" customWidth="1"/>
    <col min="23" max="23" width="14.7109375" style="8" bestFit="1" customWidth="1"/>
    <col min="24" max="16384" width="8.85546875" style="8"/>
  </cols>
  <sheetData>
    <row r="1" spans="1:23" ht="12" x14ac:dyDescent="0.2">
      <c r="A1" s="17" t="s">
        <v>20</v>
      </c>
    </row>
    <row r="3" spans="1:23" ht="42" x14ac:dyDescent="0.15">
      <c r="A3" s="1" t="s">
        <v>0</v>
      </c>
      <c r="B3" s="2" t="s">
        <v>1</v>
      </c>
      <c r="C3" s="2" t="s">
        <v>2</v>
      </c>
      <c r="D3" s="2" t="s">
        <v>8</v>
      </c>
      <c r="E3" s="2" t="s">
        <v>3</v>
      </c>
      <c r="F3" s="2" t="s">
        <v>9</v>
      </c>
      <c r="G3" s="2" t="s">
        <v>10</v>
      </c>
      <c r="H3" s="2" t="s">
        <v>11</v>
      </c>
      <c r="I3" s="2" t="s">
        <v>24</v>
      </c>
      <c r="J3" s="2" t="s">
        <v>12</v>
      </c>
      <c r="K3" s="2" t="s">
        <v>5</v>
      </c>
      <c r="L3" s="2" t="s">
        <v>6</v>
      </c>
      <c r="M3" s="2" t="s">
        <v>7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27</v>
      </c>
      <c r="S3" s="2" t="s">
        <v>26</v>
      </c>
      <c r="T3" s="2" t="s">
        <v>4</v>
      </c>
      <c r="U3" s="2" t="s">
        <v>17</v>
      </c>
      <c r="V3" s="2" t="s">
        <v>18</v>
      </c>
      <c r="W3" s="2" t="s">
        <v>73</v>
      </c>
    </row>
    <row r="4" spans="1:23" x14ac:dyDescent="0.15">
      <c r="A4" s="3">
        <v>37287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2"/>
      <c r="O4" s="12"/>
      <c r="P4" s="12"/>
      <c r="Q4" s="12"/>
      <c r="R4" s="12"/>
      <c r="U4" s="12"/>
      <c r="V4" s="12"/>
    </row>
    <row r="5" spans="1:23" x14ac:dyDescent="0.15">
      <c r="A5" s="3">
        <v>37315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2"/>
      <c r="P5" s="12"/>
      <c r="Q5" s="12"/>
      <c r="R5" s="12"/>
      <c r="U5" s="12"/>
      <c r="V5" s="12"/>
    </row>
    <row r="6" spans="1:23" x14ac:dyDescent="0.15">
      <c r="A6" s="3">
        <v>37346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2"/>
      <c r="P6" s="12"/>
      <c r="Q6" s="12"/>
      <c r="R6" s="12"/>
      <c r="U6" s="12"/>
      <c r="V6" s="12"/>
    </row>
    <row r="7" spans="1:23" x14ac:dyDescent="0.15">
      <c r="A7" s="3">
        <v>37376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12"/>
      <c r="O7" s="12"/>
      <c r="P7" s="12"/>
      <c r="Q7" s="12"/>
      <c r="R7" s="12"/>
      <c r="U7" s="12"/>
      <c r="V7" s="12"/>
    </row>
    <row r="8" spans="1:23" x14ac:dyDescent="0.15">
      <c r="A8" s="3">
        <v>37407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2"/>
      <c r="O8" s="12"/>
      <c r="P8" s="12"/>
      <c r="Q8" s="12"/>
      <c r="R8" s="12"/>
      <c r="U8" s="12"/>
      <c r="V8" s="12"/>
    </row>
    <row r="9" spans="1:23" x14ac:dyDescent="0.15">
      <c r="A9" s="3">
        <v>37437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2"/>
      <c r="O9" s="12"/>
      <c r="P9" s="12"/>
      <c r="Q9" s="12"/>
      <c r="R9" s="12"/>
      <c r="U9" s="12"/>
      <c r="V9" s="12"/>
    </row>
    <row r="10" spans="1:23" x14ac:dyDescent="0.15">
      <c r="A10" s="3">
        <v>37468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2"/>
      <c r="O10" s="12"/>
      <c r="P10" s="12"/>
      <c r="Q10" s="12"/>
      <c r="R10" s="12"/>
      <c r="U10" s="12"/>
      <c r="V10" s="12"/>
    </row>
    <row r="11" spans="1:23" x14ac:dyDescent="0.15">
      <c r="A11" s="3">
        <v>37499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2"/>
      <c r="O11" s="12"/>
      <c r="P11" s="12"/>
      <c r="Q11" s="12"/>
      <c r="R11" s="12"/>
      <c r="U11" s="12"/>
      <c r="V11" s="12"/>
    </row>
    <row r="12" spans="1:23" x14ac:dyDescent="0.15">
      <c r="A12" s="3">
        <v>37529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2"/>
      <c r="O12" s="12"/>
      <c r="P12" s="12"/>
      <c r="Q12" s="12"/>
      <c r="R12" s="12"/>
      <c r="U12" s="12"/>
      <c r="V12" s="12"/>
    </row>
    <row r="13" spans="1:23" x14ac:dyDescent="0.15">
      <c r="A13" s="3">
        <v>37560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2"/>
      <c r="O13" s="12"/>
      <c r="P13" s="12"/>
      <c r="Q13" s="12"/>
      <c r="R13" s="12"/>
      <c r="U13" s="12"/>
      <c r="V13" s="12"/>
    </row>
    <row r="14" spans="1:23" x14ac:dyDescent="0.15">
      <c r="A14" s="3">
        <v>37590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2"/>
      <c r="O14" s="12"/>
      <c r="P14" s="12"/>
      <c r="Q14" s="12"/>
      <c r="R14" s="12"/>
      <c r="U14" s="12"/>
      <c r="V14" s="12"/>
    </row>
    <row r="15" spans="1:23" x14ac:dyDescent="0.15">
      <c r="A15" s="3">
        <v>37621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  <c r="N15" s="12"/>
      <c r="O15" s="12"/>
      <c r="P15" s="12"/>
      <c r="Q15" s="12"/>
      <c r="R15" s="12"/>
      <c r="U15" s="12"/>
      <c r="V15" s="12"/>
    </row>
    <row r="16" spans="1:23" x14ac:dyDescent="0.15">
      <c r="A16" s="3">
        <v>37652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2"/>
      <c r="O16" s="12"/>
      <c r="P16" s="12"/>
      <c r="Q16" s="12"/>
      <c r="R16" s="12"/>
      <c r="U16" s="12"/>
      <c r="V16" s="12"/>
    </row>
    <row r="17" spans="1:22" x14ac:dyDescent="0.15">
      <c r="A17" s="3">
        <v>37680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2"/>
      <c r="O17" s="12"/>
      <c r="P17" s="12"/>
      <c r="Q17" s="12"/>
      <c r="R17" s="12"/>
      <c r="U17" s="12"/>
      <c r="V17" s="12"/>
    </row>
    <row r="18" spans="1:22" x14ac:dyDescent="0.15">
      <c r="A18" s="3">
        <v>37711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2"/>
      <c r="O18" s="12"/>
      <c r="P18" s="12"/>
      <c r="Q18" s="12"/>
      <c r="R18" s="12"/>
      <c r="U18" s="12"/>
      <c r="V18" s="12"/>
    </row>
    <row r="19" spans="1:22" x14ac:dyDescent="0.15">
      <c r="A19" s="3">
        <v>37741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  <c r="N19" s="12"/>
      <c r="O19" s="12"/>
      <c r="P19" s="12"/>
      <c r="Q19" s="12"/>
      <c r="R19" s="12"/>
      <c r="U19" s="12"/>
      <c r="V19" s="12"/>
    </row>
    <row r="20" spans="1:22" x14ac:dyDescent="0.15">
      <c r="A20" s="3">
        <v>37772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2"/>
      <c r="O20" s="12"/>
      <c r="P20" s="12"/>
      <c r="Q20" s="12"/>
      <c r="R20" s="12"/>
      <c r="U20" s="12"/>
      <c r="V20" s="12"/>
    </row>
    <row r="21" spans="1:22" x14ac:dyDescent="0.15">
      <c r="A21" s="3">
        <v>37802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2"/>
      <c r="O21" s="12"/>
      <c r="P21" s="12"/>
      <c r="Q21" s="12"/>
      <c r="R21" s="12"/>
      <c r="U21" s="12"/>
      <c r="V21" s="12"/>
    </row>
    <row r="22" spans="1:22" x14ac:dyDescent="0.15">
      <c r="A22" s="3">
        <v>37833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2"/>
      <c r="O22" s="12"/>
      <c r="P22" s="12"/>
      <c r="Q22" s="12"/>
      <c r="R22" s="12"/>
      <c r="U22" s="12"/>
      <c r="V22" s="12"/>
    </row>
    <row r="23" spans="1:22" x14ac:dyDescent="0.15">
      <c r="A23" s="3">
        <v>37864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2"/>
      <c r="O23" s="12"/>
      <c r="P23" s="12"/>
      <c r="Q23" s="12"/>
      <c r="R23" s="12"/>
      <c r="U23" s="12"/>
      <c r="V23" s="12"/>
    </row>
    <row r="24" spans="1:22" x14ac:dyDescent="0.15">
      <c r="A24" s="3">
        <v>37894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2"/>
      <c r="O24" s="12"/>
      <c r="P24" s="12"/>
      <c r="Q24" s="12"/>
      <c r="R24" s="12"/>
      <c r="U24" s="12"/>
      <c r="V24" s="12"/>
    </row>
    <row r="25" spans="1:22" x14ac:dyDescent="0.15">
      <c r="A25" s="3">
        <v>37925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2"/>
      <c r="O25" s="12"/>
      <c r="P25" s="12"/>
      <c r="Q25" s="12"/>
      <c r="R25" s="12"/>
      <c r="U25" s="12"/>
      <c r="V25" s="12"/>
    </row>
    <row r="26" spans="1:22" x14ac:dyDescent="0.15">
      <c r="A26" s="3">
        <v>37955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2"/>
      <c r="O26" s="12"/>
      <c r="P26" s="12"/>
      <c r="Q26" s="12"/>
      <c r="R26" s="12"/>
      <c r="U26" s="12"/>
      <c r="V26" s="12"/>
    </row>
    <row r="27" spans="1:22" x14ac:dyDescent="0.15">
      <c r="A27" s="3">
        <v>37986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2"/>
      <c r="O27" s="12"/>
      <c r="P27" s="12"/>
      <c r="Q27" s="12"/>
      <c r="R27" s="12"/>
      <c r="U27" s="12"/>
      <c r="V27" s="12"/>
    </row>
    <row r="28" spans="1:22" x14ac:dyDescent="0.15">
      <c r="A28" s="3">
        <v>38017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2"/>
      <c r="O28" s="12"/>
      <c r="P28" s="12"/>
      <c r="Q28" s="12"/>
      <c r="R28" s="12"/>
      <c r="U28" s="12"/>
      <c r="V28" s="12"/>
    </row>
    <row r="29" spans="1:22" x14ac:dyDescent="0.15">
      <c r="A29" s="3">
        <v>38046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  <c r="N29" s="12"/>
      <c r="O29" s="12"/>
      <c r="P29" s="12"/>
      <c r="Q29" s="12"/>
      <c r="R29" s="12"/>
      <c r="U29" s="12"/>
      <c r="V29" s="12"/>
    </row>
    <row r="30" spans="1:22" x14ac:dyDescent="0.15">
      <c r="A30" s="3">
        <v>38077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  <c r="N30" s="12"/>
      <c r="O30" s="12"/>
      <c r="P30" s="12"/>
      <c r="Q30" s="12"/>
      <c r="R30" s="12"/>
      <c r="U30" s="12"/>
      <c r="V30" s="12"/>
    </row>
    <row r="31" spans="1:22" x14ac:dyDescent="0.15">
      <c r="A31" s="3">
        <v>38107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3"/>
      <c r="N31" s="12"/>
      <c r="O31" s="12"/>
      <c r="P31" s="12"/>
      <c r="Q31" s="12"/>
      <c r="R31" s="12"/>
      <c r="U31" s="12"/>
      <c r="V31" s="12"/>
    </row>
    <row r="32" spans="1:22" x14ac:dyDescent="0.15">
      <c r="A32" s="3">
        <v>38138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2"/>
      <c r="O32" s="12"/>
      <c r="P32" s="12"/>
      <c r="Q32" s="12"/>
      <c r="R32" s="12"/>
      <c r="U32" s="12"/>
      <c r="V32" s="12"/>
    </row>
    <row r="33" spans="1:22" x14ac:dyDescent="0.15">
      <c r="A33" s="3">
        <v>38168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  <c r="N33" s="12"/>
      <c r="O33" s="12"/>
      <c r="P33" s="12"/>
      <c r="Q33" s="12"/>
      <c r="R33" s="12"/>
      <c r="U33" s="12"/>
      <c r="V33" s="12"/>
    </row>
    <row r="34" spans="1:22" x14ac:dyDescent="0.15">
      <c r="A34" s="3">
        <v>38199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2"/>
      <c r="O34" s="12"/>
      <c r="P34" s="12"/>
      <c r="Q34" s="12"/>
      <c r="R34" s="12"/>
      <c r="U34" s="12"/>
      <c r="V34" s="12"/>
    </row>
    <row r="35" spans="1:22" x14ac:dyDescent="0.15">
      <c r="A35" s="3">
        <v>38230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  <c r="N35" s="12"/>
      <c r="O35" s="12"/>
      <c r="P35" s="12"/>
      <c r="Q35" s="12"/>
      <c r="R35" s="12"/>
      <c r="U35" s="12"/>
      <c r="V35" s="12"/>
    </row>
    <row r="36" spans="1:22" x14ac:dyDescent="0.15">
      <c r="A36" s="3">
        <v>38260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2"/>
      <c r="O36" s="12"/>
      <c r="P36" s="12"/>
      <c r="Q36" s="12"/>
      <c r="R36" s="12"/>
      <c r="U36" s="12"/>
      <c r="V36" s="12"/>
    </row>
    <row r="37" spans="1:22" x14ac:dyDescent="0.15">
      <c r="A37" s="3">
        <v>38291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2"/>
      <c r="O37" s="12"/>
      <c r="P37" s="12"/>
      <c r="Q37" s="12"/>
      <c r="R37" s="12"/>
      <c r="U37" s="12"/>
      <c r="V37" s="12"/>
    </row>
    <row r="38" spans="1:22" x14ac:dyDescent="0.15">
      <c r="A38" s="3">
        <v>38321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  <c r="N38" s="12"/>
      <c r="O38" s="12"/>
      <c r="P38" s="12"/>
      <c r="Q38" s="12"/>
      <c r="R38" s="12"/>
      <c r="U38" s="12"/>
      <c r="V38" s="12"/>
    </row>
    <row r="39" spans="1:22" x14ac:dyDescent="0.15">
      <c r="A39" s="3">
        <v>38352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3"/>
      <c r="N39" s="12"/>
      <c r="O39" s="12"/>
      <c r="P39" s="12"/>
      <c r="Q39" s="12"/>
      <c r="R39" s="12"/>
      <c r="U39" s="12"/>
      <c r="V39" s="12"/>
    </row>
    <row r="40" spans="1:22" x14ac:dyDescent="0.15">
      <c r="A40" s="3">
        <v>38383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2"/>
      <c r="O40" s="12"/>
      <c r="P40" s="12"/>
      <c r="Q40" s="12"/>
      <c r="R40" s="12"/>
      <c r="U40" s="12"/>
      <c r="V40" s="12"/>
    </row>
    <row r="41" spans="1:22" x14ac:dyDescent="0.15">
      <c r="A41" s="3">
        <v>38411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3"/>
      <c r="N41" s="12"/>
      <c r="O41" s="12"/>
      <c r="P41" s="12"/>
      <c r="Q41" s="12"/>
      <c r="R41" s="12"/>
      <c r="U41" s="12"/>
      <c r="V41" s="12"/>
    </row>
    <row r="42" spans="1:22" x14ac:dyDescent="0.15">
      <c r="A42" s="3">
        <v>38442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3"/>
      <c r="N42" s="12"/>
      <c r="O42" s="12"/>
      <c r="P42" s="12"/>
      <c r="Q42" s="12"/>
      <c r="R42" s="12"/>
      <c r="U42" s="12"/>
      <c r="V42" s="12"/>
    </row>
    <row r="43" spans="1:22" x14ac:dyDescent="0.15">
      <c r="A43" s="3">
        <v>38472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2"/>
      <c r="O43" s="12"/>
      <c r="P43" s="12"/>
      <c r="Q43" s="12"/>
      <c r="R43" s="12"/>
      <c r="U43" s="12"/>
      <c r="V43" s="12"/>
    </row>
    <row r="44" spans="1:22" x14ac:dyDescent="0.15">
      <c r="A44" s="3">
        <v>38503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3"/>
      <c r="N44" s="12"/>
      <c r="O44" s="12"/>
      <c r="P44" s="12"/>
      <c r="Q44" s="12"/>
      <c r="R44" s="12"/>
      <c r="U44" s="12"/>
      <c r="V44" s="12"/>
    </row>
    <row r="45" spans="1:22" x14ac:dyDescent="0.15">
      <c r="A45" s="3">
        <v>38533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2"/>
      <c r="O45" s="12"/>
      <c r="P45" s="12"/>
      <c r="Q45" s="12"/>
      <c r="R45" s="12"/>
      <c r="U45" s="12"/>
      <c r="V45" s="12"/>
    </row>
    <row r="46" spans="1:22" x14ac:dyDescent="0.15">
      <c r="A46" s="3">
        <v>38564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  <c r="N46" s="12"/>
      <c r="O46" s="12"/>
      <c r="P46" s="12"/>
      <c r="Q46" s="12"/>
      <c r="R46" s="12"/>
      <c r="U46" s="12"/>
      <c r="V46" s="12"/>
    </row>
    <row r="47" spans="1:22" x14ac:dyDescent="0.15">
      <c r="A47" s="3">
        <v>38595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  <c r="N47" s="12"/>
      <c r="O47" s="12"/>
      <c r="P47" s="12"/>
      <c r="Q47" s="12"/>
      <c r="R47" s="12"/>
      <c r="U47" s="12"/>
      <c r="V47" s="12"/>
    </row>
    <row r="48" spans="1:22" x14ac:dyDescent="0.15">
      <c r="A48" s="3">
        <v>38625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2"/>
      <c r="O48" s="12"/>
      <c r="P48" s="12"/>
      <c r="Q48" s="12"/>
      <c r="R48" s="12"/>
      <c r="U48" s="12"/>
      <c r="V48" s="12"/>
    </row>
    <row r="49" spans="1:22" x14ac:dyDescent="0.15">
      <c r="A49" s="3">
        <v>38656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3"/>
      <c r="N49" s="12"/>
      <c r="O49" s="12"/>
      <c r="P49" s="12"/>
      <c r="Q49" s="12"/>
      <c r="R49" s="12"/>
      <c r="U49" s="12"/>
      <c r="V49" s="12"/>
    </row>
    <row r="50" spans="1:22" x14ac:dyDescent="0.15">
      <c r="A50" s="3">
        <v>38686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2"/>
      <c r="O50" s="12"/>
      <c r="P50" s="12"/>
      <c r="Q50" s="12"/>
      <c r="R50" s="12"/>
      <c r="U50" s="12"/>
      <c r="V50" s="12"/>
    </row>
    <row r="51" spans="1:22" x14ac:dyDescent="0.15">
      <c r="A51" s="3">
        <v>38717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2"/>
      <c r="O51" s="12"/>
      <c r="P51" s="12"/>
      <c r="Q51" s="12"/>
      <c r="R51" s="12"/>
      <c r="U51" s="12"/>
      <c r="V51" s="12"/>
    </row>
    <row r="52" spans="1:22" x14ac:dyDescent="0.15">
      <c r="A52" s="3">
        <v>38748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2"/>
      <c r="P52" s="12"/>
      <c r="Q52" s="12"/>
      <c r="R52" s="12"/>
      <c r="U52" s="12"/>
      <c r="V52" s="12"/>
    </row>
    <row r="53" spans="1:22" x14ac:dyDescent="0.15">
      <c r="A53" s="3">
        <v>38776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  <c r="N53" s="12"/>
      <c r="O53" s="12"/>
      <c r="P53" s="12"/>
      <c r="Q53" s="12"/>
      <c r="R53" s="12"/>
      <c r="U53" s="12"/>
      <c r="V53" s="12"/>
    </row>
    <row r="54" spans="1:22" x14ac:dyDescent="0.15">
      <c r="A54" s="3">
        <v>38807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3"/>
      <c r="N54" s="12"/>
      <c r="O54" s="12"/>
      <c r="P54" s="12"/>
      <c r="Q54" s="12"/>
      <c r="R54" s="12"/>
      <c r="U54" s="12"/>
      <c r="V54" s="12"/>
    </row>
    <row r="55" spans="1:22" x14ac:dyDescent="0.15">
      <c r="A55" s="3">
        <v>38837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3"/>
      <c r="N55" s="12"/>
      <c r="O55" s="12"/>
      <c r="P55" s="12"/>
      <c r="Q55" s="12"/>
      <c r="R55" s="12"/>
      <c r="U55" s="12"/>
      <c r="V55" s="12"/>
    </row>
    <row r="56" spans="1:22" x14ac:dyDescent="0.15">
      <c r="A56" s="3">
        <v>38868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2"/>
      <c r="O56" s="12"/>
      <c r="P56" s="12"/>
      <c r="Q56" s="12"/>
      <c r="R56" s="12"/>
      <c r="U56" s="12"/>
      <c r="V56" s="12"/>
    </row>
    <row r="57" spans="1:22" x14ac:dyDescent="0.15">
      <c r="A57" s="3">
        <v>38898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2"/>
      <c r="O57" s="12"/>
      <c r="P57" s="12"/>
      <c r="Q57" s="12"/>
      <c r="R57" s="12"/>
      <c r="U57" s="12"/>
      <c r="V57" s="12"/>
    </row>
    <row r="58" spans="1:22" x14ac:dyDescent="0.15">
      <c r="A58" s="3">
        <v>38929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2"/>
      <c r="O58" s="12"/>
      <c r="P58" s="12"/>
      <c r="Q58" s="12"/>
      <c r="R58" s="12"/>
      <c r="U58" s="12"/>
      <c r="V58" s="12"/>
    </row>
    <row r="59" spans="1:22" x14ac:dyDescent="0.15">
      <c r="A59" s="3">
        <v>38960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3"/>
      <c r="N59" s="12"/>
      <c r="O59" s="12"/>
      <c r="P59" s="12"/>
      <c r="Q59" s="12"/>
      <c r="R59" s="12"/>
      <c r="U59" s="12"/>
      <c r="V59" s="12"/>
    </row>
    <row r="60" spans="1:22" x14ac:dyDescent="0.15">
      <c r="A60" s="3">
        <v>38990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  <c r="N60" s="12"/>
      <c r="O60" s="12"/>
      <c r="P60" s="12"/>
      <c r="Q60" s="12"/>
      <c r="R60" s="12"/>
      <c r="U60" s="12"/>
      <c r="V60" s="12"/>
    </row>
    <row r="61" spans="1:22" x14ac:dyDescent="0.15">
      <c r="A61" s="3">
        <v>39021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2"/>
      <c r="O61" s="12"/>
      <c r="P61" s="12"/>
      <c r="Q61" s="12"/>
      <c r="R61" s="12"/>
      <c r="U61" s="12"/>
      <c r="V61" s="12"/>
    </row>
    <row r="62" spans="1:22" x14ac:dyDescent="0.15">
      <c r="A62" s="3">
        <v>39051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2"/>
      <c r="O62" s="12"/>
      <c r="P62" s="12"/>
      <c r="Q62" s="12"/>
      <c r="R62" s="12"/>
      <c r="U62" s="12"/>
      <c r="V62" s="12"/>
    </row>
    <row r="63" spans="1:22" x14ac:dyDescent="0.15">
      <c r="A63" s="3">
        <v>39082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2"/>
      <c r="O63" s="12"/>
      <c r="P63" s="12"/>
      <c r="Q63" s="12"/>
      <c r="R63" s="12"/>
      <c r="U63" s="12"/>
      <c r="V63" s="12"/>
    </row>
    <row r="64" spans="1:22" x14ac:dyDescent="0.15">
      <c r="A64" s="3">
        <v>39113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3"/>
      <c r="N64" s="12"/>
      <c r="O64" s="12"/>
      <c r="P64" s="12"/>
      <c r="Q64" s="12"/>
      <c r="R64" s="12"/>
      <c r="U64" s="12"/>
      <c r="V64" s="12"/>
    </row>
    <row r="65" spans="1:22" x14ac:dyDescent="0.15">
      <c r="A65" s="3">
        <v>39141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3"/>
      <c r="N65" s="12"/>
      <c r="O65" s="12"/>
      <c r="P65" s="12"/>
      <c r="Q65" s="12"/>
      <c r="R65" s="12"/>
      <c r="U65" s="12"/>
      <c r="V65" s="12"/>
    </row>
    <row r="66" spans="1:22" x14ac:dyDescent="0.15">
      <c r="A66" s="3">
        <v>39172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2"/>
      <c r="O66" s="12"/>
      <c r="P66" s="12"/>
      <c r="Q66" s="12"/>
      <c r="R66" s="12"/>
      <c r="U66" s="12"/>
      <c r="V66" s="12"/>
    </row>
    <row r="67" spans="1:22" x14ac:dyDescent="0.15">
      <c r="A67" s="3">
        <v>39202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3"/>
      <c r="N67" s="12"/>
      <c r="O67" s="12"/>
      <c r="P67" s="12"/>
      <c r="Q67" s="12"/>
      <c r="R67" s="12"/>
      <c r="U67" s="12"/>
      <c r="V67" s="12"/>
    </row>
    <row r="68" spans="1:22" x14ac:dyDescent="0.15">
      <c r="A68" s="3">
        <v>39233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3"/>
      <c r="N68" s="12"/>
      <c r="O68" s="12"/>
      <c r="P68" s="12"/>
      <c r="Q68" s="12"/>
      <c r="R68" s="12"/>
      <c r="U68" s="12"/>
      <c r="V68" s="12"/>
    </row>
    <row r="69" spans="1:22" x14ac:dyDescent="0.15">
      <c r="A69" s="3">
        <v>39263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3"/>
      <c r="N69" s="12"/>
      <c r="O69" s="12"/>
      <c r="P69" s="12"/>
      <c r="Q69" s="12"/>
      <c r="R69" s="12"/>
      <c r="U69" s="12"/>
      <c r="V69" s="12"/>
    </row>
    <row r="70" spans="1:22" x14ac:dyDescent="0.15">
      <c r="A70" s="3">
        <v>39294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3"/>
      <c r="N70" s="12"/>
      <c r="O70" s="12"/>
      <c r="P70" s="12"/>
      <c r="Q70" s="12"/>
      <c r="R70" s="12"/>
      <c r="U70" s="12"/>
      <c r="V70" s="12"/>
    </row>
    <row r="71" spans="1:22" x14ac:dyDescent="0.15">
      <c r="A71" s="3">
        <v>39325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2"/>
      <c r="O71" s="12"/>
      <c r="P71" s="12"/>
      <c r="Q71" s="12"/>
      <c r="R71" s="12"/>
      <c r="U71" s="12"/>
      <c r="V71" s="12"/>
    </row>
    <row r="72" spans="1:22" x14ac:dyDescent="0.15">
      <c r="A72" s="3">
        <v>39355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2"/>
      <c r="O72" s="12"/>
      <c r="P72" s="12"/>
      <c r="Q72" s="12"/>
      <c r="R72" s="12"/>
      <c r="U72" s="12"/>
      <c r="V72" s="12"/>
    </row>
    <row r="73" spans="1:22" x14ac:dyDescent="0.15">
      <c r="A73" s="3">
        <v>39386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2"/>
      <c r="O73" s="12"/>
      <c r="P73" s="12"/>
      <c r="Q73" s="12"/>
      <c r="R73" s="12"/>
      <c r="U73" s="12"/>
      <c r="V73" s="12"/>
    </row>
    <row r="74" spans="1:22" x14ac:dyDescent="0.15">
      <c r="A74" s="3">
        <v>39416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3"/>
      <c r="N74" s="12"/>
      <c r="O74" s="12"/>
      <c r="P74" s="12"/>
      <c r="Q74" s="12"/>
      <c r="R74" s="12"/>
      <c r="U74" s="12"/>
      <c r="V74" s="12"/>
    </row>
    <row r="75" spans="1:22" x14ac:dyDescent="0.15">
      <c r="A75" s="3">
        <v>39447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3"/>
      <c r="N75" s="12"/>
      <c r="O75" s="12"/>
      <c r="P75" s="12"/>
      <c r="Q75" s="12"/>
      <c r="R75" s="12"/>
      <c r="U75" s="12"/>
      <c r="V75" s="12"/>
    </row>
    <row r="76" spans="1:22" x14ac:dyDescent="0.15">
      <c r="A76" s="3">
        <v>39478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2"/>
      <c r="O76" s="12"/>
      <c r="P76" s="12"/>
      <c r="Q76" s="12"/>
      <c r="R76" s="12"/>
      <c r="U76" s="12"/>
      <c r="V76" s="12"/>
    </row>
    <row r="77" spans="1:22" x14ac:dyDescent="0.15">
      <c r="A77" s="3">
        <v>39507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/>
      <c r="N77" s="12"/>
      <c r="O77" s="12"/>
      <c r="P77" s="12"/>
      <c r="Q77" s="12"/>
      <c r="R77" s="12"/>
      <c r="U77" s="12"/>
      <c r="V77" s="12"/>
    </row>
    <row r="78" spans="1:22" x14ac:dyDescent="0.15">
      <c r="A78" s="3">
        <v>39538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3"/>
      <c r="N78" s="12"/>
      <c r="O78" s="12"/>
      <c r="P78" s="12"/>
      <c r="Q78" s="12"/>
      <c r="R78" s="12"/>
      <c r="U78" s="12"/>
      <c r="V78" s="12"/>
    </row>
    <row r="79" spans="1:22" x14ac:dyDescent="0.15">
      <c r="A79" s="3">
        <v>39568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3"/>
      <c r="N79" s="12"/>
      <c r="O79" s="12"/>
      <c r="P79" s="12"/>
      <c r="Q79" s="12"/>
      <c r="R79" s="12"/>
      <c r="U79" s="12"/>
      <c r="V79" s="12"/>
    </row>
    <row r="80" spans="1:22" x14ac:dyDescent="0.15">
      <c r="A80" s="3">
        <v>39599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3"/>
      <c r="N80" s="12"/>
      <c r="O80" s="12"/>
      <c r="P80" s="12"/>
      <c r="Q80" s="12"/>
      <c r="R80" s="12"/>
      <c r="U80" s="12"/>
      <c r="V80" s="12"/>
    </row>
    <row r="81" spans="1:22" x14ac:dyDescent="0.15">
      <c r="A81" s="3">
        <v>39629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2"/>
      <c r="O81" s="12"/>
      <c r="P81" s="12"/>
      <c r="Q81" s="12"/>
      <c r="R81" s="12"/>
      <c r="U81" s="12"/>
      <c r="V81" s="12"/>
    </row>
    <row r="82" spans="1:22" x14ac:dyDescent="0.15">
      <c r="A82" s="3">
        <v>39660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2"/>
      <c r="O82" s="12"/>
      <c r="P82" s="12"/>
      <c r="Q82" s="12"/>
      <c r="R82" s="12"/>
      <c r="U82" s="12"/>
      <c r="V82" s="12"/>
    </row>
    <row r="83" spans="1:22" x14ac:dyDescent="0.15">
      <c r="A83" s="3">
        <v>39691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3"/>
      <c r="N83" s="12"/>
      <c r="O83" s="12"/>
      <c r="P83" s="12"/>
      <c r="Q83" s="12"/>
      <c r="R83" s="12"/>
      <c r="U83" s="12"/>
      <c r="V83" s="12"/>
    </row>
    <row r="84" spans="1:22" x14ac:dyDescent="0.15">
      <c r="A84" s="3">
        <v>39721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3"/>
      <c r="N84" s="12"/>
      <c r="O84" s="12"/>
      <c r="P84" s="12"/>
      <c r="Q84" s="12"/>
      <c r="R84" s="12"/>
      <c r="U84" s="12"/>
      <c r="V84" s="12"/>
    </row>
    <row r="85" spans="1:22" x14ac:dyDescent="0.15">
      <c r="A85" s="3">
        <v>39752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3"/>
      <c r="N85" s="12"/>
      <c r="O85" s="12"/>
      <c r="P85" s="12"/>
      <c r="Q85" s="12"/>
      <c r="R85" s="12"/>
      <c r="U85" s="12"/>
      <c r="V85" s="12"/>
    </row>
    <row r="86" spans="1:22" x14ac:dyDescent="0.15">
      <c r="A86" s="3">
        <v>39782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2"/>
      <c r="O86" s="12"/>
      <c r="P86" s="12"/>
      <c r="Q86" s="12"/>
      <c r="R86" s="12"/>
      <c r="U86" s="12"/>
      <c r="V86" s="12"/>
    </row>
    <row r="87" spans="1:22" x14ac:dyDescent="0.15">
      <c r="A87" s="3">
        <v>39813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2"/>
      <c r="O87" s="12"/>
      <c r="P87" s="12"/>
      <c r="Q87" s="12"/>
      <c r="R87" s="12"/>
      <c r="U87" s="12"/>
      <c r="V87" s="12"/>
    </row>
    <row r="88" spans="1:22" x14ac:dyDescent="0.15">
      <c r="A88" s="3">
        <v>39844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3"/>
      <c r="N88" s="12"/>
      <c r="O88" s="12"/>
      <c r="P88" s="12"/>
      <c r="Q88" s="12"/>
      <c r="R88" s="12"/>
      <c r="U88" s="12"/>
      <c r="V88" s="12"/>
    </row>
    <row r="89" spans="1:22" x14ac:dyDescent="0.15">
      <c r="A89" s="3">
        <v>39872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3"/>
      <c r="N89" s="12"/>
      <c r="O89" s="12"/>
      <c r="P89" s="12"/>
      <c r="Q89" s="12"/>
      <c r="R89" s="12"/>
      <c r="U89" s="12"/>
      <c r="V89" s="12"/>
    </row>
    <row r="90" spans="1:22" x14ac:dyDescent="0.15">
      <c r="A90" s="3">
        <v>39903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3"/>
      <c r="N90" s="12"/>
      <c r="O90" s="12"/>
      <c r="P90" s="12"/>
      <c r="Q90" s="12"/>
      <c r="R90" s="12"/>
      <c r="U90" s="12"/>
      <c r="V90" s="12"/>
    </row>
    <row r="91" spans="1:22" x14ac:dyDescent="0.15">
      <c r="A91" s="3">
        <v>39933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3"/>
      <c r="N91" s="12"/>
      <c r="O91" s="12"/>
      <c r="P91" s="12"/>
      <c r="Q91" s="12"/>
      <c r="R91" s="12"/>
      <c r="U91" s="12"/>
      <c r="V91" s="12"/>
    </row>
    <row r="92" spans="1:22" x14ac:dyDescent="0.15">
      <c r="A92" s="3">
        <v>39964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3"/>
      <c r="N92" s="12"/>
      <c r="O92" s="12"/>
      <c r="P92" s="12"/>
      <c r="Q92" s="12"/>
      <c r="R92" s="12"/>
      <c r="U92" s="12"/>
      <c r="V92" s="12"/>
    </row>
    <row r="93" spans="1:22" x14ac:dyDescent="0.15">
      <c r="A93" s="3">
        <v>39994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3"/>
      <c r="N93" s="12"/>
      <c r="O93" s="12"/>
      <c r="P93" s="12"/>
      <c r="Q93" s="12"/>
      <c r="R93" s="12"/>
      <c r="U93" s="12"/>
      <c r="V93" s="12"/>
    </row>
    <row r="94" spans="1:22" x14ac:dyDescent="0.15">
      <c r="A94" s="3">
        <v>40025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3"/>
      <c r="N94" s="12"/>
      <c r="O94" s="12"/>
      <c r="P94" s="12"/>
      <c r="Q94" s="12"/>
      <c r="R94" s="12"/>
      <c r="U94" s="12"/>
      <c r="V94" s="12"/>
    </row>
    <row r="95" spans="1:22" x14ac:dyDescent="0.15">
      <c r="A95" s="3">
        <v>40056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3"/>
      <c r="N95" s="12"/>
      <c r="O95" s="12"/>
      <c r="P95" s="12"/>
      <c r="Q95" s="12"/>
      <c r="R95" s="12"/>
      <c r="U95" s="12"/>
      <c r="V95" s="12"/>
    </row>
    <row r="96" spans="1:22" x14ac:dyDescent="0.15">
      <c r="A96" s="3">
        <v>40086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3"/>
      <c r="N96" s="12"/>
      <c r="O96" s="12"/>
      <c r="P96" s="12"/>
      <c r="Q96" s="12"/>
      <c r="R96" s="12"/>
      <c r="U96" s="12"/>
      <c r="V96" s="12"/>
    </row>
    <row r="97" spans="1:22" x14ac:dyDescent="0.15">
      <c r="A97" s="3">
        <v>40117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3"/>
      <c r="N97" s="12"/>
      <c r="O97" s="12"/>
      <c r="P97" s="12"/>
      <c r="Q97" s="12"/>
      <c r="R97" s="12"/>
      <c r="U97" s="12"/>
      <c r="V97" s="12"/>
    </row>
    <row r="98" spans="1:22" x14ac:dyDescent="0.15">
      <c r="A98" s="3">
        <v>40147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3"/>
      <c r="N98" s="12"/>
      <c r="O98" s="12"/>
      <c r="P98" s="12"/>
      <c r="Q98" s="12"/>
      <c r="R98" s="12"/>
      <c r="U98" s="12"/>
      <c r="V98" s="12"/>
    </row>
    <row r="99" spans="1:22" x14ac:dyDescent="0.15">
      <c r="A99" s="3">
        <v>40178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3"/>
      <c r="N99" s="12"/>
      <c r="O99" s="12"/>
      <c r="P99" s="12"/>
      <c r="Q99" s="12"/>
      <c r="R99" s="12"/>
      <c r="U99" s="12"/>
      <c r="V99" s="12"/>
    </row>
    <row r="100" spans="1:22" x14ac:dyDescent="0.15">
      <c r="A100" s="3">
        <v>40209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3"/>
      <c r="N100" s="12"/>
      <c r="O100" s="12"/>
      <c r="P100" s="12"/>
      <c r="Q100" s="12"/>
      <c r="R100" s="12"/>
      <c r="U100" s="12"/>
      <c r="V100" s="12"/>
    </row>
    <row r="101" spans="1:22" x14ac:dyDescent="0.15">
      <c r="A101" s="3">
        <v>40237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3"/>
      <c r="N101" s="12"/>
      <c r="O101" s="12"/>
      <c r="P101" s="12"/>
      <c r="Q101" s="12"/>
      <c r="R101" s="12"/>
      <c r="U101" s="12"/>
      <c r="V101" s="12"/>
    </row>
    <row r="102" spans="1:22" x14ac:dyDescent="0.15">
      <c r="A102" s="3">
        <v>40268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3"/>
      <c r="N102" s="12"/>
      <c r="O102" s="12"/>
      <c r="P102" s="12"/>
      <c r="Q102" s="12"/>
      <c r="R102" s="12"/>
      <c r="U102" s="12"/>
      <c r="V102" s="12"/>
    </row>
    <row r="103" spans="1:22" x14ac:dyDescent="0.15">
      <c r="A103" s="3">
        <v>40298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3"/>
      <c r="N103" s="12"/>
      <c r="O103" s="12"/>
      <c r="P103" s="12"/>
      <c r="Q103" s="12"/>
      <c r="R103" s="12"/>
      <c r="U103" s="12"/>
      <c r="V103" s="12"/>
    </row>
    <row r="104" spans="1:22" x14ac:dyDescent="0.15">
      <c r="A104" s="3">
        <v>40329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3"/>
      <c r="N104" s="12"/>
      <c r="O104" s="12"/>
      <c r="P104" s="12"/>
      <c r="Q104" s="12"/>
      <c r="R104" s="12"/>
      <c r="U104" s="12"/>
      <c r="V104" s="12"/>
    </row>
    <row r="105" spans="1:22" x14ac:dyDescent="0.15">
      <c r="A105" s="3">
        <v>40359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3"/>
      <c r="N105" s="12"/>
      <c r="O105" s="12"/>
      <c r="P105" s="12"/>
      <c r="Q105" s="12"/>
      <c r="R105" s="12"/>
      <c r="U105" s="12"/>
      <c r="V105" s="12"/>
    </row>
    <row r="106" spans="1:22" x14ac:dyDescent="0.15">
      <c r="A106" s="3">
        <v>40390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3"/>
      <c r="N106" s="12"/>
      <c r="O106" s="12"/>
      <c r="P106" s="12"/>
      <c r="Q106" s="12"/>
      <c r="R106" s="12"/>
      <c r="U106" s="12"/>
      <c r="V106" s="12"/>
    </row>
    <row r="107" spans="1:22" x14ac:dyDescent="0.15">
      <c r="A107" s="3">
        <v>40421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3"/>
      <c r="N107" s="12"/>
      <c r="O107" s="12"/>
      <c r="P107" s="12"/>
      <c r="Q107" s="12"/>
      <c r="R107" s="12"/>
      <c r="U107" s="12"/>
      <c r="V107" s="12"/>
    </row>
    <row r="108" spans="1:22" x14ac:dyDescent="0.15">
      <c r="A108" s="3">
        <v>40451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3"/>
      <c r="N108" s="12"/>
      <c r="O108" s="12"/>
      <c r="P108" s="12"/>
      <c r="Q108" s="12"/>
      <c r="R108" s="12"/>
      <c r="U108" s="12"/>
      <c r="V108" s="12"/>
    </row>
    <row r="109" spans="1:22" x14ac:dyDescent="0.15">
      <c r="A109" s="3">
        <v>40482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3"/>
      <c r="N109" s="12"/>
      <c r="O109" s="12"/>
      <c r="P109" s="12"/>
      <c r="Q109" s="12"/>
      <c r="R109" s="12"/>
      <c r="U109" s="12"/>
      <c r="V109" s="12"/>
    </row>
    <row r="110" spans="1:22" x14ac:dyDescent="0.15">
      <c r="A110" s="3">
        <v>40512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3"/>
      <c r="N110" s="12"/>
      <c r="O110" s="12"/>
      <c r="P110" s="12"/>
      <c r="Q110" s="12"/>
      <c r="R110" s="12"/>
      <c r="U110" s="12"/>
      <c r="V110" s="12"/>
    </row>
    <row r="111" spans="1:22" x14ac:dyDescent="0.15">
      <c r="A111" s="3">
        <v>40543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3"/>
      <c r="N111" s="12"/>
      <c r="O111" s="12"/>
      <c r="P111" s="12"/>
      <c r="Q111" s="12"/>
      <c r="R111" s="12"/>
      <c r="U111" s="12"/>
      <c r="V111" s="12"/>
    </row>
    <row r="112" spans="1:22" x14ac:dyDescent="0.15">
      <c r="A112" s="3">
        <v>40574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3"/>
      <c r="N112" s="12"/>
      <c r="O112" s="12"/>
      <c r="P112" s="12"/>
      <c r="Q112" s="12"/>
      <c r="R112" s="12"/>
      <c r="U112" s="12"/>
      <c r="V112" s="12"/>
    </row>
    <row r="113" spans="1:22" x14ac:dyDescent="0.15">
      <c r="A113" s="3">
        <v>40602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3"/>
      <c r="N113" s="12"/>
      <c r="O113" s="12"/>
      <c r="P113" s="12"/>
      <c r="Q113" s="12"/>
      <c r="R113" s="12"/>
      <c r="U113" s="12"/>
      <c r="V113" s="12"/>
    </row>
    <row r="114" spans="1:22" x14ac:dyDescent="0.15">
      <c r="A114" s="3">
        <v>40633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3"/>
      <c r="N114" s="12"/>
      <c r="O114" s="12"/>
      <c r="P114" s="12"/>
      <c r="Q114" s="12"/>
      <c r="R114" s="12"/>
      <c r="U114" s="12"/>
      <c r="V114" s="12"/>
    </row>
    <row r="115" spans="1:22" x14ac:dyDescent="0.15">
      <c r="A115" s="3">
        <v>40663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3"/>
      <c r="N115" s="12"/>
      <c r="O115" s="12"/>
      <c r="P115" s="12"/>
      <c r="Q115" s="12"/>
      <c r="R115" s="12"/>
      <c r="U115" s="12"/>
      <c r="V115" s="12"/>
    </row>
    <row r="116" spans="1:22" x14ac:dyDescent="0.15">
      <c r="A116" s="3">
        <v>40694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3"/>
      <c r="N116" s="12"/>
      <c r="O116" s="12"/>
      <c r="P116" s="12"/>
      <c r="Q116" s="12"/>
      <c r="R116" s="12"/>
      <c r="U116" s="12"/>
      <c r="V116" s="12"/>
    </row>
    <row r="117" spans="1:22" x14ac:dyDescent="0.15">
      <c r="A117" s="3">
        <v>40724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3"/>
      <c r="N117" s="12"/>
      <c r="O117" s="12"/>
      <c r="P117" s="12"/>
      <c r="Q117" s="12"/>
      <c r="R117" s="12"/>
      <c r="U117" s="12"/>
      <c r="V117" s="12"/>
    </row>
    <row r="118" spans="1:22" x14ac:dyDescent="0.15">
      <c r="A118" s="3">
        <v>40755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3"/>
      <c r="N118" s="12"/>
      <c r="O118" s="12"/>
      <c r="P118" s="12"/>
      <c r="Q118" s="12"/>
      <c r="R118" s="12"/>
      <c r="U118" s="12"/>
      <c r="V118" s="12"/>
    </row>
    <row r="119" spans="1:22" x14ac:dyDescent="0.15">
      <c r="A119" s="3">
        <v>40786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3"/>
      <c r="N119" s="12"/>
      <c r="O119" s="12"/>
      <c r="P119" s="12"/>
      <c r="Q119" s="12"/>
      <c r="R119" s="12"/>
      <c r="U119" s="12"/>
      <c r="V119" s="12"/>
    </row>
    <row r="120" spans="1:22" x14ac:dyDescent="0.15">
      <c r="A120" s="3">
        <v>40816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3"/>
      <c r="N120" s="12"/>
      <c r="O120" s="12"/>
      <c r="P120" s="12"/>
      <c r="Q120" s="12"/>
      <c r="R120" s="12"/>
      <c r="U120" s="12"/>
      <c r="V120" s="12"/>
    </row>
    <row r="121" spans="1:22" x14ac:dyDescent="0.15">
      <c r="A121" s="3">
        <v>40847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3"/>
      <c r="N121" s="12"/>
      <c r="O121" s="12"/>
      <c r="P121" s="12"/>
      <c r="Q121" s="12"/>
      <c r="R121" s="12"/>
      <c r="U121" s="12"/>
      <c r="V121" s="12"/>
    </row>
    <row r="122" spans="1:22" x14ac:dyDescent="0.15">
      <c r="A122" s="3">
        <v>40877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3"/>
      <c r="N122" s="12"/>
      <c r="O122" s="12"/>
      <c r="P122" s="12"/>
      <c r="Q122" s="12"/>
      <c r="R122" s="12"/>
      <c r="U122" s="12"/>
      <c r="V122" s="12"/>
    </row>
    <row r="123" spans="1:22" x14ac:dyDescent="0.15">
      <c r="A123" s="3">
        <v>40908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3"/>
      <c r="N123" s="12"/>
      <c r="O123" s="12"/>
      <c r="P123" s="12"/>
      <c r="Q123" s="12"/>
      <c r="R123" s="12"/>
      <c r="U123" s="12"/>
      <c r="V123" s="12"/>
    </row>
    <row r="124" spans="1:22" x14ac:dyDescent="0.15">
      <c r="A124" s="3">
        <v>40939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3"/>
      <c r="N124" s="12"/>
      <c r="O124" s="12"/>
      <c r="P124" s="12"/>
      <c r="Q124" s="12"/>
      <c r="R124" s="12"/>
      <c r="U124" s="12"/>
      <c r="V124" s="12"/>
    </row>
    <row r="125" spans="1:22" x14ac:dyDescent="0.15">
      <c r="A125" s="3">
        <v>40968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3"/>
      <c r="N125" s="12"/>
      <c r="O125" s="12"/>
      <c r="P125" s="12"/>
      <c r="Q125" s="12"/>
      <c r="R125" s="12"/>
      <c r="U125" s="12"/>
      <c r="V125" s="12"/>
    </row>
    <row r="126" spans="1:22" x14ac:dyDescent="0.15">
      <c r="A126" s="3">
        <v>40999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3"/>
      <c r="N126" s="12"/>
      <c r="O126" s="12"/>
      <c r="P126" s="12"/>
      <c r="Q126" s="12"/>
      <c r="R126" s="12"/>
      <c r="U126" s="12"/>
      <c r="V126" s="12"/>
    </row>
    <row r="127" spans="1:22" x14ac:dyDescent="0.15">
      <c r="A127" s="3">
        <v>41029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3"/>
      <c r="N127" s="12"/>
      <c r="O127" s="12"/>
      <c r="P127" s="12"/>
      <c r="Q127" s="12"/>
      <c r="R127" s="12"/>
      <c r="U127" s="12"/>
      <c r="V127" s="12"/>
    </row>
    <row r="128" spans="1:22" x14ac:dyDescent="0.15">
      <c r="A128" s="3">
        <v>41060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3"/>
      <c r="N128" s="12"/>
      <c r="O128" s="12"/>
      <c r="P128" s="12"/>
      <c r="Q128" s="12"/>
      <c r="R128" s="12"/>
      <c r="U128" s="12"/>
      <c r="V128" s="12"/>
    </row>
    <row r="129" spans="1:22" x14ac:dyDescent="0.15">
      <c r="A129" s="3">
        <v>41090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3"/>
      <c r="N129" s="12"/>
      <c r="O129" s="12"/>
      <c r="P129" s="12"/>
      <c r="Q129" s="12"/>
      <c r="R129" s="12"/>
      <c r="U129" s="12"/>
      <c r="V129" s="12"/>
    </row>
    <row r="130" spans="1:22" x14ac:dyDescent="0.15">
      <c r="A130" s="3">
        <v>41121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3"/>
      <c r="N130" s="12"/>
      <c r="O130" s="12"/>
      <c r="P130" s="12"/>
      <c r="Q130" s="12"/>
      <c r="R130" s="12"/>
      <c r="U130" s="12"/>
      <c r="V130" s="12"/>
    </row>
    <row r="131" spans="1:22" x14ac:dyDescent="0.15">
      <c r="A131" s="3">
        <v>41152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3"/>
      <c r="N131" s="12"/>
      <c r="O131" s="12"/>
      <c r="P131" s="12"/>
      <c r="Q131" s="12"/>
      <c r="R131" s="12"/>
      <c r="U131" s="12"/>
      <c r="V131" s="12"/>
    </row>
    <row r="132" spans="1:22" x14ac:dyDescent="0.15">
      <c r="A132" s="3">
        <v>41182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3"/>
      <c r="N132" s="12"/>
      <c r="O132" s="12"/>
      <c r="P132" s="12"/>
      <c r="Q132" s="12"/>
      <c r="R132" s="12"/>
      <c r="U132" s="12"/>
      <c r="V132" s="12"/>
    </row>
    <row r="133" spans="1:22" x14ac:dyDescent="0.15">
      <c r="A133" s="3">
        <v>41213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3"/>
      <c r="N133" s="12"/>
      <c r="O133" s="12"/>
      <c r="P133" s="12"/>
      <c r="Q133" s="12"/>
      <c r="R133" s="12"/>
      <c r="U133" s="12"/>
      <c r="V133" s="12"/>
    </row>
    <row r="134" spans="1:22" x14ac:dyDescent="0.15">
      <c r="A134" s="3">
        <v>41243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3"/>
      <c r="N134" s="12"/>
      <c r="O134" s="12"/>
      <c r="P134" s="12"/>
      <c r="Q134" s="12"/>
      <c r="R134" s="12"/>
      <c r="U134" s="12"/>
      <c r="V134" s="12"/>
    </row>
    <row r="135" spans="1:22" x14ac:dyDescent="0.15">
      <c r="A135" s="3">
        <v>41274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  <c r="N135" s="12"/>
      <c r="O135" s="12"/>
      <c r="P135" s="12"/>
      <c r="Q135" s="12"/>
      <c r="R135" s="12"/>
      <c r="U135" s="12"/>
      <c r="V135" s="12"/>
    </row>
    <row r="136" spans="1:22" x14ac:dyDescent="0.15">
      <c r="A136" s="3">
        <v>41305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3"/>
      <c r="N136" s="12"/>
      <c r="O136" s="12"/>
      <c r="P136" s="12"/>
      <c r="Q136" s="12"/>
      <c r="R136" s="12"/>
      <c r="U136" s="12"/>
      <c r="V136" s="12"/>
    </row>
    <row r="137" spans="1:22" x14ac:dyDescent="0.15">
      <c r="A137" s="3">
        <v>41333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3"/>
      <c r="N137" s="12"/>
      <c r="O137" s="12"/>
      <c r="P137" s="12"/>
      <c r="Q137" s="12"/>
      <c r="R137" s="12"/>
      <c r="U137" s="12"/>
      <c r="V137" s="12"/>
    </row>
    <row r="138" spans="1:22" x14ac:dyDescent="0.15">
      <c r="A138" s="3">
        <v>41364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3"/>
      <c r="N138" s="12"/>
      <c r="O138" s="12"/>
      <c r="P138" s="12"/>
      <c r="Q138" s="12"/>
      <c r="R138" s="12"/>
      <c r="U138" s="12"/>
      <c r="V138" s="12"/>
    </row>
    <row r="139" spans="1:22" x14ac:dyDescent="0.15">
      <c r="A139" s="3">
        <v>41394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3"/>
      <c r="N139" s="12"/>
      <c r="O139" s="12"/>
      <c r="P139" s="12"/>
      <c r="Q139" s="12"/>
      <c r="R139" s="12"/>
      <c r="U139" s="12"/>
      <c r="V139" s="12"/>
    </row>
    <row r="140" spans="1:22" x14ac:dyDescent="0.15">
      <c r="A140" s="3">
        <v>41425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3"/>
      <c r="N140" s="12"/>
      <c r="O140" s="12"/>
      <c r="P140" s="12"/>
      <c r="Q140" s="12"/>
      <c r="R140" s="12"/>
      <c r="U140" s="12"/>
      <c r="V140" s="12"/>
    </row>
    <row r="141" spans="1:22" x14ac:dyDescent="0.15">
      <c r="A141" s="3">
        <v>41455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3"/>
      <c r="N141" s="12"/>
      <c r="O141" s="12"/>
      <c r="P141" s="12"/>
      <c r="Q141" s="12"/>
      <c r="R141" s="12"/>
      <c r="U141" s="12"/>
      <c r="V141" s="12"/>
    </row>
    <row r="142" spans="1:22" x14ac:dyDescent="0.15">
      <c r="A142" s="3">
        <v>41486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3"/>
      <c r="N142" s="12"/>
      <c r="O142" s="12"/>
      <c r="P142" s="12"/>
      <c r="Q142" s="12"/>
      <c r="R142" s="12"/>
      <c r="U142" s="12"/>
      <c r="V142" s="12"/>
    </row>
    <row r="143" spans="1:22" x14ac:dyDescent="0.15">
      <c r="A143" s="3">
        <v>41517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3"/>
      <c r="N143" s="12"/>
      <c r="O143" s="12"/>
      <c r="P143" s="12"/>
      <c r="Q143" s="12"/>
      <c r="R143" s="12"/>
      <c r="U143" s="12"/>
      <c r="V143" s="12"/>
    </row>
    <row r="144" spans="1:22" x14ac:dyDescent="0.15">
      <c r="A144" s="3">
        <v>41547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3"/>
      <c r="N144" s="12"/>
      <c r="O144" s="12"/>
      <c r="P144" s="12"/>
      <c r="Q144" s="12"/>
      <c r="R144" s="12"/>
      <c r="U144" s="12"/>
      <c r="V144" s="12"/>
    </row>
    <row r="145" spans="1:22" x14ac:dyDescent="0.15">
      <c r="A145" s="3">
        <v>41578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3"/>
      <c r="N145" s="12"/>
      <c r="O145" s="12"/>
      <c r="P145" s="12"/>
      <c r="Q145" s="12"/>
      <c r="R145" s="12"/>
      <c r="U145" s="12"/>
      <c r="V145" s="12"/>
    </row>
    <row r="146" spans="1:22" x14ac:dyDescent="0.15">
      <c r="A146" s="3">
        <v>41608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3"/>
      <c r="N146" s="12"/>
      <c r="O146" s="12"/>
      <c r="P146" s="12"/>
      <c r="Q146" s="12"/>
      <c r="R146" s="12"/>
      <c r="U146" s="12"/>
      <c r="V146" s="12"/>
    </row>
    <row r="147" spans="1:22" x14ac:dyDescent="0.15">
      <c r="A147" s="3">
        <v>41639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3"/>
      <c r="N147" s="12"/>
      <c r="O147" s="12"/>
      <c r="P147" s="12"/>
      <c r="Q147" s="12"/>
      <c r="R147" s="12"/>
      <c r="U147" s="12"/>
      <c r="V147" s="12"/>
    </row>
    <row r="148" spans="1:22" x14ac:dyDescent="0.15">
      <c r="A148" s="3">
        <v>41670</v>
      </c>
      <c r="B148" s="14">
        <v>66278100</v>
      </c>
      <c r="C148" s="14">
        <v>61128</v>
      </c>
      <c r="D148" s="14">
        <v>582193</v>
      </c>
      <c r="E148" s="14">
        <v>124024</v>
      </c>
      <c r="F148" s="14">
        <v>2292445</v>
      </c>
      <c r="G148" s="14">
        <v>5141374</v>
      </c>
      <c r="H148" s="14">
        <v>3110497</v>
      </c>
      <c r="I148" s="15">
        <v>6630140</v>
      </c>
      <c r="J148" s="14">
        <v>524638</v>
      </c>
      <c r="K148" s="6">
        <v>5327060</v>
      </c>
      <c r="L148" s="14">
        <v>7432443</v>
      </c>
      <c r="M148" s="16">
        <v>993</v>
      </c>
      <c r="N148" s="6">
        <v>7548721</v>
      </c>
      <c r="O148" s="14">
        <v>40836</v>
      </c>
      <c r="P148" s="14">
        <v>35631762</v>
      </c>
      <c r="Q148" s="14">
        <v>4990221</v>
      </c>
      <c r="R148" s="14">
        <v>393</v>
      </c>
      <c r="U148" s="14">
        <v>11384254</v>
      </c>
      <c r="V148" s="14">
        <v>47288</v>
      </c>
    </row>
    <row r="149" spans="1:22" x14ac:dyDescent="0.15">
      <c r="A149" s="3">
        <v>41698</v>
      </c>
      <c r="B149" s="14">
        <v>69951755</v>
      </c>
      <c r="C149" s="14">
        <v>63448</v>
      </c>
      <c r="D149" s="14">
        <v>413714</v>
      </c>
      <c r="E149" s="14">
        <v>73890</v>
      </c>
      <c r="F149" s="14">
        <v>1245289</v>
      </c>
      <c r="G149" s="14">
        <v>4981504</v>
      </c>
      <c r="H149" s="14">
        <v>3180883</v>
      </c>
      <c r="I149" s="15">
        <v>6848238</v>
      </c>
      <c r="J149" s="14">
        <v>477562</v>
      </c>
      <c r="K149" s="6">
        <v>5051184</v>
      </c>
      <c r="L149" s="14">
        <v>7834443</v>
      </c>
      <c r="M149" s="16">
        <v>718</v>
      </c>
      <c r="N149" s="6">
        <v>7231003</v>
      </c>
      <c r="O149" s="14">
        <v>25480</v>
      </c>
      <c r="P149" s="14">
        <v>37047862</v>
      </c>
      <c r="Q149" s="14">
        <v>4465679</v>
      </c>
      <c r="R149" s="14">
        <v>443</v>
      </c>
      <c r="U149" s="14">
        <v>12621206</v>
      </c>
      <c r="V149" s="14">
        <v>59298</v>
      </c>
    </row>
    <row r="150" spans="1:22" x14ac:dyDescent="0.15">
      <c r="A150" s="3">
        <v>41729</v>
      </c>
      <c r="B150" s="6">
        <v>78868541</v>
      </c>
      <c r="C150" s="6">
        <v>75526</v>
      </c>
      <c r="D150" s="6">
        <v>485468</v>
      </c>
      <c r="E150" s="6">
        <v>69880</v>
      </c>
      <c r="F150" s="6">
        <v>-192313</v>
      </c>
      <c r="G150" s="6">
        <v>5220893</v>
      </c>
      <c r="H150" s="6">
        <v>3493484</v>
      </c>
      <c r="I150" s="15">
        <v>12628158</v>
      </c>
      <c r="J150" s="6">
        <v>669696</v>
      </c>
      <c r="K150" s="6">
        <v>5584841</v>
      </c>
      <c r="L150" s="6">
        <v>8937351</v>
      </c>
      <c r="M150" s="7">
        <v>642</v>
      </c>
      <c r="N150" s="6">
        <v>7029636</v>
      </c>
      <c r="O150" s="6">
        <v>24932</v>
      </c>
      <c r="P150" s="6">
        <v>46560853</v>
      </c>
      <c r="Q150" s="6">
        <v>5957471</v>
      </c>
      <c r="R150" s="6">
        <v>565</v>
      </c>
      <c r="U150" s="6">
        <v>11705605</v>
      </c>
      <c r="V150" s="6">
        <v>62557</v>
      </c>
    </row>
    <row r="151" spans="1:22" x14ac:dyDescent="0.15">
      <c r="A151" s="3">
        <v>41759</v>
      </c>
      <c r="B151" s="6">
        <v>82575531</v>
      </c>
      <c r="C151" s="6">
        <v>74760</v>
      </c>
      <c r="D151" s="6">
        <v>538531</v>
      </c>
      <c r="E151" s="6">
        <v>87248</v>
      </c>
      <c r="F151" s="6">
        <v>1729974</v>
      </c>
      <c r="G151" s="6">
        <v>5768710</v>
      </c>
      <c r="H151" s="6">
        <v>3163221</v>
      </c>
      <c r="I151" s="15">
        <v>15606826</v>
      </c>
      <c r="J151" s="6">
        <v>531421</v>
      </c>
      <c r="K151" s="6">
        <v>5811983</v>
      </c>
      <c r="L151" s="6">
        <v>9997071</v>
      </c>
      <c r="M151" s="7">
        <v>762</v>
      </c>
      <c r="N151" s="6">
        <v>7136940</v>
      </c>
      <c r="O151" s="6">
        <v>25671</v>
      </c>
      <c r="P151" s="6">
        <v>46220023</v>
      </c>
      <c r="Q151" s="6">
        <v>5424685</v>
      </c>
      <c r="R151" s="6">
        <v>591</v>
      </c>
      <c r="U151" s="6">
        <v>14059938</v>
      </c>
      <c r="V151" s="6">
        <v>82425</v>
      </c>
    </row>
    <row r="152" spans="1:22" x14ac:dyDescent="0.15">
      <c r="A152" s="3">
        <v>41790</v>
      </c>
      <c r="B152" s="6">
        <v>97108898</v>
      </c>
      <c r="C152" s="6">
        <v>93975</v>
      </c>
      <c r="D152" s="6">
        <v>566638</v>
      </c>
      <c r="E152" s="6">
        <v>94364</v>
      </c>
      <c r="F152" s="6">
        <v>2001661</v>
      </c>
      <c r="G152" s="6">
        <v>5522168</v>
      </c>
      <c r="H152" s="6">
        <v>3136304</v>
      </c>
      <c r="I152" s="15">
        <v>17267230</v>
      </c>
      <c r="J152" s="6">
        <v>626181</v>
      </c>
      <c r="K152" s="6">
        <v>5553542</v>
      </c>
      <c r="L152" s="6">
        <v>10509702</v>
      </c>
      <c r="M152" s="7">
        <v>980</v>
      </c>
      <c r="N152" s="6">
        <v>6987674</v>
      </c>
      <c r="O152" s="6">
        <v>32372</v>
      </c>
      <c r="P152" s="6">
        <v>53003231</v>
      </c>
      <c r="Q152" s="6">
        <v>5517618</v>
      </c>
      <c r="R152" s="6">
        <v>546</v>
      </c>
      <c r="U152" s="6">
        <v>12193251</v>
      </c>
      <c r="V152" s="6">
        <v>68266</v>
      </c>
    </row>
    <row r="153" spans="1:22" x14ac:dyDescent="0.15">
      <c r="A153" s="3">
        <v>41820</v>
      </c>
      <c r="B153" s="6">
        <v>110181160</v>
      </c>
      <c r="C153" s="6">
        <v>73753</v>
      </c>
      <c r="D153" s="6">
        <v>567335</v>
      </c>
      <c r="E153" s="6">
        <v>72047</v>
      </c>
      <c r="F153" s="6">
        <v>2703435</v>
      </c>
      <c r="G153" s="6">
        <v>5386637</v>
      </c>
      <c r="H153" s="6">
        <v>3312532</v>
      </c>
      <c r="I153" s="15">
        <v>19608336</v>
      </c>
      <c r="J153" s="6">
        <v>792383</v>
      </c>
      <c r="K153" s="6">
        <v>5460590</v>
      </c>
      <c r="L153" s="6">
        <v>10755795</v>
      </c>
      <c r="M153" s="7">
        <v>904</v>
      </c>
      <c r="N153" s="6">
        <v>7098923</v>
      </c>
      <c r="O153" s="6">
        <v>28143</v>
      </c>
      <c r="P153" s="6">
        <v>59506296</v>
      </c>
      <c r="Q153" s="6">
        <v>6417111</v>
      </c>
      <c r="R153" s="6">
        <v>547</v>
      </c>
      <c r="U153" s="6">
        <v>11356274</v>
      </c>
      <c r="V153" s="6">
        <v>87073</v>
      </c>
    </row>
    <row r="154" spans="1:22" x14ac:dyDescent="0.15">
      <c r="A154" s="3">
        <v>41851</v>
      </c>
      <c r="B154" s="6">
        <v>127134372</v>
      </c>
      <c r="C154" s="6">
        <v>88148</v>
      </c>
      <c r="D154" s="6">
        <v>454637</v>
      </c>
      <c r="E154" s="6">
        <v>49354</v>
      </c>
      <c r="F154" s="6">
        <v>1139832</v>
      </c>
      <c r="G154" s="6">
        <v>4959455</v>
      </c>
      <c r="H154" s="6">
        <v>3136404</v>
      </c>
      <c r="I154" s="15">
        <v>20746536</v>
      </c>
      <c r="J154" s="6">
        <v>686799</v>
      </c>
      <c r="K154" s="6">
        <v>5245318</v>
      </c>
      <c r="L154" s="6">
        <v>10733103</v>
      </c>
      <c r="M154" s="7">
        <v>1242</v>
      </c>
      <c r="N154" s="6">
        <v>6176328</v>
      </c>
      <c r="O154" s="6">
        <v>25292</v>
      </c>
      <c r="P154" s="6">
        <v>78666191</v>
      </c>
      <c r="Q154" s="6">
        <v>6776565</v>
      </c>
      <c r="R154" s="6">
        <v>571</v>
      </c>
      <c r="U154" s="6">
        <v>8238219</v>
      </c>
      <c r="V154" s="6">
        <v>83763</v>
      </c>
    </row>
    <row r="155" spans="1:22" x14ac:dyDescent="0.15">
      <c r="A155" s="3">
        <v>41882</v>
      </c>
      <c r="B155" s="6">
        <v>98757812</v>
      </c>
      <c r="C155" s="6">
        <v>92654</v>
      </c>
      <c r="D155" s="6">
        <v>518324</v>
      </c>
      <c r="E155" s="6">
        <v>68772</v>
      </c>
      <c r="F155" s="6">
        <v>1842212</v>
      </c>
      <c r="G155" s="6">
        <v>4700228</v>
      </c>
      <c r="H155" s="6">
        <v>2804409</v>
      </c>
      <c r="I155" s="15">
        <v>16937075</v>
      </c>
      <c r="J155" s="6">
        <v>726861</v>
      </c>
      <c r="K155" s="6">
        <v>5314410</v>
      </c>
      <c r="L155" s="6">
        <v>9579900</v>
      </c>
      <c r="M155" s="7">
        <v>904</v>
      </c>
      <c r="N155" s="6">
        <v>6846733</v>
      </c>
      <c r="O155" s="6">
        <v>32124</v>
      </c>
      <c r="P155" s="6">
        <v>56635403</v>
      </c>
      <c r="Q155" s="6">
        <v>5004237</v>
      </c>
      <c r="R155" s="6">
        <v>387</v>
      </c>
      <c r="U155" s="6">
        <v>13522489</v>
      </c>
      <c r="V155" s="6">
        <v>81958</v>
      </c>
    </row>
    <row r="156" spans="1:22" x14ac:dyDescent="0.15">
      <c r="A156" s="3">
        <v>41912</v>
      </c>
      <c r="B156" s="6">
        <v>86419691</v>
      </c>
      <c r="C156" s="6">
        <v>79873</v>
      </c>
      <c r="D156" s="6">
        <v>423146</v>
      </c>
      <c r="E156" s="6">
        <v>133197</v>
      </c>
      <c r="F156" s="6">
        <v>1779177</v>
      </c>
      <c r="G156" s="6">
        <v>5259322</v>
      </c>
      <c r="H156" s="6">
        <v>3034010</v>
      </c>
      <c r="I156" s="15">
        <v>15576520</v>
      </c>
      <c r="J156" s="6">
        <v>667221</v>
      </c>
      <c r="K156" s="6">
        <v>5672256</v>
      </c>
      <c r="L156" s="6">
        <v>9650625</v>
      </c>
      <c r="M156" s="7">
        <v>803</v>
      </c>
      <c r="N156" s="6">
        <v>7161044</v>
      </c>
      <c r="O156" s="6">
        <v>27044</v>
      </c>
      <c r="P156" s="6">
        <v>46714785</v>
      </c>
      <c r="Q156" s="6">
        <v>5940613</v>
      </c>
      <c r="R156" s="6">
        <v>400</v>
      </c>
      <c r="U156" s="6">
        <v>12172813</v>
      </c>
      <c r="V156" s="6">
        <v>73214</v>
      </c>
    </row>
    <row r="157" spans="1:22" x14ac:dyDescent="0.15">
      <c r="A157" s="3">
        <v>41943</v>
      </c>
      <c r="B157" s="6">
        <v>83731738</v>
      </c>
      <c r="C157" s="6">
        <v>96884</v>
      </c>
      <c r="D157" s="6">
        <v>565416</v>
      </c>
      <c r="E157" s="6">
        <v>118976</v>
      </c>
      <c r="F157" s="6">
        <v>1920185</v>
      </c>
      <c r="G157" s="6">
        <v>6388629</v>
      </c>
      <c r="H157" s="6">
        <v>3298690</v>
      </c>
      <c r="I157" s="15">
        <v>16538541</v>
      </c>
      <c r="J157" s="6">
        <v>798173</v>
      </c>
      <c r="K157" s="6">
        <v>6315827</v>
      </c>
      <c r="L157" s="6">
        <v>8926542</v>
      </c>
      <c r="M157" s="7">
        <v>1160</v>
      </c>
      <c r="N157" s="6">
        <v>7819538</v>
      </c>
      <c r="O157" s="6">
        <v>25804</v>
      </c>
      <c r="P157" s="6">
        <v>44336522</v>
      </c>
      <c r="Q157" s="6">
        <v>5790052</v>
      </c>
      <c r="R157" s="6">
        <v>458</v>
      </c>
      <c r="U157" s="6">
        <v>11654505</v>
      </c>
      <c r="V157" s="6">
        <v>65892</v>
      </c>
    </row>
    <row r="158" spans="1:22" x14ac:dyDescent="0.15">
      <c r="A158" s="3">
        <v>41973</v>
      </c>
      <c r="B158" s="6">
        <v>75653326</v>
      </c>
      <c r="C158" s="6">
        <v>83159</v>
      </c>
      <c r="D158" s="6">
        <v>603787</v>
      </c>
      <c r="E158" s="6">
        <v>140160</v>
      </c>
      <c r="F158" s="6">
        <v>1622559</v>
      </c>
      <c r="G158" s="6">
        <v>5634005</v>
      </c>
      <c r="H158" s="6">
        <v>3428647</v>
      </c>
      <c r="I158" s="15">
        <v>15697432</v>
      </c>
      <c r="J158" s="6">
        <v>668306</v>
      </c>
      <c r="K158" s="6">
        <v>5585245</v>
      </c>
      <c r="L158" s="6">
        <v>7495425</v>
      </c>
      <c r="M158" s="7">
        <v>880</v>
      </c>
      <c r="N158" s="6">
        <v>7412055</v>
      </c>
      <c r="O158" s="6">
        <v>22140</v>
      </c>
      <c r="P158" s="6">
        <v>36726163</v>
      </c>
      <c r="Q158" s="6">
        <v>5572894</v>
      </c>
      <c r="R158" s="6">
        <v>332</v>
      </c>
      <c r="U158" s="6">
        <v>11664371</v>
      </c>
      <c r="V158" s="6">
        <v>58640</v>
      </c>
    </row>
    <row r="159" spans="1:22" x14ac:dyDescent="0.15">
      <c r="A159" s="3">
        <v>42004</v>
      </c>
      <c r="B159" s="6">
        <v>97307198</v>
      </c>
      <c r="C159" s="6">
        <v>98497</v>
      </c>
      <c r="D159" s="6">
        <v>398185</v>
      </c>
      <c r="E159" s="6">
        <v>111129</v>
      </c>
      <c r="F159" s="6">
        <v>1455541</v>
      </c>
      <c r="G159" s="6">
        <v>6710382</v>
      </c>
      <c r="H159" s="6">
        <v>4035590</v>
      </c>
      <c r="I159" s="15">
        <v>18628682</v>
      </c>
      <c r="J159" s="6">
        <v>996722</v>
      </c>
      <c r="K159" s="6">
        <v>6330430</v>
      </c>
      <c r="L159" s="6">
        <v>9418650</v>
      </c>
      <c r="M159" s="7">
        <v>1855</v>
      </c>
      <c r="N159" s="6">
        <v>6777731</v>
      </c>
      <c r="O159" s="6">
        <v>29996</v>
      </c>
      <c r="P159" s="6">
        <v>40772304</v>
      </c>
      <c r="Q159" s="6">
        <v>7661068</v>
      </c>
      <c r="R159" s="6">
        <v>522</v>
      </c>
      <c r="U159" s="6">
        <v>13790169</v>
      </c>
      <c r="V159" s="6">
        <v>67364</v>
      </c>
    </row>
    <row r="160" spans="1:22" x14ac:dyDescent="0.15">
      <c r="A160" s="3">
        <v>42035</v>
      </c>
      <c r="B160" s="6">
        <v>72365934</v>
      </c>
      <c r="C160" s="6">
        <v>63515</v>
      </c>
      <c r="D160" s="6">
        <v>536278</v>
      </c>
      <c r="E160" s="6">
        <v>66680</v>
      </c>
      <c r="F160" s="6">
        <v>917875</v>
      </c>
      <c r="G160" s="6">
        <v>4915141</v>
      </c>
      <c r="H160" s="6">
        <v>2993415</v>
      </c>
      <c r="I160" s="15">
        <v>10977240</v>
      </c>
      <c r="J160" s="6">
        <v>479546</v>
      </c>
      <c r="K160" s="6">
        <v>5404469</v>
      </c>
      <c r="L160" s="6">
        <v>6652245</v>
      </c>
      <c r="M160" s="7">
        <v>551</v>
      </c>
      <c r="N160" s="6">
        <v>6900766</v>
      </c>
      <c r="O160" s="6">
        <v>32612</v>
      </c>
      <c r="P160" s="6">
        <v>38255123</v>
      </c>
      <c r="Q160" s="6">
        <v>4835907</v>
      </c>
      <c r="R160" s="6">
        <v>421</v>
      </c>
      <c r="U160" s="6">
        <v>10997841</v>
      </c>
      <c r="V160" s="6">
        <v>108595</v>
      </c>
    </row>
    <row r="161" spans="1:22" x14ac:dyDescent="0.15">
      <c r="A161" s="3">
        <v>42063</v>
      </c>
      <c r="B161" s="6">
        <v>64090648</v>
      </c>
      <c r="C161" s="6">
        <v>69878</v>
      </c>
      <c r="D161" s="6">
        <v>473143</v>
      </c>
      <c r="E161" s="6">
        <v>55537</v>
      </c>
      <c r="F161" s="6">
        <v>590728</v>
      </c>
      <c r="G161" s="6">
        <v>4868411</v>
      </c>
      <c r="H161" s="6">
        <v>2838954</v>
      </c>
      <c r="I161" s="15">
        <v>12489832</v>
      </c>
      <c r="J161" s="6">
        <v>550212</v>
      </c>
      <c r="K161" s="6">
        <v>5285903</v>
      </c>
      <c r="L161" s="6">
        <v>7099983</v>
      </c>
      <c r="M161" s="7">
        <v>562</v>
      </c>
      <c r="N161" s="6">
        <v>6823610</v>
      </c>
      <c r="O161" s="6">
        <v>23308</v>
      </c>
      <c r="P161" s="6">
        <v>38145826</v>
      </c>
      <c r="Q161" s="6">
        <v>5003384</v>
      </c>
      <c r="R161" s="6">
        <v>504</v>
      </c>
      <c r="U161" s="6">
        <v>12396168</v>
      </c>
      <c r="V161" s="6">
        <v>116947</v>
      </c>
    </row>
    <row r="162" spans="1:22" x14ac:dyDescent="0.15">
      <c r="A162" s="3">
        <v>42094</v>
      </c>
      <c r="B162" s="6">
        <v>83494507</v>
      </c>
      <c r="C162" s="6">
        <v>87641</v>
      </c>
      <c r="D162" s="6">
        <v>413902</v>
      </c>
      <c r="E162" s="6">
        <v>67606</v>
      </c>
      <c r="F162" s="6">
        <v>940692</v>
      </c>
      <c r="G162" s="6">
        <v>5386544</v>
      </c>
      <c r="H162" s="6">
        <v>3257460</v>
      </c>
      <c r="I162" s="15">
        <v>15980732</v>
      </c>
      <c r="J162" s="6">
        <v>809028</v>
      </c>
      <c r="K162" s="6">
        <v>5511129</v>
      </c>
      <c r="L162" s="6">
        <v>9189441</v>
      </c>
      <c r="M162" s="7">
        <v>780</v>
      </c>
      <c r="N162" s="6">
        <v>7090460</v>
      </c>
      <c r="O162" s="6">
        <v>32336</v>
      </c>
      <c r="P162" s="6">
        <v>47605515</v>
      </c>
      <c r="Q162" s="6">
        <v>6271565</v>
      </c>
      <c r="R162" s="6">
        <v>557</v>
      </c>
      <c r="U162" s="6">
        <v>14601322</v>
      </c>
      <c r="V162" s="6">
        <v>79615</v>
      </c>
    </row>
    <row r="163" spans="1:22" x14ac:dyDescent="0.15">
      <c r="A163" s="3">
        <v>42124</v>
      </c>
      <c r="B163" s="6">
        <v>83979292</v>
      </c>
      <c r="C163" s="6">
        <v>86338</v>
      </c>
      <c r="D163" s="6">
        <v>344864</v>
      </c>
      <c r="E163" s="6">
        <v>78150</v>
      </c>
      <c r="F163" s="6">
        <v>852230</v>
      </c>
      <c r="G163" s="6">
        <v>5967060</v>
      </c>
      <c r="H163" s="6">
        <v>3290684</v>
      </c>
      <c r="I163" s="15">
        <v>15048538</v>
      </c>
      <c r="J163" s="6">
        <v>532136</v>
      </c>
      <c r="K163" s="6">
        <v>5920207</v>
      </c>
      <c r="L163" s="6">
        <v>8324781</v>
      </c>
      <c r="M163" s="7">
        <v>578</v>
      </c>
      <c r="N163" s="6">
        <v>7019639</v>
      </c>
      <c r="O163" s="6">
        <v>19172</v>
      </c>
      <c r="P163" s="6">
        <v>45052301</v>
      </c>
      <c r="Q163" s="6">
        <v>5309729</v>
      </c>
      <c r="R163" s="6">
        <v>641</v>
      </c>
      <c r="U163" s="6">
        <v>11735588</v>
      </c>
      <c r="V163" s="6">
        <v>73100</v>
      </c>
    </row>
    <row r="164" spans="1:22" x14ac:dyDescent="0.15">
      <c r="A164" s="3">
        <v>42155</v>
      </c>
      <c r="B164" s="6">
        <v>99225296</v>
      </c>
      <c r="C164" s="6">
        <v>90487</v>
      </c>
      <c r="D164" s="6">
        <v>409825</v>
      </c>
      <c r="E164" s="6">
        <v>51771</v>
      </c>
      <c r="F164" s="6">
        <v>1198935</v>
      </c>
      <c r="G164" s="6">
        <v>5389416</v>
      </c>
      <c r="H164" s="6">
        <v>3082409</v>
      </c>
      <c r="I164" s="15">
        <v>18351046</v>
      </c>
      <c r="J164" s="6">
        <v>592928</v>
      </c>
      <c r="K164" s="6">
        <v>5223818</v>
      </c>
      <c r="L164" s="6">
        <v>8709543</v>
      </c>
      <c r="M164" s="7">
        <v>642</v>
      </c>
      <c r="N164" s="6">
        <v>6916467</v>
      </c>
      <c r="O164" s="6">
        <v>24532</v>
      </c>
      <c r="P164" s="6">
        <v>53650175</v>
      </c>
      <c r="Q164" s="6">
        <v>5355974</v>
      </c>
      <c r="R164" s="6">
        <v>480</v>
      </c>
      <c r="U164" s="6">
        <v>12293144</v>
      </c>
      <c r="V164" s="6">
        <v>70702</v>
      </c>
    </row>
    <row r="165" spans="1:22" x14ac:dyDescent="0.15">
      <c r="A165" s="3">
        <v>42185</v>
      </c>
      <c r="B165" s="6">
        <v>113469739</v>
      </c>
      <c r="C165" s="6">
        <v>92140</v>
      </c>
      <c r="D165" s="6">
        <v>532244</v>
      </c>
      <c r="E165" s="6">
        <v>62105</v>
      </c>
      <c r="F165" s="6">
        <v>1487260</v>
      </c>
      <c r="G165" s="6">
        <v>5468454</v>
      </c>
      <c r="H165" s="6">
        <v>3149694</v>
      </c>
      <c r="I165" s="15">
        <v>20175589</v>
      </c>
      <c r="J165" s="6">
        <v>843679</v>
      </c>
      <c r="K165" s="6">
        <v>5652454</v>
      </c>
      <c r="L165" s="6">
        <v>10409724</v>
      </c>
      <c r="M165" s="7">
        <v>566</v>
      </c>
      <c r="N165" s="6">
        <v>7324562</v>
      </c>
      <c r="O165" s="6">
        <v>41264</v>
      </c>
      <c r="P165" s="6">
        <v>65657087</v>
      </c>
      <c r="Q165" s="6">
        <v>6336795</v>
      </c>
      <c r="R165" s="6">
        <v>636</v>
      </c>
      <c r="U165" s="6">
        <v>12628434</v>
      </c>
      <c r="V165" s="6">
        <v>84027</v>
      </c>
    </row>
    <row r="166" spans="1:22" x14ac:dyDescent="0.15">
      <c r="A166" s="3">
        <v>42216</v>
      </c>
      <c r="B166" s="6">
        <v>128208751</v>
      </c>
      <c r="C166" s="6">
        <v>104320</v>
      </c>
      <c r="D166" s="6">
        <v>454630</v>
      </c>
      <c r="E166" s="6">
        <v>60742</v>
      </c>
      <c r="F166" s="6">
        <v>342126</v>
      </c>
      <c r="G166" s="6">
        <v>5522817</v>
      </c>
      <c r="H166" s="6">
        <v>3380944</v>
      </c>
      <c r="I166" s="15">
        <v>20753581</v>
      </c>
      <c r="J166" s="6">
        <v>648445</v>
      </c>
      <c r="K166" s="6">
        <v>5473411</v>
      </c>
      <c r="L166" s="6">
        <v>9181554</v>
      </c>
      <c r="M166" s="7">
        <v>712</v>
      </c>
      <c r="N166" s="6">
        <v>6304154</v>
      </c>
      <c r="O166" s="6">
        <v>14797</v>
      </c>
      <c r="P166" s="6">
        <v>89959825</v>
      </c>
      <c r="Q166" s="6">
        <v>7404577</v>
      </c>
      <c r="R166" s="6">
        <v>653</v>
      </c>
      <c r="U166" s="6">
        <v>11639858</v>
      </c>
      <c r="V166" s="6">
        <v>72398</v>
      </c>
    </row>
    <row r="167" spans="1:22" x14ac:dyDescent="0.15">
      <c r="A167" s="4">
        <v>42247</v>
      </c>
      <c r="B167" s="25">
        <v>93307798</v>
      </c>
      <c r="C167" s="25">
        <v>93018</v>
      </c>
      <c r="D167" s="25">
        <v>420413</v>
      </c>
      <c r="E167" s="25">
        <v>64064</v>
      </c>
      <c r="F167" s="25">
        <v>693941</v>
      </c>
      <c r="G167" s="25">
        <v>4981607</v>
      </c>
      <c r="H167" s="25">
        <v>2820574</v>
      </c>
      <c r="I167" s="15">
        <v>16270829</v>
      </c>
      <c r="J167" s="25">
        <v>666999</v>
      </c>
      <c r="K167" s="10">
        <v>5171566</v>
      </c>
      <c r="L167" s="25">
        <v>8003832</v>
      </c>
      <c r="M167" s="61">
        <v>617</v>
      </c>
      <c r="N167" s="25">
        <v>6546733</v>
      </c>
      <c r="O167" s="25">
        <v>21340</v>
      </c>
      <c r="P167" s="25">
        <v>51972664</v>
      </c>
      <c r="Q167" s="25">
        <v>5183279</v>
      </c>
      <c r="R167" s="25">
        <v>482</v>
      </c>
      <c r="U167" s="25">
        <v>12099595</v>
      </c>
      <c r="V167" s="25">
        <v>47510</v>
      </c>
    </row>
    <row r="168" spans="1:22" x14ac:dyDescent="0.15">
      <c r="A168" s="4">
        <v>42277</v>
      </c>
      <c r="B168" s="25">
        <v>88560636</v>
      </c>
      <c r="C168" s="25">
        <v>92718</v>
      </c>
      <c r="D168" s="25">
        <v>429409</v>
      </c>
      <c r="E168" s="25">
        <v>82274</v>
      </c>
      <c r="F168" s="25">
        <v>594445</v>
      </c>
      <c r="G168" s="25">
        <v>5290311</v>
      </c>
      <c r="H168" s="25">
        <v>2824282</v>
      </c>
      <c r="I168" s="15">
        <v>14895485</v>
      </c>
      <c r="J168" s="25">
        <v>633452</v>
      </c>
      <c r="K168" s="10">
        <v>5373296</v>
      </c>
      <c r="L168" s="25">
        <v>8586550</v>
      </c>
      <c r="M168" s="61">
        <v>399</v>
      </c>
      <c r="N168" s="25">
        <v>5999564</v>
      </c>
      <c r="O168" s="25">
        <v>23052</v>
      </c>
      <c r="P168" s="25">
        <v>43386791</v>
      </c>
      <c r="Q168" s="25">
        <v>5548093</v>
      </c>
      <c r="R168" s="25">
        <v>663</v>
      </c>
      <c r="U168" s="25">
        <v>13911046</v>
      </c>
      <c r="V168" s="25">
        <v>58731</v>
      </c>
    </row>
    <row r="169" spans="1:22" x14ac:dyDescent="0.15">
      <c r="A169" s="4">
        <v>42308</v>
      </c>
      <c r="B169" s="25">
        <v>79033028</v>
      </c>
      <c r="C169" s="25">
        <v>94323</v>
      </c>
      <c r="D169" s="25">
        <v>419207</v>
      </c>
      <c r="E169" s="25">
        <v>88609</v>
      </c>
      <c r="F169" s="25">
        <v>472719</v>
      </c>
      <c r="G169" s="25">
        <v>6474811</v>
      </c>
      <c r="H169" s="25">
        <v>2975814</v>
      </c>
      <c r="I169" s="15">
        <v>15909937</v>
      </c>
      <c r="J169" s="25">
        <v>941343</v>
      </c>
      <c r="K169" s="10">
        <v>6098544</v>
      </c>
      <c r="L169" s="25">
        <v>7281913</v>
      </c>
      <c r="M169" s="61">
        <v>755</v>
      </c>
      <c r="N169" s="25">
        <v>6938310</v>
      </c>
      <c r="O169" s="25">
        <v>22556</v>
      </c>
      <c r="P169" s="25">
        <v>41627729</v>
      </c>
      <c r="Q169" s="25">
        <v>5100493</v>
      </c>
      <c r="R169" s="25">
        <v>621</v>
      </c>
      <c r="U169" s="25">
        <v>12196625</v>
      </c>
      <c r="V169" s="25">
        <v>58816</v>
      </c>
    </row>
    <row r="170" spans="1:22" x14ac:dyDescent="0.15">
      <c r="A170" s="4">
        <v>42338</v>
      </c>
      <c r="B170" s="25">
        <v>77960418</v>
      </c>
      <c r="C170" s="25">
        <v>102294</v>
      </c>
      <c r="D170" s="25">
        <v>415355</v>
      </c>
      <c r="E170" s="25">
        <v>84190</v>
      </c>
      <c r="F170" s="25">
        <v>327522</v>
      </c>
      <c r="G170" s="25">
        <v>5588811</v>
      </c>
      <c r="H170" s="25">
        <v>2806586</v>
      </c>
      <c r="I170" s="15">
        <v>16153143</v>
      </c>
      <c r="J170" s="25">
        <v>712154</v>
      </c>
      <c r="K170" s="10">
        <v>5515025</v>
      </c>
      <c r="L170" s="25">
        <v>7551796</v>
      </c>
      <c r="M170" s="61">
        <v>618</v>
      </c>
      <c r="N170" s="25">
        <v>8215218</v>
      </c>
      <c r="O170" s="25">
        <v>22560</v>
      </c>
      <c r="P170" s="25">
        <v>39770278</v>
      </c>
      <c r="Q170" s="25">
        <v>5332220</v>
      </c>
      <c r="R170" s="25">
        <v>542</v>
      </c>
      <c r="U170" s="25">
        <v>12505244</v>
      </c>
      <c r="V170" s="25">
        <v>58357</v>
      </c>
    </row>
    <row r="171" spans="1:22" x14ac:dyDescent="0.15">
      <c r="A171" s="4">
        <v>42369</v>
      </c>
      <c r="B171" s="25">
        <v>90736104</v>
      </c>
      <c r="C171" s="25">
        <v>105398</v>
      </c>
      <c r="D171" s="25">
        <v>254035</v>
      </c>
      <c r="E171" s="25">
        <v>104828</v>
      </c>
      <c r="F171" s="25">
        <v>566024</v>
      </c>
      <c r="G171" s="25">
        <v>6390410</v>
      </c>
      <c r="H171" s="25">
        <v>3688151</v>
      </c>
      <c r="I171" s="15">
        <v>18253728</v>
      </c>
      <c r="J171" s="25">
        <v>888955</v>
      </c>
      <c r="K171" s="10">
        <v>6084826</v>
      </c>
      <c r="L171" s="25">
        <v>8325403</v>
      </c>
      <c r="M171" s="61">
        <v>1342</v>
      </c>
      <c r="N171" s="25">
        <v>8088436</v>
      </c>
      <c r="O171" s="25">
        <v>25620</v>
      </c>
      <c r="P171" s="25">
        <v>38744501</v>
      </c>
      <c r="Q171" s="25">
        <v>6528741</v>
      </c>
      <c r="R171" s="25">
        <v>626</v>
      </c>
      <c r="U171" s="25">
        <v>14545885</v>
      </c>
      <c r="V171" s="25">
        <v>54019</v>
      </c>
    </row>
    <row r="172" spans="1:22" x14ac:dyDescent="0.15">
      <c r="A172" s="3">
        <v>42400</v>
      </c>
      <c r="B172" s="6">
        <v>60125028</v>
      </c>
      <c r="C172" s="6">
        <v>65660</v>
      </c>
      <c r="D172" s="6">
        <v>465202</v>
      </c>
      <c r="E172" s="6">
        <v>58093</v>
      </c>
      <c r="F172" s="6">
        <v>748170</v>
      </c>
      <c r="G172" s="6">
        <v>5043351</v>
      </c>
      <c r="H172" s="6">
        <v>2906711</v>
      </c>
      <c r="I172" s="15">
        <v>10529015</v>
      </c>
      <c r="J172" s="6">
        <v>419543</v>
      </c>
      <c r="K172" s="6">
        <v>5609492</v>
      </c>
      <c r="L172" s="6">
        <v>5740536</v>
      </c>
      <c r="M172" s="7">
        <v>239</v>
      </c>
      <c r="N172" s="6">
        <v>8481486</v>
      </c>
      <c r="O172" s="6">
        <v>33472</v>
      </c>
      <c r="P172" s="6">
        <v>36982961</v>
      </c>
      <c r="Q172" s="6">
        <v>4999855</v>
      </c>
      <c r="R172" s="6">
        <v>469</v>
      </c>
      <c r="U172" s="6">
        <v>11931789</v>
      </c>
      <c r="V172" s="6">
        <v>64058</v>
      </c>
    </row>
    <row r="173" spans="1:22" x14ac:dyDescent="0.15">
      <c r="A173" s="3">
        <v>42429</v>
      </c>
      <c r="B173" s="6">
        <v>69053852</v>
      </c>
      <c r="C173" s="6">
        <v>82473</v>
      </c>
      <c r="D173" s="6">
        <v>399281</v>
      </c>
      <c r="E173" s="6">
        <v>68695</v>
      </c>
      <c r="F173" s="6">
        <v>454771</v>
      </c>
      <c r="G173" s="6">
        <v>5176541</v>
      </c>
      <c r="H173" s="6">
        <v>3037013</v>
      </c>
      <c r="I173" s="15">
        <v>11737291</v>
      </c>
      <c r="J173" s="6">
        <v>544833</v>
      </c>
      <c r="K173" s="6">
        <v>5336862</v>
      </c>
      <c r="L173" s="6">
        <v>6266943</v>
      </c>
      <c r="M173" s="7">
        <v>390</v>
      </c>
      <c r="N173" s="6">
        <v>7999009</v>
      </c>
      <c r="O173" s="6">
        <v>25160</v>
      </c>
      <c r="P173" s="6">
        <v>37570771</v>
      </c>
      <c r="Q173" s="6">
        <v>4872156</v>
      </c>
      <c r="R173" s="6">
        <v>484</v>
      </c>
      <c r="U173" s="6">
        <v>11630109</v>
      </c>
      <c r="V173" s="6">
        <v>64441</v>
      </c>
    </row>
    <row r="174" spans="1:22" x14ac:dyDescent="0.15">
      <c r="A174" s="3">
        <v>42460</v>
      </c>
      <c r="B174" s="6">
        <v>82400051</v>
      </c>
      <c r="C174" s="6">
        <v>101877</v>
      </c>
      <c r="D174" s="6">
        <v>460951</v>
      </c>
      <c r="E174" s="6">
        <v>68017</v>
      </c>
      <c r="F174" s="6">
        <v>566459</v>
      </c>
      <c r="G174" s="6">
        <v>5545923</v>
      </c>
      <c r="H174" s="6">
        <v>3378402</v>
      </c>
      <c r="I174" s="15">
        <v>15364657</v>
      </c>
      <c r="J174" s="6">
        <v>749863</v>
      </c>
      <c r="K174" s="6">
        <v>5372523</v>
      </c>
      <c r="L174" s="6">
        <v>7583466</v>
      </c>
      <c r="M174" s="7">
        <v>411</v>
      </c>
      <c r="N174" s="6">
        <v>8411439</v>
      </c>
      <c r="O174" s="6">
        <v>42965</v>
      </c>
      <c r="P174" s="6">
        <v>43280963</v>
      </c>
      <c r="Q174" s="6">
        <v>5543219</v>
      </c>
      <c r="R174" s="6">
        <v>900</v>
      </c>
      <c r="U174" s="6">
        <v>13164199</v>
      </c>
      <c r="V174" s="6">
        <v>85192</v>
      </c>
    </row>
    <row r="175" spans="1:22" x14ac:dyDescent="0.15">
      <c r="A175" s="3">
        <v>42490</v>
      </c>
      <c r="B175" s="6">
        <v>83748252</v>
      </c>
      <c r="C175" s="6">
        <v>86748</v>
      </c>
      <c r="D175" s="6">
        <v>448731</v>
      </c>
      <c r="E175" s="6">
        <v>72980</v>
      </c>
      <c r="F175" s="6">
        <v>1065382</v>
      </c>
      <c r="G175" s="6">
        <v>5737622</v>
      </c>
      <c r="H175" s="6">
        <v>2662148</v>
      </c>
      <c r="I175" s="15">
        <v>14169624</v>
      </c>
      <c r="J175" s="6">
        <v>478066</v>
      </c>
      <c r="K175" s="6">
        <v>6051434</v>
      </c>
      <c r="L175" s="6">
        <v>7035879</v>
      </c>
      <c r="M175" s="7">
        <v>384</v>
      </c>
      <c r="N175" s="6">
        <v>7695066</v>
      </c>
      <c r="O175" s="6">
        <v>15282</v>
      </c>
      <c r="P175" s="6">
        <v>49683217</v>
      </c>
      <c r="Q175" s="6">
        <v>5025606</v>
      </c>
      <c r="R175" s="6">
        <v>741</v>
      </c>
      <c r="U175" s="6">
        <v>11194112</v>
      </c>
      <c r="V175" s="6">
        <v>84922</v>
      </c>
    </row>
    <row r="176" spans="1:22" x14ac:dyDescent="0.15">
      <c r="A176" s="3">
        <v>42521</v>
      </c>
      <c r="B176" s="6">
        <v>95977184</v>
      </c>
      <c r="C176" s="6">
        <v>108863</v>
      </c>
      <c r="D176" s="6">
        <v>536793</v>
      </c>
      <c r="E176" s="6">
        <v>53605</v>
      </c>
      <c r="F176" s="6">
        <v>958242</v>
      </c>
      <c r="G176" s="6">
        <v>5118832</v>
      </c>
      <c r="H176" s="6">
        <v>2584581</v>
      </c>
      <c r="I176" s="15">
        <v>17238820</v>
      </c>
      <c r="J176" s="6">
        <v>621275</v>
      </c>
      <c r="K176" s="6">
        <v>5283893</v>
      </c>
      <c r="L176" s="6">
        <v>8543876</v>
      </c>
      <c r="M176" s="7">
        <v>462</v>
      </c>
      <c r="N176" s="6">
        <v>8804838</v>
      </c>
      <c r="O176" s="6">
        <v>14534</v>
      </c>
      <c r="P176" s="6">
        <v>62981373</v>
      </c>
      <c r="Q176" s="6">
        <v>5046565</v>
      </c>
      <c r="R176" s="6">
        <v>881</v>
      </c>
      <c r="U176" s="6">
        <v>11368902</v>
      </c>
      <c r="V176" s="6">
        <v>94408</v>
      </c>
    </row>
    <row r="177" spans="1:22" x14ac:dyDescent="0.15">
      <c r="A177" s="3">
        <v>42551</v>
      </c>
      <c r="B177" s="6">
        <v>108469155</v>
      </c>
      <c r="C177" s="6">
        <v>128711</v>
      </c>
      <c r="D177" s="6">
        <v>619239</v>
      </c>
      <c r="E177" s="6">
        <v>72713</v>
      </c>
      <c r="F177" s="6">
        <v>1052054</v>
      </c>
      <c r="G177" s="6">
        <v>5322939</v>
      </c>
      <c r="H177" s="6">
        <v>2964654</v>
      </c>
      <c r="I177" s="15">
        <v>18256980</v>
      </c>
      <c r="J177" s="6">
        <v>793615</v>
      </c>
      <c r="K177" s="6">
        <v>5703648</v>
      </c>
      <c r="L177" s="6">
        <v>8228589</v>
      </c>
      <c r="M177" s="7">
        <v>421</v>
      </c>
      <c r="N177" s="6">
        <v>8553053</v>
      </c>
      <c r="O177" s="6">
        <v>23917</v>
      </c>
      <c r="P177" s="6">
        <v>60144020</v>
      </c>
      <c r="Q177" s="6">
        <v>6274742</v>
      </c>
      <c r="R177" s="6">
        <v>1080</v>
      </c>
      <c r="U177" s="6">
        <v>11589606</v>
      </c>
      <c r="V177" s="6">
        <v>98027</v>
      </c>
    </row>
    <row r="178" spans="1:22" x14ac:dyDescent="0.15">
      <c r="A178" s="3">
        <v>42582</v>
      </c>
      <c r="B178" s="6">
        <v>120148272</v>
      </c>
      <c r="C178" s="6">
        <v>116182</v>
      </c>
      <c r="D178" s="6">
        <v>556815</v>
      </c>
      <c r="E178" s="6">
        <v>30222</v>
      </c>
      <c r="F178" s="6">
        <v>488611</v>
      </c>
      <c r="G178" s="6">
        <v>5071655</v>
      </c>
      <c r="H178" s="6">
        <v>2934019</v>
      </c>
      <c r="I178" s="15">
        <v>16236035</v>
      </c>
      <c r="J178" s="6">
        <v>582999</v>
      </c>
      <c r="K178" s="6">
        <v>5361230</v>
      </c>
      <c r="L178" s="6">
        <v>6483506</v>
      </c>
      <c r="M178" s="7">
        <v>491</v>
      </c>
      <c r="N178" s="6">
        <v>6905784</v>
      </c>
      <c r="O178" s="6">
        <v>15872</v>
      </c>
      <c r="P178" s="6">
        <v>71246589</v>
      </c>
      <c r="Q178" s="6">
        <v>6479966</v>
      </c>
      <c r="R178" s="6">
        <v>945</v>
      </c>
      <c r="U178" s="6">
        <v>8991344</v>
      </c>
      <c r="V178" s="6">
        <v>101371</v>
      </c>
    </row>
    <row r="179" spans="1:22" x14ac:dyDescent="0.15">
      <c r="A179" s="3">
        <v>42613</v>
      </c>
      <c r="B179" s="6">
        <v>94655747</v>
      </c>
      <c r="C179" s="6">
        <v>123256</v>
      </c>
      <c r="D179" s="6">
        <v>498949</v>
      </c>
      <c r="E179" s="6">
        <v>59231</v>
      </c>
      <c r="F179" s="6">
        <v>557513</v>
      </c>
      <c r="G179" s="6">
        <v>4721259</v>
      </c>
      <c r="H179" s="6">
        <v>2599349</v>
      </c>
      <c r="I179" s="15">
        <v>16314075</v>
      </c>
      <c r="J179" s="6">
        <v>713503</v>
      </c>
      <c r="K179" s="6">
        <v>5141845</v>
      </c>
      <c r="L179" s="6">
        <v>6711309</v>
      </c>
      <c r="M179" s="7">
        <v>646</v>
      </c>
      <c r="N179" s="6">
        <v>7738031</v>
      </c>
      <c r="O179" s="6">
        <v>19892</v>
      </c>
      <c r="P179" s="6">
        <v>54900813</v>
      </c>
      <c r="Q179" s="6">
        <v>4870009</v>
      </c>
      <c r="R179" s="6">
        <v>870</v>
      </c>
      <c r="U179" s="6">
        <v>12354654</v>
      </c>
      <c r="V179" s="6">
        <v>80658</v>
      </c>
    </row>
    <row r="180" spans="1:22" x14ac:dyDescent="0.15">
      <c r="A180" s="3">
        <v>42643</v>
      </c>
      <c r="B180" s="6">
        <v>83581086</v>
      </c>
      <c r="C180" s="6">
        <v>98054</v>
      </c>
      <c r="D180" s="6">
        <v>417391</v>
      </c>
      <c r="E180" s="6">
        <v>98229</v>
      </c>
      <c r="F180" s="6">
        <v>551154</v>
      </c>
      <c r="G180" s="6">
        <v>5116904</v>
      </c>
      <c r="H180" s="6">
        <v>2619675</v>
      </c>
      <c r="I180" s="15">
        <v>13403828</v>
      </c>
      <c r="J180" s="6">
        <v>596900</v>
      </c>
      <c r="K180" s="6">
        <v>5356604</v>
      </c>
      <c r="L180" s="6">
        <v>6882455.3999999994</v>
      </c>
      <c r="M180" s="7">
        <v>438</v>
      </c>
      <c r="N180" s="6">
        <v>8441387</v>
      </c>
      <c r="O180" s="6">
        <v>25700</v>
      </c>
      <c r="P180" s="6">
        <v>41811147</v>
      </c>
      <c r="Q180" s="6">
        <v>5365515</v>
      </c>
      <c r="R180" s="6">
        <v>871</v>
      </c>
      <c r="U180" s="6">
        <v>12180816</v>
      </c>
      <c r="V180" s="6">
        <v>85303</v>
      </c>
    </row>
    <row r="181" spans="1:22" x14ac:dyDescent="0.15">
      <c r="A181" s="3">
        <v>42674</v>
      </c>
      <c r="B181" s="6">
        <v>71451922</v>
      </c>
      <c r="C181" s="6">
        <v>114057</v>
      </c>
      <c r="D181" s="6">
        <v>534602</v>
      </c>
      <c r="E181" s="6">
        <v>86136</v>
      </c>
      <c r="F181" s="6">
        <v>762390</v>
      </c>
      <c r="G181" s="6">
        <v>6201184</v>
      </c>
      <c r="H181" s="6">
        <v>2863215</v>
      </c>
      <c r="I181" s="15">
        <v>14366765</v>
      </c>
      <c r="J181" s="6">
        <v>907985</v>
      </c>
      <c r="K181" s="6">
        <v>6127057</v>
      </c>
      <c r="L181" s="6">
        <v>6098049</v>
      </c>
      <c r="M181" s="7">
        <v>301</v>
      </c>
      <c r="N181" s="6">
        <v>7737272</v>
      </c>
      <c r="O181" s="6">
        <v>14476</v>
      </c>
      <c r="P181" s="6">
        <v>35055655</v>
      </c>
      <c r="Q181" s="6">
        <v>4259007</v>
      </c>
      <c r="R181" s="6">
        <v>772</v>
      </c>
      <c r="U181" s="6">
        <v>8248935</v>
      </c>
      <c r="V181" s="6">
        <v>65926</v>
      </c>
    </row>
    <row r="182" spans="1:22" x14ac:dyDescent="0.15">
      <c r="A182" s="3">
        <v>42704</v>
      </c>
      <c r="B182" s="6">
        <v>77722554</v>
      </c>
      <c r="C182" s="6">
        <v>111847</v>
      </c>
      <c r="D182" s="6">
        <v>501598</v>
      </c>
      <c r="E182" s="6">
        <v>112429</v>
      </c>
      <c r="F182" s="6">
        <v>555640</v>
      </c>
      <c r="G182" s="6">
        <v>5414932</v>
      </c>
      <c r="H182" s="6">
        <v>2993250</v>
      </c>
      <c r="I182" s="15">
        <v>14957091</v>
      </c>
      <c r="J182" s="6">
        <v>718970</v>
      </c>
      <c r="K182" s="6">
        <v>5286863</v>
      </c>
      <c r="L182" s="6">
        <v>6682528.96</v>
      </c>
      <c r="M182" s="7">
        <v>529</v>
      </c>
      <c r="N182" s="6">
        <v>10773309</v>
      </c>
      <c r="O182" s="6">
        <v>14308</v>
      </c>
      <c r="P182" s="6">
        <v>39627162</v>
      </c>
      <c r="Q182" s="6">
        <v>5186023</v>
      </c>
      <c r="R182" s="6">
        <v>936</v>
      </c>
      <c r="U182" s="6">
        <v>10341935</v>
      </c>
      <c r="V182" s="6">
        <v>60233</v>
      </c>
    </row>
    <row r="183" spans="1:22" x14ac:dyDescent="0.15">
      <c r="A183" s="3">
        <v>42735</v>
      </c>
      <c r="B183" s="6">
        <v>88182706</v>
      </c>
      <c r="C183" s="6">
        <v>124915</v>
      </c>
      <c r="D183" s="6"/>
      <c r="E183" s="6">
        <v>70531</v>
      </c>
      <c r="F183" s="6">
        <v>470615</v>
      </c>
      <c r="G183" s="6">
        <v>6567114</v>
      </c>
      <c r="H183" s="6">
        <v>3505887</v>
      </c>
      <c r="I183" s="15">
        <v>16496009</v>
      </c>
      <c r="J183" s="6">
        <v>841590</v>
      </c>
      <c r="K183" s="6">
        <v>6169926</v>
      </c>
      <c r="L183" s="6">
        <v>6483894</v>
      </c>
      <c r="M183" s="7">
        <v>629</v>
      </c>
      <c r="N183" s="6">
        <v>8562571</v>
      </c>
      <c r="O183" s="6">
        <v>27240</v>
      </c>
      <c r="P183" s="6">
        <v>37870168</v>
      </c>
      <c r="Q183" s="6">
        <v>6483856</v>
      </c>
      <c r="R183" s="6">
        <v>881</v>
      </c>
      <c r="U183" s="6">
        <v>4389863</v>
      </c>
      <c r="V183" s="6">
        <v>69545</v>
      </c>
    </row>
    <row r="184" spans="1:22" x14ac:dyDescent="0.15">
      <c r="A184" s="3">
        <v>42766</v>
      </c>
      <c r="B184" s="6">
        <v>62863654</v>
      </c>
      <c r="C184" s="6">
        <v>76893</v>
      </c>
      <c r="D184" s="6">
        <v>605038</v>
      </c>
      <c r="E184" s="6">
        <v>57471</v>
      </c>
      <c r="F184" s="6">
        <v>1574399</v>
      </c>
      <c r="G184" s="6">
        <v>4986007</v>
      </c>
      <c r="H184" s="6">
        <v>2826671</v>
      </c>
      <c r="I184" s="15">
        <v>9747893</v>
      </c>
      <c r="J184" s="6">
        <v>499970</v>
      </c>
      <c r="K184" s="6">
        <v>5205884</v>
      </c>
      <c r="L184" s="6">
        <v>5266541.040000001</v>
      </c>
      <c r="M184" s="7">
        <v>295</v>
      </c>
      <c r="N184" s="6">
        <v>7731612</v>
      </c>
      <c r="O184" s="6">
        <v>23172</v>
      </c>
      <c r="P184" s="6">
        <v>37476376</v>
      </c>
      <c r="Q184" s="6">
        <v>4567076</v>
      </c>
      <c r="R184" s="6">
        <v>777</v>
      </c>
      <c r="U184" s="6">
        <v>10078821</v>
      </c>
      <c r="V184" s="6">
        <v>53747</v>
      </c>
    </row>
    <row r="185" spans="1:22" x14ac:dyDescent="0.15">
      <c r="A185" s="3">
        <v>42794</v>
      </c>
      <c r="B185" s="6">
        <v>64777217</v>
      </c>
      <c r="C185" s="6">
        <v>76979</v>
      </c>
      <c r="D185" s="6">
        <v>391353</v>
      </c>
      <c r="E185" s="6">
        <v>40933</v>
      </c>
      <c r="F185" s="6">
        <v>929631</v>
      </c>
      <c r="G185" s="6">
        <v>4841324</v>
      </c>
      <c r="H185" s="6">
        <v>2602631</v>
      </c>
      <c r="I185" s="15">
        <v>11024293</v>
      </c>
      <c r="J185" s="6">
        <v>477315</v>
      </c>
      <c r="K185" s="6">
        <v>5060229</v>
      </c>
      <c r="L185" s="6">
        <v>4715895</v>
      </c>
      <c r="M185" s="7">
        <v>229</v>
      </c>
      <c r="N185" s="6">
        <v>7353059</v>
      </c>
      <c r="O185" s="6">
        <v>27272</v>
      </c>
      <c r="P185" s="6">
        <v>36415635</v>
      </c>
      <c r="Q185" s="6">
        <v>4499678</v>
      </c>
      <c r="R185" s="6">
        <v>848</v>
      </c>
      <c r="U185" s="6">
        <v>9863832</v>
      </c>
      <c r="V185" s="6">
        <v>56024</v>
      </c>
    </row>
    <row r="186" spans="1:22" x14ac:dyDescent="0.15">
      <c r="A186" s="3">
        <v>42825</v>
      </c>
      <c r="B186" s="6">
        <v>81988537</v>
      </c>
      <c r="C186" s="6">
        <v>120624</v>
      </c>
      <c r="D186" s="6">
        <v>554856</v>
      </c>
      <c r="E186" s="6">
        <v>77555</v>
      </c>
      <c r="F186" s="6">
        <v>1400405</v>
      </c>
      <c r="G186" s="6">
        <v>5052024</v>
      </c>
      <c r="H186" s="6">
        <v>2808258</v>
      </c>
      <c r="I186" s="15">
        <v>13628494</v>
      </c>
      <c r="J186" s="6">
        <v>754518</v>
      </c>
      <c r="K186" s="6">
        <v>5430090</v>
      </c>
      <c r="L186" s="6">
        <v>5944813.04</v>
      </c>
      <c r="M186" s="7">
        <v>216</v>
      </c>
      <c r="N186" s="6">
        <v>8126226</v>
      </c>
      <c r="O186" s="6">
        <v>25380</v>
      </c>
      <c r="P186" s="6">
        <v>43374505</v>
      </c>
      <c r="Q186" s="6">
        <v>5445604</v>
      </c>
      <c r="R186" s="6">
        <v>950</v>
      </c>
      <c r="U186" s="6">
        <v>11016041</v>
      </c>
      <c r="V186" s="6">
        <v>66808</v>
      </c>
    </row>
    <row r="187" spans="1:22" x14ac:dyDescent="0.15">
      <c r="A187" s="3">
        <v>42855</v>
      </c>
      <c r="B187" s="6">
        <v>77605533</v>
      </c>
      <c r="C187" s="6">
        <v>85363</v>
      </c>
      <c r="D187" s="6"/>
      <c r="E187" s="6">
        <v>43292</v>
      </c>
      <c r="F187" s="6">
        <v>1172554</v>
      </c>
      <c r="G187" s="6">
        <v>5352253</v>
      </c>
      <c r="H187" s="6">
        <v>2744911</v>
      </c>
      <c r="I187" s="15">
        <v>13088586</v>
      </c>
      <c r="J187" s="6">
        <v>509812</v>
      </c>
      <c r="K187" s="6">
        <v>5834951</v>
      </c>
      <c r="L187" s="6">
        <v>6081562.96</v>
      </c>
      <c r="M187" s="7">
        <v>460</v>
      </c>
      <c r="N187" s="6">
        <v>8348789</v>
      </c>
      <c r="O187" s="6"/>
      <c r="P187" s="6">
        <v>45330908</v>
      </c>
      <c r="Q187" s="6">
        <v>4941731</v>
      </c>
      <c r="R187" s="6">
        <v>888</v>
      </c>
      <c r="U187" s="6">
        <v>10384669</v>
      </c>
      <c r="V187" s="6">
        <v>76879</v>
      </c>
    </row>
    <row r="188" spans="1:22" x14ac:dyDescent="0.15">
      <c r="A188" s="3">
        <v>42886</v>
      </c>
      <c r="B188" s="6">
        <v>104184989</v>
      </c>
      <c r="C188" s="6">
        <v>128049</v>
      </c>
      <c r="D188" s="6">
        <v>455232</v>
      </c>
      <c r="E188" s="6">
        <v>44939</v>
      </c>
      <c r="F188" s="6">
        <v>1543697</v>
      </c>
      <c r="G188" s="6">
        <v>5152948</v>
      </c>
      <c r="H188" s="6">
        <v>2698888</v>
      </c>
      <c r="I188" s="15">
        <v>16851780</v>
      </c>
      <c r="J188" s="6">
        <v>731716</v>
      </c>
      <c r="K188" s="6">
        <v>5347011</v>
      </c>
      <c r="L188" s="6">
        <v>7368838</v>
      </c>
      <c r="M188" s="7">
        <v>1264</v>
      </c>
      <c r="N188" s="6">
        <v>7827135</v>
      </c>
      <c r="O188" s="6">
        <v>20096</v>
      </c>
      <c r="P188" s="6">
        <v>53031723</v>
      </c>
      <c r="Q188" s="6">
        <v>5266876</v>
      </c>
      <c r="R188" s="6">
        <v>1181</v>
      </c>
      <c r="U188" s="6">
        <v>10554426</v>
      </c>
      <c r="V188" s="6">
        <v>79476</v>
      </c>
    </row>
    <row r="189" spans="1:22" x14ac:dyDescent="0.15">
      <c r="A189" s="3">
        <v>42916</v>
      </c>
      <c r="B189" s="6">
        <v>112828780</v>
      </c>
      <c r="C189" s="6">
        <v>132589</v>
      </c>
      <c r="D189" s="6">
        <v>515526</v>
      </c>
      <c r="E189" s="6">
        <v>51616</v>
      </c>
      <c r="F189" s="6">
        <v>1866817</v>
      </c>
      <c r="G189" s="6">
        <v>4892124</v>
      </c>
      <c r="H189" s="6">
        <v>2667528</v>
      </c>
      <c r="I189" s="15">
        <v>17908365</v>
      </c>
      <c r="J189" s="6">
        <v>716864</v>
      </c>
      <c r="K189" s="6">
        <v>5563379</v>
      </c>
      <c r="L189" s="6">
        <v>6632901.0399999991</v>
      </c>
      <c r="M189" s="7">
        <v>477</v>
      </c>
      <c r="N189" s="6">
        <v>8268642</v>
      </c>
      <c r="O189" s="6">
        <v>19028</v>
      </c>
      <c r="P189" s="6">
        <v>65826993</v>
      </c>
      <c r="Q189" s="6">
        <v>5946656</v>
      </c>
      <c r="R189" s="6">
        <v>1130</v>
      </c>
      <c r="U189" s="6">
        <v>11373966</v>
      </c>
      <c r="V189" s="6">
        <v>90733</v>
      </c>
    </row>
    <row r="190" spans="1:22" x14ac:dyDescent="0.15">
      <c r="A190" s="3">
        <v>42947</v>
      </c>
      <c r="B190" s="6">
        <v>119320977</v>
      </c>
      <c r="C190" s="6">
        <v>123799</v>
      </c>
      <c r="D190" s="6">
        <v>452963</v>
      </c>
      <c r="E190" s="6">
        <v>47541</v>
      </c>
      <c r="F190" s="6">
        <v>1166955</v>
      </c>
      <c r="G190" s="6">
        <v>4690825</v>
      </c>
      <c r="H190" s="6">
        <v>2793691</v>
      </c>
      <c r="I190" s="15">
        <v>16566006</v>
      </c>
      <c r="J190" s="6">
        <v>655834</v>
      </c>
      <c r="K190" s="6">
        <v>5306200</v>
      </c>
      <c r="L190" s="6">
        <v>6721034.9600000009</v>
      </c>
      <c r="M190" s="7">
        <v>470</v>
      </c>
      <c r="N190" s="6">
        <v>7498010</v>
      </c>
      <c r="O190" s="6">
        <v>17756</v>
      </c>
      <c r="P190" s="6">
        <v>78904154</v>
      </c>
      <c r="Q190" s="6">
        <v>6546304</v>
      </c>
      <c r="R190" s="6">
        <v>1086</v>
      </c>
      <c r="U190" s="6">
        <v>8514168</v>
      </c>
      <c r="V190" s="6">
        <v>69950</v>
      </c>
    </row>
    <row r="191" spans="1:22" x14ac:dyDescent="0.15">
      <c r="A191" s="3">
        <v>42978</v>
      </c>
      <c r="B191" s="6">
        <v>99475556</v>
      </c>
      <c r="C191" s="6">
        <v>128352</v>
      </c>
      <c r="D191" s="6">
        <v>498765</v>
      </c>
      <c r="E191" s="6">
        <v>54975</v>
      </c>
      <c r="F191" s="6">
        <v>1500484</v>
      </c>
      <c r="G191" s="6">
        <v>4621268</v>
      </c>
      <c r="H191" s="6">
        <v>2320443</v>
      </c>
      <c r="I191" s="15">
        <v>15949703</v>
      </c>
      <c r="J191" s="6">
        <v>781734</v>
      </c>
      <c r="K191" s="6">
        <v>5140512</v>
      </c>
      <c r="L191" s="6">
        <v>6192026.04</v>
      </c>
      <c r="M191" s="7">
        <v>412</v>
      </c>
      <c r="N191" s="6">
        <v>7800437</v>
      </c>
      <c r="O191" s="6">
        <v>20044</v>
      </c>
      <c r="P191" s="6">
        <v>56192363</v>
      </c>
      <c r="Q191" s="6">
        <v>4872247</v>
      </c>
      <c r="R191" s="6">
        <v>1244</v>
      </c>
      <c r="U191" s="6">
        <v>11697650</v>
      </c>
      <c r="V191" s="6">
        <v>61664</v>
      </c>
    </row>
    <row r="192" spans="1:22" x14ac:dyDescent="0.15">
      <c r="A192" s="3">
        <v>43008</v>
      </c>
      <c r="B192" s="6">
        <v>85234898</v>
      </c>
      <c r="C192" s="6">
        <v>116514</v>
      </c>
      <c r="D192" s="6">
        <v>335424</v>
      </c>
      <c r="E192" s="6">
        <v>66606</v>
      </c>
      <c r="F192" s="6">
        <v>768896</v>
      </c>
      <c r="G192" s="6">
        <v>5079911</v>
      </c>
      <c r="H192" s="6">
        <v>2781956</v>
      </c>
      <c r="I192" s="15">
        <v>13743783</v>
      </c>
      <c r="J192" s="6">
        <v>576354</v>
      </c>
      <c r="K192" s="6">
        <v>4990508</v>
      </c>
      <c r="L192" s="6">
        <v>5208804.959999999</v>
      </c>
      <c r="M192" s="7">
        <v>386</v>
      </c>
      <c r="N192" s="6">
        <v>8937848</v>
      </c>
      <c r="O192" s="6">
        <v>18040</v>
      </c>
      <c r="P192" s="6">
        <v>45202387</v>
      </c>
      <c r="Q192" s="6">
        <v>5242948</v>
      </c>
      <c r="R192" s="6">
        <v>1065</v>
      </c>
      <c r="U192" s="6">
        <v>11735140</v>
      </c>
      <c r="V192" s="6">
        <v>73419</v>
      </c>
    </row>
    <row r="193" spans="1:23" x14ac:dyDescent="0.15">
      <c r="A193" s="3">
        <v>43039</v>
      </c>
      <c r="B193" s="6">
        <v>75437391</v>
      </c>
      <c r="C193" s="6">
        <v>102206</v>
      </c>
      <c r="D193" s="6">
        <v>366083</v>
      </c>
      <c r="E193" s="6">
        <v>66957</v>
      </c>
      <c r="F193" s="6">
        <v>1091689</v>
      </c>
      <c r="G193" s="6">
        <v>6027366</v>
      </c>
      <c r="H193" s="6">
        <v>2940868</v>
      </c>
      <c r="I193" s="15">
        <v>13644499</v>
      </c>
      <c r="J193" s="6">
        <v>817578</v>
      </c>
      <c r="K193" s="6">
        <v>5724411</v>
      </c>
      <c r="L193" s="6">
        <v>6098049</v>
      </c>
      <c r="M193" s="7">
        <v>428</v>
      </c>
      <c r="N193" s="6">
        <v>8529673</v>
      </c>
      <c r="O193" s="6">
        <v>17964</v>
      </c>
      <c r="P193" s="6">
        <v>39842995</v>
      </c>
      <c r="Q193" s="6">
        <v>4912061</v>
      </c>
      <c r="R193" s="6">
        <v>1146</v>
      </c>
      <c r="U193" s="6">
        <v>9592412</v>
      </c>
      <c r="V193" s="6">
        <v>51788</v>
      </c>
    </row>
    <row r="194" spans="1:23" x14ac:dyDescent="0.15">
      <c r="A194" s="3">
        <v>43069</v>
      </c>
      <c r="B194" s="6">
        <v>75073050</v>
      </c>
      <c r="C194" s="6">
        <v>117710</v>
      </c>
      <c r="D194" s="6">
        <v>380382</v>
      </c>
      <c r="E194" s="6">
        <v>79639</v>
      </c>
      <c r="F194" s="6">
        <v>991259</v>
      </c>
      <c r="G194" s="6">
        <v>5290905</v>
      </c>
      <c r="H194" s="6">
        <v>2724297</v>
      </c>
      <c r="I194" s="15">
        <v>13380218</v>
      </c>
      <c r="J194" s="6">
        <v>725840</v>
      </c>
      <c r="K194" s="6">
        <v>5265917</v>
      </c>
      <c r="L194" s="6">
        <v>6682528.96</v>
      </c>
      <c r="M194" s="7">
        <v>594</v>
      </c>
      <c r="N194" s="6">
        <v>9574088</v>
      </c>
      <c r="O194" s="6">
        <v>19328</v>
      </c>
      <c r="P194" s="6">
        <v>39364219</v>
      </c>
      <c r="Q194" s="6">
        <v>5267194</v>
      </c>
      <c r="R194" s="6">
        <v>931</v>
      </c>
      <c r="U194" s="6">
        <v>10183983</v>
      </c>
      <c r="V194" s="6">
        <v>53574</v>
      </c>
    </row>
    <row r="195" spans="1:23" x14ac:dyDescent="0.15">
      <c r="A195" s="3">
        <v>43100</v>
      </c>
      <c r="B195" s="6">
        <v>94850537</v>
      </c>
      <c r="C195" s="6">
        <v>124691</v>
      </c>
      <c r="D195" s="6">
        <v>308445</v>
      </c>
      <c r="E195" s="6">
        <v>71095</v>
      </c>
      <c r="F195" s="6">
        <v>875806</v>
      </c>
      <c r="G195" s="6">
        <v>6298645</v>
      </c>
      <c r="H195" s="6">
        <v>3206976</v>
      </c>
      <c r="I195" s="15">
        <v>15687706</v>
      </c>
      <c r="J195" s="6">
        <v>841755</v>
      </c>
      <c r="K195" s="6">
        <v>6056654</v>
      </c>
      <c r="L195" s="6">
        <v>6483894</v>
      </c>
      <c r="M195" s="7">
        <v>538</v>
      </c>
      <c r="N195" s="6">
        <v>7665719</v>
      </c>
      <c r="O195" s="6">
        <v>29580</v>
      </c>
      <c r="P195" s="6">
        <v>39083463</v>
      </c>
      <c r="Q195" s="6">
        <v>6683046</v>
      </c>
      <c r="R195" s="6">
        <v>948</v>
      </c>
      <c r="U195" s="6">
        <v>11502354</v>
      </c>
      <c r="V195" s="6">
        <v>63832</v>
      </c>
    </row>
    <row r="196" spans="1:23" x14ac:dyDescent="0.15">
      <c r="A196" s="3">
        <v>43131</v>
      </c>
      <c r="B196" s="6">
        <v>64484786</v>
      </c>
      <c r="C196" s="6">
        <v>98205</v>
      </c>
      <c r="D196" s="6">
        <v>361325</v>
      </c>
      <c r="E196" s="6">
        <v>50936</v>
      </c>
      <c r="F196" s="6">
        <v>1175745</v>
      </c>
      <c r="G196" s="6">
        <v>5108437</v>
      </c>
      <c r="H196" s="6">
        <v>2531844</v>
      </c>
      <c r="I196" s="15">
        <v>9382123</v>
      </c>
      <c r="J196" s="6">
        <v>476203</v>
      </c>
      <c r="K196" s="6">
        <v>5435950</v>
      </c>
      <c r="L196" s="6">
        <v>4532433.959999999</v>
      </c>
      <c r="M196" s="7">
        <v>264</v>
      </c>
      <c r="N196" s="6">
        <v>7825273</v>
      </c>
      <c r="O196" s="6">
        <v>24632</v>
      </c>
      <c r="P196" s="6">
        <v>37694041</v>
      </c>
      <c r="Q196" s="6">
        <v>4431454</v>
      </c>
      <c r="R196" s="6">
        <v>922</v>
      </c>
      <c r="U196" s="6">
        <v>10728292</v>
      </c>
      <c r="V196" s="6">
        <v>58098</v>
      </c>
    </row>
    <row r="197" spans="1:23" x14ac:dyDescent="0.15">
      <c r="A197" s="3">
        <v>43159</v>
      </c>
      <c r="B197" s="6">
        <v>66274952</v>
      </c>
      <c r="C197" s="6">
        <v>116560</v>
      </c>
      <c r="D197" s="6">
        <v>328890</v>
      </c>
      <c r="E197" s="6">
        <v>55835</v>
      </c>
      <c r="F197" s="6">
        <v>738219</v>
      </c>
      <c r="G197" s="6">
        <v>4547685</v>
      </c>
      <c r="H197" s="6">
        <v>2429690</v>
      </c>
      <c r="I197" s="15">
        <v>10056959</v>
      </c>
      <c r="J197" s="6">
        <v>496851</v>
      </c>
      <c r="K197" s="6">
        <v>4953958</v>
      </c>
      <c r="L197" s="6">
        <v>4004342.0400000005</v>
      </c>
      <c r="M197" s="7">
        <v>577</v>
      </c>
      <c r="N197" s="6">
        <v>8168494</v>
      </c>
      <c r="O197" s="6">
        <v>21464</v>
      </c>
      <c r="P197" s="6">
        <v>35602710</v>
      </c>
      <c r="Q197" s="6">
        <v>4679193</v>
      </c>
      <c r="R197" s="6">
        <v>872</v>
      </c>
      <c r="U197" s="6">
        <v>10433919</v>
      </c>
      <c r="V197" s="6">
        <v>58520</v>
      </c>
    </row>
    <row r="198" spans="1:23" x14ac:dyDescent="0.15">
      <c r="A198" s="3">
        <v>43190</v>
      </c>
      <c r="B198" s="6">
        <v>83435165</v>
      </c>
      <c r="C198" s="6">
        <v>135236</v>
      </c>
      <c r="D198" s="6">
        <v>332129</v>
      </c>
      <c r="E198" s="6">
        <v>57218</v>
      </c>
      <c r="F198" s="6">
        <v>1115817</v>
      </c>
      <c r="G198" s="6">
        <v>5161900</v>
      </c>
      <c r="H198" s="6">
        <v>2362732</v>
      </c>
      <c r="I198" s="15">
        <v>12794499</v>
      </c>
      <c r="J198" s="6">
        <v>714072</v>
      </c>
      <c r="K198" s="6">
        <v>5548086</v>
      </c>
      <c r="L198" s="6">
        <v>5156420.04</v>
      </c>
      <c r="M198" s="7">
        <v>319</v>
      </c>
      <c r="N198" s="6">
        <v>9098630</v>
      </c>
      <c r="O198" s="6">
        <v>18944</v>
      </c>
      <c r="P198" s="6">
        <v>45169051</v>
      </c>
      <c r="Q198" s="6">
        <v>5475453</v>
      </c>
      <c r="R198" s="6">
        <v>1003</v>
      </c>
      <c r="U198" s="6">
        <v>11918592</v>
      </c>
      <c r="V198" s="6">
        <v>77915</v>
      </c>
    </row>
    <row r="199" spans="1:23" x14ac:dyDescent="0.15">
      <c r="A199" s="3">
        <v>43220</v>
      </c>
      <c r="B199" s="6">
        <v>77906443</v>
      </c>
      <c r="C199" s="6">
        <v>118212</v>
      </c>
      <c r="D199" s="6">
        <v>451602</v>
      </c>
      <c r="E199" s="6">
        <v>39988</v>
      </c>
      <c r="F199" s="6">
        <v>1191909</v>
      </c>
      <c r="G199" s="6">
        <v>5577798</v>
      </c>
      <c r="H199" s="6">
        <v>2493469</v>
      </c>
      <c r="I199" s="15">
        <v>11858897</v>
      </c>
      <c r="J199" s="6">
        <v>537315</v>
      </c>
      <c r="K199" s="6">
        <v>5786610</v>
      </c>
      <c r="L199" s="6">
        <v>5029683.96</v>
      </c>
      <c r="M199" s="7">
        <v>312</v>
      </c>
      <c r="N199" s="6">
        <v>8481370</v>
      </c>
      <c r="O199" s="6">
        <v>16820</v>
      </c>
      <c r="P199" s="6">
        <v>44582079</v>
      </c>
      <c r="Q199" s="6">
        <v>5246010</v>
      </c>
      <c r="R199" s="6">
        <v>887</v>
      </c>
      <c r="S199" s="5"/>
      <c r="U199" s="6">
        <v>9739631</v>
      </c>
      <c r="V199" s="6">
        <v>148795</v>
      </c>
      <c r="W199" s="62">
        <v>333078</v>
      </c>
    </row>
    <row r="200" spans="1:23" x14ac:dyDescent="0.15">
      <c r="A200" s="3">
        <v>43251</v>
      </c>
      <c r="B200" s="6">
        <v>114368906</v>
      </c>
      <c r="C200" s="6">
        <v>226727</v>
      </c>
      <c r="D200" s="6">
        <v>365165</v>
      </c>
      <c r="E200" s="6">
        <v>37926</v>
      </c>
      <c r="F200" s="6">
        <v>1223525</v>
      </c>
      <c r="G200" s="6">
        <v>5041177</v>
      </c>
      <c r="H200" s="6">
        <v>2467970</v>
      </c>
      <c r="I200" s="15">
        <v>16763352</v>
      </c>
      <c r="J200" s="6">
        <v>800709</v>
      </c>
      <c r="K200" s="6">
        <v>5130756</v>
      </c>
      <c r="L200" s="6">
        <v>6882155.040000001</v>
      </c>
      <c r="M200" s="7">
        <v>375</v>
      </c>
      <c r="N200" s="6">
        <v>8468727</v>
      </c>
      <c r="O200" s="6">
        <v>15912</v>
      </c>
      <c r="P200" s="6">
        <v>63239220</v>
      </c>
      <c r="Q200" s="6">
        <v>5591934</v>
      </c>
      <c r="R200" s="6">
        <v>1285</v>
      </c>
      <c r="S200" s="5"/>
      <c r="U200" s="6">
        <v>9809224</v>
      </c>
      <c r="V200" s="6">
        <v>95949</v>
      </c>
      <c r="W200" s="62">
        <v>1395312</v>
      </c>
    </row>
    <row r="201" spans="1:23" x14ac:dyDescent="0.15">
      <c r="A201" s="3">
        <v>43281</v>
      </c>
      <c r="B201" s="6">
        <v>108456879</v>
      </c>
      <c r="C201" s="6">
        <v>158067</v>
      </c>
      <c r="D201" s="6">
        <v>415982</v>
      </c>
      <c r="E201" s="6">
        <v>47079</v>
      </c>
      <c r="F201" s="6">
        <v>1311948</v>
      </c>
      <c r="G201" s="6">
        <v>4809375</v>
      </c>
      <c r="H201" s="6">
        <v>2285262</v>
      </c>
      <c r="I201" s="15">
        <v>15271999</v>
      </c>
      <c r="J201" s="6">
        <v>680388</v>
      </c>
      <c r="K201" s="6">
        <v>5564553</v>
      </c>
      <c r="L201" s="6">
        <v>5296434</v>
      </c>
      <c r="M201" s="7">
        <v>564</v>
      </c>
      <c r="N201" s="6">
        <v>9198985</v>
      </c>
      <c r="O201" s="6">
        <v>18096</v>
      </c>
      <c r="P201" s="6">
        <v>66625479</v>
      </c>
      <c r="Q201" s="6">
        <v>6119225</v>
      </c>
      <c r="R201" s="6">
        <v>1145</v>
      </c>
      <c r="S201" s="5"/>
      <c r="U201" s="6">
        <v>11672791</v>
      </c>
      <c r="V201" s="6">
        <v>101491</v>
      </c>
      <c r="W201" s="62">
        <v>884826</v>
      </c>
    </row>
    <row r="202" spans="1:23" x14ac:dyDescent="0.15">
      <c r="A202" s="3">
        <v>43312</v>
      </c>
      <c r="B202" s="6">
        <v>123632841</v>
      </c>
      <c r="C202" s="6">
        <v>135315</v>
      </c>
      <c r="D202" s="6">
        <v>393921</v>
      </c>
      <c r="E202" s="6">
        <v>49211</v>
      </c>
      <c r="F202" s="6">
        <v>1333045</v>
      </c>
      <c r="G202" s="6">
        <v>4924487</v>
      </c>
      <c r="H202" s="6">
        <v>2630120</v>
      </c>
      <c r="I202" s="15">
        <v>15416594</v>
      </c>
      <c r="J202" s="6">
        <v>690772</v>
      </c>
      <c r="K202" s="6">
        <v>5198398</v>
      </c>
      <c r="L202" s="6">
        <v>5540625.96</v>
      </c>
      <c r="M202" s="7">
        <v>312</v>
      </c>
      <c r="N202" s="6">
        <v>7429710</v>
      </c>
      <c r="O202" s="6">
        <v>13900</v>
      </c>
      <c r="P202" s="6">
        <v>75366141</v>
      </c>
      <c r="Q202" s="6">
        <v>6380095</v>
      </c>
      <c r="R202" s="6">
        <v>1198</v>
      </c>
      <c r="S202" s="5"/>
      <c r="U202" s="6">
        <v>8566149</v>
      </c>
      <c r="V202" s="6">
        <v>84187</v>
      </c>
      <c r="W202" s="62">
        <v>1188558</v>
      </c>
    </row>
    <row r="203" spans="1:23" x14ac:dyDescent="0.15">
      <c r="A203" s="3">
        <v>43343</v>
      </c>
      <c r="B203" s="6">
        <v>102373723</v>
      </c>
      <c r="C203" s="6">
        <v>171644</v>
      </c>
      <c r="D203" s="6">
        <v>361385</v>
      </c>
      <c r="E203" s="6">
        <v>42580</v>
      </c>
      <c r="F203" s="6">
        <v>824332</v>
      </c>
      <c r="G203" s="6">
        <v>4596249</v>
      </c>
      <c r="H203" s="6">
        <v>2152141</v>
      </c>
      <c r="I203" s="15">
        <v>14408373</v>
      </c>
      <c r="J203" s="6">
        <v>783425</v>
      </c>
      <c r="K203" s="6">
        <v>4969413</v>
      </c>
      <c r="L203" s="6">
        <v>5206109.040000001</v>
      </c>
      <c r="M203" s="7">
        <v>300</v>
      </c>
      <c r="N203" s="6">
        <v>7219498</v>
      </c>
      <c r="O203" s="6">
        <v>15684</v>
      </c>
      <c r="P203" s="6">
        <v>55223485</v>
      </c>
      <c r="Q203" s="6">
        <v>5104329</v>
      </c>
      <c r="R203" s="6">
        <v>1091</v>
      </c>
      <c r="S203" s="5"/>
      <c r="U203" s="6">
        <v>10691437</v>
      </c>
      <c r="V203" s="6">
        <v>97096</v>
      </c>
      <c r="W203" s="62">
        <v>822516</v>
      </c>
    </row>
    <row r="204" spans="1:23" x14ac:dyDescent="0.15">
      <c r="A204" s="3">
        <v>43373</v>
      </c>
      <c r="B204" s="6">
        <v>79778890</v>
      </c>
      <c r="C204" s="6">
        <v>144631</v>
      </c>
      <c r="D204" s="6">
        <v>284030</v>
      </c>
      <c r="E204" s="6">
        <v>66062</v>
      </c>
      <c r="F204" s="6">
        <v>1059513</v>
      </c>
      <c r="G204" s="6">
        <v>4841755</v>
      </c>
      <c r="H204" s="6">
        <v>2592855</v>
      </c>
      <c r="I204" s="15">
        <v>11002263</v>
      </c>
      <c r="J204" s="6">
        <v>565849</v>
      </c>
      <c r="K204" s="6">
        <v>5155615</v>
      </c>
      <c r="L204" s="6">
        <v>4358613.959999999</v>
      </c>
      <c r="M204" s="7">
        <v>228</v>
      </c>
      <c r="N204" s="6">
        <v>8438515</v>
      </c>
      <c r="O204" s="6">
        <v>16836</v>
      </c>
      <c r="P204" s="6">
        <v>38633336</v>
      </c>
      <c r="Q204" s="6">
        <v>4915647</v>
      </c>
      <c r="R204" s="6">
        <v>859</v>
      </c>
      <c r="S204" s="5"/>
      <c r="U204" s="6">
        <v>10807265</v>
      </c>
      <c r="V204" s="6">
        <v>99694</v>
      </c>
      <c r="W204" s="62">
        <v>482058</v>
      </c>
    </row>
    <row r="205" spans="1:23" x14ac:dyDescent="0.15">
      <c r="A205" s="3">
        <v>43404</v>
      </c>
      <c r="B205" s="6">
        <v>79580368</v>
      </c>
      <c r="C205" s="6">
        <v>148743</v>
      </c>
      <c r="D205" s="6">
        <v>354066</v>
      </c>
      <c r="E205" s="6">
        <v>63803</v>
      </c>
      <c r="F205" s="6">
        <v>1414005</v>
      </c>
      <c r="G205" s="6">
        <v>5865849</v>
      </c>
      <c r="H205" s="6">
        <v>2967881</v>
      </c>
      <c r="I205" s="15">
        <v>13531421</v>
      </c>
      <c r="J205" s="6">
        <v>848023</v>
      </c>
      <c r="K205" s="6">
        <v>6351046</v>
      </c>
      <c r="L205" s="6">
        <v>4898743.92</v>
      </c>
      <c r="M205" s="7">
        <v>642</v>
      </c>
      <c r="N205" s="6">
        <v>8167269</v>
      </c>
      <c r="O205" s="6">
        <v>16916</v>
      </c>
      <c r="P205" s="6">
        <v>36473220</v>
      </c>
      <c r="Q205" s="6">
        <v>4499252</v>
      </c>
      <c r="R205" s="6">
        <v>859</v>
      </c>
      <c r="S205" s="5"/>
      <c r="U205" s="6">
        <v>9411669</v>
      </c>
      <c r="V205" s="6">
        <v>76558</v>
      </c>
      <c r="W205" s="62">
        <v>827642</v>
      </c>
    </row>
    <row r="206" spans="1:23" x14ac:dyDescent="0.15">
      <c r="A206" s="3">
        <v>43434</v>
      </c>
      <c r="B206" s="6">
        <v>79135792</v>
      </c>
      <c r="C206" s="6">
        <v>142236</v>
      </c>
      <c r="D206" s="6">
        <v>230806</v>
      </c>
      <c r="E206" s="6">
        <v>70832</v>
      </c>
      <c r="F206" s="6">
        <v>1326901</v>
      </c>
      <c r="G206" s="6">
        <v>5175053</v>
      </c>
      <c r="H206" s="6">
        <v>2551794</v>
      </c>
      <c r="I206" s="15">
        <v>13286314</v>
      </c>
      <c r="J206" s="6">
        <v>744069</v>
      </c>
      <c r="K206" s="6">
        <v>5382422</v>
      </c>
      <c r="L206" s="6">
        <v>4798038.959999999</v>
      </c>
      <c r="M206" s="7">
        <v>360</v>
      </c>
      <c r="N206" s="6">
        <v>8762567</v>
      </c>
      <c r="O206" s="6">
        <v>12880</v>
      </c>
      <c r="P206" s="6">
        <v>39234701</v>
      </c>
      <c r="Q206" s="6">
        <v>5601478</v>
      </c>
      <c r="R206" s="6">
        <v>836.00000000000011</v>
      </c>
      <c r="S206" s="5"/>
      <c r="U206" s="6">
        <v>9666845</v>
      </c>
      <c r="V206" s="6">
        <v>86991</v>
      </c>
      <c r="W206" s="62">
        <v>786426</v>
      </c>
    </row>
    <row r="207" spans="1:23" x14ac:dyDescent="0.15">
      <c r="A207" s="3">
        <v>43465</v>
      </c>
      <c r="B207" s="6">
        <v>92881529</v>
      </c>
      <c r="C207" s="6">
        <v>161366</v>
      </c>
      <c r="D207" s="6">
        <v>268571</v>
      </c>
      <c r="E207" s="6">
        <v>70846</v>
      </c>
      <c r="F207" s="6">
        <v>976352</v>
      </c>
      <c r="G207" s="6">
        <v>5638978</v>
      </c>
      <c r="H207" s="6">
        <v>2670188</v>
      </c>
      <c r="I207" s="15">
        <v>14338646</v>
      </c>
      <c r="J207" s="6">
        <v>798698</v>
      </c>
      <c r="K207" s="6">
        <v>5641236</v>
      </c>
      <c r="L207" s="6">
        <v>5376924</v>
      </c>
      <c r="M207" s="7">
        <v>300</v>
      </c>
      <c r="N207" s="6">
        <v>8681305</v>
      </c>
      <c r="O207" s="6">
        <v>22692</v>
      </c>
      <c r="P207" s="6">
        <v>37270567</v>
      </c>
      <c r="Q207" s="6">
        <v>6416393</v>
      </c>
      <c r="R207" s="6">
        <v>791.99999999999989</v>
      </c>
      <c r="S207" s="5"/>
      <c r="U207" s="6">
        <v>11375534</v>
      </c>
      <c r="V207" s="6">
        <v>99942</v>
      </c>
      <c r="W207" s="62">
        <v>731718</v>
      </c>
    </row>
    <row r="208" spans="1:23" x14ac:dyDescent="0.15">
      <c r="A208" s="3">
        <v>43496</v>
      </c>
      <c r="B208" s="6">
        <v>66827342</v>
      </c>
      <c r="C208" s="6">
        <v>129618</v>
      </c>
      <c r="D208" s="6">
        <v>260759</v>
      </c>
      <c r="E208" s="6">
        <v>64894</v>
      </c>
      <c r="F208" s="6">
        <v>1187649</v>
      </c>
      <c r="G208" s="6">
        <v>5245851</v>
      </c>
      <c r="H208" s="6">
        <v>2683895</v>
      </c>
      <c r="I208" s="15">
        <v>10061828</v>
      </c>
      <c r="J208" s="6">
        <v>565383</v>
      </c>
      <c r="K208" s="6">
        <v>5657901</v>
      </c>
      <c r="L208" s="6">
        <v>3666080.04</v>
      </c>
      <c r="M208" s="7">
        <v>139</v>
      </c>
      <c r="N208" s="6">
        <v>8968522</v>
      </c>
      <c r="O208" s="6">
        <v>16008.000000000002</v>
      </c>
      <c r="P208" s="6">
        <v>39894441</v>
      </c>
      <c r="Q208" s="6">
        <v>4518331</v>
      </c>
      <c r="R208" s="6">
        <v>754</v>
      </c>
      <c r="S208" s="5"/>
      <c r="U208" s="6">
        <v>9646289</v>
      </c>
      <c r="V208" s="6">
        <v>74599</v>
      </c>
      <c r="W208" s="62">
        <v>513978</v>
      </c>
    </row>
    <row r="209" spans="1:23" x14ac:dyDescent="0.15">
      <c r="A209" s="3">
        <v>43524</v>
      </c>
      <c r="B209" s="6">
        <v>67011800</v>
      </c>
      <c r="C209" s="6">
        <v>125283</v>
      </c>
      <c r="D209" s="6">
        <v>227711</v>
      </c>
      <c r="E209" s="6">
        <v>31438</v>
      </c>
      <c r="F209" s="6">
        <v>983216</v>
      </c>
      <c r="G209" s="6">
        <v>4648173</v>
      </c>
      <c r="H209" s="6">
        <v>2231026</v>
      </c>
      <c r="I209" s="15">
        <v>9180657</v>
      </c>
      <c r="J209" s="6">
        <v>457748</v>
      </c>
      <c r="K209" s="6">
        <v>4976661</v>
      </c>
      <c r="L209" s="6">
        <v>3435384</v>
      </c>
      <c r="M209" s="7">
        <v>364</v>
      </c>
      <c r="N209" s="6">
        <v>8063446</v>
      </c>
      <c r="O209" s="6">
        <v>13052</v>
      </c>
      <c r="P209" s="6">
        <v>37290057</v>
      </c>
      <c r="Q209" s="6">
        <v>4593270</v>
      </c>
      <c r="R209" s="6">
        <v>694</v>
      </c>
      <c r="S209" s="5"/>
      <c r="U209" s="6">
        <v>8299713</v>
      </c>
      <c r="V209" s="6">
        <v>56015</v>
      </c>
      <c r="W209" s="62">
        <v>568146</v>
      </c>
    </row>
    <row r="210" spans="1:23" x14ac:dyDescent="0.15">
      <c r="A210" s="3">
        <v>43555</v>
      </c>
      <c r="B210" s="6">
        <v>83221252</v>
      </c>
      <c r="C210" s="6">
        <v>128904</v>
      </c>
      <c r="D210" s="6">
        <v>247797</v>
      </c>
      <c r="E210" s="6">
        <v>69013</v>
      </c>
      <c r="F210" s="6">
        <v>1150059</v>
      </c>
      <c r="G210" s="6">
        <v>4666293</v>
      </c>
      <c r="H210" s="6">
        <v>2633700</v>
      </c>
      <c r="I210" s="15">
        <v>11659794</v>
      </c>
      <c r="J210" s="6">
        <v>600396</v>
      </c>
      <c r="K210" s="6">
        <v>5055383</v>
      </c>
      <c r="L210" s="6">
        <v>4628544.0000000009</v>
      </c>
      <c r="M210" s="7">
        <v>204</v>
      </c>
      <c r="N210" s="6">
        <v>9245859</v>
      </c>
      <c r="O210" s="6">
        <v>25676</v>
      </c>
      <c r="P210" s="6">
        <v>44054214</v>
      </c>
      <c r="Q210" s="6">
        <v>5439243</v>
      </c>
      <c r="R210" s="6">
        <v>789</v>
      </c>
      <c r="S210" s="5"/>
      <c r="U210" s="6">
        <v>12021584</v>
      </c>
      <c r="V210" s="6">
        <v>68159</v>
      </c>
      <c r="W210" s="62">
        <v>689506</v>
      </c>
    </row>
    <row r="211" spans="1:23" x14ac:dyDescent="0.15">
      <c r="A211" s="3">
        <v>43585</v>
      </c>
      <c r="B211" s="6">
        <v>91755452</v>
      </c>
      <c r="C211" s="6">
        <v>419669</v>
      </c>
      <c r="D211" s="6">
        <v>280460</v>
      </c>
      <c r="E211" s="6">
        <v>42633</v>
      </c>
      <c r="F211" s="6">
        <v>1774334</v>
      </c>
      <c r="G211" s="6">
        <v>5671905</v>
      </c>
      <c r="H211" s="6">
        <v>2645474</v>
      </c>
      <c r="I211" s="15">
        <v>13375193</v>
      </c>
      <c r="J211" s="6">
        <v>588744</v>
      </c>
      <c r="K211" s="6">
        <v>6025136</v>
      </c>
      <c r="L211" s="6">
        <v>4196994</v>
      </c>
      <c r="M211" s="7">
        <v>219</v>
      </c>
      <c r="N211" s="6">
        <v>8313492</v>
      </c>
      <c r="O211" s="6">
        <v>13040</v>
      </c>
      <c r="P211" s="6">
        <v>47893074</v>
      </c>
      <c r="Q211" s="6">
        <v>5366531</v>
      </c>
      <c r="R211" s="6">
        <v>894.99999999999989</v>
      </c>
      <c r="S211" s="5"/>
      <c r="U211" s="6">
        <v>9250400</v>
      </c>
      <c r="V211" s="6">
        <v>54788</v>
      </c>
      <c r="W211" s="62">
        <v>733950</v>
      </c>
    </row>
    <row r="212" spans="1:23" x14ac:dyDescent="0.15">
      <c r="A212" s="3">
        <v>43616</v>
      </c>
      <c r="B212" s="6">
        <v>100892606</v>
      </c>
      <c r="C212" s="6">
        <v>13150</v>
      </c>
      <c r="D212" s="6">
        <v>879353</v>
      </c>
      <c r="E212" s="6">
        <v>44098</v>
      </c>
      <c r="F212" s="6">
        <v>1340494</v>
      </c>
      <c r="G212" s="6">
        <v>4592650</v>
      </c>
      <c r="H212" s="6">
        <v>1785703</v>
      </c>
      <c r="I212" s="15">
        <v>13541643</v>
      </c>
      <c r="J212" s="6">
        <v>755031</v>
      </c>
      <c r="K212" s="6">
        <v>5248485</v>
      </c>
      <c r="L212" s="6">
        <v>4961962.92</v>
      </c>
      <c r="M212" s="7">
        <v>165</v>
      </c>
      <c r="N212" s="6">
        <v>10754602</v>
      </c>
      <c r="O212" s="6">
        <v>11970</v>
      </c>
      <c r="P212" s="6">
        <v>53811030</v>
      </c>
      <c r="Q212" s="6">
        <v>4963096</v>
      </c>
      <c r="R212" s="6">
        <v>981</v>
      </c>
      <c r="S212" s="5"/>
      <c r="U212" s="6">
        <v>9016330</v>
      </c>
      <c r="V212" s="6">
        <v>67566</v>
      </c>
      <c r="W212" s="62">
        <v>854688</v>
      </c>
    </row>
    <row r="213" spans="1:23" x14ac:dyDescent="0.15">
      <c r="A213" s="3">
        <v>43646</v>
      </c>
      <c r="B213" s="6">
        <v>111181098</v>
      </c>
      <c r="C213" s="6">
        <v>23605</v>
      </c>
      <c r="D213" s="6">
        <v>-291114</v>
      </c>
      <c r="E213" s="6">
        <v>39344</v>
      </c>
      <c r="F213" s="6">
        <v>2023764</v>
      </c>
      <c r="G213" s="6">
        <v>4981843</v>
      </c>
      <c r="H213" s="6">
        <v>2905331</v>
      </c>
      <c r="I213" s="15">
        <v>14808082</v>
      </c>
      <c r="J213" s="6">
        <v>654249</v>
      </c>
      <c r="K213" s="6">
        <v>5394162</v>
      </c>
      <c r="L213" s="6">
        <v>4503819</v>
      </c>
      <c r="M213" s="7">
        <v>244</v>
      </c>
      <c r="N213" s="6">
        <v>6085827</v>
      </c>
      <c r="O213" s="6">
        <v>14756</v>
      </c>
      <c r="P213" s="6">
        <v>61612156</v>
      </c>
      <c r="Q213" s="6">
        <v>5745449</v>
      </c>
      <c r="R213" s="6">
        <v>987</v>
      </c>
      <c r="S213" s="5"/>
      <c r="U213" s="6">
        <v>12011496</v>
      </c>
      <c r="V213" s="6">
        <v>79339</v>
      </c>
      <c r="W213" s="62">
        <v>1055190</v>
      </c>
    </row>
    <row r="214" spans="1:23" x14ac:dyDescent="0.15">
      <c r="A214" s="3">
        <v>43677</v>
      </c>
      <c r="B214" s="6">
        <v>126593798</v>
      </c>
      <c r="C214" s="6">
        <v>156107</v>
      </c>
      <c r="D214" s="6">
        <v>-30278</v>
      </c>
      <c r="E214" s="6">
        <v>58692</v>
      </c>
      <c r="F214" s="6">
        <v>1492401</v>
      </c>
      <c r="G214" s="6">
        <v>4781046</v>
      </c>
      <c r="H214" s="6">
        <v>2732576</v>
      </c>
      <c r="I214" s="15">
        <v>14679501</v>
      </c>
      <c r="J214" s="6">
        <v>724220</v>
      </c>
      <c r="K214" s="6">
        <v>5376667</v>
      </c>
      <c r="L214" s="6">
        <v>4254810.959999999</v>
      </c>
      <c r="M214" s="7">
        <v>216</v>
      </c>
      <c r="N214" s="6">
        <v>8196632</v>
      </c>
      <c r="O214" s="6">
        <v>13024.000000000002</v>
      </c>
      <c r="P214" s="6">
        <v>68435158</v>
      </c>
      <c r="Q214" s="6">
        <v>6304344</v>
      </c>
      <c r="R214" s="6">
        <v>1104</v>
      </c>
      <c r="S214" s="5"/>
      <c r="U214" s="6">
        <v>6660894</v>
      </c>
      <c r="V214" s="6">
        <v>60942</v>
      </c>
      <c r="W214" s="62">
        <v>840096</v>
      </c>
    </row>
    <row r="215" spans="1:23" x14ac:dyDescent="0.15">
      <c r="A215" s="3">
        <v>43708</v>
      </c>
      <c r="B215" s="6">
        <v>98687095</v>
      </c>
      <c r="C215" s="6">
        <v>162971</v>
      </c>
      <c r="D215" s="6">
        <v>292385</v>
      </c>
      <c r="E215" s="6">
        <v>41170</v>
      </c>
      <c r="F215" s="6">
        <v>937044</v>
      </c>
      <c r="G215" s="6">
        <v>4589806</v>
      </c>
      <c r="H215" s="6">
        <v>2345774</v>
      </c>
      <c r="I215" s="15">
        <v>13375516</v>
      </c>
      <c r="J215" s="6">
        <v>726830</v>
      </c>
      <c r="K215" s="6">
        <v>5223656</v>
      </c>
      <c r="L215" s="6">
        <v>4172471.04</v>
      </c>
      <c r="M215" s="7">
        <v>323</v>
      </c>
      <c r="N215" s="6">
        <v>8401070</v>
      </c>
      <c r="O215" s="6">
        <v>12362</v>
      </c>
      <c r="P215" s="6">
        <v>53120952</v>
      </c>
      <c r="Q215" s="6">
        <v>4854481</v>
      </c>
      <c r="R215" s="6">
        <v>941.00000000000011</v>
      </c>
      <c r="S215" s="5"/>
      <c r="U215" s="6">
        <v>11429902</v>
      </c>
      <c r="V215" s="6">
        <v>67857</v>
      </c>
      <c r="W215" s="62">
        <v>783426</v>
      </c>
    </row>
    <row r="216" spans="1:23" x14ac:dyDescent="0.15">
      <c r="A216" s="3">
        <v>43738</v>
      </c>
      <c r="B216" s="5">
        <v>84430463</v>
      </c>
      <c r="C216" s="5">
        <v>162901</v>
      </c>
      <c r="D216" s="7">
        <v>296484</v>
      </c>
      <c r="E216" s="5">
        <v>70277</v>
      </c>
      <c r="F216" s="5">
        <v>1976972</v>
      </c>
      <c r="G216" s="7">
        <v>4861558</v>
      </c>
      <c r="H216" s="7">
        <v>2550178</v>
      </c>
      <c r="I216" s="5">
        <v>11839912</v>
      </c>
      <c r="J216" s="5">
        <v>586891</v>
      </c>
      <c r="K216" s="7">
        <v>5004884</v>
      </c>
      <c r="L216" s="6">
        <v>3878490.9599999995</v>
      </c>
      <c r="M216" s="7">
        <v>210</v>
      </c>
      <c r="N216" s="5">
        <v>8761868</v>
      </c>
      <c r="O216" s="5">
        <v>13855.999999999998</v>
      </c>
      <c r="P216" s="7">
        <v>42036268</v>
      </c>
      <c r="Q216" s="7">
        <v>4944609</v>
      </c>
      <c r="R216" s="5">
        <v>898</v>
      </c>
      <c r="S216" s="5"/>
      <c r="T216" s="5"/>
      <c r="U216" s="5">
        <v>10560944</v>
      </c>
      <c r="V216" s="6">
        <v>469900</v>
      </c>
      <c r="W216" s="62">
        <v>503850</v>
      </c>
    </row>
    <row r="217" spans="1:23" x14ac:dyDescent="0.15">
      <c r="A217" s="3">
        <v>43769</v>
      </c>
      <c r="B217" s="5">
        <v>84219075</v>
      </c>
      <c r="C217" s="5">
        <v>137815</v>
      </c>
      <c r="D217" s="7">
        <v>333360</v>
      </c>
      <c r="E217" s="5">
        <v>89846</v>
      </c>
      <c r="F217" s="5">
        <v>1562378</v>
      </c>
      <c r="G217" s="7">
        <v>5897836</v>
      </c>
      <c r="H217" s="7">
        <v>2803542</v>
      </c>
      <c r="I217" s="5">
        <v>12499723</v>
      </c>
      <c r="J217" s="5">
        <v>725952</v>
      </c>
      <c r="K217" s="7">
        <v>6239963</v>
      </c>
      <c r="L217" s="6">
        <v>3721257</v>
      </c>
      <c r="M217" s="7">
        <v>461.00000000000006</v>
      </c>
      <c r="N217" s="5">
        <v>8841829</v>
      </c>
      <c r="O217" s="5">
        <v>18026</v>
      </c>
      <c r="P217" s="7">
        <v>37911292</v>
      </c>
      <c r="Q217" s="7">
        <v>4786141</v>
      </c>
      <c r="R217" s="5">
        <v>931</v>
      </c>
      <c r="S217" s="5"/>
      <c r="T217" s="5"/>
      <c r="U217" s="5">
        <v>9296465</v>
      </c>
      <c r="V217" s="6">
        <v>-427052</v>
      </c>
      <c r="W217" s="62">
        <v>705066</v>
      </c>
    </row>
    <row r="218" spans="1:23" x14ac:dyDescent="0.15">
      <c r="A218" s="3">
        <v>43799</v>
      </c>
      <c r="B218" s="5">
        <v>77487820</v>
      </c>
      <c r="C218" s="5">
        <v>143310</v>
      </c>
      <c r="D218" s="7">
        <v>286671</v>
      </c>
      <c r="E218" s="5">
        <v>80180</v>
      </c>
      <c r="F218" s="5">
        <v>905281</v>
      </c>
      <c r="G218" s="7">
        <v>4915393</v>
      </c>
      <c r="H218" s="7">
        <v>2323328</v>
      </c>
      <c r="I218" s="5">
        <v>11836294</v>
      </c>
      <c r="J218" s="5">
        <v>671859</v>
      </c>
      <c r="K218" s="7">
        <v>5199039</v>
      </c>
      <c r="L218" s="6">
        <v>3847160.04</v>
      </c>
      <c r="M218" s="7">
        <v>476.00000000000006</v>
      </c>
      <c r="N218" s="5">
        <v>9837731</v>
      </c>
      <c r="O218" s="5">
        <v>13308.000000000002</v>
      </c>
      <c r="P218" s="7">
        <v>40136581</v>
      </c>
      <c r="Q218" s="7">
        <v>5352050</v>
      </c>
      <c r="R218" s="5">
        <v>868</v>
      </c>
      <c r="S218" s="5"/>
      <c r="T218" s="5"/>
      <c r="U218" s="5">
        <v>8827814</v>
      </c>
      <c r="V218" s="5">
        <v>45122</v>
      </c>
      <c r="W218" s="62">
        <v>636096</v>
      </c>
    </row>
    <row r="219" spans="1:23" x14ac:dyDescent="0.15">
      <c r="A219" s="3">
        <v>43830</v>
      </c>
      <c r="B219" s="5">
        <v>95920289</v>
      </c>
      <c r="C219" s="5">
        <v>172990</v>
      </c>
      <c r="D219" s="7">
        <v>310158</v>
      </c>
      <c r="E219" s="5">
        <v>81729</v>
      </c>
      <c r="F219" s="5">
        <v>1364100</v>
      </c>
      <c r="G219" s="7">
        <v>5763995</v>
      </c>
      <c r="H219" s="7">
        <v>3121855</v>
      </c>
      <c r="I219" s="5">
        <v>14074422</v>
      </c>
      <c r="J219" s="5">
        <v>796429.99999999988</v>
      </c>
      <c r="K219" s="7">
        <v>5889084</v>
      </c>
      <c r="L219" s="6">
        <v>4127616</v>
      </c>
      <c r="M219" s="7">
        <v>770</v>
      </c>
      <c r="N219" s="5">
        <v>7349227</v>
      </c>
      <c r="O219" s="5">
        <v>23262.000000000004</v>
      </c>
      <c r="P219" s="7">
        <v>39994879</v>
      </c>
      <c r="Q219" s="7">
        <v>6562689</v>
      </c>
      <c r="R219" s="5">
        <v>808</v>
      </c>
      <c r="S219" s="5"/>
      <c r="T219" s="5"/>
      <c r="U219" s="5">
        <v>12319130</v>
      </c>
      <c r="V219" s="5">
        <v>67170</v>
      </c>
      <c r="W219" s="62">
        <v>736200</v>
      </c>
    </row>
    <row r="220" spans="1:23" x14ac:dyDescent="0.15">
      <c r="A220" s="3">
        <v>43861</v>
      </c>
      <c r="B220" s="5">
        <v>67581943</v>
      </c>
      <c r="C220" s="5">
        <v>122962.99999999999</v>
      </c>
      <c r="D220" s="7">
        <v>244463</v>
      </c>
      <c r="E220" s="5">
        <v>51446</v>
      </c>
      <c r="F220" s="5">
        <v>1058013</v>
      </c>
      <c r="G220" s="7">
        <v>4941276</v>
      </c>
      <c r="H220" s="7">
        <v>2472880</v>
      </c>
      <c r="I220" s="5">
        <v>8935330</v>
      </c>
      <c r="J220" s="5">
        <v>442396.00000000006</v>
      </c>
      <c r="K220" s="7">
        <v>5540388</v>
      </c>
      <c r="L220" s="6">
        <v>3114381.96</v>
      </c>
      <c r="M220" s="7">
        <v>240</v>
      </c>
      <c r="N220" s="5">
        <v>9517031</v>
      </c>
      <c r="O220" s="5">
        <v>12347.999999999998</v>
      </c>
      <c r="P220" s="7">
        <v>34272077</v>
      </c>
      <c r="Q220" s="7">
        <v>4461938</v>
      </c>
      <c r="R220" s="5">
        <v>717</v>
      </c>
      <c r="S220" s="5"/>
      <c r="T220" s="5"/>
      <c r="U220" s="5">
        <v>9383124</v>
      </c>
      <c r="V220" s="5">
        <v>119632</v>
      </c>
      <c r="W220" s="62">
        <v>417578</v>
      </c>
    </row>
    <row r="221" spans="1:23" x14ac:dyDescent="0.15">
      <c r="A221" s="3">
        <v>43890</v>
      </c>
      <c r="B221" s="5">
        <v>70981371</v>
      </c>
      <c r="C221" s="5">
        <v>123576</v>
      </c>
      <c r="D221" s="7">
        <v>343835</v>
      </c>
      <c r="E221" s="5">
        <v>52249</v>
      </c>
      <c r="F221" s="5">
        <v>1514398</v>
      </c>
      <c r="G221" s="7">
        <v>4011157</v>
      </c>
      <c r="H221" s="7">
        <v>2182851</v>
      </c>
      <c r="I221" s="5">
        <v>9215551</v>
      </c>
      <c r="J221" s="5">
        <v>445403.00000000006</v>
      </c>
      <c r="K221" s="7">
        <v>4990717</v>
      </c>
      <c r="L221" s="6">
        <v>3234141.96</v>
      </c>
      <c r="M221" s="7">
        <v>282</v>
      </c>
      <c r="N221" s="5">
        <v>8501025</v>
      </c>
      <c r="O221" s="5">
        <v>16856</v>
      </c>
      <c r="P221" s="7">
        <v>37931845</v>
      </c>
      <c r="Q221" s="7">
        <v>4833681</v>
      </c>
      <c r="R221" s="5">
        <v>790</v>
      </c>
      <c r="S221" s="5"/>
      <c r="T221" s="5"/>
      <c r="U221" s="5">
        <v>9398803</v>
      </c>
      <c r="V221" s="5">
        <v>119646</v>
      </c>
      <c r="W221" s="62">
        <v>499116</v>
      </c>
    </row>
    <row r="222" spans="1:23" x14ac:dyDescent="0.15">
      <c r="A222" s="3">
        <v>43921</v>
      </c>
      <c r="B222" s="5">
        <v>95546430</v>
      </c>
      <c r="C222" s="5">
        <v>207989</v>
      </c>
      <c r="D222" s="7">
        <v>343101</v>
      </c>
      <c r="E222" s="5">
        <v>80449</v>
      </c>
      <c r="F222" s="5">
        <v>1870124</v>
      </c>
      <c r="G222" s="7">
        <v>4658701</v>
      </c>
      <c r="H222" s="7">
        <v>3532847</v>
      </c>
      <c r="I222" s="5">
        <v>11134150</v>
      </c>
      <c r="J222" s="5">
        <v>686438</v>
      </c>
      <c r="K222" s="7">
        <v>5940404</v>
      </c>
      <c r="L222" s="6">
        <v>3008167.08</v>
      </c>
      <c r="M222" s="7">
        <v>445</v>
      </c>
      <c r="N222" s="5">
        <v>9726491</v>
      </c>
      <c r="O222" s="5">
        <v>32594</v>
      </c>
      <c r="P222" s="7">
        <v>59557835</v>
      </c>
      <c r="Q222" s="7">
        <v>6530035</v>
      </c>
      <c r="R222" s="5">
        <v>458.99999999999994</v>
      </c>
      <c r="S222" s="5"/>
      <c r="T222" s="5"/>
      <c r="U222" s="5">
        <v>16824838</v>
      </c>
      <c r="V222" s="5">
        <v>140838</v>
      </c>
      <c r="W222" s="62">
        <v>387666</v>
      </c>
    </row>
    <row r="223" spans="1:23" x14ac:dyDescent="0.15">
      <c r="A223" s="3">
        <v>43951</v>
      </c>
      <c r="B223" s="5">
        <v>102316108</v>
      </c>
      <c r="C223" s="5">
        <v>215919</v>
      </c>
      <c r="D223" s="7">
        <v>287372</v>
      </c>
      <c r="E223" s="5">
        <v>49286</v>
      </c>
      <c r="F223" s="5">
        <v>1226935</v>
      </c>
      <c r="G223" s="7">
        <v>4322989</v>
      </c>
      <c r="H223" s="7">
        <v>2675888</v>
      </c>
      <c r="I223" s="5">
        <v>11945820</v>
      </c>
      <c r="J223" s="5">
        <v>598667</v>
      </c>
      <c r="K223" s="7">
        <v>6390794</v>
      </c>
      <c r="L223" s="6">
        <v>1500842.04</v>
      </c>
      <c r="M223" s="7">
        <v>348</v>
      </c>
      <c r="N223" s="5">
        <v>6939101</v>
      </c>
      <c r="O223" s="5">
        <v>22568</v>
      </c>
      <c r="P223" s="7">
        <v>35803195</v>
      </c>
      <c r="Q223" s="7">
        <v>5781047</v>
      </c>
      <c r="R223" s="5"/>
      <c r="S223" s="5"/>
      <c r="T223" s="5"/>
      <c r="U223" s="5">
        <v>7117929</v>
      </c>
      <c r="V223" s="5">
        <v>16233</v>
      </c>
      <c r="W223" s="62">
        <v>429036</v>
      </c>
    </row>
    <row r="224" spans="1:23" x14ac:dyDescent="0.15">
      <c r="A224" s="3">
        <v>43982</v>
      </c>
      <c r="B224" s="5">
        <v>127617214</v>
      </c>
      <c r="C224" s="5">
        <v>181182</v>
      </c>
      <c r="D224" s="7">
        <v>201824</v>
      </c>
      <c r="E224" s="5">
        <v>38386</v>
      </c>
      <c r="F224" s="5">
        <v>842305</v>
      </c>
      <c r="G224" s="7">
        <v>3887684</v>
      </c>
      <c r="H224" s="7">
        <v>2324601</v>
      </c>
      <c r="I224" s="5">
        <v>13939149</v>
      </c>
      <c r="J224" s="5">
        <v>670068</v>
      </c>
      <c r="K224" s="7">
        <v>4190498</v>
      </c>
      <c r="L224" s="6">
        <v>2129463.96</v>
      </c>
      <c r="M224" s="7">
        <v>319</v>
      </c>
      <c r="N224" s="5">
        <v>9383784</v>
      </c>
      <c r="O224" s="5">
        <v>17602</v>
      </c>
      <c r="P224" s="7">
        <v>48464542</v>
      </c>
      <c r="Q224" s="7">
        <v>5499245</v>
      </c>
      <c r="R224" s="5">
        <v>215</v>
      </c>
      <c r="S224" s="5"/>
      <c r="T224" s="5"/>
      <c r="U224" s="5">
        <v>5774614</v>
      </c>
      <c r="V224" s="5">
        <v>37998</v>
      </c>
      <c r="W224" s="62">
        <v>843294</v>
      </c>
    </row>
    <row r="225" spans="1:23" x14ac:dyDescent="0.15">
      <c r="A225" s="3">
        <v>44012</v>
      </c>
      <c r="B225" s="5">
        <v>131940079</v>
      </c>
      <c r="C225" s="5">
        <v>214971</v>
      </c>
      <c r="D225" s="7">
        <v>274448</v>
      </c>
      <c r="E225" s="5">
        <v>37528</v>
      </c>
      <c r="F225" s="5">
        <v>1072484</v>
      </c>
      <c r="G225" s="7">
        <v>4224162</v>
      </c>
      <c r="H225" s="7">
        <v>2400159</v>
      </c>
      <c r="I225" s="5">
        <v>15593845</v>
      </c>
      <c r="J225" s="5">
        <v>643692</v>
      </c>
      <c r="K225" s="7">
        <v>5527549</v>
      </c>
      <c r="L225" s="6">
        <v>3382106.0400000005</v>
      </c>
      <c r="M225" s="7">
        <v>1122</v>
      </c>
      <c r="N225" s="5">
        <v>7303789</v>
      </c>
      <c r="O225" s="5">
        <v>18640</v>
      </c>
      <c r="P225" s="7">
        <v>54756408</v>
      </c>
      <c r="Q225" s="7">
        <v>6799270</v>
      </c>
      <c r="R225" s="5">
        <v>533</v>
      </c>
      <c r="S225" s="5"/>
      <c r="T225" s="5"/>
      <c r="U225" s="5">
        <v>8653674</v>
      </c>
      <c r="V225" s="5">
        <v>129660</v>
      </c>
      <c r="W225" s="62">
        <v>962544</v>
      </c>
    </row>
    <row r="226" spans="1:23" x14ac:dyDescent="0.15">
      <c r="A226" s="3">
        <v>44043</v>
      </c>
      <c r="B226" s="5">
        <v>135582201</v>
      </c>
      <c r="C226" s="5">
        <v>177167</v>
      </c>
      <c r="D226" s="7">
        <v>294808</v>
      </c>
      <c r="E226" s="5">
        <v>45404</v>
      </c>
      <c r="F226" s="5">
        <v>1719383</v>
      </c>
      <c r="G226" s="7">
        <v>4206559</v>
      </c>
      <c r="H226" s="7">
        <v>2270518</v>
      </c>
      <c r="I226" s="5">
        <v>14227923</v>
      </c>
      <c r="J226" s="5">
        <v>668945</v>
      </c>
      <c r="K226" s="7">
        <v>5319896</v>
      </c>
      <c r="L226" s="6">
        <v>3500298.84</v>
      </c>
      <c r="M226" s="7">
        <v>561</v>
      </c>
      <c r="N226" s="5">
        <v>7300406</v>
      </c>
      <c r="O226" s="5">
        <v>14462.000000000002</v>
      </c>
      <c r="P226" s="7">
        <v>75041783</v>
      </c>
      <c r="Q226" s="7">
        <v>7867822</v>
      </c>
      <c r="R226" s="5">
        <v>565</v>
      </c>
      <c r="S226" s="5"/>
      <c r="T226" s="5"/>
      <c r="U226" s="5">
        <v>7779749</v>
      </c>
      <c r="V226" s="5">
        <v>127141</v>
      </c>
      <c r="W226" s="62">
        <v>579474</v>
      </c>
    </row>
    <row r="227" spans="1:23" x14ac:dyDescent="0.15">
      <c r="A227" s="3">
        <v>44074</v>
      </c>
      <c r="B227" s="5">
        <v>113067576</v>
      </c>
      <c r="C227" s="5">
        <v>207025</v>
      </c>
      <c r="D227" s="7">
        <v>294542</v>
      </c>
      <c r="E227" s="5">
        <v>54192</v>
      </c>
      <c r="F227" s="5">
        <v>1606619</v>
      </c>
      <c r="G227" s="7">
        <v>3964024</v>
      </c>
      <c r="H227" s="7">
        <v>2132763</v>
      </c>
      <c r="I227" s="5">
        <v>13345238</v>
      </c>
      <c r="J227" s="5">
        <v>703675</v>
      </c>
      <c r="K227" s="7">
        <v>5185314</v>
      </c>
      <c r="L227" s="6">
        <v>3331254.04</v>
      </c>
      <c r="M227" s="7">
        <v>1332</v>
      </c>
      <c r="N227" s="5">
        <v>10684498</v>
      </c>
      <c r="O227" s="5">
        <v>16776</v>
      </c>
      <c r="P227" s="7">
        <v>60304483</v>
      </c>
      <c r="Q227" s="7">
        <v>5748788</v>
      </c>
      <c r="R227" s="5">
        <v>534</v>
      </c>
      <c r="S227" s="5"/>
      <c r="T227" s="5"/>
      <c r="U227" s="5">
        <v>11561798</v>
      </c>
      <c r="V227" s="5">
        <v>80076</v>
      </c>
      <c r="W227" s="62">
        <v>758092</v>
      </c>
    </row>
    <row r="228" spans="1:23" x14ac:dyDescent="0.15">
      <c r="A228" s="3">
        <v>44104</v>
      </c>
      <c r="B228" s="5">
        <v>99654477</v>
      </c>
      <c r="C228" s="5">
        <v>167252</v>
      </c>
      <c r="D228" s="5">
        <v>245166</v>
      </c>
      <c r="E228" s="5">
        <v>53397</v>
      </c>
      <c r="F228" s="5">
        <v>1240862</v>
      </c>
      <c r="G228" s="5">
        <v>4235377</v>
      </c>
      <c r="H228" s="5">
        <v>2158483</v>
      </c>
      <c r="I228" s="5">
        <v>12738249</v>
      </c>
      <c r="J228" s="5">
        <v>627413</v>
      </c>
      <c r="K228" s="5">
        <v>5251368</v>
      </c>
      <c r="L228" s="6">
        <v>2965394.04</v>
      </c>
      <c r="M228" s="5">
        <v>3181</v>
      </c>
      <c r="N228" s="5">
        <v>8420703</v>
      </c>
      <c r="O228" s="5">
        <v>22684</v>
      </c>
      <c r="P228" s="5">
        <v>53929819</v>
      </c>
      <c r="Q228" s="5">
        <v>5564209</v>
      </c>
      <c r="R228" s="5">
        <v>595</v>
      </c>
      <c r="S228" s="5"/>
      <c r="T228" s="5"/>
      <c r="U228" s="5">
        <v>10733989</v>
      </c>
      <c r="V228" s="5">
        <v>136945</v>
      </c>
      <c r="W228" s="62">
        <v>677196</v>
      </c>
    </row>
    <row r="229" spans="1:23" x14ac:dyDescent="0.15">
      <c r="A229" s="3">
        <v>44135</v>
      </c>
      <c r="B229" s="5">
        <v>89295374</v>
      </c>
      <c r="C229" s="5">
        <v>176803</v>
      </c>
      <c r="D229" s="5">
        <v>295919</v>
      </c>
      <c r="E229" s="5">
        <v>65841</v>
      </c>
      <c r="F229" s="5">
        <v>1547150</v>
      </c>
      <c r="G229" s="5">
        <v>4944119</v>
      </c>
      <c r="H229" s="5">
        <v>2382745</v>
      </c>
      <c r="I229" s="5">
        <v>11971111</v>
      </c>
      <c r="J229" s="5">
        <v>706886</v>
      </c>
      <c r="K229" s="5">
        <v>5959968</v>
      </c>
      <c r="L229" s="6">
        <v>2712273</v>
      </c>
      <c r="M229" s="5">
        <v>2957</v>
      </c>
      <c r="N229" s="5">
        <v>8403091</v>
      </c>
      <c r="O229" s="5">
        <v>20498</v>
      </c>
      <c r="P229" s="5">
        <v>38179801</v>
      </c>
      <c r="Q229" s="5">
        <v>5148471</v>
      </c>
      <c r="R229" s="5">
        <v>453</v>
      </c>
      <c r="S229" s="5"/>
      <c r="T229" s="5"/>
      <c r="U229" s="5">
        <v>9089989</v>
      </c>
      <c r="V229" s="5">
        <v>72977</v>
      </c>
      <c r="W229" s="62">
        <v>607526</v>
      </c>
    </row>
    <row r="230" spans="1:23" x14ac:dyDescent="0.15">
      <c r="A230" s="3">
        <v>44165</v>
      </c>
      <c r="B230" s="5">
        <v>83584644</v>
      </c>
      <c r="C230" s="5">
        <v>177740</v>
      </c>
      <c r="D230" s="5">
        <v>307722</v>
      </c>
      <c r="E230" s="5">
        <v>61610</v>
      </c>
      <c r="F230" s="5">
        <v>1057181</v>
      </c>
      <c r="G230" s="5">
        <v>4421933</v>
      </c>
      <c r="H230" s="5">
        <v>2544481</v>
      </c>
      <c r="I230" s="5">
        <v>12256207</v>
      </c>
      <c r="J230" s="5">
        <v>791423</v>
      </c>
      <c r="K230" s="5">
        <v>5611536</v>
      </c>
      <c r="L230" s="6">
        <v>3139728</v>
      </c>
      <c r="M230" s="5">
        <v>1745</v>
      </c>
      <c r="N230" s="5">
        <v>9188952</v>
      </c>
      <c r="O230" s="5">
        <v>14334</v>
      </c>
      <c r="P230" s="5">
        <v>38890101</v>
      </c>
      <c r="Q230" s="5">
        <v>5714338</v>
      </c>
      <c r="R230" s="5">
        <v>237</v>
      </c>
      <c r="S230" s="5"/>
      <c r="T230" s="5"/>
      <c r="U230" s="5">
        <v>10113976</v>
      </c>
      <c r="V230" s="5">
        <v>76591</v>
      </c>
      <c r="W230" s="62">
        <v>395820</v>
      </c>
    </row>
    <row r="231" spans="1:23" x14ac:dyDescent="0.15">
      <c r="A231" s="3">
        <v>44196</v>
      </c>
      <c r="B231" s="5">
        <v>102425985</v>
      </c>
      <c r="C231" s="5">
        <v>241038</v>
      </c>
      <c r="D231" s="5">
        <v>219109</v>
      </c>
      <c r="E231" s="5">
        <v>57550</v>
      </c>
      <c r="F231" s="5">
        <v>1481570</v>
      </c>
      <c r="G231" s="5">
        <v>3931757</v>
      </c>
      <c r="H231" s="5">
        <v>2877810</v>
      </c>
      <c r="I231" s="5">
        <v>13330551</v>
      </c>
      <c r="J231" s="5">
        <v>741686</v>
      </c>
      <c r="K231" s="5">
        <v>6141121</v>
      </c>
      <c r="L231" s="6">
        <v>1842692.0399999998</v>
      </c>
      <c r="M231" s="5">
        <v>465</v>
      </c>
      <c r="N231" s="5">
        <v>9995763</v>
      </c>
      <c r="O231" s="6">
        <v>-2479</v>
      </c>
      <c r="P231" s="5">
        <v>45136742</v>
      </c>
      <c r="Q231" s="5">
        <v>6942531</v>
      </c>
      <c r="R231" s="5">
        <v>82</v>
      </c>
      <c r="S231" s="5"/>
      <c r="T231" s="5"/>
      <c r="U231" s="5">
        <v>11307483</v>
      </c>
      <c r="V231" s="5">
        <v>83600</v>
      </c>
      <c r="W231" s="62">
        <v>757052.00000000047</v>
      </c>
    </row>
    <row r="232" spans="1:23" x14ac:dyDescent="0.15">
      <c r="A232" s="3">
        <v>44227</v>
      </c>
      <c r="B232" s="5">
        <v>79067140</v>
      </c>
      <c r="C232" s="5">
        <v>135206</v>
      </c>
      <c r="D232" s="5">
        <v>253219</v>
      </c>
      <c r="E232" s="5">
        <v>47538</v>
      </c>
      <c r="F232" s="5">
        <v>1099270</v>
      </c>
      <c r="G232" s="5">
        <v>4324101</v>
      </c>
      <c r="H232" s="5">
        <v>2553241</v>
      </c>
      <c r="I232" s="5">
        <v>8147112</v>
      </c>
      <c r="J232" s="5">
        <v>372623</v>
      </c>
      <c r="K232" s="5">
        <v>5695979</v>
      </c>
      <c r="L232" s="6">
        <v>803305.99999999953</v>
      </c>
      <c r="M232" s="5">
        <v>1113</v>
      </c>
      <c r="N232" s="5">
        <v>9228056</v>
      </c>
      <c r="O232" s="5">
        <v>23521</v>
      </c>
      <c r="P232" s="5">
        <v>39685976</v>
      </c>
      <c r="Q232" s="5">
        <v>5360255</v>
      </c>
      <c r="R232" s="5">
        <v>70</v>
      </c>
      <c r="S232" s="5"/>
      <c r="T232" s="5"/>
      <c r="U232" s="5">
        <v>9378546</v>
      </c>
      <c r="V232" s="5">
        <v>65202</v>
      </c>
      <c r="W232" s="62">
        <v>313186</v>
      </c>
    </row>
    <row r="233" spans="1:23" x14ac:dyDescent="0.15">
      <c r="A233" s="3">
        <v>44255</v>
      </c>
      <c r="B233" s="5">
        <v>83868544</v>
      </c>
      <c r="C233" s="5">
        <v>171354</v>
      </c>
      <c r="D233" s="5">
        <v>194089</v>
      </c>
      <c r="E233" s="5">
        <v>54145</v>
      </c>
      <c r="F233" s="5">
        <v>1045345</v>
      </c>
      <c r="G233" s="5">
        <v>3975641</v>
      </c>
      <c r="H233" s="5">
        <v>2134292</v>
      </c>
      <c r="I233" s="5">
        <v>9433208</v>
      </c>
      <c r="J233" s="5">
        <v>484621</v>
      </c>
      <c r="K233" s="5">
        <v>5166179</v>
      </c>
      <c r="L233" s="6">
        <v>1942313.9999999986</v>
      </c>
      <c r="M233" s="5">
        <v>321</v>
      </c>
      <c r="N233" s="5">
        <v>8266844</v>
      </c>
      <c r="O233" s="5">
        <v>49970</v>
      </c>
      <c r="P233" s="5">
        <v>37341918</v>
      </c>
      <c r="Q233" s="5">
        <v>4615839</v>
      </c>
      <c r="R233" s="5">
        <v>178</v>
      </c>
      <c r="S233" s="5"/>
      <c r="T233" s="5"/>
      <c r="U233" s="5">
        <v>9195630</v>
      </c>
      <c r="V233" s="5">
        <v>90626</v>
      </c>
      <c r="W233" s="62">
        <v>339782</v>
      </c>
    </row>
    <row r="234" spans="1:23" x14ac:dyDescent="0.15">
      <c r="A234" s="3">
        <v>44286</v>
      </c>
      <c r="B234" s="5">
        <v>104380471</v>
      </c>
      <c r="C234" s="5">
        <v>208903</v>
      </c>
      <c r="D234" s="5">
        <v>286797</v>
      </c>
      <c r="E234" s="5">
        <v>54713</v>
      </c>
      <c r="F234" s="5">
        <v>1753330</v>
      </c>
      <c r="G234" s="5">
        <v>4395377</v>
      </c>
      <c r="H234" s="5">
        <v>2646822</v>
      </c>
      <c r="I234" s="5">
        <v>12133366</v>
      </c>
      <c r="J234" s="5">
        <v>590003</v>
      </c>
      <c r="K234" s="5">
        <v>4982745</v>
      </c>
      <c r="L234" s="6">
        <v>2486492.0000000042</v>
      </c>
      <c r="M234" s="5">
        <v>1709</v>
      </c>
      <c r="N234" s="5">
        <v>8821608</v>
      </c>
      <c r="O234" s="5">
        <v>20510</v>
      </c>
      <c r="P234" s="5">
        <v>45153218</v>
      </c>
      <c r="Q234" s="5">
        <v>6025105</v>
      </c>
      <c r="R234" s="5">
        <v>282</v>
      </c>
      <c r="S234" s="5"/>
      <c r="T234" s="5"/>
      <c r="U234" s="5">
        <v>10834810</v>
      </c>
      <c r="V234" s="5">
        <v>187211</v>
      </c>
      <c r="W234" s="62">
        <v>425102</v>
      </c>
    </row>
    <row r="235" spans="1:23" x14ac:dyDescent="0.15">
      <c r="A235" s="3">
        <v>44316</v>
      </c>
      <c r="B235" s="5">
        <v>99447406</v>
      </c>
      <c r="C235" s="5">
        <v>146397</v>
      </c>
      <c r="D235" s="5">
        <v>221317</v>
      </c>
      <c r="E235" s="5">
        <v>40161</v>
      </c>
      <c r="F235" s="5">
        <v>1562133</v>
      </c>
      <c r="G235" s="5">
        <v>4718100</v>
      </c>
      <c r="H235" s="5">
        <v>2645326</v>
      </c>
      <c r="I235" s="5">
        <v>11273278</v>
      </c>
      <c r="J235" s="5">
        <v>507751</v>
      </c>
      <c r="K235" s="5">
        <v>5339207</v>
      </c>
      <c r="L235" s="6">
        <v>2132352.0000000084</v>
      </c>
      <c r="M235" s="5">
        <v>841</v>
      </c>
      <c r="N235" s="5">
        <v>7927071</v>
      </c>
      <c r="O235" s="5">
        <v>26050</v>
      </c>
      <c r="P235" s="5">
        <v>46211183</v>
      </c>
      <c r="Q235" s="5">
        <v>5482230</v>
      </c>
      <c r="R235" s="5">
        <v>164</v>
      </c>
      <c r="S235" s="5"/>
      <c r="T235" s="5"/>
      <c r="U235" s="5">
        <v>9781878</v>
      </c>
      <c r="V235" s="5">
        <v>115712</v>
      </c>
      <c r="W235" s="62">
        <v>443146</v>
      </c>
    </row>
    <row r="236" spans="1:23" x14ac:dyDescent="0.15">
      <c r="A236" s="3">
        <v>44347</v>
      </c>
      <c r="B236" s="5">
        <v>110543514</v>
      </c>
      <c r="C236" s="5">
        <v>175187</v>
      </c>
      <c r="D236" s="5">
        <v>265154</v>
      </c>
      <c r="E236" s="5">
        <v>48825</v>
      </c>
      <c r="F236" s="5">
        <v>1564966</v>
      </c>
      <c r="G236" s="5">
        <v>4441769</v>
      </c>
      <c r="H236" s="5">
        <v>2535862</v>
      </c>
      <c r="I236" s="5">
        <v>11790001</v>
      </c>
      <c r="J236" s="5">
        <v>568793</v>
      </c>
      <c r="K236" s="5">
        <v>4861281</v>
      </c>
      <c r="L236" s="6">
        <v>1627771.0000000081</v>
      </c>
      <c r="M236" s="5">
        <v>812</v>
      </c>
      <c r="N236" s="5">
        <v>7770773</v>
      </c>
      <c r="O236" s="6">
        <v>-1924</v>
      </c>
      <c r="P236" s="5">
        <v>57162620</v>
      </c>
      <c r="Q236" s="5">
        <v>5348290</v>
      </c>
      <c r="R236" s="5">
        <v>106</v>
      </c>
      <c r="S236" s="5"/>
      <c r="T236" s="5"/>
      <c r="U236" s="5">
        <v>9025721</v>
      </c>
      <c r="V236" s="5">
        <v>109770</v>
      </c>
      <c r="W236" s="62">
        <v>435024</v>
      </c>
    </row>
    <row r="237" spans="1:23" x14ac:dyDescent="0.15">
      <c r="A237" s="3">
        <v>44377</v>
      </c>
      <c r="B237" s="5">
        <v>137805281</v>
      </c>
      <c r="C237" s="5">
        <v>199598</v>
      </c>
      <c r="D237" s="5">
        <v>252725</v>
      </c>
      <c r="E237" s="5">
        <v>61381</v>
      </c>
      <c r="F237" s="5">
        <v>1684270</v>
      </c>
      <c r="G237" s="5">
        <v>4453996</v>
      </c>
      <c r="H237" s="5">
        <v>2898541</v>
      </c>
      <c r="I237" s="5">
        <v>15027153</v>
      </c>
      <c r="J237" s="5">
        <v>558386</v>
      </c>
      <c r="K237" s="5">
        <v>4865202</v>
      </c>
      <c r="L237" s="6">
        <v>2907626.9999999879</v>
      </c>
      <c r="M237" s="5">
        <v>1188</v>
      </c>
      <c r="N237" s="5">
        <v>7768556</v>
      </c>
      <c r="O237" s="6">
        <v>-1703</v>
      </c>
      <c r="P237" s="5">
        <v>70556006</v>
      </c>
      <c r="Q237" s="5">
        <v>7005497</v>
      </c>
      <c r="R237" s="5">
        <v>312</v>
      </c>
      <c r="S237" s="5"/>
      <c r="T237" s="5"/>
      <c r="U237" s="5">
        <v>11037488</v>
      </c>
      <c r="V237" s="5">
        <v>94708</v>
      </c>
      <c r="W237" s="62">
        <v>887436</v>
      </c>
    </row>
    <row r="238" spans="1:23" x14ac:dyDescent="0.15">
      <c r="A238" s="3">
        <v>44408</v>
      </c>
      <c r="B238" s="5">
        <v>143978242</v>
      </c>
      <c r="C238" s="5">
        <v>165018</v>
      </c>
      <c r="D238" s="5">
        <v>179028</v>
      </c>
      <c r="E238" s="5">
        <v>47712</v>
      </c>
      <c r="F238" s="5">
        <v>1835046</v>
      </c>
      <c r="G238" s="5">
        <v>4232731</v>
      </c>
      <c r="H238" s="5">
        <v>2371886</v>
      </c>
      <c r="I238" s="5">
        <v>15062687</v>
      </c>
      <c r="J238" s="5">
        <v>631161</v>
      </c>
      <c r="K238" s="5">
        <v>4683460</v>
      </c>
      <c r="L238" s="6">
        <v>3585703.0000000084</v>
      </c>
      <c r="M238" s="5">
        <v>2655</v>
      </c>
      <c r="N238" s="5">
        <v>6971814</v>
      </c>
      <c r="O238" s="6">
        <v>-2306</v>
      </c>
      <c r="P238" s="5">
        <v>88270775</v>
      </c>
      <c r="Q238" s="5">
        <v>7650497</v>
      </c>
      <c r="R238" s="5">
        <v>384</v>
      </c>
      <c r="S238" s="5"/>
      <c r="T238" s="5"/>
      <c r="U238" s="5">
        <v>8926685</v>
      </c>
      <c r="V238" s="5">
        <v>149418</v>
      </c>
      <c r="W238" s="62">
        <v>541896</v>
      </c>
    </row>
    <row r="239" spans="1:23" x14ac:dyDescent="0.15">
      <c r="A239" s="3">
        <v>44439</v>
      </c>
      <c r="B239" s="5">
        <v>105202176</v>
      </c>
      <c r="C239" s="5">
        <v>151935</v>
      </c>
      <c r="D239" s="5">
        <v>194661</v>
      </c>
      <c r="E239" s="5">
        <v>50442</v>
      </c>
      <c r="F239" s="5">
        <v>1473483</v>
      </c>
      <c r="G239" s="5">
        <v>4346446</v>
      </c>
      <c r="H239" s="5">
        <v>2261856</v>
      </c>
      <c r="I239" s="5">
        <v>12675656</v>
      </c>
      <c r="J239" s="5">
        <v>672077</v>
      </c>
      <c r="K239" s="5">
        <v>4537073</v>
      </c>
      <c r="L239" s="6">
        <v>2890481.0000000042</v>
      </c>
      <c r="M239" s="5">
        <v>1965</v>
      </c>
      <c r="N239" s="5">
        <v>8668294</v>
      </c>
      <c r="O239" s="5">
        <v>31678</v>
      </c>
      <c r="P239" s="5">
        <v>62173709</v>
      </c>
      <c r="Q239" s="5">
        <v>5458724</v>
      </c>
      <c r="R239" s="5">
        <v>329</v>
      </c>
      <c r="S239" s="5"/>
      <c r="T239" s="5"/>
      <c r="U239" s="5">
        <v>11585935</v>
      </c>
      <c r="V239" s="5">
        <v>42703</v>
      </c>
      <c r="W239" s="62">
        <v>661368</v>
      </c>
    </row>
    <row r="240" spans="1:23" x14ac:dyDescent="0.15">
      <c r="A240" s="3">
        <v>44469</v>
      </c>
      <c r="B240" s="6">
        <v>100523308</v>
      </c>
      <c r="C240" s="6">
        <v>168912</v>
      </c>
      <c r="D240" s="6">
        <v>213247</v>
      </c>
      <c r="E240" s="6">
        <v>83781</v>
      </c>
      <c r="F240" s="6">
        <v>2084532</v>
      </c>
      <c r="G240" s="6">
        <v>4374694</v>
      </c>
      <c r="H240" s="6">
        <v>2678875</v>
      </c>
      <c r="I240" s="6">
        <v>11455434</v>
      </c>
      <c r="J240" s="6">
        <v>553452</v>
      </c>
      <c r="K240" s="6">
        <v>4598885</v>
      </c>
      <c r="L240" s="6">
        <v>2689527.9999999958</v>
      </c>
      <c r="M240" s="6">
        <v>1245</v>
      </c>
      <c r="N240" s="6">
        <v>8519987</v>
      </c>
      <c r="O240" s="6">
        <v>-2660</v>
      </c>
      <c r="P240" s="6">
        <v>55033504</v>
      </c>
      <c r="Q240" s="6">
        <v>5778655</v>
      </c>
      <c r="R240" s="6">
        <v>275</v>
      </c>
      <c r="S240" s="6"/>
      <c r="T240" s="6"/>
      <c r="U240" s="6">
        <v>11709236</v>
      </c>
      <c r="V240" s="6">
        <v>57032</v>
      </c>
      <c r="W240" s="62">
        <v>548304</v>
      </c>
    </row>
    <row r="241" spans="1:23" x14ac:dyDescent="0.15">
      <c r="A241" s="3">
        <v>44500</v>
      </c>
      <c r="B241" s="6">
        <v>91098399</v>
      </c>
      <c r="C241" s="6">
        <v>171239</v>
      </c>
      <c r="D241" s="6">
        <v>246361</v>
      </c>
      <c r="E241" s="6">
        <v>84007</v>
      </c>
      <c r="F241" s="6">
        <v>2570748</v>
      </c>
      <c r="G241" s="6">
        <v>5177387</v>
      </c>
      <c r="H241" s="6">
        <v>3109690</v>
      </c>
      <c r="I241" s="6">
        <v>10847203</v>
      </c>
      <c r="J241" s="6">
        <v>610693</v>
      </c>
      <c r="K241" s="6">
        <v>5290864</v>
      </c>
      <c r="L241" s="6">
        <v>2462317.0000000084</v>
      </c>
      <c r="M241" s="6">
        <v>1838</v>
      </c>
      <c r="N241" s="6">
        <v>7822261</v>
      </c>
      <c r="O241" s="6">
        <v>-2643</v>
      </c>
      <c r="P241" s="6">
        <v>44244673</v>
      </c>
      <c r="Q241" s="6">
        <v>5328027</v>
      </c>
      <c r="R241" s="6">
        <v>229</v>
      </c>
      <c r="S241" s="6"/>
      <c r="T241" s="6"/>
      <c r="U241" s="6">
        <v>12591565</v>
      </c>
      <c r="V241" s="6">
        <v>32587</v>
      </c>
      <c r="W241" s="62">
        <v>398286</v>
      </c>
    </row>
    <row r="242" spans="1:23" x14ac:dyDescent="0.15">
      <c r="A242" s="3">
        <v>44530</v>
      </c>
      <c r="B242" s="6">
        <v>88070007</v>
      </c>
      <c r="C242" s="6">
        <v>159068</v>
      </c>
      <c r="D242" s="6">
        <v>279885</v>
      </c>
      <c r="E242" s="6">
        <v>92907</v>
      </c>
      <c r="F242" s="6">
        <v>2451384</v>
      </c>
      <c r="G242" s="6">
        <v>5038420</v>
      </c>
      <c r="H242" s="6">
        <v>3126827</v>
      </c>
      <c r="I242" s="6">
        <v>13157076</v>
      </c>
      <c r="J242" s="6">
        <v>706416</v>
      </c>
      <c r="K242" s="6">
        <v>4949224</v>
      </c>
      <c r="L242" s="6">
        <v>2202705.9999999958</v>
      </c>
      <c r="M242" s="6">
        <v>4156</v>
      </c>
      <c r="N242" s="6">
        <v>11287912</v>
      </c>
      <c r="O242" s="6">
        <v>-2624</v>
      </c>
      <c r="P242" s="6">
        <v>44368024</v>
      </c>
      <c r="Q242" s="6">
        <v>5508753</v>
      </c>
      <c r="R242" s="6">
        <v>302</v>
      </c>
      <c r="S242" s="6"/>
      <c r="T242" s="6"/>
      <c r="U242" s="6">
        <v>10375504</v>
      </c>
      <c r="V242" s="6">
        <v>572781</v>
      </c>
      <c r="W242" s="62">
        <v>474084</v>
      </c>
    </row>
    <row r="243" spans="1:23" x14ac:dyDescent="0.15">
      <c r="A243" s="3">
        <v>44561</v>
      </c>
      <c r="B243" s="6">
        <v>103214482</v>
      </c>
      <c r="C243" s="6">
        <v>198314</v>
      </c>
      <c r="D243" s="6">
        <v>230686</v>
      </c>
      <c r="E243" s="6">
        <v>47187</v>
      </c>
      <c r="F243" s="6">
        <v>1098533</v>
      </c>
      <c r="G243" s="6">
        <v>5339012</v>
      </c>
      <c r="H243" s="6">
        <v>3555754</v>
      </c>
      <c r="I243" s="6">
        <v>13806006</v>
      </c>
      <c r="J243" s="6">
        <v>711391</v>
      </c>
      <c r="K243" s="6">
        <v>5228444</v>
      </c>
      <c r="L243" s="6">
        <v>2448453</v>
      </c>
      <c r="M243" s="6">
        <v>5489</v>
      </c>
      <c r="N243" s="6">
        <v>7535279</v>
      </c>
      <c r="O243" s="6">
        <v>-5212</v>
      </c>
      <c r="P243" s="6">
        <v>41460267</v>
      </c>
      <c r="Q243" s="6">
        <v>6760887</v>
      </c>
      <c r="R243" s="6">
        <v>258</v>
      </c>
      <c r="S243" s="6"/>
      <c r="T243" s="6"/>
      <c r="U243" s="6">
        <v>10357778</v>
      </c>
      <c r="V243" s="6">
        <v>111257</v>
      </c>
      <c r="W243" s="62">
        <v>543564</v>
      </c>
    </row>
    <row r="244" spans="1:23" x14ac:dyDescent="0.15">
      <c r="A244" s="3">
        <v>44592</v>
      </c>
      <c r="B244" s="6">
        <v>77251243</v>
      </c>
      <c r="C244" s="6">
        <v>136685</v>
      </c>
      <c r="D244" s="6">
        <v>333208</v>
      </c>
      <c r="E244" s="6">
        <v>70555</v>
      </c>
      <c r="F244" s="6">
        <v>2017647</v>
      </c>
      <c r="G244" s="6">
        <v>4336943</v>
      </c>
      <c r="H244" s="6">
        <v>2757980</v>
      </c>
      <c r="I244" s="6">
        <v>7594176</v>
      </c>
      <c r="J244" s="6">
        <v>337748</v>
      </c>
      <c r="K244" s="6">
        <v>4863742</v>
      </c>
      <c r="L244" s="6">
        <v>1521174.0000000121</v>
      </c>
      <c r="M244" s="6">
        <v>946</v>
      </c>
      <c r="N244" s="6">
        <v>9429466</v>
      </c>
      <c r="O244" s="6">
        <v>94</v>
      </c>
      <c r="P244" s="6">
        <v>46085103</v>
      </c>
      <c r="Q244" s="6">
        <v>5614449</v>
      </c>
      <c r="R244" s="6">
        <v>224</v>
      </c>
      <c r="S244" s="6"/>
      <c r="T244" s="6"/>
      <c r="U244" s="6">
        <v>11359772</v>
      </c>
      <c r="V244" s="6">
        <v>65934</v>
      </c>
      <c r="W244" s="62">
        <v>337764</v>
      </c>
    </row>
    <row r="245" spans="1:23" x14ac:dyDescent="0.15">
      <c r="A245" s="3">
        <v>44620</v>
      </c>
      <c r="B245" s="6">
        <v>83759572</v>
      </c>
      <c r="C245" s="6">
        <v>141371</v>
      </c>
      <c r="D245" s="6">
        <v>127661</v>
      </c>
      <c r="E245" s="6">
        <v>63284</v>
      </c>
      <c r="F245" s="6">
        <v>1469649</v>
      </c>
      <c r="G245" s="6">
        <v>4117165</v>
      </c>
      <c r="H245" s="6">
        <v>2381743</v>
      </c>
      <c r="I245" s="6">
        <v>9595391</v>
      </c>
      <c r="J245" s="6">
        <v>413855</v>
      </c>
      <c r="K245" s="6">
        <v>4450051</v>
      </c>
      <c r="L245" s="6">
        <v>2587869.9999999958</v>
      </c>
      <c r="M245" s="6">
        <v>429</v>
      </c>
      <c r="N245" s="6">
        <v>7905859</v>
      </c>
      <c r="O245" s="6">
        <v>-2956</v>
      </c>
      <c r="P245" s="6">
        <v>41436219</v>
      </c>
      <c r="Q245" s="6">
        <v>4930827</v>
      </c>
      <c r="R245" s="6">
        <v>248</v>
      </c>
      <c r="S245" s="6"/>
      <c r="T245" s="6"/>
      <c r="U245" s="6">
        <v>9402121</v>
      </c>
      <c r="V245" s="6">
        <v>47590</v>
      </c>
      <c r="W245" s="62">
        <v>306948</v>
      </c>
    </row>
    <row r="246" spans="1:23" x14ac:dyDescent="0.15">
      <c r="A246" s="3">
        <v>44651</v>
      </c>
      <c r="B246" s="6">
        <v>97415395</v>
      </c>
      <c r="C246" s="6">
        <v>156908</v>
      </c>
      <c r="D246" s="6">
        <v>293296</v>
      </c>
      <c r="E246" s="6">
        <v>67645</v>
      </c>
      <c r="F246" s="6">
        <v>1915640</v>
      </c>
      <c r="G246" s="6">
        <v>4392430</v>
      </c>
      <c r="H246" s="6">
        <v>2861741</v>
      </c>
      <c r="I246" s="6">
        <v>11301152</v>
      </c>
      <c r="J246" s="6">
        <v>584362</v>
      </c>
      <c r="K246" s="6">
        <v>4687512</v>
      </c>
      <c r="L246" s="6">
        <v>3230697</v>
      </c>
      <c r="M246" s="6">
        <v>4182</v>
      </c>
      <c r="N246" s="6">
        <v>9010722</v>
      </c>
      <c r="O246" s="6">
        <v>-2416</v>
      </c>
      <c r="P246" s="6">
        <v>48110023</v>
      </c>
      <c r="Q246" s="6">
        <v>5927229</v>
      </c>
      <c r="R246" s="6">
        <v>380.00000000000006</v>
      </c>
      <c r="S246" s="6"/>
      <c r="T246" s="6"/>
      <c r="U246" s="6">
        <v>11620355</v>
      </c>
      <c r="V246" s="6">
        <v>86283</v>
      </c>
      <c r="W246" s="62">
        <v>316260</v>
      </c>
    </row>
    <row r="247" spans="1:23" x14ac:dyDescent="0.15">
      <c r="A247" s="3">
        <v>44681</v>
      </c>
      <c r="B247" s="6">
        <v>96461779</v>
      </c>
      <c r="C247" s="6">
        <v>170117</v>
      </c>
      <c r="D247" s="6">
        <v>191823</v>
      </c>
      <c r="E247" s="6">
        <v>58719</v>
      </c>
      <c r="F247" s="6">
        <v>1912268</v>
      </c>
      <c r="G247" s="6">
        <v>4702091</v>
      </c>
      <c r="H247" s="6">
        <v>3009048</v>
      </c>
      <c r="I247" s="6">
        <v>10153135</v>
      </c>
      <c r="J247" s="6">
        <v>443869</v>
      </c>
      <c r="K247" s="6">
        <v>5144119</v>
      </c>
      <c r="L247" s="6">
        <v>3010722</v>
      </c>
      <c r="M247" s="6">
        <v>2578</v>
      </c>
      <c r="N247" s="6">
        <v>7770463</v>
      </c>
      <c r="O247" s="6">
        <v>-1952</v>
      </c>
      <c r="P247" s="6">
        <v>50820785</v>
      </c>
      <c r="Q247" s="6">
        <v>5779266</v>
      </c>
      <c r="R247" s="6">
        <v>418.99999999999994</v>
      </c>
      <c r="S247" s="6"/>
      <c r="T247" s="6"/>
      <c r="U247" s="6">
        <v>10221254</v>
      </c>
      <c r="V247" s="6">
        <v>120200</v>
      </c>
      <c r="W247" s="62">
        <v>239160</v>
      </c>
    </row>
    <row r="248" spans="1:23" x14ac:dyDescent="0.15">
      <c r="A248" s="3">
        <v>44712</v>
      </c>
      <c r="B248" s="6">
        <v>107869600</v>
      </c>
      <c r="C248" s="6">
        <v>174895</v>
      </c>
      <c r="D248" s="6">
        <v>282434</v>
      </c>
      <c r="E248" s="6">
        <v>70381</v>
      </c>
      <c r="F248" s="6">
        <v>2097813</v>
      </c>
      <c r="G248" s="6">
        <v>4324137</v>
      </c>
      <c r="H248" s="6">
        <v>2709272</v>
      </c>
      <c r="I248" s="6">
        <v>12552360</v>
      </c>
      <c r="J248" s="6">
        <v>593618</v>
      </c>
      <c r="K248" s="6">
        <v>4655112</v>
      </c>
      <c r="L248" s="6">
        <v>3296469</v>
      </c>
      <c r="M248" s="6">
        <v>924</v>
      </c>
      <c r="N248" s="6">
        <v>8914640</v>
      </c>
      <c r="O248" s="6">
        <v>-3810</v>
      </c>
      <c r="P248" s="6">
        <v>57687781</v>
      </c>
      <c r="Q248" s="6">
        <v>5615975</v>
      </c>
      <c r="R248" s="6">
        <v>466</v>
      </c>
      <c r="S248" s="6"/>
      <c r="T248" s="6"/>
      <c r="U248" s="6">
        <v>10940395</v>
      </c>
      <c r="V248" s="6">
        <v>80594</v>
      </c>
      <c r="W248" s="62">
        <v>557736</v>
      </c>
    </row>
    <row r="249" spans="1:23" x14ac:dyDescent="0.15">
      <c r="A249" s="3">
        <v>44742</v>
      </c>
      <c r="B249" s="6">
        <v>125314549</v>
      </c>
      <c r="C249" s="6">
        <v>185588</v>
      </c>
      <c r="D249" s="6">
        <v>289335</v>
      </c>
      <c r="E249" s="6">
        <v>48928</v>
      </c>
      <c r="F249" s="6">
        <v>1908877</v>
      </c>
      <c r="G249" s="6">
        <v>4628173</v>
      </c>
      <c r="H249" s="6">
        <v>2712322</v>
      </c>
      <c r="I249" s="6">
        <v>13214459</v>
      </c>
      <c r="J249" s="6">
        <v>531412</v>
      </c>
      <c r="K249" s="6">
        <v>4906792</v>
      </c>
      <c r="L249" s="6">
        <v>2573606.0000000042</v>
      </c>
      <c r="M249" s="6">
        <v>2291</v>
      </c>
      <c r="N249" s="6">
        <v>8138867</v>
      </c>
      <c r="O249" s="6">
        <v>-2710</v>
      </c>
      <c r="P249" s="6">
        <v>65912042</v>
      </c>
      <c r="Q249" s="6">
        <v>6310905</v>
      </c>
      <c r="R249" s="6">
        <v>466</v>
      </c>
      <c r="S249" s="6"/>
      <c r="T249" s="6"/>
      <c r="U249" s="6">
        <v>12337393</v>
      </c>
      <c r="V249" s="6">
        <v>160066</v>
      </c>
      <c r="W249" s="62">
        <v>708684</v>
      </c>
    </row>
    <row r="250" spans="1:23" x14ac:dyDescent="0.15">
      <c r="A250" s="3">
        <v>44773</v>
      </c>
      <c r="B250" s="6">
        <v>137644298</v>
      </c>
      <c r="C250" s="6">
        <v>170096</v>
      </c>
      <c r="D250" s="6">
        <v>307561</v>
      </c>
      <c r="E250" s="6">
        <v>63386</v>
      </c>
      <c r="F250" s="6">
        <v>1618414</v>
      </c>
      <c r="G250" s="6">
        <v>4114001</v>
      </c>
      <c r="H250" s="6">
        <v>2669638</v>
      </c>
      <c r="I250" s="6">
        <v>13850731</v>
      </c>
      <c r="J250" s="6">
        <v>558412</v>
      </c>
      <c r="K250" s="6">
        <v>4662638</v>
      </c>
      <c r="L250" s="6">
        <v>2746735.0000000084</v>
      </c>
      <c r="M250" s="6">
        <v>2364</v>
      </c>
      <c r="N250" s="6">
        <v>7240998</v>
      </c>
      <c r="O250" s="6">
        <v>-1888</v>
      </c>
      <c r="P250" s="6">
        <v>86018095</v>
      </c>
      <c r="Q250" s="6">
        <v>7264714</v>
      </c>
      <c r="R250" s="6">
        <v>474.99999999999994</v>
      </c>
      <c r="S250" s="6"/>
      <c r="T250" s="6"/>
      <c r="U250" s="6">
        <v>10548629</v>
      </c>
      <c r="V250" s="6">
        <v>66433</v>
      </c>
      <c r="W250" s="62">
        <v>495794</v>
      </c>
    </row>
    <row r="251" spans="1:23" x14ac:dyDescent="0.15">
      <c r="A251" s="3">
        <v>44804</v>
      </c>
      <c r="B251" s="5">
        <v>121749632</v>
      </c>
      <c r="C251" s="5">
        <v>174822</v>
      </c>
      <c r="D251" s="5">
        <v>381488</v>
      </c>
      <c r="E251" s="5">
        <v>57035</v>
      </c>
      <c r="F251" s="5">
        <v>1879305</v>
      </c>
      <c r="G251" s="5">
        <v>4105563</v>
      </c>
      <c r="H251" s="5">
        <v>2715869</v>
      </c>
      <c r="I251" s="5">
        <v>13511585</v>
      </c>
      <c r="J251" s="5">
        <v>612778</v>
      </c>
      <c r="K251" s="5">
        <v>4606982</v>
      </c>
      <c r="L251" s="5">
        <v>2848440</v>
      </c>
      <c r="M251" s="5">
        <v>3295</v>
      </c>
      <c r="N251" s="5">
        <v>7723208</v>
      </c>
      <c r="O251" s="6">
        <v>-1093</v>
      </c>
      <c r="P251" s="5">
        <v>69020456</v>
      </c>
      <c r="Q251" s="5">
        <v>5652751</v>
      </c>
      <c r="R251" s="5">
        <v>590</v>
      </c>
      <c r="S251" s="5"/>
      <c r="T251" s="6"/>
      <c r="U251" s="5">
        <v>11453032</v>
      </c>
      <c r="V251" s="5">
        <v>59202</v>
      </c>
      <c r="W251" s="62">
        <v>632182</v>
      </c>
    </row>
    <row r="252" spans="1:23" x14ac:dyDescent="0.15">
      <c r="A252" s="3">
        <v>44834</v>
      </c>
      <c r="B252" s="5">
        <v>104863315</v>
      </c>
      <c r="C252" s="5">
        <v>170321</v>
      </c>
      <c r="D252" s="5">
        <v>143804</v>
      </c>
      <c r="E252" s="5">
        <v>69305</v>
      </c>
      <c r="F252" s="5">
        <v>1857968</v>
      </c>
      <c r="G252" s="5">
        <v>4165037</v>
      </c>
      <c r="H252" s="5">
        <v>2393647</v>
      </c>
      <c r="I252" s="5">
        <v>11538069</v>
      </c>
      <c r="J252" s="5">
        <v>509418</v>
      </c>
      <c r="K252" s="5">
        <v>4558919</v>
      </c>
      <c r="L252" s="5">
        <v>2956932</v>
      </c>
      <c r="M252" s="5">
        <v>1439</v>
      </c>
      <c r="N252" s="5">
        <v>8213832</v>
      </c>
      <c r="O252" s="6">
        <v>-2156</v>
      </c>
      <c r="P252" s="5">
        <v>54518021</v>
      </c>
      <c r="Q252" s="5">
        <v>5619447</v>
      </c>
      <c r="R252" s="5">
        <v>368</v>
      </c>
      <c r="S252" s="5"/>
      <c r="U252" s="5">
        <v>11740909</v>
      </c>
      <c r="V252" s="5">
        <v>87408</v>
      </c>
      <c r="W252" s="62">
        <v>389998</v>
      </c>
    </row>
    <row r="253" spans="1:23" x14ac:dyDescent="0.15">
      <c r="A253" s="3">
        <v>44865</v>
      </c>
      <c r="B253" s="5">
        <v>90353741</v>
      </c>
      <c r="C253" s="5">
        <v>158179</v>
      </c>
      <c r="D253" s="5">
        <v>189834</v>
      </c>
      <c r="E253" s="5">
        <v>61394</v>
      </c>
      <c r="F253" s="5">
        <v>1892506</v>
      </c>
      <c r="G253" s="5">
        <v>5085205</v>
      </c>
      <c r="H253" s="5">
        <v>2806875</v>
      </c>
      <c r="I253" s="5">
        <v>11105863</v>
      </c>
      <c r="J253" s="5">
        <v>548083</v>
      </c>
      <c r="K253" s="5">
        <v>5149829</v>
      </c>
      <c r="L253" s="5">
        <v>2923872</v>
      </c>
      <c r="M253" s="5">
        <v>1525</v>
      </c>
      <c r="N253" s="5">
        <v>7524756</v>
      </c>
      <c r="O253" s="6">
        <v>-1572</v>
      </c>
      <c r="P253" s="5">
        <v>52321045</v>
      </c>
      <c r="Q253" s="5">
        <v>5178864</v>
      </c>
      <c r="R253" s="5">
        <v>390</v>
      </c>
      <c r="S253" s="5"/>
      <c r="U253" s="5">
        <v>10611252</v>
      </c>
      <c r="V253" s="5">
        <v>86619</v>
      </c>
      <c r="W253" s="62">
        <v>443858</v>
      </c>
    </row>
    <row r="254" spans="1:23" x14ac:dyDescent="0.15">
      <c r="A254" s="3">
        <v>44895</v>
      </c>
      <c r="B254" s="5">
        <v>86805749</v>
      </c>
      <c r="C254" s="5">
        <v>163702</v>
      </c>
      <c r="D254" s="5">
        <v>244982</v>
      </c>
      <c r="E254" s="5">
        <v>89032</v>
      </c>
      <c r="F254" s="5">
        <v>1591839</v>
      </c>
      <c r="G254" s="5">
        <v>4757971</v>
      </c>
      <c r="H254" s="5">
        <v>3119831</v>
      </c>
      <c r="I254" s="5">
        <v>11744206</v>
      </c>
      <c r="J254" s="5">
        <v>622394</v>
      </c>
      <c r="K254" s="5">
        <v>4842891</v>
      </c>
      <c r="L254" s="5">
        <v>2855724</v>
      </c>
      <c r="M254" s="5">
        <v>3303</v>
      </c>
      <c r="N254" s="5">
        <v>8180365</v>
      </c>
      <c r="O254" s="6">
        <v>-3200</v>
      </c>
      <c r="P254" s="5">
        <v>48561454</v>
      </c>
      <c r="Q254" s="5">
        <v>5865183</v>
      </c>
      <c r="R254" s="5">
        <v>352</v>
      </c>
      <c r="S254" s="5"/>
      <c r="U254" s="5">
        <v>11479450</v>
      </c>
      <c r="V254" s="5">
        <v>61148</v>
      </c>
      <c r="W254" s="62">
        <v>380638</v>
      </c>
    </row>
    <row r="255" spans="1:23" x14ac:dyDescent="0.15">
      <c r="A255" s="3">
        <v>44926</v>
      </c>
      <c r="B255" s="5">
        <v>102943762</v>
      </c>
      <c r="C255" s="5">
        <v>198206</v>
      </c>
      <c r="D255" s="5">
        <v>105300</v>
      </c>
      <c r="E255" s="5">
        <v>82970</v>
      </c>
      <c r="F255" s="5">
        <v>1480278</v>
      </c>
      <c r="G255" s="5">
        <v>5176936</v>
      </c>
      <c r="H255" s="5">
        <v>2942014</v>
      </c>
      <c r="I255" s="5">
        <v>13740873</v>
      </c>
      <c r="J255" s="5">
        <v>633683</v>
      </c>
      <c r="K255" s="5">
        <v>5471712</v>
      </c>
      <c r="L255" s="5">
        <v>2334876</v>
      </c>
      <c r="M255" s="5">
        <v>3784</v>
      </c>
      <c r="N255" s="5">
        <v>6335801</v>
      </c>
      <c r="O255" s="5">
        <v>1040</v>
      </c>
      <c r="P255" s="5">
        <v>40346033</v>
      </c>
      <c r="Q255" s="5">
        <v>6307228</v>
      </c>
      <c r="R255" s="5">
        <v>343</v>
      </c>
      <c r="S255" s="5"/>
      <c r="U255" s="5">
        <v>8803076</v>
      </c>
      <c r="V255" s="5">
        <v>522907</v>
      </c>
      <c r="W255" s="62">
        <v>316708</v>
      </c>
    </row>
    <row r="256" spans="1:23" x14ac:dyDescent="0.15">
      <c r="A256" s="3">
        <v>44957</v>
      </c>
      <c r="B256" s="5">
        <v>83552309</v>
      </c>
      <c r="C256" s="5">
        <v>138694</v>
      </c>
      <c r="D256" s="5">
        <v>189390</v>
      </c>
      <c r="E256" s="5">
        <v>58180</v>
      </c>
      <c r="F256" s="5">
        <v>1750182</v>
      </c>
      <c r="G256" s="5">
        <v>4348768</v>
      </c>
      <c r="H256" s="5">
        <v>2586356</v>
      </c>
      <c r="I256" s="5">
        <v>9011848</v>
      </c>
      <c r="J256" s="5">
        <v>421553.99999999994</v>
      </c>
      <c r="K256" s="5">
        <v>4740308</v>
      </c>
      <c r="L256" s="5">
        <v>2680272.9999999981</v>
      </c>
      <c r="M256" s="5">
        <v>3425</v>
      </c>
      <c r="N256" s="5">
        <v>9034453</v>
      </c>
      <c r="O256" s="5">
        <v>432</v>
      </c>
      <c r="P256" s="5">
        <v>48062088</v>
      </c>
      <c r="Q256" s="5">
        <v>6097513</v>
      </c>
      <c r="R256" s="5">
        <v>328</v>
      </c>
      <c r="S256" s="5"/>
      <c r="U256" s="5">
        <v>11511623</v>
      </c>
      <c r="V256" s="5">
        <v>165690</v>
      </c>
      <c r="W256" s="62">
        <v>289344</v>
      </c>
    </row>
    <row r="257" spans="1:23" x14ac:dyDescent="0.15">
      <c r="A257" s="3">
        <v>44985</v>
      </c>
      <c r="B257" s="5">
        <v>81551679</v>
      </c>
      <c r="C257" s="5">
        <v>133071</v>
      </c>
      <c r="D257" s="5">
        <v>188456</v>
      </c>
      <c r="E257" s="5">
        <v>43181</v>
      </c>
      <c r="F257" s="5">
        <v>1250480</v>
      </c>
      <c r="G257" s="5">
        <v>4266260</v>
      </c>
      <c r="H257" s="5">
        <v>2471401</v>
      </c>
      <c r="I257" s="5">
        <v>8289651</v>
      </c>
      <c r="J257" s="5">
        <v>410330.99999999994</v>
      </c>
      <c r="K257" s="5">
        <v>4491386</v>
      </c>
      <c r="L257" s="5">
        <v>1985443.0000000005</v>
      </c>
      <c r="M257" s="5">
        <v>1489</v>
      </c>
      <c r="N257" s="5">
        <v>8247165</v>
      </c>
      <c r="O257" s="6">
        <v>-1956</v>
      </c>
      <c r="P257" s="5">
        <v>45124148</v>
      </c>
      <c r="Q257" s="5">
        <v>4896806</v>
      </c>
      <c r="R257" s="5">
        <v>331</v>
      </c>
      <c r="S257" s="5"/>
      <c r="U257" s="5">
        <v>9796977</v>
      </c>
      <c r="V257" s="5">
        <v>78782</v>
      </c>
      <c r="W257" s="62">
        <v>316696</v>
      </c>
    </row>
    <row r="258" spans="1:23" x14ac:dyDescent="0.15">
      <c r="A258" s="3">
        <v>45016</v>
      </c>
      <c r="B258" s="5">
        <v>93037166</v>
      </c>
      <c r="C258" s="5">
        <v>160117</v>
      </c>
      <c r="D258" s="5">
        <v>202639</v>
      </c>
      <c r="E258" s="5">
        <v>28079</v>
      </c>
      <c r="F258" s="5">
        <v>1546926</v>
      </c>
      <c r="G258" s="5">
        <v>4632756</v>
      </c>
      <c r="H258" s="5">
        <v>2844859</v>
      </c>
      <c r="I258" s="5">
        <v>10771245</v>
      </c>
      <c r="J258" s="5">
        <v>534126</v>
      </c>
      <c r="K258" s="5">
        <v>4521781</v>
      </c>
      <c r="L258" s="5">
        <v>3155739</v>
      </c>
      <c r="M258" s="5">
        <v>1933</v>
      </c>
      <c r="N258" s="5">
        <v>8454124</v>
      </c>
      <c r="O258" s="5">
        <v>384</v>
      </c>
      <c r="P258" s="5">
        <v>51588219</v>
      </c>
      <c r="Q258" s="5">
        <v>6187666</v>
      </c>
      <c r="R258" s="5">
        <v>462</v>
      </c>
      <c r="S258" s="5"/>
      <c r="U258" s="5">
        <v>12154189</v>
      </c>
      <c r="V258" s="5">
        <v>76115</v>
      </c>
      <c r="W258" s="62">
        <v>311896</v>
      </c>
    </row>
    <row r="259" spans="1:23" x14ac:dyDescent="0.15">
      <c r="A259" s="3">
        <v>45046</v>
      </c>
      <c r="B259" s="5">
        <v>90389939</v>
      </c>
      <c r="C259" s="5">
        <v>150864</v>
      </c>
      <c r="D259" s="5">
        <v>182131</v>
      </c>
      <c r="E259" s="5">
        <v>58055</v>
      </c>
      <c r="F259" s="5">
        <v>1562354</v>
      </c>
      <c r="G259" s="5">
        <v>4460701</v>
      </c>
      <c r="H259" s="5">
        <v>2661055</v>
      </c>
      <c r="I259" s="5">
        <v>10107241</v>
      </c>
      <c r="J259" s="5">
        <v>441828</v>
      </c>
      <c r="K259" s="5">
        <v>5080015</v>
      </c>
      <c r="L259" s="5">
        <v>2574135.9999999991</v>
      </c>
      <c r="M259" s="5">
        <v>1549</v>
      </c>
      <c r="N259" s="5">
        <v>7282796</v>
      </c>
      <c r="O259" s="6">
        <v>-5300</v>
      </c>
      <c r="P259" s="5">
        <v>50878589</v>
      </c>
      <c r="Q259" s="5">
        <v>5200642</v>
      </c>
      <c r="R259" s="5">
        <v>372</v>
      </c>
      <c r="S259" s="5"/>
      <c r="U259" s="5">
        <v>9705941</v>
      </c>
      <c r="V259" s="5">
        <v>73776</v>
      </c>
      <c r="W259" s="62">
        <v>391876</v>
      </c>
    </row>
    <row r="260" spans="1:23" x14ac:dyDescent="0.15">
      <c r="A260" s="3">
        <v>45077</v>
      </c>
      <c r="B260" s="5">
        <v>123914899</v>
      </c>
      <c r="C260" s="5">
        <v>160004</v>
      </c>
      <c r="D260" s="5">
        <v>1025173</v>
      </c>
      <c r="E260" s="186">
        <f>1103808-1101930</f>
        <v>1878</v>
      </c>
      <c r="F260" s="5">
        <v>1848559</v>
      </c>
      <c r="G260" s="5">
        <v>4612276</v>
      </c>
      <c r="H260" s="5">
        <v>2626399</v>
      </c>
      <c r="I260" s="5">
        <v>13864996</v>
      </c>
      <c r="J260" s="5">
        <v>581755</v>
      </c>
      <c r="K260" s="5">
        <v>3696142</v>
      </c>
      <c r="L260" s="5">
        <v>3046612.9999999935</v>
      </c>
      <c r="M260" s="5">
        <v>1466</v>
      </c>
      <c r="N260" s="5">
        <v>8021726</v>
      </c>
      <c r="O260" s="6">
        <v>-2158</v>
      </c>
      <c r="P260" s="5">
        <v>76514923</v>
      </c>
      <c r="Q260" s="5">
        <v>7932512</v>
      </c>
      <c r="R260" s="5">
        <v>494</v>
      </c>
      <c r="S260" s="5"/>
      <c r="U260" s="5">
        <v>11472261</v>
      </c>
      <c r="V260" s="5">
        <v>107397</v>
      </c>
      <c r="W260" s="62">
        <v>639950</v>
      </c>
    </row>
    <row r="261" spans="1:23" x14ac:dyDescent="0.15">
      <c r="A261" s="3">
        <v>45107</v>
      </c>
      <c r="B261" s="5">
        <v>126739393</v>
      </c>
      <c r="C261" s="5">
        <v>181706</v>
      </c>
      <c r="D261" s="5">
        <v>216132</v>
      </c>
      <c r="E261" s="5">
        <v>12313</v>
      </c>
      <c r="F261" s="5">
        <v>1490169</v>
      </c>
      <c r="G261" s="5">
        <v>4624418</v>
      </c>
      <c r="H261" s="5">
        <v>2591733</v>
      </c>
      <c r="I261" s="5">
        <v>13376272</v>
      </c>
      <c r="J261" s="5">
        <v>514125</v>
      </c>
      <c r="K261" s="5">
        <v>4836337</v>
      </c>
      <c r="L261" s="5">
        <v>2586957.000000007</v>
      </c>
      <c r="M261" s="5">
        <v>2935</v>
      </c>
      <c r="N261" s="5">
        <v>6596975</v>
      </c>
      <c r="O261" s="6">
        <v>-11326</v>
      </c>
      <c r="P261" s="5">
        <v>72525017</v>
      </c>
      <c r="Q261" s="5">
        <v>6065072</v>
      </c>
      <c r="R261" s="5">
        <v>548</v>
      </c>
      <c r="S261" s="5"/>
      <c r="U261" s="5">
        <v>11634532</v>
      </c>
      <c r="V261" s="5">
        <v>127601</v>
      </c>
      <c r="W261" s="62">
        <v>543716</v>
      </c>
    </row>
    <row r="262" spans="1:23" x14ac:dyDescent="0.15">
      <c r="A262" s="3">
        <v>45138</v>
      </c>
      <c r="B262" s="5">
        <v>117236505</v>
      </c>
      <c r="C262" s="5">
        <v>167904</v>
      </c>
      <c r="D262" s="5">
        <v>-691300</v>
      </c>
      <c r="E262" s="104"/>
      <c r="F262" s="5">
        <v>1347751</v>
      </c>
      <c r="G262" s="5">
        <v>4372095</v>
      </c>
      <c r="H262" s="5">
        <v>2237410</v>
      </c>
      <c r="I262" s="5">
        <v>12324059</v>
      </c>
      <c r="J262" s="5">
        <v>558042</v>
      </c>
      <c r="K262" s="5">
        <v>4373120</v>
      </c>
      <c r="L262" s="5">
        <v>2643265.0000000093</v>
      </c>
      <c r="M262" s="5">
        <v>1566.9999999999998</v>
      </c>
      <c r="N262" s="5">
        <v>3486793</v>
      </c>
      <c r="O262" s="6">
        <v>-2128</v>
      </c>
      <c r="P262" s="5">
        <v>69229054</v>
      </c>
      <c r="Q262" s="5">
        <v>5635207</v>
      </c>
      <c r="R262" s="5">
        <v>549</v>
      </c>
      <c r="S262" s="5"/>
      <c r="U262" s="5">
        <v>9464117</v>
      </c>
      <c r="V262" s="5">
        <v>100742.99999999999</v>
      </c>
      <c r="W262" s="62">
        <v>466640</v>
      </c>
    </row>
    <row r="263" spans="1:23" x14ac:dyDescent="0.15">
      <c r="A263" s="3">
        <v>45169</v>
      </c>
      <c r="B263" s="5">
        <v>112831403</v>
      </c>
      <c r="C263" s="5">
        <v>169769</v>
      </c>
      <c r="D263" s="5">
        <v>184741</v>
      </c>
      <c r="E263" s="5">
        <v>55339</v>
      </c>
      <c r="F263" s="5">
        <v>1178943</v>
      </c>
      <c r="G263" s="5">
        <v>4373131</v>
      </c>
      <c r="H263" s="5">
        <v>2493124</v>
      </c>
      <c r="I263" s="5">
        <v>13072093</v>
      </c>
      <c r="J263" s="5">
        <v>567565</v>
      </c>
      <c r="K263" s="5">
        <v>4722147</v>
      </c>
      <c r="L263" s="5">
        <v>2938718.0000000023</v>
      </c>
      <c r="M263" s="5">
        <v>2803</v>
      </c>
      <c r="N263" s="5">
        <v>7227191</v>
      </c>
      <c r="O263" s="6">
        <v>-1102</v>
      </c>
      <c r="P263" s="5">
        <v>67018085</v>
      </c>
      <c r="Q263" s="5">
        <v>5363000</v>
      </c>
      <c r="R263" s="5">
        <v>615</v>
      </c>
      <c r="S263" s="5"/>
      <c r="U263" s="5">
        <v>11370603</v>
      </c>
      <c r="V263" s="5">
        <v>21258</v>
      </c>
      <c r="W263" s="62">
        <v>479206</v>
      </c>
    </row>
    <row r="264" spans="1:23" x14ac:dyDescent="0.15">
      <c r="A264" s="3">
        <v>45199</v>
      </c>
      <c r="B264" s="5">
        <v>103769573</v>
      </c>
      <c r="C264" s="5">
        <v>152942</v>
      </c>
      <c r="D264" s="5">
        <v>183215</v>
      </c>
      <c r="E264" s="5">
        <v>75685</v>
      </c>
      <c r="F264" s="5">
        <v>1458024</v>
      </c>
      <c r="G264" s="5">
        <v>4600065</v>
      </c>
      <c r="H264" s="5">
        <v>2744429</v>
      </c>
      <c r="I264" s="5">
        <v>10945182</v>
      </c>
      <c r="J264" s="5">
        <v>502297</v>
      </c>
      <c r="K264" s="5">
        <v>4866323</v>
      </c>
      <c r="L264" s="5">
        <v>2330931.0000000033</v>
      </c>
      <c r="M264" s="5">
        <v>1532</v>
      </c>
      <c r="N264" s="5">
        <v>8402379</v>
      </c>
      <c r="O264" s="6">
        <v>-998</v>
      </c>
      <c r="P264" s="5">
        <v>59368132</v>
      </c>
      <c r="Q264" s="5">
        <v>5844075</v>
      </c>
      <c r="R264" s="5">
        <v>458.99999999999994</v>
      </c>
      <c r="S264" s="5"/>
      <c r="U264" s="5">
        <v>14256821</v>
      </c>
      <c r="V264" s="5">
        <v>80557</v>
      </c>
      <c r="W264" s="62">
        <v>473482</v>
      </c>
    </row>
    <row r="265" spans="1:23" x14ac:dyDescent="0.15">
      <c r="A265" s="3">
        <v>45230</v>
      </c>
      <c r="B265" s="5">
        <v>113904939</v>
      </c>
      <c r="C265" s="5">
        <v>153986</v>
      </c>
      <c r="D265" s="5">
        <v>224252</v>
      </c>
      <c r="E265" s="5">
        <v>59243</v>
      </c>
      <c r="F265" s="5">
        <v>1175237</v>
      </c>
      <c r="G265" s="5">
        <v>5185126</v>
      </c>
      <c r="H265" s="5">
        <v>2880827</v>
      </c>
      <c r="I265" s="5">
        <v>12276295</v>
      </c>
      <c r="J265" s="5">
        <v>555718</v>
      </c>
      <c r="K265" s="5">
        <v>5479231</v>
      </c>
      <c r="L265" s="5">
        <v>2685212.0000000033</v>
      </c>
      <c r="M265" s="5">
        <v>1671</v>
      </c>
      <c r="N265" s="5">
        <v>8336012</v>
      </c>
      <c r="O265" s="6">
        <v>-756</v>
      </c>
      <c r="P265" s="5">
        <v>57789906</v>
      </c>
      <c r="Q265" s="5">
        <v>6527928</v>
      </c>
      <c r="R265" s="5">
        <v>398</v>
      </c>
      <c r="S265" s="5"/>
      <c r="U265" s="5">
        <v>10462150</v>
      </c>
      <c r="V265" s="5">
        <v>72140</v>
      </c>
      <c r="W265" s="62">
        <v>350620</v>
      </c>
    </row>
    <row r="266" spans="1:23" x14ac:dyDescent="0.15">
      <c r="A266" s="3">
        <v>45260</v>
      </c>
      <c r="B266" s="5">
        <v>95893001</v>
      </c>
      <c r="C266" s="5">
        <v>161338</v>
      </c>
      <c r="D266" s="5">
        <v>237421</v>
      </c>
      <c r="E266" s="5">
        <v>77086</v>
      </c>
      <c r="F266" s="5">
        <v>1396111</v>
      </c>
      <c r="G266" s="5">
        <v>4725779</v>
      </c>
      <c r="H266" s="5">
        <v>3034100</v>
      </c>
      <c r="I266" s="5">
        <v>11968595</v>
      </c>
      <c r="J266" s="5">
        <v>544642</v>
      </c>
      <c r="K266" s="5">
        <v>5188785</v>
      </c>
      <c r="L266" s="5">
        <v>2292005.9999999995</v>
      </c>
      <c r="M266" s="5">
        <v>1607</v>
      </c>
      <c r="N266" s="5">
        <v>8539042</v>
      </c>
      <c r="O266" s="6">
        <v>-1480</v>
      </c>
      <c r="P266" s="5">
        <v>52066450</v>
      </c>
      <c r="Q266" s="5">
        <v>5895456</v>
      </c>
      <c r="R266" s="5">
        <v>397</v>
      </c>
      <c r="S266" s="5"/>
      <c r="U266" s="5">
        <v>12176054</v>
      </c>
      <c r="V266" s="5">
        <v>61130</v>
      </c>
      <c r="W266" s="62">
        <v>390116</v>
      </c>
    </row>
    <row r="267" spans="1:23" x14ac:dyDescent="0.15">
      <c r="A267" s="3">
        <v>45291</v>
      </c>
      <c r="B267" s="5">
        <v>100043442</v>
      </c>
      <c r="C267" s="5">
        <v>166096</v>
      </c>
      <c r="D267" s="5">
        <v>163337</v>
      </c>
      <c r="E267" s="5">
        <v>49239</v>
      </c>
      <c r="F267" s="104"/>
      <c r="G267" s="5">
        <v>5447541</v>
      </c>
      <c r="H267" s="5">
        <v>2643613</v>
      </c>
      <c r="I267" s="5">
        <v>11956807</v>
      </c>
      <c r="J267" s="5">
        <v>597012</v>
      </c>
      <c r="K267" s="5">
        <v>5608914</v>
      </c>
      <c r="L267" s="5">
        <v>2390446.0000000023</v>
      </c>
      <c r="M267" s="5">
        <v>2073</v>
      </c>
      <c r="N267" s="5">
        <v>7306618</v>
      </c>
      <c r="O267" s="6">
        <v>-1122</v>
      </c>
      <c r="P267" s="5">
        <v>49158718</v>
      </c>
      <c r="Q267" s="5">
        <v>6678035</v>
      </c>
      <c r="R267" s="5">
        <v>439</v>
      </c>
      <c r="S267" s="5"/>
      <c r="U267" s="5">
        <v>10442674</v>
      </c>
      <c r="V267" s="5">
        <v>87462</v>
      </c>
      <c r="W267" s="62">
        <v>407824</v>
      </c>
    </row>
    <row r="268" spans="1:23" x14ac:dyDescent="0.15">
      <c r="A268" s="3">
        <v>45322</v>
      </c>
      <c r="B268" s="5">
        <v>80282717</v>
      </c>
      <c r="C268" s="5">
        <v>134788</v>
      </c>
      <c r="D268" s="5">
        <v>263902</v>
      </c>
      <c r="E268" s="5">
        <v>45054</v>
      </c>
      <c r="F268" s="5">
        <v>1105293</v>
      </c>
      <c r="G268" s="5">
        <v>4517425</v>
      </c>
      <c r="H268" s="5">
        <v>2703899</v>
      </c>
      <c r="I268" s="5">
        <v>8753809</v>
      </c>
      <c r="J268" s="5">
        <v>360314</v>
      </c>
      <c r="K268" s="5">
        <v>5376391</v>
      </c>
      <c r="L268" s="5">
        <v>2505839.0000000019</v>
      </c>
      <c r="M268" s="5">
        <v>2054</v>
      </c>
      <c r="N268" s="5">
        <v>7613309</v>
      </c>
      <c r="O268" s="6">
        <v>292</v>
      </c>
      <c r="P268" s="5">
        <v>47389562</v>
      </c>
      <c r="Q268" s="5">
        <v>5505200</v>
      </c>
      <c r="R268" s="5">
        <v>308</v>
      </c>
      <c r="S268" s="5"/>
      <c r="U268" s="5">
        <v>11246993</v>
      </c>
      <c r="V268" s="5">
        <v>52173</v>
      </c>
      <c r="W268" s="62">
        <v>306422</v>
      </c>
    </row>
    <row r="269" spans="1:23" x14ac:dyDescent="0.15">
      <c r="A269" s="3">
        <v>45351</v>
      </c>
      <c r="B269" s="5">
        <v>90073831</v>
      </c>
      <c r="C269" s="5">
        <v>130477</v>
      </c>
      <c r="D269" s="5">
        <v>227162</v>
      </c>
      <c r="E269" s="5">
        <v>45671</v>
      </c>
      <c r="F269" s="5">
        <v>1030784</v>
      </c>
      <c r="G269" s="5">
        <v>4538493</v>
      </c>
      <c r="H269" s="5">
        <v>2297673</v>
      </c>
      <c r="I269" s="5">
        <v>9488328</v>
      </c>
      <c r="J269" s="5">
        <v>420529.00000000006</v>
      </c>
      <c r="K269" s="5">
        <v>5144441</v>
      </c>
      <c r="L269" s="5">
        <v>1980620.9999999995</v>
      </c>
      <c r="M269" s="5">
        <v>2420</v>
      </c>
      <c r="N269" s="5">
        <v>7925104</v>
      </c>
      <c r="O269" s="6">
        <v>-564</v>
      </c>
      <c r="P269" s="5">
        <v>46678188</v>
      </c>
      <c r="Q269" s="5">
        <v>5312309</v>
      </c>
      <c r="R269" s="5">
        <v>402</v>
      </c>
      <c r="S269" s="5"/>
      <c r="U269" s="5">
        <v>10348082</v>
      </c>
      <c r="V269" s="5">
        <v>92186</v>
      </c>
      <c r="W269" s="62">
        <v>272400</v>
      </c>
    </row>
    <row r="270" spans="1:23" x14ac:dyDescent="0.15">
      <c r="A270" s="3">
        <v>45382</v>
      </c>
      <c r="B270" s="5">
        <v>96275458</v>
      </c>
      <c r="C270" s="5">
        <v>148731</v>
      </c>
      <c r="D270" s="5">
        <v>311729</v>
      </c>
      <c r="E270" s="5">
        <v>56665</v>
      </c>
      <c r="F270" s="5">
        <v>988335</v>
      </c>
      <c r="G270" s="5">
        <v>4761310</v>
      </c>
      <c r="H270" s="5">
        <v>2216142</v>
      </c>
      <c r="I270" s="5">
        <v>10411218</v>
      </c>
      <c r="J270" s="5">
        <v>434250</v>
      </c>
      <c r="K270" s="5">
        <v>5740100</v>
      </c>
      <c r="L270" s="5">
        <v>2221440.0000000014</v>
      </c>
      <c r="M270" s="5">
        <v>2756</v>
      </c>
      <c r="N270" s="5">
        <v>8243388</v>
      </c>
      <c r="O270" s="6">
        <v>-428</v>
      </c>
      <c r="P270" s="5">
        <v>48566793</v>
      </c>
      <c r="Q270" s="5">
        <v>5691381</v>
      </c>
      <c r="R270" s="5">
        <v>315</v>
      </c>
      <c r="S270" s="6">
        <v>22050</v>
      </c>
      <c r="U270" s="5">
        <v>10322630</v>
      </c>
      <c r="V270" s="5">
        <v>98239</v>
      </c>
      <c r="W270" s="62">
        <v>278942</v>
      </c>
    </row>
    <row r="271" spans="1:23" x14ac:dyDescent="0.15">
      <c r="A271" s="3">
        <v>45412</v>
      </c>
      <c r="B271" s="5">
        <v>97468821</v>
      </c>
      <c r="C271" s="5">
        <v>148064</v>
      </c>
      <c r="D271" s="5">
        <v>287035</v>
      </c>
      <c r="E271" s="5">
        <v>46437</v>
      </c>
      <c r="F271" s="5">
        <v>1184178</v>
      </c>
      <c r="G271" s="5">
        <v>5048156</v>
      </c>
      <c r="H271" s="5">
        <v>2243173</v>
      </c>
      <c r="I271" s="5">
        <v>10798933</v>
      </c>
      <c r="J271" s="5">
        <v>424069</v>
      </c>
      <c r="K271" s="5">
        <v>6210717</v>
      </c>
      <c r="L271" s="5">
        <v>2970730</v>
      </c>
      <c r="M271" s="5">
        <v>1235</v>
      </c>
      <c r="N271" s="5">
        <v>6774639</v>
      </c>
      <c r="O271" s="6">
        <v>-460</v>
      </c>
      <c r="P271" s="5">
        <v>56011282</v>
      </c>
      <c r="Q271" s="5">
        <v>5128509</v>
      </c>
      <c r="R271" s="5">
        <v>331</v>
      </c>
      <c r="S271" s="6">
        <v>2520</v>
      </c>
      <c r="U271" s="5">
        <v>9824591</v>
      </c>
      <c r="V271" s="5">
        <v>68713</v>
      </c>
      <c r="W271" s="62">
        <v>427790</v>
      </c>
    </row>
    <row r="272" spans="1:23" x14ac:dyDescent="0.15">
      <c r="A272" s="3">
        <v>45443</v>
      </c>
      <c r="B272" s="5">
        <v>118022410</v>
      </c>
      <c r="C272" s="5">
        <v>165253</v>
      </c>
      <c r="D272" s="5">
        <v>325341</v>
      </c>
      <c r="E272" s="5">
        <v>52961</v>
      </c>
      <c r="F272" s="5">
        <v>1059846</v>
      </c>
      <c r="G272" s="5">
        <v>4738803</v>
      </c>
      <c r="H272" s="5">
        <v>2120959</v>
      </c>
      <c r="I272" s="5">
        <v>12800395</v>
      </c>
      <c r="J272" s="5">
        <v>573713</v>
      </c>
      <c r="K272" s="5">
        <v>5723815</v>
      </c>
      <c r="L272" s="5">
        <v>2333652</v>
      </c>
      <c r="M272" s="5">
        <v>1131</v>
      </c>
      <c r="N272" s="5">
        <v>8462605</v>
      </c>
      <c r="O272" s="5">
        <v>268</v>
      </c>
      <c r="P272" s="5">
        <v>66634420</v>
      </c>
      <c r="Q272" s="5">
        <v>6050341</v>
      </c>
      <c r="R272" s="5">
        <v>415</v>
      </c>
      <c r="S272" s="6">
        <v>1330</v>
      </c>
      <c r="U272" s="5">
        <v>12171846</v>
      </c>
      <c r="V272" s="5">
        <v>93432</v>
      </c>
      <c r="W272" s="62">
        <v>409762</v>
      </c>
    </row>
    <row r="273" spans="1:23" x14ac:dyDescent="0.15">
      <c r="A273" s="3">
        <v>45473</v>
      </c>
      <c r="B273" s="5">
        <v>119741349</v>
      </c>
      <c r="C273" s="5">
        <v>161521</v>
      </c>
      <c r="D273" s="5">
        <v>278734</v>
      </c>
      <c r="E273" s="5">
        <v>45226</v>
      </c>
      <c r="F273" s="5">
        <v>856685</v>
      </c>
      <c r="G273" s="5">
        <v>4754774</v>
      </c>
      <c r="H273" s="5">
        <v>2377451</v>
      </c>
      <c r="I273" s="5">
        <v>11695326</v>
      </c>
      <c r="J273" s="5">
        <v>447590</v>
      </c>
      <c r="K273" s="5">
        <v>5212081</v>
      </c>
      <c r="L273" s="5">
        <v>2615547.0000000005</v>
      </c>
      <c r="M273" s="5">
        <v>808</v>
      </c>
      <c r="N273" s="5">
        <v>6231614</v>
      </c>
      <c r="O273" s="5">
        <v>14586</v>
      </c>
      <c r="P273" s="5">
        <v>72367749</v>
      </c>
      <c r="Q273" s="5">
        <v>5759119</v>
      </c>
      <c r="R273" s="5">
        <v>460.00000000000006</v>
      </c>
      <c r="S273" s="6">
        <v>839.99999999999989</v>
      </c>
      <c r="U273" s="5">
        <v>10053005</v>
      </c>
      <c r="V273" s="5">
        <v>79462</v>
      </c>
      <c r="W273" s="62">
        <v>516736</v>
      </c>
    </row>
    <row r="274" spans="1:23" x14ac:dyDescent="0.15">
      <c r="A274" s="3">
        <v>45504</v>
      </c>
      <c r="B274" s="5">
        <v>150585919</v>
      </c>
      <c r="C274" s="5">
        <v>177609</v>
      </c>
      <c r="D274" s="5">
        <v>378615</v>
      </c>
      <c r="E274" s="5">
        <v>50399</v>
      </c>
      <c r="F274" s="5">
        <v>868308</v>
      </c>
      <c r="G274" s="5">
        <v>4376506</v>
      </c>
      <c r="H274" s="5">
        <v>2304027</v>
      </c>
      <c r="I274" s="5">
        <v>14866902</v>
      </c>
      <c r="J274" s="5">
        <v>619539</v>
      </c>
      <c r="K274" s="5">
        <v>5123372</v>
      </c>
      <c r="L274" s="5">
        <v>2581654</v>
      </c>
      <c r="M274" s="5">
        <v>2232</v>
      </c>
      <c r="N274" s="5">
        <v>7129863</v>
      </c>
      <c r="O274" s="5">
        <v>18566</v>
      </c>
      <c r="P274" s="5">
        <v>91522680</v>
      </c>
      <c r="Q274" s="5">
        <v>7423244</v>
      </c>
      <c r="R274" s="5">
        <v>331</v>
      </c>
      <c r="S274" s="6">
        <v>2660</v>
      </c>
      <c r="U274" s="5">
        <v>10313527</v>
      </c>
      <c r="V274" s="5">
        <v>67718</v>
      </c>
      <c r="W274" s="62">
        <v>491552</v>
      </c>
    </row>
    <row r="275" spans="1:23" x14ac:dyDescent="0.15">
      <c r="A275" s="3">
        <v>45535</v>
      </c>
      <c r="B275" s="5">
        <v>118878283</v>
      </c>
      <c r="C275" s="5">
        <v>154997</v>
      </c>
      <c r="D275" s="5">
        <v>1369312</v>
      </c>
      <c r="E275" s="5">
        <v>43915</v>
      </c>
      <c r="F275" s="5">
        <v>1029631</v>
      </c>
      <c r="G275" s="5">
        <v>4398791</v>
      </c>
      <c r="H275" s="5">
        <v>2294604</v>
      </c>
      <c r="I275" s="5">
        <v>12409598</v>
      </c>
      <c r="J275" s="5">
        <v>521078</v>
      </c>
      <c r="K275" s="5">
        <v>5049012</v>
      </c>
      <c r="L275" s="5">
        <v>2335928</v>
      </c>
      <c r="M275" s="5">
        <v>2276</v>
      </c>
      <c r="N275" s="5">
        <v>12847693</v>
      </c>
      <c r="O275" s="6">
        <v>-1493</v>
      </c>
      <c r="P275" s="5">
        <v>66514177</v>
      </c>
      <c r="Q275" s="5">
        <v>5523700</v>
      </c>
      <c r="R275" s="5">
        <v>338</v>
      </c>
      <c r="S275" s="6">
        <v>1540</v>
      </c>
      <c r="U275" s="5">
        <v>12974524</v>
      </c>
      <c r="V275" s="5">
        <v>40428</v>
      </c>
      <c r="W275" s="62">
        <v>454544</v>
      </c>
    </row>
    <row r="276" spans="1:23" x14ac:dyDescent="0.15">
      <c r="A276" s="3">
        <v>45565</v>
      </c>
      <c r="B276" s="5">
        <v>99459698</v>
      </c>
      <c r="C276" s="5">
        <v>140604</v>
      </c>
      <c r="D276" s="5">
        <v>295812</v>
      </c>
      <c r="E276" s="5">
        <v>56326</v>
      </c>
      <c r="F276" s="5">
        <v>881201</v>
      </c>
      <c r="G276" s="5">
        <v>4462553</v>
      </c>
      <c r="H276" s="5">
        <v>2895899</v>
      </c>
      <c r="I276" s="5">
        <v>10070086</v>
      </c>
      <c r="J276" s="5">
        <v>464381</v>
      </c>
      <c r="K276" s="5">
        <v>5026057</v>
      </c>
      <c r="L276" s="5">
        <v>2354667.0000000033</v>
      </c>
      <c r="M276" s="5">
        <v>1154</v>
      </c>
      <c r="N276" s="5">
        <v>8596489</v>
      </c>
      <c r="O276" s="5">
        <v>14930</v>
      </c>
      <c r="P276" s="5">
        <v>58987234</v>
      </c>
      <c r="Q276" s="5">
        <v>8695995</v>
      </c>
      <c r="R276" s="5">
        <v>315</v>
      </c>
      <c r="S276" s="6">
        <v>209.99999999999997</v>
      </c>
      <c r="U276" s="5">
        <v>12803219</v>
      </c>
      <c r="V276" s="5">
        <v>60025</v>
      </c>
      <c r="W276" s="62">
        <v>283624</v>
      </c>
    </row>
    <row r="277" spans="1:23" x14ac:dyDescent="0.15">
      <c r="A277" s="3">
        <v>45596</v>
      </c>
      <c r="B277" s="5">
        <v>105165155</v>
      </c>
      <c r="C277" s="5">
        <v>167441</v>
      </c>
      <c r="D277" s="5">
        <v>380189</v>
      </c>
      <c r="E277" s="5">
        <v>85922</v>
      </c>
      <c r="F277" s="5">
        <v>1192270</v>
      </c>
      <c r="G277" s="5">
        <v>5403628</v>
      </c>
      <c r="H277" s="5">
        <v>2956694</v>
      </c>
      <c r="I277" s="5">
        <v>12560558</v>
      </c>
      <c r="J277" s="5">
        <v>551115</v>
      </c>
      <c r="K277" s="5">
        <v>5939055</v>
      </c>
      <c r="L277" s="5">
        <v>2344685.0000000005</v>
      </c>
      <c r="M277" s="5">
        <v>2103</v>
      </c>
      <c r="N277" s="5">
        <v>9848038</v>
      </c>
      <c r="O277" s="5">
        <v>16156</v>
      </c>
      <c r="P277" s="5">
        <v>55834120</v>
      </c>
      <c r="Q277" s="5">
        <v>6324354</v>
      </c>
      <c r="R277" s="5">
        <v>286</v>
      </c>
      <c r="S277" s="6">
        <v>700</v>
      </c>
      <c r="U277" s="5">
        <v>12721759</v>
      </c>
      <c r="V277" s="5">
        <v>63450</v>
      </c>
      <c r="W277" s="62">
        <v>373494</v>
      </c>
    </row>
    <row r="278" spans="1:23" x14ac:dyDescent="0.15">
      <c r="A278" s="3">
        <v>45626</v>
      </c>
      <c r="B278" s="5">
        <v>90880482</v>
      </c>
      <c r="C278" s="5">
        <v>154332</v>
      </c>
      <c r="D278" s="5">
        <v>335563</v>
      </c>
      <c r="E278" s="5">
        <v>74709</v>
      </c>
      <c r="F278" s="5">
        <v>689024</v>
      </c>
      <c r="G278" s="5">
        <v>4053519</v>
      </c>
      <c r="H278" s="5">
        <v>2399784</v>
      </c>
      <c r="I278" s="5">
        <v>11689644</v>
      </c>
      <c r="J278" s="5">
        <v>574393</v>
      </c>
      <c r="K278" s="5">
        <v>4872539</v>
      </c>
      <c r="L278" s="5">
        <v>2286819.0000000037</v>
      </c>
      <c r="M278" s="5">
        <v>5877</v>
      </c>
      <c r="N278" s="5">
        <v>7691544</v>
      </c>
      <c r="O278" s="5">
        <v>12720.000000000002</v>
      </c>
      <c r="P278" s="5">
        <v>43262405</v>
      </c>
      <c r="Q278" s="5">
        <v>4827617</v>
      </c>
      <c r="R278" s="5">
        <v>265</v>
      </c>
      <c r="S278" s="6">
        <v>1050</v>
      </c>
      <c r="U278" s="5">
        <v>7915148</v>
      </c>
      <c r="V278" s="5">
        <v>61570</v>
      </c>
      <c r="W278" s="62">
        <v>367044</v>
      </c>
    </row>
    <row r="279" spans="1:23" x14ac:dyDescent="0.15">
      <c r="A279" s="3">
        <v>45657</v>
      </c>
      <c r="B279" s="5">
        <v>106208107</v>
      </c>
      <c r="C279" s="5">
        <v>164082</v>
      </c>
      <c r="D279" s="5">
        <v>324785</v>
      </c>
      <c r="E279" s="5">
        <v>59517</v>
      </c>
      <c r="F279" s="5">
        <v>716765</v>
      </c>
      <c r="G279" s="5">
        <v>5133515</v>
      </c>
      <c r="H279" s="5">
        <v>2312280</v>
      </c>
      <c r="I279" s="5">
        <v>12403498</v>
      </c>
      <c r="J279" s="5">
        <v>614482</v>
      </c>
      <c r="K279" s="5">
        <v>5359836</v>
      </c>
      <c r="L279" s="5">
        <v>2268062.0000000047</v>
      </c>
      <c r="M279" s="5">
        <v>1958</v>
      </c>
      <c r="N279" s="5">
        <v>6662533</v>
      </c>
      <c r="O279" s="5">
        <v>12662.000000000002</v>
      </c>
      <c r="P279" s="5">
        <v>46267571</v>
      </c>
      <c r="Q279" s="5">
        <v>4054849</v>
      </c>
      <c r="R279" s="5">
        <v>274</v>
      </c>
      <c r="S279" s="6">
        <v>2240</v>
      </c>
      <c r="U279" s="5">
        <v>8706657</v>
      </c>
      <c r="V279" s="5">
        <v>57582</v>
      </c>
      <c r="W279" s="62">
        <v>330434</v>
      </c>
    </row>
    <row r="280" spans="1:23" x14ac:dyDescent="0.15">
      <c r="A280" s="3">
        <v>45688</v>
      </c>
      <c r="B280" s="5">
        <v>88356155</v>
      </c>
      <c r="C280" s="5">
        <v>136364</v>
      </c>
      <c r="D280" s="5">
        <v>358531</v>
      </c>
      <c r="E280" s="5">
        <v>54948</v>
      </c>
      <c r="F280" s="5">
        <v>888324</v>
      </c>
      <c r="G280" s="5">
        <v>4385745</v>
      </c>
      <c r="H280" s="5">
        <v>2423036</v>
      </c>
      <c r="I280" s="5">
        <v>9729134</v>
      </c>
      <c r="J280" s="5">
        <v>397678</v>
      </c>
      <c r="K280" s="5">
        <v>5251100</v>
      </c>
      <c r="L280" s="5">
        <v>2331734.9999999967</v>
      </c>
      <c r="M280" s="5">
        <v>2440</v>
      </c>
      <c r="N280" s="5">
        <v>8162909</v>
      </c>
      <c r="O280" s="5">
        <v>15285</v>
      </c>
      <c r="P280" s="5">
        <v>48298235</v>
      </c>
      <c r="Q280" s="5">
        <v>4954267</v>
      </c>
      <c r="R280" s="5">
        <v>200</v>
      </c>
      <c r="S280" s="5">
        <v>1260</v>
      </c>
      <c r="T280" s="5"/>
      <c r="U280" s="5">
        <v>11262653</v>
      </c>
      <c r="V280" s="5">
        <v>50031</v>
      </c>
      <c r="W280" s="62">
        <v>318122</v>
      </c>
    </row>
    <row r="281" spans="1:23" x14ac:dyDescent="0.15">
      <c r="A281" s="3">
        <v>45716</v>
      </c>
      <c r="B281" s="5">
        <v>86354793</v>
      </c>
      <c r="C281" s="5">
        <v>135670</v>
      </c>
      <c r="D281" s="5">
        <v>269974</v>
      </c>
      <c r="E281" s="5">
        <v>29123</v>
      </c>
      <c r="F281" s="5">
        <v>913131</v>
      </c>
      <c r="G281" s="5">
        <v>4383905</v>
      </c>
      <c r="H281" s="5">
        <v>2383441</v>
      </c>
      <c r="I281" s="5">
        <v>8614150</v>
      </c>
      <c r="J281" s="5">
        <v>401702</v>
      </c>
      <c r="K281" s="5">
        <v>4953869</v>
      </c>
      <c r="L281" s="5">
        <v>2009407.0000000012</v>
      </c>
      <c r="M281" s="5">
        <v>1779</v>
      </c>
      <c r="N281" s="5">
        <v>8322717</v>
      </c>
      <c r="O281" s="5">
        <v>12381</v>
      </c>
      <c r="P281" s="5">
        <v>46250133</v>
      </c>
      <c r="Q281" s="5">
        <v>5146657</v>
      </c>
      <c r="R281" s="5">
        <v>241.99999999999997</v>
      </c>
      <c r="S281" s="5">
        <v>13510</v>
      </c>
      <c r="T281" s="5"/>
      <c r="U281" s="5">
        <v>9965147</v>
      </c>
      <c r="V281" s="5">
        <v>49349</v>
      </c>
      <c r="W281" s="62">
        <v>212224</v>
      </c>
    </row>
    <row r="282" spans="1:23" x14ac:dyDescent="0.15">
      <c r="A282" s="3">
        <v>45747</v>
      </c>
      <c r="B282" s="5">
        <v>97408646</v>
      </c>
      <c r="C282" s="5">
        <v>121064</v>
      </c>
      <c r="D282" s="5">
        <v>314900</v>
      </c>
      <c r="E282" s="5">
        <v>32900</v>
      </c>
      <c r="F282" s="5">
        <v>597514</v>
      </c>
      <c r="G282" s="5">
        <v>4388373</v>
      </c>
      <c r="H282" s="5">
        <v>2454790</v>
      </c>
      <c r="I282" s="5">
        <v>8967826</v>
      </c>
      <c r="J282" s="5">
        <v>416150.00000000006</v>
      </c>
      <c r="K282" s="5">
        <v>4987533</v>
      </c>
      <c r="L282" s="5">
        <v>2211298.0000000056</v>
      </c>
      <c r="M282" s="5">
        <v>1065</v>
      </c>
      <c r="N282" s="5">
        <v>8724127</v>
      </c>
      <c r="O282" s="5">
        <v>13344</v>
      </c>
      <c r="P282" s="5">
        <v>51051944</v>
      </c>
      <c r="Q282" s="5">
        <v>5320074</v>
      </c>
      <c r="R282" s="5">
        <v>262</v>
      </c>
      <c r="S282" s="5">
        <v>419.99999999999994</v>
      </c>
      <c r="T282" s="5"/>
      <c r="U282" s="5">
        <v>10045039</v>
      </c>
      <c r="V282" s="5">
        <v>83796</v>
      </c>
      <c r="W282" s="62">
        <v>262366</v>
      </c>
    </row>
    <row r="283" spans="1:23" x14ac:dyDescent="0.15">
      <c r="A283" s="3">
        <v>45777</v>
      </c>
      <c r="B283" s="5">
        <v>103777675</v>
      </c>
      <c r="C283" s="5">
        <v>155264</v>
      </c>
      <c r="D283" s="5">
        <v>320536</v>
      </c>
      <c r="E283" s="5">
        <v>44308</v>
      </c>
      <c r="F283" s="5">
        <v>1032644</v>
      </c>
      <c r="G283" s="5">
        <v>4831466</v>
      </c>
      <c r="H283" s="5">
        <v>2551249</v>
      </c>
      <c r="I283" s="5">
        <v>11106773</v>
      </c>
      <c r="J283" s="5">
        <v>434623</v>
      </c>
      <c r="K283" s="5">
        <v>5585116</v>
      </c>
      <c r="L283" s="5">
        <v>2339133.0000000028</v>
      </c>
      <c r="M283" s="5">
        <v>1847</v>
      </c>
      <c r="N283" s="5">
        <v>8051960</v>
      </c>
      <c r="O283" s="6">
        <v>-536</v>
      </c>
      <c r="P283" s="5">
        <v>54690272</v>
      </c>
      <c r="Q283" s="5">
        <v>5519763</v>
      </c>
      <c r="R283" s="5">
        <v>299</v>
      </c>
      <c r="S283" s="5">
        <v>3710</v>
      </c>
      <c r="T283" s="5"/>
      <c r="U283" s="5">
        <v>10173110</v>
      </c>
      <c r="V283" s="5">
        <v>7580</v>
      </c>
      <c r="W283" s="62">
        <v>382702</v>
      </c>
    </row>
    <row r="284" spans="1:23" x14ac:dyDescent="0.15">
      <c r="A284" s="3">
        <v>45808</v>
      </c>
      <c r="B284" s="5">
        <v>122748401</v>
      </c>
      <c r="C284" s="5">
        <v>148048</v>
      </c>
      <c r="D284" s="5">
        <v>785136</v>
      </c>
      <c r="E284" s="5">
        <v>36943</v>
      </c>
      <c r="F284" s="5">
        <v>809900</v>
      </c>
      <c r="G284" s="5">
        <v>4687600</v>
      </c>
      <c r="H284" s="5">
        <v>2378645</v>
      </c>
      <c r="I284" s="5">
        <v>12273314</v>
      </c>
      <c r="J284" s="5">
        <v>540791</v>
      </c>
      <c r="K284" s="5">
        <v>5275623</v>
      </c>
      <c r="L284" s="5">
        <v>2510563.9999999986</v>
      </c>
      <c r="M284" s="5">
        <v>1311</v>
      </c>
      <c r="N284" s="5">
        <v>10234704</v>
      </c>
      <c r="O284" s="6">
        <v>-392</v>
      </c>
      <c r="P284" s="5">
        <v>67434568</v>
      </c>
      <c r="Q284" s="5">
        <v>6198108</v>
      </c>
      <c r="R284" s="5">
        <v>358</v>
      </c>
      <c r="S284" s="5">
        <v>1330</v>
      </c>
      <c r="T284" s="5"/>
      <c r="U284" s="5">
        <v>13786441</v>
      </c>
      <c r="V284" s="5">
        <v>3958</v>
      </c>
      <c r="W284" s="62">
        <v>315450</v>
      </c>
    </row>
    <row r="285" spans="1:23" x14ac:dyDescent="0.15">
      <c r="A285" s="3">
        <v>45838</v>
      </c>
      <c r="B285" s="5">
        <v>133875528</v>
      </c>
      <c r="C285" s="5">
        <v>169305</v>
      </c>
      <c r="D285" s="5">
        <v>283400</v>
      </c>
      <c r="E285" s="5">
        <v>52520</v>
      </c>
      <c r="F285" s="5">
        <v>955533</v>
      </c>
      <c r="G285" s="5">
        <v>4828856</v>
      </c>
      <c r="H285" s="5">
        <v>2586683</v>
      </c>
      <c r="I285" s="5">
        <v>13006957</v>
      </c>
      <c r="J285" s="5">
        <v>481113</v>
      </c>
      <c r="K285" s="5">
        <v>5421704</v>
      </c>
      <c r="L285" s="5">
        <v>2348149</v>
      </c>
      <c r="M285" s="5">
        <v>1297</v>
      </c>
      <c r="N285" s="5">
        <v>8237487</v>
      </c>
      <c r="O285" s="6">
        <v>-400</v>
      </c>
      <c r="P285" s="5">
        <v>74458425</v>
      </c>
      <c r="Q285" s="5">
        <v>6662280</v>
      </c>
      <c r="R285" s="5">
        <v>281</v>
      </c>
      <c r="S285" s="5">
        <v>909</v>
      </c>
      <c r="T285" s="5"/>
      <c r="U285" s="5">
        <v>13396077</v>
      </c>
      <c r="V285" s="5">
        <v>7329</v>
      </c>
      <c r="W285" s="62">
        <v>464926</v>
      </c>
    </row>
    <row r="286" spans="1:23" x14ac:dyDescent="0.15">
      <c r="A286" s="3">
        <v>45869</v>
      </c>
      <c r="B286" s="5">
        <v>130752915</v>
      </c>
      <c r="C286" s="5">
        <v>184351</v>
      </c>
      <c r="D286" s="5">
        <v>311754</v>
      </c>
      <c r="E286" s="5">
        <v>50975</v>
      </c>
      <c r="F286" s="5">
        <v>725472</v>
      </c>
      <c r="G286" s="5">
        <v>4445725</v>
      </c>
      <c r="H286" s="5">
        <v>2359222</v>
      </c>
      <c r="I286" s="5">
        <v>12941270</v>
      </c>
      <c r="J286" s="5">
        <v>547605</v>
      </c>
      <c r="K286" s="5">
        <v>5345290</v>
      </c>
      <c r="L286" s="5">
        <v>2579469.0000000009</v>
      </c>
      <c r="M286" s="5">
        <v>1705</v>
      </c>
      <c r="N286" s="5">
        <v>7358709</v>
      </c>
      <c r="O286" s="6">
        <v>90</v>
      </c>
      <c r="P286" s="5">
        <v>73777194</v>
      </c>
      <c r="Q286" s="5">
        <v>5847433</v>
      </c>
      <c r="R286" s="5">
        <v>290</v>
      </c>
      <c r="S286" s="5">
        <v>1260</v>
      </c>
      <c r="T286" s="5"/>
      <c r="U286" s="5">
        <v>11157871</v>
      </c>
      <c r="V286" s="5">
        <v>10743</v>
      </c>
      <c r="W286" s="62">
        <v>416182</v>
      </c>
    </row>
    <row r="287" spans="1:23" x14ac:dyDescent="0.15">
      <c r="A287" s="3">
        <v>45900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</row>
    <row r="288" spans="1:23" x14ac:dyDescent="0.15">
      <c r="A288" s="3">
        <v>45930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</row>
    <row r="289" spans="1:22" x14ac:dyDescent="0.15">
      <c r="A289" s="3">
        <v>45961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</row>
    <row r="290" spans="1:22" x14ac:dyDescent="0.15">
      <c r="A290" s="3">
        <v>45991</v>
      </c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</row>
    <row r="291" spans="1:22" x14ac:dyDescent="0.15">
      <c r="A291" s="3">
        <v>46022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</row>
    <row r="292" spans="1:22" x14ac:dyDescent="0.15">
      <c r="A292" s="3">
        <v>46053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</row>
    <row r="293" spans="1:22" x14ac:dyDescent="0.15">
      <c r="A293" s="3">
        <v>46081</v>
      </c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</row>
    <row r="294" spans="1:22" x14ac:dyDescent="0.15">
      <c r="A294" s="3">
        <v>46112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</row>
    <row r="295" spans="1:22" x14ac:dyDescent="0.15">
      <c r="A295" s="3">
        <v>46142</v>
      </c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</row>
    <row r="296" spans="1:22" x14ac:dyDescent="0.15">
      <c r="A296" s="3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</row>
    <row r="297" spans="1:22" x14ac:dyDescent="0.15">
      <c r="A297" s="3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</row>
    <row r="298" spans="1:22" x14ac:dyDescent="0.15">
      <c r="A298" s="3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</row>
    <row r="299" spans="1:22" x14ac:dyDescent="0.15">
      <c r="A299" s="3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</row>
    <row r="300" spans="1:22" x14ac:dyDescent="0.15">
      <c r="A300" s="3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</row>
    <row r="301" spans="1:22" x14ac:dyDescent="0.15">
      <c r="A301" s="3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</row>
    <row r="302" spans="1:22" x14ac:dyDescent="0.15">
      <c r="A302" s="3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</row>
    <row r="303" spans="1:22" x14ac:dyDescent="0.15">
      <c r="A303" s="3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</row>
    <row r="304" spans="1:22" x14ac:dyDescent="0.15"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</row>
    <row r="305" spans="2:22" x14ac:dyDescent="0.15"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</row>
    <row r="306" spans="2:22" x14ac:dyDescent="0.15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</row>
    <row r="307" spans="2:22" x14ac:dyDescent="0.1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</row>
    <row r="308" spans="2:22" x14ac:dyDescent="0.15"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</row>
    <row r="309" spans="2:22" x14ac:dyDescent="0.15"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</row>
    <row r="310" spans="2:22" x14ac:dyDescent="0.15"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</row>
    <row r="311" spans="2:22" x14ac:dyDescent="0.15"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</row>
    <row r="312" spans="2:22" x14ac:dyDescent="0.15"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</row>
    <row r="313" spans="2:22" x14ac:dyDescent="0.15"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</row>
    <row r="314" spans="2:22" x14ac:dyDescent="0.15"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</row>
    <row r="315" spans="2:22" x14ac:dyDescent="0.15"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</row>
    <row r="316" spans="2:22" x14ac:dyDescent="0.15"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</row>
    <row r="317" spans="2:22" x14ac:dyDescent="0.15"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</row>
    <row r="318" spans="2:22" x14ac:dyDescent="0.15"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</row>
    <row r="319" spans="2:22" x14ac:dyDescent="0.1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</row>
    <row r="320" spans="2:22" x14ac:dyDescent="0.15"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</row>
    <row r="321" spans="2:22" x14ac:dyDescent="0.1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</row>
    <row r="322" spans="2:22" x14ac:dyDescent="0.1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</row>
    <row r="323" spans="2:22" x14ac:dyDescent="0.1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</row>
    <row r="324" spans="2:22" x14ac:dyDescent="0.15"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</row>
    <row r="325" spans="2:22" x14ac:dyDescent="0.15"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</row>
    <row r="326" spans="2:22" x14ac:dyDescent="0.15"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</row>
    <row r="327" spans="2:22" x14ac:dyDescent="0.1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</row>
    <row r="328" spans="2:22" x14ac:dyDescent="0.15"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</row>
    <row r="329" spans="2:22" x14ac:dyDescent="0.15"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</row>
    <row r="330" spans="2:22" x14ac:dyDescent="0.15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</row>
    <row r="331" spans="2:22" x14ac:dyDescent="0.15"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</row>
    <row r="332" spans="2:22" x14ac:dyDescent="0.15"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</row>
    <row r="333" spans="2:22" x14ac:dyDescent="0.1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</row>
    <row r="334" spans="2:22" x14ac:dyDescent="0.1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</row>
    <row r="335" spans="2:22" x14ac:dyDescent="0.15"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</row>
    <row r="336" spans="2:22" x14ac:dyDescent="0.15"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</row>
    <row r="337" spans="2:22" x14ac:dyDescent="0.15"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</row>
    <row r="338" spans="2:22" x14ac:dyDescent="0.15"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</row>
    <row r="339" spans="2:22" x14ac:dyDescent="0.15"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</row>
    <row r="340" spans="2:22" x14ac:dyDescent="0.15"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</row>
    <row r="341" spans="2:22" x14ac:dyDescent="0.15"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</row>
    <row r="342" spans="2:22" x14ac:dyDescent="0.15"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</row>
    <row r="343" spans="2:22" x14ac:dyDescent="0.15"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</row>
    <row r="344" spans="2:22" x14ac:dyDescent="0.15"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</row>
    <row r="345" spans="2:22" x14ac:dyDescent="0.15"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</row>
    <row r="346" spans="2:22" x14ac:dyDescent="0.15"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</row>
    <row r="347" spans="2:22" x14ac:dyDescent="0.15"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</row>
    <row r="348" spans="2:22" x14ac:dyDescent="0.15"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</row>
    <row r="349" spans="2:22" x14ac:dyDescent="0.15"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</row>
    <row r="350" spans="2:22" x14ac:dyDescent="0.15"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</row>
    <row r="351" spans="2:22" x14ac:dyDescent="0.15"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</row>
    <row r="352" spans="2:22" x14ac:dyDescent="0.15"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</row>
    <row r="353" spans="2:22" x14ac:dyDescent="0.15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</row>
    <row r="354" spans="2:22" x14ac:dyDescent="0.15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</row>
    <row r="355" spans="2:22" x14ac:dyDescent="0.15"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</row>
    <row r="356" spans="2:22" x14ac:dyDescent="0.15"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</row>
    <row r="357" spans="2:22" x14ac:dyDescent="0.15"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</row>
    <row r="358" spans="2:22" x14ac:dyDescent="0.15"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</row>
    <row r="359" spans="2:22" x14ac:dyDescent="0.15"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</row>
    <row r="360" spans="2:22" x14ac:dyDescent="0.15"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</row>
    <row r="361" spans="2:22" x14ac:dyDescent="0.1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</row>
    <row r="362" spans="2:22" x14ac:dyDescent="0.15"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</row>
    <row r="363" spans="2:22" x14ac:dyDescent="0.1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</row>
    <row r="364" spans="2:22" x14ac:dyDescent="0.15"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</row>
    <row r="365" spans="2:22" x14ac:dyDescent="0.15"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</row>
    <row r="366" spans="2:22" x14ac:dyDescent="0.15"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</row>
    <row r="367" spans="2:22" x14ac:dyDescent="0.15"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</row>
    <row r="368" spans="2:22" x14ac:dyDescent="0.15"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</row>
    <row r="369" spans="2:22" x14ac:dyDescent="0.15"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</row>
    <row r="370" spans="2:22" x14ac:dyDescent="0.15"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</row>
    <row r="371" spans="2:22" x14ac:dyDescent="0.15"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</row>
    <row r="372" spans="2:22" x14ac:dyDescent="0.15"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</row>
    <row r="373" spans="2:22" x14ac:dyDescent="0.1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</row>
    <row r="374" spans="2:22" x14ac:dyDescent="0.15"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</row>
    <row r="375" spans="2:22" x14ac:dyDescent="0.15"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</row>
    <row r="376" spans="2:22" x14ac:dyDescent="0.15"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</row>
    <row r="377" spans="2:22" x14ac:dyDescent="0.15"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</row>
    <row r="378" spans="2:22" x14ac:dyDescent="0.15"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</row>
    <row r="379" spans="2:22" x14ac:dyDescent="0.15"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</row>
    <row r="380" spans="2:22" x14ac:dyDescent="0.15"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</row>
    <row r="381" spans="2:22" x14ac:dyDescent="0.15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</row>
    <row r="382" spans="2:22" x14ac:dyDescent="0.15"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</row>
    <row r="383" spans="2:22" x14ac:dyDescent="0.15"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</row>
    <row r="384" spans="2:22" x14ac:dyDescent="0.15"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</row>
    <row r="385" spans="2:22" x14ac:dyDescent="0.1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</row>
    <row r="386" spans="2:22" x14ac:dyDescent="0.15"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</row>
    <row r="387" spans="2:22" x14ac:dyDescent="0.15"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</row>
    <row r="388" spans="2:22" x14ac:dyDescent="0.15"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</row>
    <row r="389" spans="2:22" x14ac:dyDescent="0.15"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</row>
    <row r="390" spans="2:22" x14ac:dyDescent="0.15"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</row>
    <row r="391" spans="2:22" x14ac:dyDescent="0.15"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</row>
    <row r="392" spans="2:22" x14ac:dyDescent="0.15"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</row>
    <row r="393" spans="2:22" x14ac:dyDescent="0.15"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</row>
    <row r="394" spans="2:22" x14ac:dyDescent="0.1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</row>
    <row r="395" spans="2:22" x14ac:dyDescent="0.15"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</row>
    <row r="396" spans="2:22" x14ac:dyDescent="0.15"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</row>
    <row r="397" spans="2:22" x14ac:dyDescent="0.15"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</row>
    <row r="398" spans="2:22" x14ac:dyDescent="0.15"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</row>
    <row r="399" spans="2:22" x14ac:dyDescent="0.15"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</row>
    <row r="400" spans="2:22" x14ac:dyDescent="0.15"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</row>
    <row r="401" spans="2:22" x14ac:dyDescent="0.1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</row>
    <row r="402" spans="2:22" x14ac:dyDescent="0.15"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</row>
    <row r="403" spans="2:22" x14ac:dyDescent="0.1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</row>
    <row r="404" spans="2:22" x14ac:dyDescent="0.15"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</row>
    <row r="405" spans="2:22" x14ac:dyDescent="0.15"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</row>
    <row r="406" spans="2:22" x14ac:dyDescent="0.15"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</row>
    <row r="407" spans="2:22" x14ac:dyDescent="0.15"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</row>
    <row r="408" spans="2:22" x14ac:dyDescent="0.15"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</row>
    <row r="409" spans="2:22" x14ac:dyDescent="0.15"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</row>
    <row r="410" spans="2:22" x14ac:dyDescent="0.15"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</row>
    <row r="411" spans="2:22" x14ac:dyDescent="0.15"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</row>
    <row r="412" spans="2:22" x14ac:dyDescent="0.15"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</row>
    <row r="413" spans="2:22" x14ac:dyDescent="0.1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</row>
    <row r="414" spans="2:22" x14ac:dyDescent="0.15"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</row>
    <row r="415" spans="2:22" x14ac:dyDescent="0.15"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</row>
    <row r="416" spans="2:22" x14ac:dyDescent="0.15"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</row>
    <row r="417" spans="2:22" x14ac:dyDescent="0.15"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</row>
    <row r="418" spans="2:22" x14ac:dyDescent="0.1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</row>
    <row r="419" spans="2:22" x14ac:dyDescent="0.15"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</row>
    <row r="420" spans="2:22" x14ac:dyDescent="0.15"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</row>
    <row r="421" spans="2:22" x14ac:dyDescent="0.15"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</row>
    <row r="422" spans="2:22" x14ac:dyDescent="0.15"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</row>
    <row r="423" spans="2:22" x14ac:dyDescent="0.15"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</row>
    <row r="424" spans="2:22" x14ac:dyDescent="0.15"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</row>
    <row r="425" spans="2:22" x14ac:dyDescent="0.15"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</row>
    <row r="426" spans="2:22" x14ac:dyDescent="0.15"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</row>
    <row r="427" spans="2:22" x14ac:dyDescent="0.15"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</row>
    <row r="428" spans="2:22" x14ac:dyDescent="0.15"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</row>
    <row r="429" spans="2:22" x14ac:dyDescent="0.15"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</row>
    <row r="430" spans="2:22" x14ac:dyDescent="0.15"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</row>
    <row r="431" spans="2:22" x14ac:dyDescent="0.15"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</row>
    <row r="432" spans="2:22" x14ac:dyDescent="0.15"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</row>
    <row r="433" spans="2:22" x14ac:dyDescent="0.15"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</row>
    <row r="434" spans="2:22" x14ac:dyDescent="0.15"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</row>
    <row r="435" spans="2:22" x14ac:dyDescent="0.15"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</row>
    <row r="436" spans="2:22" x14ac:dyDescent="0.15"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</row>
    <row r="437" spans="2:22" x14ac:dyDescent="0.15"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</row>
    <row r="438" spans="2:22" x14ac:dyDescent="0.15"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</row>
    <row r="439" spans="2:22" x14ac:dyDescent="0.15"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</row>
    <row r="440" spans="2:22" x14ac:dyDescent="0.15"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</row>
    <row r="441" spans="2:22" x14ac:dyDescent="0.15"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</row>
    <row r="442" spans="2:22" x14ac:dyDescent="0.15"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</row>
    <row r="443" spans="2:22" x14ac:dyDescent="0.15"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</row>
    <row r="444" spans="2:22" x14ac:dyDescent="0.15"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</row>
    <row r="445" spans="2:22" x14ac:dyDescent="0.15"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</row>
    <row r="446" spans="2:22" x14ac:dyDescent="0.15"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</row>
    <row r="447" spans="2:22" x14ac:dyDescent="0.15"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</row>
    <row r="448" spans="2:22" x14ac:dyDescent="0.15"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</row>
    <row r="449" spans="2:22" x14ac:dyDescent="0.15"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</row>
    <row r="450" spans="2:22" x14ac:dyDescent="0.15"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</row>
    <row r="451" spans="2:22" x14ac:dyDescent="0.15"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</row>
    <row r="452" spans="2:22" x14ac:dyDescent="0.15"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</row>
    <row r="453" spans="2:22" x14ac:dyDescent="0.15"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</row>
    <row r="454" spans="2:22" x14ac:dyDescent="0.15"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</row>
    <row r="455" spans="2:22" x14ac:dyDescent="0.15"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</row>
    <row r="456" spans="2:22" x14ac:dyDescent="0.15"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</row>
    <row r="457" spans="2:22" x14ac:dyDescent="0.15"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</row>
    <row r="458" spans="2:22" x14ac:dyDescent="0.15"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</row>
    <row r="459" spans="2:22" x14ac:dyDescent="0.15"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</row>
    <row r="460" spans="2:22" x14ac:dyDescent="0.15"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</row>
    <row r="461" spans="2:22" x14ac:dyDescent="0.15"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</row>
    <row r="462" spans="2:22" x14ac:dyDescent="0.15"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</row>
    <row r="463" spans="2:22" x14ac:dyDescent="0.15"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</row>
    <row r="464" spans="2:22" x14ac:dyDescent="0.15"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</row>
    <row r="465" spans="2:22" x14ac:dyDescent="0.15"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</row>
    <row r="466" spans="2:22" x14ac:dyDescent="0.15"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</row>
    <row r="467" spans="2:22" x14ac:dyDescent="0.15"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</row>
    <row r="468" spans="2:22" x14ac:dyDescent="0.15"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</row>
    <row r="469" spans="2:22" x14ac:dyDescent="0.15"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</row>
    <row r="470" spans="2:22" x14ac:dyDescent="0.15"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</row>
    <row r="471" spans="2:22" x14ac:dyDescent="0.15"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</row>
    <row r="472" spans="2:22" x14ac:dyDescent="0.15"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</row>
    <row r="473" spans="2:22" x14ac:dyDescent="0.15"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</row>
    <row r="474" spans="2:22" x14ac:dyDescent="0.15"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</row>
    <row r="475" spans="2:22" x14ac:dyDescent="0.15"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</row>
    <row r="476" spans="2:22" x14ac:dyDescent="0.15"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</row>
    <row r="477" spans="2:22" x14ac:dyDescent="0.15"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</row>
    <row r="478" spans="2:22" x14ac:dyDescent="0.15"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</row>
    <row r="479" spans="2:22" x14ac:dyDescent="0.15"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</row>
    <row r="480" spans="2:22" x14ac:dyDescent="0.15"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</row>
    <row r="481" spans="2:22" x14ac:dyDescent="0.15"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</row>
    <row r="482" spans="2:22" x14ac:dyDescent="0.15"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</row>
    <row r="483" spans="2:22" x14ac:dyDescent="0.15"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</row>
    <row r="484" spans="2:22" x14ac:dyDescent="0.15"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</row>
    <row r="485" spans="2:22" x14ac:dyDescent="0.15"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</row>
    <row r="486" spans="2:22" x14ac:dyDescent="0.15"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</row>
    <row r="487" spans="2:22" x14ac:dyDescent="0.15"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</row>
    <row r="488" spans="2:22" x14ac:dyDescent="0.15"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</row>
    <row r="489" spans="2:22" x14ac:dyDescent="0.15"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</row>
    <row r="490" spans="2:22" x14ac:dyDescent="0.15"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</row>
    <row r="491" spans="2:22" x14ac:dyDescent="0.15"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</row>
    <row r="492" spans="2:22" x14ac:dyDescent="0.15"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</row>
    <row r="493" spans="2:22" x14ac:dyDescent="0.15"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</row>
    <row r="494" spans="2:22" x14ac:dyDescent="0.15"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</row>
    <row r="495" spans="2:22" x14ac:dyDescent="0.15"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</row>
    <row r="496" spans="2:22" x14ac:dyDescent="0.15"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</row>
    <row r="497" spans="2:22" x14ac:dyDescent="0.15"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</row>
    <row r="498" spans="2:22" x14ac:dyDescent="0.15"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</row>
    <row r="499" spans="2:22" x14ac:dyDescent="0.15"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</row>
    <row r="500" spans="2:22" x14ac:dyDescent="0.15"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</row>
    <row r="501" spans="2:22" x14ac:dyDescent="0.15"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</row>
    <row r="502" spans="2:22" x14ac:dyDescent="0.15"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</row>
    <row r="503" spans="2:22" x14ac:dyDescent="0.15"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</row>
    <row r="504" spans="2:22" x14ac:dyDescent="0.15"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</row>
    <row r="505" spans="2:22" x14ac:dyDescent="0.15"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</row>
    <row r="506" spans="2:22" x14ac:dyDescent="0.15"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</row>
    <row r="507" spans="2:22" x14ac:dyDescent="0.15"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</row>
    <row r="508" spans="2:22" x14ac:dyDescent="0.15"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</row>
    <row r="509" spans="2:22" x14ac:dyDescent="0.15"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</row>
    <row r="510" spans="2:22" x14ac:dyDescent="0.15"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</row>
    <row r="511" spans="2:22" x14ac:dyDescent="0.15"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</row>
    <row r="512" spans="2:22" x14ac:dyDescent="0.15"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</row>
    <row r="513" spans="2:22" x14ac:dyDescent="0.15"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</row>
    <row r="514" spans="2:22" x14ac:dyDescent="0.15"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</row>
    <row r="515" spans="2:22" x14ac:dyDescent="0.15"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</row>
    <row r="516" spans="2:22" x14ac:dyDescent="0.15"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</row>
    <row r="517" spans="2:22" x14ac:dyDescent="0.15"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</row>
    <row r="518" spans="2:22" x14ac:dyDescent="0.15"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</row>
    <row r="519" spans="2:22" x14ac:dyDescent="0.15"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</row>
    <row r="520" spans="2:22" x14ac:dyDescent="0.15"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</row>
    <row r="521" spans="2:22" x14ac:dyDescent="0.15"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</row>
    <row r="522" spans="2:22" x14ac:dyDescent="0.15"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</row>
    <row r="523" spans="2:22" x14ac:dyDescent="0.15"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</row>
    <row r="524" spans="2:22" x14ac:dyDescent="0.15"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</row>
    <row r="525" spans="2:22" x14ac:dyDescent="0.15"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</row>
    <row r="526" spans="2:22" x14ac:dyDescent="0.15"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</row>
    <row r="527" spans="2:22" x14ac:dyDescent="0.15"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</row>
    <row r="528" spans="2:22" x14ac:dyDescent="0.15"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</row>
    <row r="529" spans="2:22" x14ac:dyDescent="0.15"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</row>
    <row r="530" spans="2:22" x14ac:dyDescent="0.15"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</row>
    <row r="531" spans="2:22" x14ac:dyDescent="0.15"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</row>
    <row r="532" spans="2:22" x14ac:dyDescent="0.15"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</row>
    <row r="533" spans="2:22" x14ac:dyDescent="0.15"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</row>
    <row r="534" spans="2:22" x14ac:dyDescent="0.15"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</row>
    <row r="535" spans="2:22" x14ac:dyDescent="0.15"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</row>
    <row r="536" spans="2:22" x14ac:dyDescent="0.15"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</row>
    <row r="537" spans="2:22" x14ac:dyDescent="0.15"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</row>
    <row r="538" spans="2:22" x14ac:dyDescent="0.15"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</row>
    <row r="539" spans="2:22" x14ac:dyDescent="0.15"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</row>
    <row r="540" spans="2:22" x14ac:dyDescent="0.15"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</row>
    <row r="541" spans="2:22" x14ac:dyDescent="0.15"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</row>
    <row r="542" spans="2:22" x14ac:dyDescent="0.15"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</row>
    <row r="543" spans="2:22" x14ac:dyDescent="0.15"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</row>
    <row r="544" spans="2:22" x14ac:dyDescent="0.15"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</row>
    <row r="545" spans="2:22" x14ac:dyDescent="0.15"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</row>
    <row r="546" spans="2:22" x14ac:dyDescent="0.15"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</row>
    <row r="547" spans="2:22" x14ac:dyDescent="0.15"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</row>
    <row r="548" spans="2:22" x14ac:dyDescent="0.15"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</row>
    <row r="549" spans="2:22" x14ac:dyDescent="0.15"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</row>
    <row r="550" spans="2:22" x14ac:dyDescent="0.15"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</row>
    <row r="551" spans="2:22" x14ac:dyDescent="0.15"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</row>
    <row r="552" spans="2:22" x14ac:dyDescent="0.15"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</row>
    <row r="553" spans="2:22" x14ac:dyDescent="0.15"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</row>
    <row r="554" spans="2:22" x14ac:dyDescent="0.15"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</row>
    <row r="555" spans="2:22" x14ac:dyDescent="0.15"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</row>
    <row r="556" spans="2:22" x14ac:dyDescent="0.15"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</row>
    <row r="557" spans="2:22" x14ac:dyDescent="0.15"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</row>
    <row r="558" spans="2:22" x14ac:dyDescent="0.15"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</row>
    <row r="559" spans="2:22" x14ac:dyDescent="0.15"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</row>
    <row r="560" spans="2:22" x14ac:dyDescent="0.15"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</row>
    <row r="561" spans="2:22" x14ac:dyDescent="0.15"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</row>
    <row r="562" spans="2:22" x14ac:dyDescent="0.15"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</row>
    <row r="563" spans="2:22" x14ac:dyDescent="0.15"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</row>
    <row r="564" spans="2:22" x14ac:dyDescent="0.15"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</row>
    <row r="565" spans="2:22" x14ac:dyDescent="0.15"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</row>
    <row r="566" spans="2:22" x14ac:dyDescent="0.15"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</row>
    <row r="567" spans="2:22" x14ac:dyDescent="0.15"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</row>
    <row r="568" spans="2:22" x14ac:dyDescent="0.15"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</row>
    <row r="569" spans="2:22" x14ac:dyDescent="0.15"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</row>
    <row r="570" spans="2:22" x14ac:dyDescent="0.15"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</row>
    <row r="571" spans="2:22" x14ac:dyDescent="0.15"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</row>
    <row r="572" spans="2:22" x14ac:dyDescent="0.15"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</row>
    <row r="573" spans="2:22" x14ac:dyDescent="0.15"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</row>
    <row r="574" spans="2:22" x14ac:dyDescent="0.15"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</row>
    <row r="575" spans="2:22" x14ac:dyDescent="0.15"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</row>
    <row r="576" spans="2:22" x14ac:dyDescent="0.15"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</row>
    <row r="577" spans="2:22" x14ac:dyDescent="0.15"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</row>
    <row r="578" spans="2:22" x14ac:dyDescent="0.15"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</row>
    <row r="579" spans="2:22" x14ac:dyDescent="0.15"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</row>
    <row r="580" spans="2:22" x14ac:dyDescent="0.15"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</row>
    <row r="581" spans="2:22" x14ac:dyDescent="0.15"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</row>
    <row r="582" spans="2:22" x14ac:dyDescent="0.15"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</row>
    <row r="583" spans="2:22" x14ac:dyDescent="0.15"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</row>
    <row r="584" spans="2:22" x14ac:dyDescent="0.15"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</row>
    <row r="585" spans="2:22" x14ac:dyDescent="0.15"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</row>
    <row r="586" spans="2:22" x14ac:dyDescent="0.15"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</row>
    <row r="587" spans="2:22" x14ac:dyDescent="0.15"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</row>
    <row r="588" spans="2:22" x14ac:dyDescent="0.15"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</row>
    <row r="589" spans="2:22" x14ac:dyDescent="0.15"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</row>
    <row r="590" spans="2:22" x14ac:dyDescent="0.15"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</row>
    <row r="591" spans="2:22" x14ac:dyDescent="0.15"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</row>
    <row r="592" spans="2:22" x14ac:dyDescent="0.15"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</row>
    <row r="593" spans="2:22" x14ac:dyDescent="0.15"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</row>
    <row r="594" spans="2:22" x14ac:dyDescent="0.15"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</row>
    <row r="595" spans="2:22" x14ac:dyDescent="0.15"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</row>
    <row r="596" spans="2:22" x14ac:dyDescent="0.15"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</row>
    <row r="597" spans="2:22" x14ac:dyDescent="0.15"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</row>
    <row r="598" spans="2:22" x14ac:dyDescent="0.15"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</row>
    <row r="599" spans="2:22" x14ac:dyDescent="0.15"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</row>
    <row r="600" spans="2:22" x14ac:dyDescent="0.15"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</row>
    <row r="601" spans="2:22" x14ac:dyDescent="0.15"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</row>
    <row r="602" spans="2:22" x14ac:dyDescent="0.15"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</row>
    <row r="603" spans="2:22" x14ac:dyDescent="0.15"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</row>
    <row r="604" spans="2:22" x14ac:dyDescent="0.15"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</row>
    <row r="605" spans="2:22" x14ac:dyDescent="0.15"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</row>
    <row r="606" spans="2:22" x14ac:dyDescent="0.15"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</row>
    <row r="607" spans="2:22" x14ac:dyDescent="0.15"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</row>
    <row r="608" spans="2:22" x14ac:dyDescent="0.15"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</row>
    <row r="609" spans="2:22" x14ac:dyDescent="0.15"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</row>
    <row r="610" spans="2:22" x14ac:dyDescent="0.15"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</row>
    <row r="611" spans="2:22" x14ac:dyDescent="0.15"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</row>
    <row r="612" spans="2:22" x14ac:dyDescent="0.15"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</row>
    <row r="613" spans="2:22" x14ac:dyDescent="0.15"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</row>
    <row r="614" spans="2:22" x14ac:dyDescent="0.15"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</row>
    <row r="615" spans="2:22" x14ac:dyDescent="0.15"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</row>
    <row r="616" spans="2:22" x14ac:dyDescent="0.15"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</row>
    <row r="617" spans="2:22" x14ac:dyDescent="0.15"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</row>
    <row r="618" spans="2:22" x14ac:dyDescent="0.15"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</row>
    <row r="619" spans="2:22" x14ac:dyDescent="0.15"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</row>
    <row r="620" spans="2:22" x14ac:dyDescent="0.15"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</row>
    <row r="621" spans="2:22" x14ac:dyDescent="0.15"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</row>
    <row r="622" spans="2:22" x14ac:dyDescent="0.15"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</row>
    <row r="623" spans="2:22" x14ac:dyDescent="0.15"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</row>
    <row r="624" spans="2:22" x14ac:dyDescent="0.15"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</row>
    <row r="625" spans="2:22" x14ac:dyDescent="0.15"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</row>
    <row r="626" spans="2:22" x14ac:dyDescent="0.15"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</row>
    <row r="627" spans="2:22" x14ac:dyDescent="0.15"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</row>
    <row r="628" spans="2:22" x14ac:dyDescent="0.15"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</row>
    <row r="629" spans="2:22" x14ac:dyDescent="0.15"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</row>
    <row r="630" spans="2:22" x14ac:dyDescent="0.15"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</row>
    <row r="631" spans="2:22" x14ac:dyDescent="0.15"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</row>
    <row r="632" spans="2:22" x14ac:dyDescent="0.15"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</row>
    <row r="633" spans="2:22" x14ac:dyDescent="0.15"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</row>
    <row r="634" spans="2:22" x14ac:dyDescent="0.15"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</row>
    <row r="635" spans="2:22" x14ac:dyDescent="0.15"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</row>
    <row r="636" spans="2:22" x14ac:dyDescent="0.15"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</row>
    <row r="637" spans="2:22" x14ac:dyDescent="0.15"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</row>
    <row r="638" spans="2:22" x14ac:dyDescent="0.15"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</row>
    <row r="639" spans="2:22" x14ac:dyDescent="0.15"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</row>
    <row r="640" spans="2:22" x14ac:dyDescent="0.15"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</row>
    <row r="641" spans="2:22" x14ac:dyDescent="0.15"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</row>
    <row r="642" spans="2:22" x14ac:dyDescent="0.15"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</row>
    <row r="643" spans="2:22" x14ac:dyDescent="0.15"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</row>
    <row r="644" spans="2:22" x14ac:dyDescent="0.15"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</row>
    <row r="645" spans="2:22" x14ac:dyDescent="0.15"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</row>
    <row r="646" spans="2:22" x14ac:dyDescent="0.15"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</row>
    <row r="647" spans="2:22" x14ac:dyDescent="0.15"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</row>
    <row r="648" spans="2:22" x14ac:dyDescent="0.15"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</row>
    <row r="649" spans="2:22" x14ac:dyDescent="0.15"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</row>
    <row r="650" spans="2:22" x14ac:dyDescent="0.15"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</row>
    <row r="651" spans="2:22" x14ac:dyDescent="0.15"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</row>
    <row r="652" spans="2:22" x14ac:dyDescent="0.15"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</row>
    <row r="653" spans="2:22" x14ac:dyDescent="0.15"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</row>
    <row r="654" spans="2:22" x14ac:dyDescent="0.15"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</row>
    <row r="655" spans="2:22" x14ac:dyDescent="0.15"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</row>
    <row r="656" spans="2:22" x14ac:dyDescent="0.15"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</row>
    <row r="657" spans="2:22" x14ac:dyDescent="0.15"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</row>
    <row r="658" spans="2:22" x14ac:dyDescent="0.15"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</row>
    <row r="659" spans="2:22" x14ac:dyDescent="0.15"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</row>
    <row r="660" spans="2:22" x14ac:dyDescent="0.15"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</row>
    <row r="661" spans="2:22" x14ac:dyDescent="0.15"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</row>
    <row r="662" spans="2:22" x14ac:dyDescent="0.15"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</row>
    <row r="663" spans="2:22" x14ac:dyDescent="0.15"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</row>
    <row r="664" spans="2:22" x14ac:dyDescent="0.15"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</row>
    <row r="665" spans="2:22" x14ac:dyDescent="0.15"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</row>
    <row r="666" spans="2:22" x14ac:dyDescent="0.15"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</row>
    <row r="667" spans="2:22" x14ac:dyDescent="0.15"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</row>
    <row r="668" spans="2:22" x14ac:dyDescent="0.15"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</row>
    <row r="669" spans="2:22" x14ac:dyDescent="0.15"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</row>
    <row r="670" spans="2:22" x14ac:dyDescent="0.15"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</row>
    <row r="671" spans="2:22" x14ac:dyDescent="0.15"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</row>
    <row r="672" spans="2:22" x14ac:dyDescent="0.15"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</row>
    <row r="673" spans="2:22" x14ac:dyDescent="0.15"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</row>
    <row r="674" spans="2:22" x14ac:dyDescent="0.15"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</row>
    <row r="675" spans="2:22" x14ac:dyDescent="0.15"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</row>
    <row r="676" spans="2:22" x14ac:dyDescent="0.15"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</row>
    <row r="677" spans="2:22" x14ac:dyDescent="0.15"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</row>
    <row r="678" spans="2:22" x14ac:dyDescent="0.15"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</row>
    <row r="679" spans="2:22" x14ac:dyDescent="0.15"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</row>
    <row r="680" spans="2:22" x14ac:dyDescent="0.15"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</row>
    <row r="681" spans="2:22" x14ac:dyDescent="0.15"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</row>
    <row r="682" spans="2:22" x14ac:dyDescent="0.15"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</row>
    <row r="683" spans="2:22" x14ac:dyDescent="0.15"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</row>
    <row r="684" spans="2:22" x14ac:dyDescent="0.15"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</row>
    <row r="685" spans="2:22" x14ac:dyDescent="0.15"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</row>
    <row r="686" spans="2:22" x14ac:dyDescent="0.15"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</row>
    <row r="687" spans="2:22" x14ac:dyDescent="0.15"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</row>
    <row r="688" spans="2:22" x14ac:dyDescent="0.15"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</row>
    <row r="689" spans="2:22" x14ac:dyDescent="0.15"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</row>
    <row r="690" spans="2:22" x14ac:dyDescent="0.15"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</row>
    <row r="691" spans="2:22" x14ac:dyDescent="0.15"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</row>
    <row r="692" spans="2:22" x14ac:dyDescent="0.15"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</row>
    <row r="693" spans="2:22" x14ac:dyDescent="0.15"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</row>
    <row r="694" spans="2:22" x14ac:dyDescent="0.15"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</row>
    <row r="695" spans="2:22" x14ac:dyDescent="0.15"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</row>
    <row r="696" spans="2:22" x14ac:dyDescent="0.15"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</row>
    <row r="697" spans="2:22" x14ac:dyDescent="0.15"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</row>
    <row r="698" spans="2:22" x14ac:dyDescent="0.15"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</row>
    <row r="699" spans="2:22" x14ac:dyDescent="0.15"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</row>
    <row r="700" spans="2:22" x14ac:dyDescent="0.15"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</row>
    <row r="701" spans="2:22" x14ac:dyDescent="0.15"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</row>
    <row r="702" spans="2:22" x14ac:dyDescent="0.15"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</row>
    <row r="703" spans="2:22" x14ac:dyDescent="0.15"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</row>
    <row r="704" spans="2:22" x14ac:dyDescent="0.15"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</row>
    <row r="705" spans="2:22" x14ac:dyDescent="0.15"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</row>
    <row r="706" spans="2:22" x14ac:dyDescent="0.15"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</row>
    <row r="707" spans="2:22" x14ac:dyDescent="0.15"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</row>
    <row r="708" spans="2:22" x14ac:dyDescent="0.15"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</row>
    <row r="709" spans="2:22" x14ac:dyDescent="0.15"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</row>
    <row r="710" spans="2:22" x14ac:dyDescent="0.15"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</row>
    <row r="711" spans="2:22" x14ac:dyDescent="0.15"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</row>
    <row r="712" spans="2:22" x14ac:dyDescent="0.15"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</row>
    <row r="713" spans="2:22" x14ac:dyDescent="0.15"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</row>
    <row r="714" spans="2:22" x14ac:dyDescent="0.15"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</row>
    <row r="715" spans="2:22" x14ac:dyDescent="0.15"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</row>
    <row r="716" spans="2:22" x14ac:dyDescent="0.15"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</row>
    <row r="717" spans="2:22" x14ac:dyDescent="0.15"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</row>
    <row r="718" spans="2:22" x14ac:dyDescent="0.15"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</row>
    <row r="719" spans="2:22" x14ac:dyDescent="0.15"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</row>
    <row r="720" spans="2:22" x14ac:dyDescent="0.15"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</row>
    <row r="721" spans="2:22" x14ac:dyDescent="0.15"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</row>
    <row r="722" spans="2:22" x14ac:dyDescent="0.15"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</row>
    <row r="723" spans="2:22" x14ac:dyDescent="0.15"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</row>
    <row r="724" spans="2:22" x14ac:dyDescent="0.15"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</row>
    <row r="725" spans="2:22" x14ac:dyDescent="0.15"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</row>
    <row r="726" spans="2:22" x14ac:dyDescent="0.15"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</row>
    <row r="727" spans="2:22" x14ac:dyDescent="0.15"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</row>
    <row r="728" spans="2:22" x14ac:dyDescent="0.15"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</row>
    <row r="729" spans="2:22" x14ac:dyDescent="0.15"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</row>
    <row r="730" spans="2:22" x14ac:dyDescent="0.15"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</row>
    <row r="731" spans="2:22" x14ac:dyDescent="0.15"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</row>
    <row r="732" spans="2:22" x14ac:dyDescent="0.15"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</row>
    <row r="733" spans="2:22" x14ac:dyDescent="0.15"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</row>
    <row r="734" spans="2:22" x14ac:dyDescent="0.15"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</row>
    <row r="735" spans="2:22" x14ac:dyDescent="0.15"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</row>
    <row r="736" spans="2:22" x14ac:dyDescent="0.15"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</row>
    <row r="737" spans="2:22" x14ac:dyDescent="0.15"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</row>
    <row r="738" spans="2:22" x14ac:dyDescent="0.15"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</row>
    <row r="739" spans="2:22" x14ac:dyDescent="0.15"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</row>
    <row r="740" spans="2:22" x14ac:dyDescent="0.15"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</row>
    <row r="741" spans="2:22" x14ac:dyDescent="0.15"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</row>
    <row r="742" spans="2:22" x14ac:dyDescent="0.15"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</row>
    <row r="743" spans="2:22" x14ac:dyDescent="0.15"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</row>
    <row r="744" spans="2:22" x14ac:dyDescent="0.15"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</row>
    <row r="745" spans="2:22" x14ac:dyDescent="0.15"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</row>
    <row r="746" spans="2:22" x14ac:dyDescent="0.15"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</row>
    <row r="747" spans="2:22" x14ac:dyDescent="0.15"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</row>
    <row r="748" spans="2:22" x14ac:dyDescent="0.15"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</row>
    <row r="749" spans="2:22" x14ac:dyDescent="0.15"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</row>
    <row r="750" spans="2:22" x14ac:dyDescent="0.15"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</row>
    <row r="751" spans="2:22" x14ac:dyDescent="0.15"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</row>
    <row r="752" spans="2:22" x14ac:dyDescent="0.15"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</row>
    <row r="753" spans="2:22" x14ac:dyDescent="0.15"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</row>
    <row r="754" spans="2:22" x14ac:dyDescent="0.15"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</row>
    <row r="755" spans="2:22" x14ac:dyDescent="0.15"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</row>
    <row r="756" spans="2:22" x14ac:dyDescent="0.15"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</row>
    <row r="757" spans="2:22" x14ac:dyDescent="0.15"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</row>
    <row r="758" spans="2:22" x14ac:dyDescent="0.15"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</row>
    <row r="759" spans="2:22" x14ac:dyDescent="0.15"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</row>
    <row r="760" spans="2:22" x14ac:dyDescent="0.15"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</row>
    <row r="761" spans="2:22" x14ac:dyDescent="0.15"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</row>
    <row r="762" spans="2:22" x14ac:dyDescent="0.15"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</row>
    <row r="763" spans="2:22" x14ac:dyDescent="0.15"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</row>
    <row r="764" spans="2:22" x14ac:dyDescent="0.15"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</row>
    <row r="765" spans="2:22" x14ac:dyDescent="0.15"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</row>
    <row r="766" spans="2:22" x14ac:dyDescent="0.15"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</row>
    <row r="767" spans="2:22" x14ac:dyDescent="0.15"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</row>
    <row r="768" spans="2:22" x14ac:dyDescent="0.15"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</row>
    <row r="769" spans="2:22" x14ac:dyDescent="0.15"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</row>
    <row r="770" spans="2:22" x14ac:dyDescent="0.15"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</row>
    <row r="771" spans="2:22" x14ac:dyDescent="0.15"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</row>
    <row r="772" spans="2:22" x14ac:dyDescent="0.15"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</row>
    <row r="773" spans="2:22" x14ac:dyDescent="0.15"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</row>
    <row r="774" spans="2:22" x14ac:dyDescent="0.15"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</row>
    <row r="775" spans="2:22" x14ac:dyDescent="0.15"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</row>
    <row r="776" spans="2:22" x14ac:dyDescent="0.15"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</row>
    <row r="777" spans="2:22" x14ac:dyDescent="0.15"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</row>
    <row r="778" spans="2:22" x14ac:dyDescent="0.15"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</row>
    <row r="779" spans="2:22" x14ac:dyDescent="0.15"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</row>
    <row r="780" spans="2:22" x14ac:dyDescent="0.15"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</row>
    <row r="781" spans="2:22" x14ac:dyDescent="0.15"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</row>
    <row r="782" spans="2:22" x14ac:dyDescent="0.15"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</row>
    <row r="783" spans="2:22" x14ac:dyDescent="0.15"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</row>
    <row r="784" spans="2:22" x14ac:dyDescent="0.15"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</row>
    <row r="785" spans="2:22" x14ac:dyDescent="0.15"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</row>
    <row r="786" spans="2:22" x14ac:dyDescent="0.15"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</row>
    <row r="787" spans="2:22" x14ac:dyDescent="0.15"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</row>
    <row r="788" spans="2:22" x14ac:dyDescent="0.15"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</row>
    <row r="789" spans="2:22" x14ac:dyDescent="0.15"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</row>
    <row r="790" spans="2:22" x14ac:dyDescent="0.15"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</row>
    <row r="791" spans="2:22" x14ac:dyDescent="0.15"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</row>
    <row r="792" spans="2:22" x14ac:dyDescent="0.15"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</row>
    <row r="793" spans="2:22" x14ac:dyDescent="0.15"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</row>
    <row r="794" spans="2:22" x14ac:dyDescent="0.15"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</row>
    <row r="795" spans="2:22" x14ac:dyDescent="0.15"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</row>
    <row r="796" spans="2:22" x14ac:dyDescent="0.15"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</row>
    <row r="797" spans="2:22" x14ac:dyDescent="0.15"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</row>
    <row r="798" spans="2:22" x14ac:dyDescent="0.15"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</row>
    <row r="799" spans="2:22" x14ac:dyDescent="0.15"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</row>
    <row r="800" spans="2:22" x14ac:dyDescent="0.15"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</row>
    <row r="801" spans="2:22" x14ac:dyDescent="0.15"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</row>
    <row r="802" spans="2:22" x14ac:dyDescent="0.15"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</row>
    <row r="803" spans="2:22" x14ac:dyDescent="0.15"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</row>
    <row r="804" spans="2:22" x14ac:dyDescent="0.15"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</row>
    <row r="805" spans="2:22" x14ac:dyDescent="0.15"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</row>
    <row r="806" spans="2:22" x14ac:dyDescent="0.15"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</row>
    <row r="807" spans="2:22" x14ac:dyDescent="0.15"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</row>
    <row r="808" spans="2:22" x14ac:dyDescent="0.15"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</row>
    <row r="809" spans="2:22" x14ac:dyDescent="0.15"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</row>
    <row r="810" spans="2:22" x14ac:dyDescent="0.15"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</row>
    <row r="811" spans="2:22" x14ac:dyDescent="0.15"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</row>
    <row r="812" spans="2:22" x14ac:dyDescent="0.15"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</row>
    <row r="813" spans="2:22" x14ac:dyDescent="0.15"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</row>
    <row r="814" spans="2:22" x14ac:dyDescent="0.15"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</row>
    <row r="815" spans="2:22" x14ac:dyDescent="0.15"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</row>
    <row r="816" spans="2:22" x14ac:dyDescent="0.15"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</row>
    <row r="817" spans="2:22" x14ac:dyDescent="0.15"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</row>
    <row r="818" spans="2:22" x14ac:dyDescent="0.15"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</row>
    <row r="819" spans="2:22" x14ac:dyDescent="0.15"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</row>
    <row r="820" spans="2:22" x14ac:dyDescent="0.15"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</row>
    <row r="821" spans="2:22" x14ac:dyDescent="0.15"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</row>
    <row r="822" spans="2:22" x14ac:dyDescent="0.15"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</row>
    <row r="823" spans="2:22" x14ac:dyDescent="0.15"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</row>
    <row r="824" spans="2:22" x14ac:dyDescent="0.15"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</row>
    <row r="825" spans="2:22" x14ac:dyDescent="0.15"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</row>
    <row r="826" spans="2:22" x14ac:dyDescent="0.15"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</row>
    <row r="827" spans="2:22" x14ac:dyDescent="0.15"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</row>
    <row r="828" spans="2:22" x14ac:dyDescent="0.15"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</row>
    <row r="829" spans="2:22" x14ac:dyDescent="0.15"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</row>
    <row r="830" spans="2:22" x14ac:dyDescent="0.15"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</row>
    <row r="831" spans="2:22" x14ac:dyDescent="0.15"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</row>
    <row r="832" spans="2:22" x14ac:dyDescent="0.15"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</row>
    <row r="833" spans="2:22" x14ac:dyDescent="0.15"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</row>
    <row r="834" spans="2:22" x14ac:dyDescent="0.15"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</row>
    <row r="835" spans="2:22" x14ac:dyDescent="0.15"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</row>
    <row r="836" spans="2:22" x14ac:dyDescent="0.15"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</row>
    <row r="837" spans="2:22" x14ac:dyDescent="0.15"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</row>
    <row r="838" spans="2:22" x14ac:dyDescent="0.15"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</row>
    <row r="839" spans="2:22" x14ac:dyDescent="0.15"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</row>
    <row r="840" spans="2:22" x14ac:dyDescent="0.15"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</row>
    <row r="841" spans="2:22" x14ac:dyDescent="0.15"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</row>
    <row r="842" spans="2:22" x14ac:dyDescent="0.15"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</row>
    <row r="843" spans="2:22" x14ac:dyDescent="0.15"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</row>
    <row r="844" spans="2:22" x14ac:dyDescent="0.15"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</row>
    <row r="845" spans="2:22" x14ac:dyDescent="0.15"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</row>
    <row r="846" spans="2:22" x14ac:dyDescent="0.15"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</row>
    <row r="847" spans="2:22" x14ac:dyDescent="0.15"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</row>
    <row r="848" spans="2:22" x14ac:dyDescent="0.15"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</row>
    <row r="849" spans="2:22" x14ac:dyDescent="0.15"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</row>
    <row r="850" spans="2:22" x14ac:dyDescent="0.15"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</row>
    <row r="851" spans="2:22" x14ac:dyDescent="0.15"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</row>
    <row r="852" spans="2:22" x14ac:dyDescent="0.15"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</row>
    <row r="853" spans="2:22" x14ac:dyDescent="0.15"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</row>
    <row r="854" spans="2:22" x14ac:dyDescent="0.15"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</row>
    <row r="855" spans="2:22" x14ac:dyDescent="0.15"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</row>
    <row r="856" spans="2:22" x14ac:dyDescent="0.15"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</row>
    <row r="857" spans="2:22" x14ac:dyDescent="0.15"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</row>
    <row r="858" spans="2:22" x14ac:dyDescent="0.15"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</row>
    <row r="859" spans="2:22" x14ac:dyDescent="0.15"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</row>
    <row r="860" spans="2:22" x14ac:dyDescent="0.15"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</row>
    <row r="861" spans="2:22" x14ac:dyDescent="0.15"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</row>
    <row r="862" spans="2:22" x14ac:dyDescent="0.15"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</row>
    <row r="863" spans="2:22" x14ac:dyDescent="0.15"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</row>
    <row r="864" spans="2:22" x14ac:dyDescent="0.15"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</row>
    <row r="865" spans="2:22" x14ac:dyDescent="0.15"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</row>
    <row r="866" spans="2:22" x14ac:dyDescent="0.15"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</row>
    <row r="867" spans="2:22" x14ac:dyDescent="0.15"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</row>
    <row r="868" spans="2:22" x14ac:dyDescent="0.15"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</row>
    <row r="869" spans="2:22" x14ac:dyDescent="0.15"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</row>
    <row r="870" spans="2:22" x14ac:dyDescent="0.15"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</row>
    <row r="871" spans="2:22" x14ac:dyDescent="0.15"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</row>
    <row r="872" spans="2:22" x14ac:dyDescent="0.15"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</row>
    <row r="873" spans="2:22" x14ac:dyDescent="0.15"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</row>
    <row r="874" spans="2:22" x14ac:dyDescent="0.15"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</row>
    <row r="875" spans="2:22" x14ac:dyDescent="0.15"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</row>
    <row r="876" spans="2:22" x14ac:dyDescent="0.15"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</row>
    <row r="877" spans="2:22" x14ac:dyDescent="0.15"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</row>
    <row r="878" spans="2:22" x14ac:dyDescent="0.15"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</row>
    <row r="879" spans="2:22" x14ac:dyDescent="0.15"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</row>
    <row r="880" spans="2:22" x14ac:dyDescent="0.15"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</row>
    <row r="881" spans="2:22" x14ac:dyDescent="0.15"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</row>
    <row r="882" spans="2:22" x14ac:dyDescent="0.15"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</row>
    <row r="883" spans="2:22" x14ac:dyDescent="0.15"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</row>
    <row r="884" spans="2:22" x14ac:dyDescent="0.15"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</row>
    <row r="885" spans="2:22" x14ac:dyDescent="0.15"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</row>
    <row r="886" spans="2:22" x14ac:dyDescent="0.15"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</row>
    <row r="887" spans="2:22" x14ac:dyDescent="0.15"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</row>
    <row r="888" spans="2:22" x14ac:dyDescent="0.15"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</row>
    <row r="889" spans="2:22" x14ac:dyDescent="0.15"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</row>
    <row r="890" spans="2:22" x14ac:dyDescent="0.15"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</row>
    <row r="891" spans="2:22" x14ac:dyDescent="0.15"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</row>
    <row r="892" spans="2:22" x14ac:dyDescent="0.15"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</row>
    <row r="893" spans="2:22" x14ac:dyDescent="0.15"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</row>
    <row r="894" spans="2:22" x14ac:dyDescent="0.15"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</row>
    <row r="895" spans="2:22" x14ac:dyDescent="0.15"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</row>
    <row r="896" spans="2:22" x14ac:dyDescent="0.15"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</row>
    <row r="897" spans="2:22" x14ac:dyDescent="0.15"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</row>
    <row r="898" spans="2:22" x14ac:dyDescent="0.15"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</row>
    <row r="899" spans="2:22" x14ac:dyDescent="0.15"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</row>
    <row r="900" spans="2:22" x14ac:dyDescent="0.15"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</row>
    <row r="901" spans="2:22" x14ac:dyDescent="0.15"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</row>
    <row r="902" spans="2:22" x14ac:dyDescent="0.15"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</row>
    <row r="903" spans="2:22" x14ac:dyDescent="0.15"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</row>
    <row r="904" spans="2:22" x14ac:dyDescent="0.15"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</row>
    <row r="905" spans="2:22" x14ac:dyDescent="0.15"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</row>
    <row r="906" spans="2:22" x14ac:dyDescent="0.15"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</row>
    <row r="907" spans="2:22" x14ac:dyDescent="0.15"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</row>
    <row r="908" spans="2:22" x14ac:dyDescent="0.15"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</row>
    <row r="909" spans="2:22" x14ac:dyDescent="0.15"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</row>
    <row r="910" spans="2:22" x14ac:dyDescent="0.15"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</row>
    <row r="911" spans="2:22" x14ac:dyDescent="0.15"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</row>
    <row r="912" spans="2:22" x14ac:dyDescent="0.15"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</row>
    <row r="913" spans="2:22" x14ac:dyDescent="0.15"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</row>
    <row r="914" spans="2:22" x14ac:dyDescent="0.15"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</row>
    <row r="915" spans="2:22" x14ac:dyDescent="0.15"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</row>
    <row r="916" spans="2:22" x14ac:dyDescent="0.15"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</row>
    <row r="917" spans="2:22" x14ac:dyDescent="0.15"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</row>
    <row r="918" spans="2:22" x14ac:dyDescent="0.15"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</row>
    <row r="919" spans="2:22" x14ac:dyDescent="0.15"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</row>
    <row r="920" spans="2:22" x14ac:dyDescent="0.15"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</row>
    <row r="921" spans="2:22" x14ac:dyDescent="0.15"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</row>
    <row r="922" spans="2:22" x14ac:dyDescent="0.15"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</row>
    <row r="923" spans="2:22" x14ac:dyDescent="0.15"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</row>
    <row r="924" spans="2:22" x14ac:dyDescent="0.15"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</row>
    <row r="925" spans="2:22" x14ac:dyDescent="0.15"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</row>
    <row r="926" spans="2:22" x14ac:dyDescent="0.15"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</row>
    <row r="927" spans="2:22" x14ac:dyDescent="0.15"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</row>
    <row r="928" spans="2:22" x14ac:dyDescent="0.15"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</row>
    <row r="929" spans="2:22" x14ac:dyDescent="0.15"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</row>
    <row r="930" spans="2:22" x14ac:dyDescent="0.15"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</row>
    <row r="931" spans="2:22" x14ac:dyDescent="0.15"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</row>
    <row r="932" spans="2:22" x14ac:dyDescent="0.15"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</row>
    <row r="933" spans="2:22" x14ac:dyDescent="0.15"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</row>
    <row r="934" spans="2:22" x14ac:dyDescent="0.15"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</row>
    <row r="935" spans="2:22" x14ac:dyDescent="0.15"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</row>
    <row r="936" spans="2:22" x14ac:dyDescent="0.15"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</row>
    <row r="937" spans="2:22" x14ac:dyDescent="0.15"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</row>
    <row r="938" spans="2:22" x14ac:dyDescent="0.15"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</row>
    <row r="939" spans="2:22" x14ac:dyDescent="0.15"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</row>
    <row r="940" spans="2:22" x14ac:dyDescent="0.15"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</row>
    <row r="941" spans="2:22" x14ac:dyDescent="0.15"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</row>
    <row r="942" spans="2:22" x14ac:dyDescent="0.15"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</row>
    <row r="943" spans="2:22" x14ac:dyDescent="0.15"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</row>
    <row r="944" spans="2:22" x14ac:dyDescent="0.15"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</row>
    <row r="945" spans="2:22" x14ac:dyDescent="0.15"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</row>
    <row r="946" spans="2:22" x14ac:dyDescent="0.15"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</row>
    <row r="947" spans="2:22" x14ac:dyDescent="0.15"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</row>
    <row r="948" spans="2:22" x14ac:dyDescent="0.15"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</row>
    <row r="949" spans="2:22" x14ac:dyDescent="0.15"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</row>
    <row r="950" spans="2:22" x14ac:dyDescent="0.15"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</row>
    <row r="951" spans="2:22" x14ac:dyDescent="0.15"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</row>
    <row r="952" spans="2:22" x14ac:dyDescent="0.15"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</row>
    <row r="953" spans="2:22" x14ac:dyDescent="0.15"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</row>
    <row r="954" spans="2:22" x14ac:dyDescent="0.15"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</row>
    <row r="955" spans="2:22" x14ac:dyDescent="0.15"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</row>
    <row r="956" spans="2:22" x14ac:dyDescent="0.15"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</row>
    <row r="957" spans="2:22" x14ac:dyDescent="0.15"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</row>
    <row r="958" spans="2:22" x14ac:dyDescent="0.15"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</row>
    <row r="959" spans="2:22" x14ac:dyDescent="0.15"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</row>
    <row r="960" spans="2:22" x14ac:dyDescent="0.15"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</row>
    <row r="961" spans="2:22" x14ac:dyDescent="0.15"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</row>
    <row r="962" spans="2:22" x14ac:dyDescent="0.15"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</row>
    <row r="963" spans="2:22" x14ac:dyDescent="0.15"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</row>
    <row r="964" spans="2:22" x14ac:dyDescent="0.15"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</row>
    <row r="965" spans="2:22" x14ac:dyDescent="0.15"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</row>
    <row r="966" spans="2:22" x14ac:dyDescent="0.15"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</row>
    <row r="967" spans="2:22" x14ac:dyDescent="0.15"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</row>
    <row r="968" spans="2:22" x14ac:dyDescent="0.15"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</row>
    <row r="969" spans="2:22" x14ac:dyDescent="0.15"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</row>
    <row r="970" spans="2:22" x14ac:dyDescent="0.15"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</row>
    <row r="971" spans="2:22" x14ac:dyDescent="0.15"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</row>
    <row r="972" spans="2:22" x14ac:dyDescent="0.15"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</row>
    <row r="973" spans="2:22" x14ac:dyDescent="0.15"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</row>
    <row r="974" spans="2:22" x14ac:dyDescent="0.15"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</row>
    <row r="975" spans="2:22" x14ac:dyDescent="0.15"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</row>
    <row r="976" spans="2:22" x14ac:dyDescent="0.15"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</row>
    <row r="977" spans="2:22" x14ac:dyDescent="0.15"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</row>
    <row r="978" spans="2:22" x14ac:dyDescent="0.15"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</row>
    <row r="979" spans="2:22" x14ac:dyDescent="0.15"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</row>
    <row r="980" spans="2:22" x14ac:dyDescent="0.15"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</row>
    <row r="981" spans="2:22" x14ac:dyDescent="0.15"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</row>
    <row r="982" spans="2:22" x14ac:dyDescent="0.15"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</row>
    <row r="983" spans="2:22" x14ac:dyDescent="0.15"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</row>
    <row r="984" spans="2:22" x14ac:dyDescent="0.15"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</row>
    <row r="985" spans="2:22" x14ac:dyDescent="0.15"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</row>
    <row r="986" spans="2:22" x14ac:dyDescent="0.15"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</row>
    <row r="987" spans="2:22" x14ac:dyDescent="0.15"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</row>
    <row r="988" spans="2:22" x14ac:dyDescent="0.15"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</row>
    <row r="989" spans="2:22" x14ac:dyDescent="0.15"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</row>
    <row r="990" spans="2:22" x14ac:dyDescent="0.15"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</row>
    <row r="991" spans="2:22" x14ac:dyDescent="0.15"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</row>
    <row r="992" spans="2:22" x14ac:dyDescent="0.15"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</row>
    <row r="993" spans="2:22" x14ac:dyDescent="0.15"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</row>
    <row r="994" spans="2:22" x14ac:dyDescent="0.15"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</row>
    <row r="995" spans="2:22" x14ac:dyDescent="0.15"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</row>
    <row r="996" spans="2:22" x14ac:dyDescent="0.15"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</row>
    <row r="997" spans="2:22" x14ac:dyDescent="0.15"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</row>
    <row r="998" spans="2:22" x14ac:dyDescent="0.15"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</row>
    <row r="999" spans="2:22" x14ac:dyDescent="0.15"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</row>
    <row r="1000" spans="2:22" x14ac:dyDescent="0.15"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</row>
    <row r="1001" spans="2:22" x14ac:dyDescent="0.15"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</row>
    <row r="1002" spans="2:22" x14ac:dyDescent="0.15"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</row>
    <row r="1003" spans="2:22" x14ac:dyDescent="0.15"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</row>
    <row r="1004" spans="2:22" x14ac:dyDescent="0.15"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</row>
    <row r="1005" spans="2:22" x14ac:dyDescent="0.15"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</row>
    <row r="1006" spans="2:22" x14ac:dyDescent="0.15"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</row>
    <row r="1007" spans="2:22" x14ac:dyDescent="0.15"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</row>
    <row r="1008" spans="2:22" x14ac:dyDescent="0.15"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</row>
    <row r="1009" spans="2:22" x14ac:dyDescent="0.15"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</row>
    <row r="1010" spans="2:22" x14ac:dyDescent="0.15"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</row>
    <row r="1011" spans="2:22" x14ac:dyDescent="0.15"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</row>
    <row r="1012" spans="2:22" x14ac:dyDescent="0.15"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</row>
    <row r="1013" spans="2:22" x14ac:dyDescent="0.15"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</row>
    <row r="1014" spans="2:22" x14ac:dyDescent="0.15"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</row>
    <row r="1015" spans="2:22" x14ac:dyDescent="0.15"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</row>
    <row r="1016" spans="2:22" x14ac:dyDescent="0.15"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</row>
    <row r="1017" spans="2:22" x14ac:dyDescent="0.15"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</row>
    <row r="1018" spans="2:22" x14ac:dyDescent="0.15"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</row>
    <row r="1019" spans="2:22" x14ac:dyDescent="0.15"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</row>
    <row r="1020" spans="2:22" x14ac:dyDescent="0.15"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</row>
    <row r="1021" spans="2:22" x14ac:dyDescent="0.15"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</row>
    <row r="1022" spans="2:22" x14ac:dyDescent="0.15"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</row>
    <row r="1023" spans="2:22" x14ac:dyDescent="0.15"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</row>
    <row r="1024" spans="2:22" x14ac:dyDescent="0.15"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</row>
    <row r="1025" spans="2:22" x14ac:dyDescent="0.15"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</row>
    <row r="1026" spans="2:22" x14ac:dyDescent="0.15"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</row>
    <row r="1027" spans="2:22" x14ac:dyDescent="0.15"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</row>
    <row r="1028" spans="2:22" x14ac:dyDescent="0.15"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</row>
    <row r="1029" spans="2:22" x14ac:dyDescent="0.15"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</row>
    <row r="1030" spans="2:22" x14ac:dyDescent="0.15"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</row>
    <row r="1031" spans="2:22" x14ac:dyDescent="0.15"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</row>
    <row r="1032" spans="2:22" x14ac:dyDescent="0.15"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</row>
    <row r="1033" spans="2:22" x14ac:dyDescent="0.15"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</row>
    <row r="1034" spans="2:22" x14ac:dyDescent="0.15"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</row>
    <row r="1035" spans="2:22" x14ac:dyDescent="0.15"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</row>
    <row r="1036" spans="2:22" x14ac:dyDescent="0.15"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</row>
    <row r="1037" spans="2:22" x14ac:dyDescent="0.15"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</row>
    <row r="1038" spans="2:22" x14ac:dyDescent="0.15"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</row>
    <row r="1039" spans="2:22" x14ac:dyDescent="0.15">
      <c r="B1039" s="24"/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</row>
    <row r="1040" spans="2:22" x14ac:dyDescent="0.15"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</row>
    <row r="1041" spans="2:22" x14ac:dyDescent="0.15">
      <c r="B1041" s="24"/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</row>
    <row r="1042" spans="2:22" x14ac:dyDescent="0.15"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</row>
    <row r="1043" spans="2:22" x14ac:dyDescent="0.15"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</row>
    <row r="1044" spans="2:22" x14ac:dyDescent="0.15"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</row>
  </sheetData>
  <conditionalFormatting sqref="B148:V255 B256:C259 E256:V259 D256:D277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customProperties>
    <customPr name="OrphanNamesChecked" r:id="rId2"/>
  </customProperties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35F4-BA3B-4DE7-AEC6-C935BF264992}">
  <dimension ref="A1:D1"/>
  <sheetViews>
    <sheetView workbookViewId="0"/>
  </sheetViews>
  <sheetFormatPr defaultRowHeight="15" x14ac:dyDescent="0.25"/>
  <sheetData>
    <row r="1" spans="1:4" x14ac:dyDescent="0.25">
      <c r="A1">
        <v>1757091050024</v>
      </c>
      <c r="B1" t="s">
        <v>28</v>
      </c>
      <c r="C1" t="s">
        <v>29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F790-D50F-4ABD-92E4-58869B266C48}">
  <dimension ref="A1:D6"/>
  <sheetViews>
    <sheetView workbookViewId="0"/>
  </sheetViews>
  <sheetFormatPr defaultRowHeight="15" x14ac:dyDescent="0.25"/>
  <sheetData>
    <row r="1" spans="1:4" x14ac:dyDescent="0.25">
      <c r="A1">
        <v>1757091050137</v>
      </c>
      <c r="B1" t="s">
        <v>28</v>
      </c>
      <c r="C1" t="s">
        <v>29</v>
      </c>
      <c r="D1">
        <v>5</v>
      </c>
    </row>
    <row r="2" spans="1:4" x14ac:dyDescent="0.25">
      <c r="A2">
        <v>1757091050189</v>
      </c>
      <c r="B2" t="s">
        <v>30</v>
      </c>
      <c r="C2" t="s">
        <v>31</v>
      </c>
      <c r="D2" t="s">
        <v>32</v>
      </c>
    </row>
    <row r="3" spans="1:4" x14ac:dyDescent="0.25">
      <c r="A3">
        <v>1757091050201</v>
      </c>
      <c r="B3" t="s">
        <v>30</v>
      </c>
      <c r="C3" t="s">
        <v>33</v>
      </c>
      <c r="D3" t="s">
        <v>34</v>
      </c>
    </row>
    <row r="4" spans="1:4" x14ac:dyDescent="0.25">
      <c r="A4">
        <v>1757091050201</v>
      </c>
      <c r="B4" t="s">
        <v>30</v>
      </c>
      <c r="C4" t="s">
        <v>35</v>
      </c>
      <c r="D4" t="s">
        <v>36</v>
      </c>
    </row>
    <row r="5" spans="1:4" x14ac:dyDescent="0.25">
      <c r="A5">
        <v>1757091050201</v>
      </c>
      <c r="B5" t="s">
        <v>30</v>
      </c>
      <c r="C5" t="s">
        <v>37</v>
      </c>
      <c r="D5" t="s">
        <v>38</v>
      </c>
    </row>
    <row r="6" spans="1:4" x14ac:dyDescent="0.25">
      <c r="A6">
        <v>1757091050201</v>
      </c>
      <c r="B6" t="s">
        <v>30</v>
      </c>
      <c r="C6" t="s">
        <v>39</v>
      </c>
      <c r="D6" t="s">
        <v>40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5D9D-49B9-4106-B077-F21ACA4D7382}">
  <dimension ref="A1:D1"/>
  <sheetViews>
    <sheetView workbookViewId="0"/>
  </sheetViews>
  <sheetFormatPr defaultRowHeight="15" x14ac:dyDescent="0.25"/>
  <sheetData>
    <row r="1" spans="1:4" x14ac:dyDescent="0.25">
      <c r="A1">
        <v>1757091050159</v>
      </c>
      <c r="B1" t="s">
        <v>28</v>
      </c>
      <c r="C1" t="s">
        <v>29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C835-9A4C-4145-9AF1-8F032C708D3D}">
  <dimension ref="A1:D1"/>
  <sheetViews>
    <sheetView workbookViewId="0"/>
  </sheetViews>
  <sheetFormatPr defaultRowHeight="15" x14ac:dyDescent="0.25"/>
  <sheetData>
    <row r="1" spans="1:4" x14ac:dyDescent="0.25">
      <c r="A1">
        <v>1757091050189</v>
      </c>
      <c r="B1" t="s">
        <v>28</v>
      </c>
      <c r="C1" t="s">
        <v>29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BA6D-1B0E-4F83-874F-917770D4E3EE}">
  <dimension ref="A1:W303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288" sqref="B288"/>
    </sheetView>
  </sheetViews>
  <sheetFormatPr defaultColWidth="8.85546875" defaultRowHeight="11.45" customHeight="1" x14ac:dyDescent="0.3"/>
  <cols>
    <col min="1" max="1" width="24.5703125" style="11" customWidth="1"/>
    <col min="2" max="2" width="14.42578125" style="11" bestFit="1" customWidth="1"/>
    <col min="3" max="3" width="9" style="11" bestFit="1" customWidth="1"/>
    <col min="4" max="4" width="8.7109375" style="11" customWidth="1"/>
    <col min="5" max="8" width="9" style="11" bestFit="1" customWidth="1"/>
    <col min="9" max="9" width="9.85546875" style="11" bestFit="1" customWidth="1"/>
    <col min="10" max="15" width="9" style="11" bestFit="1" customWidth="1"/>
    <col min="16" max="16" width="10.140625" style="11" bestFit="1" customWidth="1"/>
    <col min="17" max="18" width="9" style="11" bestFit="1" customWidth="1"/>
    <col min="19" max="19" width="7.42578125" style="11" customWidth="1"/>
    <col min="20" max="20" width="9.5703125" style="11" bestFit="1" customWidth="1"/>
    <col min="21" max="22" width="9" style="11" bestFit="1" customWidth="1"/>
    <col min="23" max="23" width="12.28515625" style="11" bestFit="1" customWidth="1"/>
    <col min="24" max="16384" width="8.85546875" style="11"/>
  </cols>
  <sheetData>
    <row r="1" spans="1:23" ht="16.5" x14ac:dyDescent="0.3">
      <c r="A1" s="18" t="s">
        <v>21</v>
      </c>
    </row>
    <row r="2" spans="1:23" ht="16.5" x14ac:dyDescent="0.3">
      <c r="A2" s="70" t="s">
        <v>22</v>
      </c>
    </row>
    <row r="3" spans="1:23" ht="16.5" x14ac:dyDescent="0.3">
      <c r="A3" s="23"/>
    </row>
    <row r="4" spans="1:23" ht="42" x14ac:dyDescent="0.3">
      <c r="A4" s="1" t="s">
        <v>0</v>
      </c>
      <c r="B4" s="2" t="s">
        <v>1</v>
      </c>
      <c r="C4" s="2" t="s">
        <v>2</v>
      </c>
      <c r="D4" s="2" t="s">
        <v>8</v>
      </c>
      <c r="E4" s="2" t="s">
        <v>3</v>
      </c>
      <c r="F4" s="2" t="s">
        <v>9</v>
      </c>
      <c r="G4" s="2" t="s">
        <v>10</v>
      </c>
      <c r="H4" s="2" t="s">
        <v>11</v>
      </c>
      <c r="I4" s="2" t="s">
        <v>24</v>
      </c>
      <c r="J4" s="2" t="s">
        <v>12</v>
      </c>
      <c r="K4" s="2" t="s">
        <v>5</v>
      </c>
      <c r="L4" s="2" t="s">
        <v>6</v>
      </c>
      <c r="M4" s="2" t="s">
        <v>7</v>
      </c>
      <c r="N4" s="2" t="s">
        <v>13</v>
      </c>
      <c r="O4" s="2" t="s">
        <v>14</v>
      </c>
      <c r="P4" s="2" t="s">
        <v>25</v>
      </c>
      <c r="Q4" s="2" t="s">
        <v>16</v>
      </c>
      <c r="R4" s="2" t="s">
        <v>27</v>
      </c>
      <c r="S4" s="2" t="s">
        <v>26</v>
      </c>
      <c r="T4" s="2" t="s">
        <v>4</v>
      </c>
      <c r="U4" s="2" t="s">
        <v>17</v>
      </c>
      <c r="V4" s="2" t="s">
        <v>18</v>
      </c>
      <c r="W4" s="2" t="s">
        <v>73</v>
      </c>
    </row>
    <row r="5" spans="1:23" ht="11.45" customHeight="1" x14ac:dyDescent="0.3">
      <c r="A5" s="3">
        <v>37287</v>
      </c>
      <c r="B5" s="5">
        <v>48917163</v>
      </c>
      <c r="C5" s="5">
        <v>24507</v>
      </c>
      <c r="D5" s="5">
        <v>165741</v>
      </c>
      <c r="E5" s="5">
        <v>74515</v>
      </c>
      <c r="F5" s="5">
        <v>171463</v>
      </c>
      <c r="G5" s="5">
        <v>57460</v>
      </c>
      <c r="H5" s="5">
        <v>437550</v>
      </c>
      <c r="I5" s="5">
        <v>6781934</v>
      </c>
      <c r="J5" s="5">
        <v>698082</v>
      </c>
      <c r="K5" s="5"/>
      <c r="L5" s="5">
        <v>12358860</v>
      </c>
      <c r="M5" s="5">
        <v>240</v>
      </c>
      <c r="N5" s="5">
        <v>0</v>
      </c>
      <c r="O5" s="5">
        <v>5084</v>
      </c>
      <c r="P5" s="5">
        <v>7518753</v>
      </c>
      <c r="Q5" s="5">
        <v>4889100</v>
      </c>
      <c r="R5" s="8"/>
      <c r="S5" s="5"/>
      <c r="T5" s="9" t="s">
        <v>19</v>
      </c>
      <c r="U5" s="5">
        <v>4548916</v>
      </c>
      <c r="V5" s="8"/>
    </row>
    <row r="6" spans="1:23" ht="11.45" customHeight="1" x14ac:dyDescent="0.3">
      <c r="A6" s="3">
        <v>37315</v>
      </c>
      <c r="B6" s="5">
        <v>39793773</v>
      </c>
      <c r="C6" s="5">
        <v>20703</v>
      </c>
      <c r="D6" s="5">
        <v>140121</v>
      </c>
      <c r="E6" s="5">
        <v>61196</v>
      </c>
      <c r="F6" s="5">
        <v>144356</v>
      </c>
      <c r="G6" s="5">
        <v>42274</v>
      </c>
      <c r="H6" s="5">
        <v>378689</v>
      </c>
      <c r="I6" s="5">
        <v>5673567</v>
      </c>
      <c r="J6" s="5">
        <v>568488</v>
      </c>
      <c r="K6" s="5"/>
      <c r="L6" s="5">
        <v>9962475</v>
      </c>
      <c r="M6" s="5">
        <v>72</v>
      </c>
      <c r="N6" s="5">
        <v>0</v>
      </c>
      <c r="O6" s="5">
        <v>3466</v>
      </c>
      <c r="P6" s="5">
        <v>6665192</v>
      </c>
      <c r="Q6" s="5">
        <v>4146684</v>
      </c>
      <c r="R6" s="8"/>
      <c r="S6" s="5"/>
      <c r="T6" s="9" t="s">
        <v>19</v>
      </c>
      <c r="U6" s="5">
        <v>4484984</v>
      </c>
      <c r="V6" s="8"/>
    </row>
    <row r="7" spans="1:23" ht="11.45" customHeight="1" x14ac:dyDescent="0.3">
      <c r="A7" s="3">
        <v>37346</v>
      </c>
      <c r="B7" s="5">
        <v>34977109</v>
      </c>
      <c r="C7" s="5">
        <v>18107</v>
      </c>
      <c r="D7" s="5">
        <v>132407</v>
      </c>
      <c r="E7" s="5">
        <v>56649</v>
      </c>
      <c r="F7" s="5">
        <v>133116</v>
      </c>
      <c r="G7" s="5">
        <v>45336</v>
      </c>
      <c r="H7" s="5">
        <v>325179</v>
      </c>
      <c r="I7" s="5">
        <v>5010962</v>
      </c>
      <c r="J7" s="5">
        <v>527136</v>
      </c>
      <c r="K7" s="5"/>
      <c r="L7" s="5">
        <v>9632023</v>
      </c>
      <c r="M7" s="5">
        <v>144</v>
      </c>
      <c r="N7" s="5">
        <v>0</v>
      </c>
      <c r="O7" s="5">
        <v>1742</v>
      </c>
      <c r="P7" s="5">
        <v>5739414</v>
      </c>
      <c r="Q7" s="5">
        <v>3406078</v>
      </c>
      <c r="R7" s="8"/>
      <c r="S7" s="5"/>
      <c r="T7" s="9" t="s">
        <v>19</v>
      </c>
      <c r="U7" s="5">
        <v>4056108</v>
      </c>
      <c r="V7" s="8"/>
    </row>
    <row r="8" spans="1:23" ht="11.45" customHeight="1" x14ac:dyDescent="0.3">
      <c r="A8" s="3">
        <v>37376</v>
      </c>
      <c r="B8" s="5">
        <v>51831697</v>
      </c>
      <c r="C8" s="5">
        <v>26314</v>
      </c>
      <c r="D8" s="5">
        <v>192841</v>
      </c>
      <c r="E8" s="5">
        <v>81097</v>
      </c>
      <c r="F8" s="5">
        <v>167964</v>
      </c>
      <c r="G8" s="5">
        <v>71361</v>
      </c>
      <c r="H8" s="5">
        <v>503182</v>
      </c>
      <c r="I8" s="5">
        <v>6860211</v>
      </c>
      <c r="J8" s="5">
        <v>684192</v>
      </c>
      <c r="K8" s="5"/>
      <c r="L8" s="5">
        <v>13110767</v>
      </c>
      <c r="M8" s="5">
        <v>168</v>
      </c>
      <c r="N8" s="5">
        <v>0</v>
      </c>
      <c r="O8" s="5">
        <v>2963</v>
      </c>
      <c r="P8" s="5">
        <v>8677317</v>
      </c>
      <c r="Q8" s="5">
        <v>5111870</v>
      </c>
      <c r="R8" s="8"/>
      <c r="S8" s="5"/>
      <c r="T8" s="9" t="s">
        <v>19</v>
      </c>
      <c r="U8" s="5">
        <v>5984240</v>
      </c>
      <c r="V8" s="8"/>
    </row>
    <row r="9" spans="1:23" ht="11.45" customHeight="1" x14ac:dyDescent="0.3">
      <c r="A9" s="3">
        <v>37407</v>
      </c>
      <c r="B9" s="5">
        <v>62783404</v>
      </c>
      <c r="C9" s="5">
        <v>30748</v>
      </c>
      <c r="D9" s="5">
        <v>241102</v>
      </c>
      <c r="E9" s="5">
        <v>102765</v>
      </c>
      <c r="F9" s="5">
        <v>222930</v>
      </c>
      <c r="G9" s="5">
        <v>74535</v>
      </c>
      <c r="H9" s="5">
        <v>611581</v>
      </c>
      <c r="I9" s="5">
        <v>9019728</v>
      </c>
      <c r="J9" s="5">
        <v>842232</v>
      </c>
      <c r="K9" s="5"/>
      <c r="L9" s="5">
        <v>14219434</v>
      </c>
      <c r="M9" s="5">
        <v>372</v>
      </c>
      <c r="N9" s="5">
        <v>0</v>
      </c>
      <c r="O9" s="5">
        <v>5030</v>
      </c>
      <c r="P9" s="5">
        <v>11827238</v>
      </c>
      <c r="Q9" s="5">
        <v>6401623</v>
      </c>
      <c r="R9" s="8"/>
      <c r="S9" s="5"/>
      <c r="T9" s="9" t="s">
        <v>19</v>
      </c>
      <c r="U9" s="5">
        <v>7485461</v>
      </c>
      <c r="V9" s="8"/>
    </row>
    <row r="10" spans="1:23" ht="11.45" customHeight="1" x14ac:dyDescent="0.3">
      <c r="A10" s="3">
        <v>37437</v>
      </c>
      <c r="B10" s="5">
        <v>55337529</v>
      </c>
      <c r="C10" s="5">
        <v>24043</v>
      </c>
      <c r="D10" s="5">
        <v>195565</v>
      </c>
      <c r="E10" s="5">
        <v>80990</v>
      </c>
      <c r="F10" s="5">
        <v>201611</v>
      </c>
      <c r="G10" s="5">
        <v>64811</v>
      </c>
      <c r="H10" s="5">
        <v>498234</v>
      </c>
      <c r="I10" s="5">
        <v>7606587</v>
      </c>
      <c r="J10" s="5">
        <v>644568</v>
      </c>
      <c r="K10" s="5"/>
      <c r="L10" s="5">
        <v>13140860</v>
      </c>
      <c r="M10" s="5">
        <v>264</v>
      </c>
      <c r="N10" s="5">
        <v>0</v>
      </c>
      <c r="O10" s="5">
        <v>1296</v>
      </c>
      <c r="P10" s="5">
        <v>10251097</v>
      </c>
      <c r="Q10" s="5">
        <v>4884938</v>
      </c>
      <c r="R10" s="8"/>
      <c r="S10" s="5"/>
      <c r="T10" s="9" t="s">
        <v>19</v>
      </c>
      <c r="U10" s="5">
        <v>6102166</v>
      </c>
      <c r="V10" s="8"/>
    </row>
    <row r="11" spans="1:23" ht="11.45" customHeight="1" x14ac:dyDescent="0.3">
      <c r="A11" s="3">
        <v>37468</v>
      </c>
      <c r="B11" s="5">
        <v>72911747</v>
      </c>
      <c r="C11" s="5">
        <v>28782</v>
      </c>
      <c r="D11" s="5">
        <v>216410</v>
      </c>
      <c r="E11" s="5">
        <v>96635</v>
      </c>
      <c r="F11" s="5">
        <v>218303</v>
      </c>
      <c r="G11" s="5">
        <v>74236</v>
      </c>
      <c r="H11" s="5">
        <v>589426</v>
      </c>
      <c r="I11" s="5">
        <v>10071015</v>
      </c>
      <c r="J11" s="5">
        <v>745356</v>
      </c>
      <c r="K11" s="5"/>
      <c r="L11" s="5">
        <v>16688220</v>
      </c>
      <c r="M11" s="5">
        <v>240</v>
      </c>
      <c r="N11" s="5">
        <v>0</v>
      </c>
      <c r="O11" s="5">
        <v>1232</v>
      </c>
      <c r="P11" s="5">
        <v>14373049</v>
      </c>
      <c r="Q11" s="5">
        <v>5774788</v>
      </c>
      <c r="R11" s="8"/>
      <c r="S11" s="5"/>
      <c r="T11" s="9" t="s">
        <v>19</v>
      </c>
      <c r="U11" s="5">
        <v>6236337</v>
      </c>
      <c r="V11" s="8"/>
    </row>
    <row r="12" spans="1:23" ht="11.45" customHeight="1" x14ac:dyDescent="0.3">
      <c r="A12" s="3">
        <v>37499</v>
      </c>
      <c r="B12" s="5">
        <v>61601726</v>
      </c>
      <c r="C12" s="5">
        <v>22688</v>
      </c>
      <c r="D12" s="5">
        <v>168988</v>
      </c>
      <c r="E12" s="5">
        <v>74617</v>
      </c>
      <c r="F12" s="5">
        <v>154570</v>
      </c>
      <c r="G12" s="5">
        <v>49380</v>
      </c>
      <c r="H12" s="5">
        <v>471209</v>
      </c>
      <c r="I12" s="5">
        <v>8577564</v>
      </c>
      <c r="J12" s="5">
        <v>678493</v>
      </c>
      <c r="K12" s="5"/>
      <c r="L12" s="5">
        <v>14096837</v>
      </c>
      <c r="M12" s="5">
        <v>132</v>
      </c>
      <c r="N12" s="5">
        <v>0</v>
      </c>
      <c r="O12" s="5">
        <v>295</v>
      </c>
      <c r="P12" s="5">
        <v>12095901</v>
      </c>
      <c r="Q12" s="5">
        <v>4796100</v>
      </c>
      <c r="R12" s="8"/>
      <c r="S12" s="5"/>
      <c r="T12" s="9" t="s">
        <v>19</v>
      </c>
      <c r="U12" s="5">
        <v>4150282</v>
      </c>
      <c r="V12" s="8"/>
    </row>
    <row r="13" spans="1:23" ht="11.45" customHeight="1" x14ac:dyDescent="0.3">
      <c r="A13" s="3">
        <v>37529</v>
      </c>
      <c r="B13" s="5">
        <v>53182316</v>
      </c>
      <c r="C13" s="5">
        <v>20996</v>
      </c>
      <c r="D13" s="5">
        <v>149769</v>
      </c>
      <c r="E13" s="5">
        <v>66093</v>
      </c>
      <c r="F13" s="5">
        <v>116613</v>
      </c>
      <c r="G13" s="5">
        <v>55233</v>
      </c>
      <c r="H13" s="5">
        <v>422114</v>
      </c>
      <c r="I13" s="5">
        <v>7380951</v>
      </c>
      <c r="J13" s="5">
        <v>590040</v>
      </c>
      <c r="K13" s="5"/>
      <c r="L13" s="5">
        <v>12464041</v>
      </c>
      <c r="M13" s="5">
        <v>252</v>
      </c>
      <c r="N13" s="5">
        <v>0</v>
      </c>
      <c r="O13" s="5">
        <v>273</v>
      </c>
      <c r="P13" s="5">
        <v>10514770</v>
      </c>
      <c r="Q13" s="5">
        <v>4157509</v>
      </c>
      <c r="R13" s="8"/>
      <c r="S13" s="5"/>
      <c r="T13" s="9" t="s">
        <v>19</v>
      </c>
      <c r="U13" s="5">
        <v>4172866</v>
      </c>
      <c r="V13" s="8"/>
    </row>
    <row r="14" spans="1:23" ht="11.45" customHeight="1" x14ac:dyDescent="0.3">
      <c r="A14" s="3">
        <v>37560</v>
      </c>
      <c r="B14" s="5">
        <v>52986337</v>
      </c>
      <c r="C14" s="5">
        <v>21148</v>
      </c>
      <c r="D14" s="5">
        <v>170996</v>
      </c>
      <c r="E14" s="5">
        <v>75622</v>
      </c>
      <c r="F14" s="5">
        <v>179245</v>
      </c>
      <c r="G14" s="5">
        <v>59434</v>
      </c>
      <c r="H14" s="5">
        <v>460662</v>
      </c>
      <c r="I14" s="5">
        <v>7643616</v>
      </c>
      <c r="J14" s="5">
        <v>672901</v>
      </c>
      <c r="K14" s="5"/>
      <c r="L14" s="5">
        <v>12593628</v>
      </c>
      <c r="M14" s="5">
        <v>108</v>
      </c>
      <c r="N14" s="5">
        <v>0</v>
      </c>
      <c r="O14" s="5">
        <v>148</v>
      </c>
      <c r="P14" s="5">
        <v>10362073</v>
      </c>
      <c r="Q14" s="5">
        <v>4360407</v>
      </c>
      <c r="R14" s="8"/>
      <c r="S14" s="5"/>
      <c r="T14" s="9" t="s">
        <v>19</v>
      </c>
      <c r="U14" s="5">
        <v>5623605</v>
      </c>
      <c r="V14" s="8"/>
    </row>
    <row r="15" spans="1:23" ht="11.45" customHeight="1" x14ac:dyDescent="0.3">
      <c r="A15" s="3">
        <v>37590</v>
      </c>
      <c r="B15" s="5">
        <v>43968926</v>
      </c>
      <c r="C15" s="5">
        <v>21020</v>
      </c>
      <c r="D15" s="5">
        <v>161230</v>
      </c>
      <c r="E15" s="5">
        <v>69955</v>
      </c>
      <c r="F15" s="5">
        <v>211353</v>
      </c>
      <c r="G15" s="5">
        <v>49877</v>
      </c>
      <c r="H15" s="5">
        <v>429725</v>
      </c>
      <c r="I15" s="5">
        <v>6323687</v>
      </c>
      <c r="J15" s="5">
        <v>595539</v>
      </c>
      <c r="K15" s="5"/>
      <c r="L15" s="5">
        <v>10476274</v>
      </c>
      <c r="M15" s="5">
        <v>108</v>
      </c>
      <c r="N15" s="5">
        <v>0</v>
      </c>
      <c r="O15" s="5">
        <v>14</v>
      </c>
      <c r="P15" s="5">
        <v>8511644</v>
      </c>
      <c r="Q15" s="5">
        <v>3811366</v>
      </c>
      <c r="R15" s="8"/>
      <c r="S15" s="5"/>
      <c r="T15" s="9" t="s">
        <v>19</v>
      </c>
      <c r="U15" s="5">
        <v>5277339</v>
      </c>
      <c r="V15" s="8"/>
    </row>
    <row r="16" spans="1:23" ht="11.45" customHeight="1" x14ac:dyDescent="0.3">
      <c r="A16" s="3">
        <v>37621</v>
      </c>
      <c r="B16" s="5">
        <v>43645575</v>
      </c>
      <c r="C16" s="5">
        <v>19741</v>
      </c>
      <c r="D16" s="5">
        <v>144555</v>
      </c>
      <c r="E16" s="5">
        <v>69983</v>
      </c>
      <c r="F16" s="5">
        <v>202720</v>
      </c>
      <c r="G16" s="5">
        <v>44084</v>
      </c>
      <c r="H16" s="5">
        <v>427414</v>
      </c>
      <c r="I16" s="5">
        <v>6006459</v>
      </c>
      <c r="J16" s="5">
        <v>580321</v>
      </c>
      <c r="K16" s="5"/>
      <c r="L16" s="5">
        <v>10646532</v>
      </c>
      <c r="M16" s="5">
        <v>180</v>
      </c>
      <c r="N16" s="5">
        <v>0</v>
      </c>
      <c r="O16" s="5">
        <v>24</v>
      </c>
      <c r="P16" s="5">
        <v>7916705</v>
      </c>
      <c r="Q16" s="5">
        <v>3833274</v>
      </c>
      <c r="R16" s="8"/>
      <c r="S16" s="5"/>
      <c r="T16" s="9" t="s">
        <v>19</v>
      </c>
      <c r="U16" s="5">
        <v>5187676</v>
      </c>
      <c r="V16" s="8"/>
    </row>
    <row r="17" spans="1:22" ht="11.45" customHeight="1" x14ac:dyDescent="0.3">
      <c r="A17" s="3">
        <v>37652</v>
      </c>
      <c r="B17" s="5">
        <v>47880549</v>
      </c>
      <c r="C17" s="5">
        <v>21936</v>
      </c>
      <c r="D17" s="5">
        <v>151209</v>
      </c>
      <c r="E17" s="5">
        <v>81828</v>
      </c>
      <c r="F17" s="5">
        <v>190023</v>
      </c>
      <c r="G17" s="5">
        <v>54615</v>
      </c>
      <c r="H17" s="5">
        <v>473671</v>
      </c>
      <c r="I17" s="5">
        <v>6635882</v>
      </c>
      <c r="J17" s="5">
        <v>655725</v>
      </c>
      <c r="K17" s="5"/>
      <c r="L17" s="5">
        <v>11997791</v>
      </c>
      <c r="M17" s="5">
        <v>156</v>
      </c>
      <c r="N17" s="5">
        <v>0</v>
      </c>
      <c r="O17" s="5">
        <v>0</v>
      </c>
      <c r="P17" s="5">
        <v>8002763</v>
      </c>
      <c r="Q17" s="5">
        <v>4619917</v>
      </c>
      <c r="R17" s="8"/>
      <c r="S17" s="5"/>
      <c r="T17" s="9" t="s">
        <v>19</v>
      </c>
      <c r="U17" s="5">
        <v>4910116</v>
      </c>
      <c r="V17" s="8"/>
    </row>
    <row r="18" spans="1:22" ht="11.45" customHeight="1" x14ac:dyDescent="0.3">
      <c r="A18" s="3">
        <v>37680</v>
      </c>
      <c r="B18" s="5">
        <v>37769078</v>
      </c>
      <c r="C18" s="5">
        <v>17607</v>
      </c>
      <c r="D18" s="5">
        <v>129282</v>
      </c>
      <c r="E18" s="5">
        <v>63876</v>
      </c>
      <c r="F18" s="5">
        <v>209878</v>
      </c>
      <c r="G18" s="5">
        <v>44118</v>
      </c>
      <c r="H18" s="5">
        <v>401131</v>
      </c>
      <c r="I18" s="5">
        <v>5146460</v>
      </c>
      <c r="J18" s="5">
        <v>526286</v>
      </c>
      <c r="K18" s="5"/>
      <c r="L18" s="5">
        <v>9650862</v>
      </c>
      <c r="M18" s="5">
        <v>132</v>
      </c>
      <c r="N18" s="5">
        <v>0</v>
      </c>
      <c r="O18" s="5">
        <v>0</v>
      </c>
      <c r="P18" s="5">
        <v>6590621</v>
      </c>
      <c r="Q18" s="5">
        <v>3635115</v>
      </c>
      <c r="R18" s="8"/>
      <c r="S18" s="5"/>
      <c r="T18" s="9" t="s">
        <v>19</v>
      </c>
      <c r="U18" s="5">
        <v>4460816</v>
      </c>
      <c r="V18" s="8"/>
    </row>
    <row r="19" spans="1:22" ht="11.45" customHeight="1" x14ac:dyDescent="0.3">
      <c r="A19" s="3">
        <v>37711</v>
      </c>
      <c r="B19" s="5">
        <v>43588114</v>
      </c>
      <c r="C19" s="5">
        <v>18485</v>
      </c>
      <c r="D19" s="5">
        <v>156365</v>
      </c>
      <c r="E19" s="5">
        <v>66671</v>
      </c>
      <c r="F19" s="5">
        <v>262779</v>
      </c>
      <c r="G19" s="5">
        <v>47110</v>
      </c>
      <c r="H19" s="5">
        <v>468100</v>
      </c>
      <c r="I19" s="5">
        <v>5606757</v>
      </c>
      <c r="J19" s="5">
        <v>565422</v>
      </c>
      <c r="K19" s="5"/>
      <c r="L19" s="5">
        <v>11382556</v>
      </c>
      <c r="M19" s="5">
        <v>72</v>
      </c>
      <c r="N19" s="5">
        <v>0</v>
      </c>
      <c r="O19" s="5">
        <v>0</v>
      </c>
      <c r="P19" s="5">
        <v>7508822</v>
      </c>
      <c r="Q19" s="5">
        <v>3956692</v>
      </c>
      <c r="R19" s="8"/>
      <c r="S19" s="5"/>
      <c r="T19" s="9" t="s">
        <v>19</v>
      </c>
      <c r="U19" s="5">
        <v>5263413</v>
      </c>
      <c r="V19" s="8"/>
    </row>
    <row r="20" spans="1:22" ht="11.45" customHeight="1" x14ac:dyDescent="0.3">
      <c r="A20" s="3">
        <v>37741</v>
      </c>
      <c r="B20" s="5">
        <v>61131230</v>
      </c>
      <c r="C20" s="5">
        <v>26544</v>
      </c>
      <c r="D20" s="5">
        <v>229968</v>
      </c>
      <c r="E20" s="5">
        <v>94097</v>
      </c>
      <c r="F20" s="5">
        <v>435784</v>
      </c>
      <c r="G20" s="5">
        <v>66421</v>
      </c>
      <c r="H20" s="5">
        <v>664951</v>
      </c>
      <c r="I20" s="5">
        <v>8025435</v>
      </c>
      <c r="J20" s="5">
        <v>774294</v>
      </c>
      <c r="K20" s="5"/>
      <c r="L20" s="5">
        <v>14292456</v>
      </c>
      <c r="M20" s="5">
        <v>180</v>
      </c>
      <c r="N20" s="5">
        <v>0</v>
      </c>
      <c r="O20" s="5">
        <v>120</v>
      </c>
      <c r="P20" s="5">
        <v>11952879</v>
      </c>
      <c r="Q20" s="5">
        <v>5957416</v>
      </c>
      <c r="R20" s="8"/>
      <c r="S20" s="5"/>
      <c r="T20" s="9" t="s">
        <v>19</v>
      </c>
      <c r="U20" s="5">
        <v>7611103</v>
      </c>
      <c r="V20" s="8"/>
    </row>
    <row r="21" spans="1:22" ht="11.45" customHeight="1" x14ac:dyDescent="0.3">
      <c r="A21" s="3">
        <v>37772</v>
      </c>
      <c r="B21" s="5">
        <v>60414847</v>
      </c>
      <c r="C21" s="5">
        <v>25756</v>
      </c>
      <c r="D21" s="5">
        <v>241945</v>
      </c>
      <c r="E21" s="5">
        <v>91488</v>
      </c>
      <c r="F21" s="5">
        <v>447210</v>
      </c>
      <c r="G21" s="5">
        <v>60719</v>
      </c>
      <c r="H21" s="5">
        <v>630500</v>
      </c>
      <c r="I21" s="5">
        <v>7889912</v>
      </c>
      <c r="J21" s="5">
        <v>726589</v>
      </c>
      <c r="K21" s="5"/>
      <c r="L21" s="5">
        <v>14626866</v>
      </c>
      <c r="M21" s="5">
        <v>204</v>
      </c>
      <c r="N21" s="5">
        <v>0</v>
      </c>
      <c r="O21" s="5">
        <v>45</v>
      </c>
      <c r="P21" s="5">
        <v>11656907</v>
      </c>
      <c r="Q21" s="5">
        <v>5532490</v>
      </c>
      <c r="R21" s="8"/>
      <c r="S21" s="5"/>
      <c r="T21" s="9" t="s">
        <v>19</v>
      </c>
      <c r="U21" s="5">
        <v>6795474</v>
      </c>
      <c r="V21" s="5">
        <v>294</v>
      </c>
    </row>
    <row r="22" spans="1:22" ht="11.45" customHeight="1" x14ac:dyDescent="0.3">
      <c r="A22" s="3">
        <v>37802</v>
      </c>
      <c r="B22" s="5">
        <v>57887268</v>
      </c>
      <c r="C22" s="5">
        <v>20745</v>
      </c>
      <c r="D22" s="5">
        <v>195453</v>
      </c>
      <c r="E22" s="5">
        <v>75438</v>
      </c>
      <c r="F22" s="5">
        <v>491114</v>
      </c>
      <c r="G22" s="5">
        <v>51983</v>
      </c>
      <c r="H22" s="5">
        <v>553020</v>
      </c>
      <c r="I22" s="5">
        <v>7306236</v>
      </c>
      <c r="J22" s="5">
        <v>621658</v>
      </c>
      <c r="K22" s="5"/>
      <c r="L22" s="5">
        <v>13744578</v>
      </c>
      <c r="M22" s="5">
        <v>144</v>
      </c>
      <c r="N22" s="5">
        <v>0</v>
      </c>
      <c r="O22" s="5">
        <v>0</v>
      </c>
      <c r="P22" s="5">
        <v>11434147</v>
      </c>
      <c r="Q22" s="5">
        <v>4686918</v>
      </c>
      <c r="R22" s="8"/>
      <c r="S22" s="5"/>
      <c r="T22" s="9" t="s">
        <v>19</v>
      </c>
      <c r="U22" s="5">
        <v>6155415</v>
      </c>
      <c r="V22" s="5">
        <v>1760</v>
      </c>
    </row>
    <row r="23" spans="1:22" ht="11.45" customHeight="1" x14ac:dyDescent="0.3">
      <c r="A23" s="3">
        <v>37833</v>
      </c>
      <c r="B23" s="5">
        <v>74496214</v>
      </c>
      <c r="C23" s="5">
        <v>23847</v>
      </c>
      <c r="D23" s="5">
        <v>205376</v>
      </c>
      <c r="E23" s="5">
        <v>88898</v>
      </c>
      <c r="F23" s="5">
        <v>484427</v>
      </c>
      <c r="G23" s="5">
        <v>68628</v>
      </c>
      <c r="H23" s="5">
        <v>652252</v>
      </c>
      <c r="I23" s="5">
        <v>9554898</v>
      </c>
      <c r="J23" s="5">
        <v>744216</v>
      </c>
      <c r="K23" s="5"/>
      <c r="L23" s="5">
        <v>17071496</v>
      </c>
      <c r="M23" s="5">
        <v>132</v>
      </c>
      <c r="N23" s="5">
        <v>0</v>
      </c>
      <c r="O23" s="5">
        <v>30</v>
      </c>
      <c r="P23" s="5">
        <v>15405543</v>
      </c>
      <c r="Q23" s="5">
        <v>5616423</v>
      </c>
      <c r="R23" s="8"/>
      <c r="S23" s="5"/>
      <c r="T23" s="9" t="s">
        <v>19</v>
      </c>
      <c r="U23" s="5">
        <v>6350056</v>
      </c>
      <c r="V23" s="5">
        <v>6113</v>
      </c>
    </row>
    <row r="24" spans="1:22" ht="11.45" customHeight="1" x14ac:dyDescent="0.3">
      <c r="A24" s="3">
        <v>37864</v>
      </c>
      <c r="B24" s="5">
        <v>69646261</v>
      </c>
      <c r="C24" s="5">
        <v>19668</v>
      </c>
      <c r="D24" s="5">
        <v>181142</v>
      </c>
      <c r="E24" s="5">
        <v>85117</v>
      </c>
      <c r="F24" s="5">
        <v>326045</v>
      </c>
      <c r="G24" s="5">
        <v>58484</v>
      </c>
      <c r="H24" s="5">
        <v>578850</v>
      </c>
      <c r="I24" s="5">
        <v>9169539</v>
      </c>
      <c r="J24" s="5">
        <v>674267</v>
      </c>
      <c r="K24" s="5"/>
      <c r="L24" s="5">
        <v>15311692</v>
      </c>
      <c r="M24" s="5">
        <v>120</v>
      </c>
      <c r="N24" s="5">
        <v>0</v>
      </c>
      <c r="O24" s="5">
        <v>0</v>
      </c>
      <c r="P24" s="5">
        <v>15775789</v>
      </c>
      <c r="Q24" s="5">
        <v>5083438</v>
      </c>
      <c r="R24" s="8"/>
      <c r="S24" s="5"/>
      <c r="T24" s="9" t="s">
        <v>19</v>
      </c>
      <c r="U24" s="5">
        <v>4829767</v>
      </c>
      <c r="V24" s="5">
        <v>8358</v>
      </c>
    </row>
    <row r="25" spans="1:22" ht="11.45" customHeight="1" x14ac:dyDescent="0.3">
      <c r="A25" s="3">
        <v>37894</v>
      </c>
      <c r="B25" s="5">
        <v>59484817</v>
      </c>
      <c r="C25" s="5">
        <v>17809</v>
      </c>
      <c r="D25" s="5">
        <v>148736</v>
      </c>
      <c r="E25" s="5">
        <v>74676</v>
      </c>
      <c r="F25" s="5">
        <v>331644</v>
      </c>
      <c r="G25" s="5">
        <v>50367</v>
      </c>
      <c r="H25" s="5">
        <v>474145</v>
      </c>
      <c r="I25" s="5">
        <v>7460553</v>
      </c>
      <c r="J25" s="5">
        <v>591368</v>
      </c>
      <c r="K25" s="5"/>
      <c r="L25" s="5">
        <v>14222169</v>
      </c>
      <c r="M25" s="5">
        <v>96</v>
      </c>
      <c r="N25" s="5">
        <v>0</v>
      </c>
      <c r="O25" s="5">
        <v>0</v>
      </c>
      <c r="P25" s="5">
        <v>12436114</v>
      </c>
      <c r="Q25" s="5">
        <v>4069213</v>
      </c>
      <c r="R25" s="8"/>
      <c r="S25" s="5"/>
      <c r="T25" s="9" t="s">
        <v>19</v>
      </c>
      <c r="U25" s="5">
        <v>4410828</v>
      </c>
      <c r="V25" s="5">
        <v>10293</v>
      </c>
    </row>
    <row r="26" spans="1:22" ht="11.45" customHeight="1" x14ac:dyDescent="0.3">
      <c r="A26" s="3">
        <v>37925</v>
      </c>
      <c r="B26" s="5">
        <v>62746128</v>
      </c>
      <c r="C26" s="5">
        <v>21241</v>
      </c>
      <c r="D26" s="5">
        <v>168659</v>
      </c>
      <c r="E26" s="5">
        <v>101838</v>
      </c>
      <c r="F26" s="5">
        <v>558698</v>
      </c>
      <c r="G26" s="5">
        <v>61762</v>
      </c>
      <c r="H26" s="5">
        <v>607267</v>
      </c>
      <c r="I26" s="5">
        <v>8749199</v>
      </c>
      <c r="J26" s="5">
        <v>724144</v>
      </c>
      <c r="K26" s="5"/>
      <c r="L26" s="5">
        <v>14489884</v>
      </c>
      <c r="M26" s="5">
        <v>132</v>
      </c>
      <c r="N26" s="5">
        <v>0</v>
      </c>
      <c r="O26" s="5">
        <v>0</v>
      </c>
      <c r="P26" s="5">
        <v>14540589</v>
      </c>
      <c r="Q26" s="5">
        <v>5032299</v>
      </c>
      <c r="R26" s="8"/>
      <c r="S26" s="5"/>
      <c r="T26" s="9" t="s">
        <v>19</v>
      </c>
      <c r="U26" s="5">
        <v>6687315</v>
      </c>
      <c r="V26" s="5">
        <v>19847</v>
      </c>
    </row>
    <row r="27" spans="1:22" ht="11.45" customHeight="1" x14ac:dyDescent="0.3">
      <c r="A27" s="3">
        <v>37955</v>
      </c>
      <c r="B27" s="5">
        <v>38717807</v>
      </c>
      <c r="C27" s="5">
        <v>15024</v>
      </c>
      <c r="D27" s="5">
        <v>106145</v>
      </c>
      <c r="E27" s="5">
        <v>73556</v>
      </c>
      <c r="F27" s="5">
        <v>439787</v>
      </c>
      <c r="G27" s="5">
        <v>43262</v>
      </c>
      <c r="H27" s="5">
        <v>399764</v>
      </c>
      <c r="I27" s="5">
        <v>5308634</v>
      </c>
      <c r="J27" s="5">
        <v>490224</v>
      </c>
      <c r="K27" s="5"/>
      <c r="L27" s="5">
        <v>10400371</v>
      </c>
      <c r="M27" s="5">
        <v>96</v>
      </c>
      <c r="N27" s="5">
        <v>0</v>
      </c>
      <c r="O27" s="5">
        <v>0</v>
      </c>
      <c r="P27" s="5">
        <v>8251319</v>
      </c>
      <c r="Q27" s="5">
        <v>3232019</v>
      </c>
      <c r="R27" s="8"/>
      <c r="S27" s="5"/>
      <c r="T27" s="9" t="s">
        <v>19</v>
      </c>
      <c r="U27" s="5">
        <v>4568886</v>
      </c>
      <c r="V27" s="5">
        <v>17746</v>
      </c>
    </row>
    <row r="28" spans="1:22" ht="11.45" customHeight="1" x14ac:dyDescent="0.3">
      <c r="A28" s="3">
        <v>37986</v>
      </c>
      <c r="B28" s="5">
        <v>47068647</v>
      </c>
      <c r="C28" s="5">
        <v>17436</v>
      </c>
      <c r="D28" s="5">
        <v>123319</v>
      </c>
      <c r="E28" s="5">
        <v>79403</v>
      </c>
      <c r="F28" s="5">
        <v>500116</v>
      </c>
      <c r="G28" s="5">
        <v>54931</v>
      </c>
      <c r="H28" s="5">
        <v>504944</v>
      </c>
      <c r="I28" s="5">
        <v>6504649</v>
      </c>
      <c r="J28" s="5">
        <v>599616</v>
      </c>
      <c r="K28" s="5"/>
      <c r="L28" s="5">
        <v>12145817</v>
      </c>
      <c r="M28" s="5">
        <v>108</v>
      </c>
      <c r="N28" s="5">
        <v>0</v>
      </c>
      <c r="O28" s="5">
        <v>0</v>
      </c>
      <c r="P28" s="5">
        <v>9664528</v>
      </c>
      <c r="Q28" s="5">
        <v>4128571</v>
      </c>
      <c r="R28" s="8"/>
      <c r="S28" s="5"/>
      <c r="T28" s="9" t="s">
        <v>19</v>
      </c>
      <c r="U28" s="5">
        <v>5735395</v>
      </c>
      <c r="V28" s="5">
        <v>21830</v>
      </c>
    </row>
    <row r="29" spans="1:22" ht="11.45" customHeight="1" x14ac:dyDescent="0.3">
      <c r="A29" s="3">
        <v>38017</v>
      </c>
      <c r="B29" s="5">
        <v>47578650</v>
      </c>
      <c r="C29" s="5">
        <v>18981</v>
      </c>
      <c r="D29" s="5">
        <v>127761</v>
      </c>
      <c r="E29" s="5">
        <v>82523</v>
      </c>
      <c r="F29" s="5">
        <v>391298</v>
      </c>
      <c r="G29" s="5">
        <v>47806</v>
      </c>
      <c r="H29" s="5">
        <v>534720</v>
      </c>
      <c r="I29" s="5">
        <v>6565701</v>
      </c>
      <c r="J29" s="5">
        <v>603521</v>
      </c>
      <c r="K29" s="5"/>
      <c r="L29" s="5">
        <v>11887380</v>
      </c>
      <c r="M29" s="5">
        <v>156</v>
      </c>
      <c r="N29" s="5">
        <v>0</v>
      </c>
      <c r="O29" s="5">
        <v>0</v>
      </c>
      <c r="P29" s="5">
        <v>9149923</v>
      </c>
      <c r="Q29" s="5">
        <v>4632173</v>
      </c>
      <c r="R29" s="8"/>
      <c r="S29" s="5"/>
      <c r="T29" s="9" t="s">
        <v>19</v>
      </c>
      <c r="U29" s="5">
        <v>5029976</v>
      </c>
      <c r="V29" s="5">
        <v>25261</v>
      </c>
    </row>
    <row r="30" spans="1:22" ht="11.45" customHeight="1" x14ac:dyDescent="0.3">
      <c r="A30" s="3">
        <v>38046</v>
      </c>
      <c r="B30" s="5">
        <v>43257503</v>
      </c>
      <c r="C30" s="5">
        <v>16443</v>
      </c>
      <c r="D30" s="5">
        <v>104051</v>
      </c>
      <c r="E30" s="5">
        <v>68752</v>
      </c>
      <c r="F30" s="5">
        <v>409464</v>
      </c>
      <c r="G30" s="5">
        <v>43187</v>
      </c>
      <c r="H30" s="5">
        <v>529968</v>
      </c>
      <c r="I30" s="5">
        <v>5899089</v>
      </c>
      <c r="J30" s="5">
        <v>561880</v>
      </c>
      <c r="K30" s="5"/>
      <c r="L30" s="5">
        <v>11108794</v>
      </c>
      <c r="M30" s="5">
        <v>60</v>
      </c>
      <c r="N30" s="5">
        <v>0</v>
      </c>
      <c r="O30" s="5">
        <v>0</v>
      </c>
      <c r="P30" s="5">
        <v>8899968</v>
      </c>
      <c r="Q30" s="5">
        <v>4229316</v>
      </c>
      <c r="R30" s="8"/>
      <c r="S30" s="5"/>
      <c r="T30" s="9" t="s">
        <v>19</v>
      </c>
      <c r="U30" s="5">
        <v>5518299</v>
      </c>
      <c r="V30" s="5">
        <v>21780</v>
      </c>
    </row>
    <row r="31" spans="1:22" ht="11.45" customHeight="1" x14ac:dyDescent="0.3">
      <c r="A31" s="3">
        <v>38077</v>
      </c>
      <c r="B31" s="5">
        <v>56663029</v>
      </c>
      <c r="C31" s="5">
        <v>22782</v>
      </c>
      <c r="D31" s="5">
        <v>152608</v>
      </c>
      <c r="E31" s="5">
        <v>96348</v>
      </c>
      <c r="F31" s="5">
        <v>629403</v>
      </c>
      <c r="G31" s="5">
        <v>62720</v>
      </c>
      <c r="H31" s="5">
        <v>669964</v>
      </c>
      <c r="I31" s="5">
        <v>7565626</v>
      </c>
      <c r="J31" s="5">
        <v>689938</v>
      </c>
      <c r="K31" s="5"/>
      <c r="L31" s="5">
        <v>14834917</v>
      </c>
      <c r="M31" s="5">
        <v>252</v>
      </c>
      <c r="N31" s="5">
        <v>0</v>
      </c>
      <c r="O31" s="5">
        <v>0</v>
      </c>
      <c r="P31" s="5">
        <v>12244280</v>
      </c>
      <c r="Q31" s="5">
        <v>5246923</v>
      </c>
      <c r="R31" s="8"/>
      <c r="S31" s="5"/>
      <c r="T31" s="9" t="s">
        <v>19</v>
      </c>
      <c r="U31" s="5">
        <v>7317275</v>
      </c>
      <c r="V31" s="5">
        <v>30039</v>
      </c>
    </row>
    <row r="32" spans="1:22" ht="11.45" customHeight="1" x14ac:dyDescent="0.3">
      <c r="A32" s="3">
        <v>38107</v>
      </c>
      <c r="B32" s="5">
        <v>60725654</v>
      </c>
      <c r="C32" s="5">
        <v>22416</v>
      </c>
      <c r="D32" s="5">
        <v>174256</v>
      </c>
      <c r="E32" s="5">
        <v>94789</v>
      </c>
      <c r="F32" s="5">
        <v>623331</v>
      </c>
      <c r="G32" s="5">
        <v>65917</v>
      </c>
      <c r="H32" s="5">
        <v>712995</v>
      </c>
      <c r="I32" s="5">
        <v>8170340</v>
      </c>
      <c r="J32" s="5">
        <v>721038</v>
      </c>
      <c r="K32" s="5"/>
      <c r="L32" s="5">
        <v>14870783</v>
      </c>
      <c r="M32" s="5">
        <v>144</v>
      </c>
      <c r="N32" s="5">
        <v>0</v>
      </c>
      <c r="O32" s="5">
        <v>0</v>
      </c>
      <c r="P32" s="5">
        <v>14027395</v>
      </c>
      <c r="Q32" s="5">
        <v>5646171</v>
      </c>
      <c r="R32" s="8"/>
      <c r="S32" s="5"/>
      <c r="T32" s="9" t="s">
        <v>19</v>
      </c>
      <c r="U32" s="5">
        <v>7403092</v>
      </c>
      <c r="V32" s="5">
        <v>28942</v>
      </c>
    </row>
    <row r="33" spans="1:22" ht="11.45" customHeight="1" x14ac:dyDescent="0.3">
      <c r="A33" s="3">
        <v>38138</v>
      </c>
      <c r="B33" s="5">
        <v>55533842</v>
      </c>
      <c r="C33" s="5">
        <v>21665</v>
      </c>
      <c r="D33" s="5">
        <v>174166</v>
      </c>
      <c r="E33" s="5">
        <v>83875</v>
      </c>
      <c r="F33" s="5">
        <v>757862</v>
      </c>
      <c r="G33" s="5">
        <v>56200</v>
      </c>
      <c r="H33" s="5">
        <v>600657</v>
      </c>
      <c r="I33" s="5">
        <v>7243887</v>
      </c>
      <c r="J33" s="5">
        <v>624252</v>
      </c>
      <c r="K33" s="5"/>
      <c r="L33" s="5">
        <v>14386428</v>
      </c>
      <c r="M33" s="5">
        <v>156</v>
      </c>
      <c r="N33" s="5">
        <v>0</v>
      </c>
      <c r="O33" s="5">
        <v>0</v>
      </c>
      <c r="P33" s="5">
        <v>12597574</v>
      </c>
      <c r="Q33" s="5">
        <v>4752014</v>
      </c>
      <c r="R33" s="8"/>
      <c r="S33" s="5"/>
      <c r="T33" s="9" t="s">
        <v>19</v>
      </c>
      <c r="U33" s="5">
        <v>6447751</v>
      </c>
      <c r="V33" s="5">
        <v>24937</v>
      </c>
    </row>
    <row r="34" spans="1:22" ht="11.45" customHeight="1" x14ac:dyDescent="0.3">
      <c r="A34" s="3">
        <v>38168</v>
      </c>
      <c r="B34" s="5">
        <v>66274689</v>
      </c>
      <c r="C34" s="5">
        <v>24640</v>
      </c>
      <c r="D34" s="5">
        <v>197353</v>
      </c>
      <c r="E34" s="5">
        <v>96987</v>
      </c>
      <c r="F34" s="5">
        <v>832571</v>
      </c>
      <c r="G34" s="5">
        <v>66214</v>
      </c>
      <c r="H34" s="5">
        <v>718320</v>
      </c>
      <c r="I34" s="5">
        <v>8824980</v>
      </c>
      <c r="J34" s="5">
        <v>716016</v>
      </c>
      <c r="K34" s="5"/>
      <c r="L34" s="5">
        <v>16385172</v>
      </c>
      <c r="M34" s="5">
        <v>180</v>
      </c>
      <c r="N34" s="5">
        <v>0</v>
      </c>
      <c r="O34" s="5">
        <v>0</v>
      </c>
      <c r="P34" s="5">
        <v>15914162</v>
      </c>
      <c r="Q34" s="5">
        <v>5450157</v>
      </c>
      <c r="R34" s="8"/>
      <c r="S34" s="5"/>
      <c r="T34" s="9" t="s">
        <v>19</v>
      </c>
      <c r="U34" s="5">
        <v>7566334</v>
      </c>
      <c r="V34" s="5">
        <v>28627</v>
      </c>
    </row>
    <row r="35" spans="1:22" ht="11.45" customHeight="1" x14ac:dyDescent="0.3">
      <c r="A35" s="3">
        <v>38199</v>
      </c>
      <c r="B35" s="5">
        <v>71531286</v>
      </c>
      <c r="C35" s="5">
        <v>24273</v>
      </c>
      <c r="D35" s="5">
        <v>198462</v>
      </c>
      <c r="E35" s="5">
        <v>86313</v>
      </c>
      <c r="F35" s="5">
        <v>623790</v>
      </c>
      <c r="G35" s="5">
        <v>65140</v>
      </c>
      <c r="H35" s="5">
        <v>708619</v>
      </c>
      <c r="I35" s="5">
        <v>9434763</v>
      </c>
      <c r="J35" s="5">
        <v>706776</v>
      </c>
      <c r="K35" s="5"/>
      <c r="L35" s="5">
        <v>17161128</v>
      </c>
      <c r="M35" s="5">
        <v>96</v>
      </c>
      <c r="N35" s="5">
        <v>0</v>
      </c>
      <c r="O35" s="5">
        <v>0</v>
      </c>
      <c r="P35" s="5">
        <v>17710317</v>
      </c>
      <c r="Q35" s="5">
        <v>5360616</v>
      </c>
      <c r="R35" s="8"/>
      <c r="S35" s="5"/>
      <c r="T35" s="9" t="s">
        <v>19</v>
      </c>
      <c r="U35" s="5">
        <v>6413117</v>
      </c>
      <c r="V35" s="5">
        <v>25609</v>
      </c>
    </row>
    <row r="36" spans="1:22" ht="11.45" customHeight="1" x14ac:dyDescent="0.3">
      <c r="A36" s="3">
        <v>38230</v>
      </c>
      <c r="B36" s="5">
        <v>66596395</v>
      </c>
      <c r="C36" s="5">
        <v>20085</v>
      </c>
      <c r="D36" s="5">
        <v>181591</v>
      </c>
      <c r="E36" s="5">
        <v>75583</v>
      </c>
      <c r="F36" s="5">
        <v>451155</v>
      </c>
      <c r="G36" s="5">
        <v>55075</v>
      </c>
      <c r="H36" s="5">
        <v>586950</v>
      </c>
      <c r="I36" s="5">
        <v>8479816</v>
      </c>
      <c r="J36" s="5">
        <v>598068</v>
      </c>
      <c r="K36" s="5"/>
      <c r="L36" s="5">
        <v>15920804</v>
      </c>
      <c r="M36" s="5">
        <v>180</v>
      </c>
      <c r="N36" s="5">
        <v>0</v>
      </c>
      <c r="O36" s="5">
        <v>0</v>
      </c>
      <c r="P36" s="5">
        <v>16486761</v>
      </c>
      <c r="Q36" s="5">
        <v>4556843</v>
      </c>
      <c r="R36" s="8"/>
      <c r="S36" s="5"/>
      <c r="T36" s="9" t="s">
        <v>19</v>
      </c>
      <c r="U36" s="5">
        <v>4504648</v>
      </c>
      <c r="V36" s="5">
        <v>23887</v>
      </c>
    </row>
    <row r="37" spans="1:22" ht="11.45" customHeight="1" x14ac:dyDescent="0.3">
      <c r="A37" s="3">
        <v>38260</v>
      </c>
      <c r="B37" s="5">
        <v>62777747</v>
      </c>
      <c r="C37" s="5">
        <v>22500</v>
      </c>
      <c r="D37" s="5">
        <v>195438</v>
      </c>
      <c r="E37" s="5">
        <v>76420</v>
      </c>
      <c r="F37" s="5">
        <v>544265</v>
      </c>
      <c r="G37" s="5">
        <v>51139</v>
      </c>
      <c r="H37" s="5">
        <v>618118</v>
      </c>
      <c r="I37" s="5">
        <v>8741786</v>
      </c>
      <c r="J37" s="5">
        <v>672913</v>
      </c>
      <c r="K37" s="5"/>
      <c r="L37" s="5">
        <v>15421905</v>
      </c>
      <c r="M37" s="5">
        <v>96</v>
      </c>
      <c r="N37" s="5">
        <v>0</v>
      </c>
      <c r="O37" s="5">
        <v>0</v>
      </c>
      <c r="P37" s="5">
        <v>16253454</v>
      </c>
      <c r="Q37" s="5">
        <v>4667233</v>
      </c>
      <c r="R37" s="8"/>
      <c r="S37" s="5"/>
      <c r="T37" s="9" t="s">
        <v>19</v>
      </c>
      <c r="U37" s="5">
        <v>5313198</v>
      </c>
      <c r="V37" s="5">
        <v>24560</v>
      </c>
    </row>
    <row r="38" spans="1:22" ht="11.45" customHeight="1" x14ac:dyDescent="0.3">
      <c r="A38" s="3">
        <v>38291</v>
      </c>
      <c r="B38" s="5">
        <v>52600072</v>
      </c>
      <c r="C38" s="5">
        <v>18625</v>
      </c>
      <c r="D38" s="5">
        <v>186326</v>
      </c>
      <c r="E38" s="5">
        <v>72886</v>
      </c>
      <c r="F38" s="5">
        <v>555117</v>
      </c>
      <c r="G38" s="5">
        <v>54704</v>
      </c>
      <c r="H38" s="5">
        <v>553606</v>
      </c>
      <c r="I38" s="5">
        <v>7389461</v>
      </c>
      <c r="J38" s="5">
        <v>595749</v>
      </c>
      <c r="K38" s="5"/>
      <c r="L38" s="5">
        <v>13247759</v>
      </c>
      <c r="M38" s="5">
        <v>180</v>
      </c>
      <c r="N38" s="5">
        <v>0</v>
      </c>
      <c r="O38" s="5">
        <v>0</v>
      </c>
      <c r="P38" s="5">
        <v>13850957</v>
      </c>
      <c r="Q38" s="5">
        <v>4062415</v>
      </c>
      <c r="R38" s="8"/>
      <c r="S38" s="5"/>
      <c r="T38" s="9" t="s">
        <v>19</v>
      </c>
      <c r="U38" s="5">
        <v>6087440</v>
      </c>
      <c r="V38" s="5">
        <v>23452</v>
      </c>
    </row>
    <row r="39" spans="1:22" ht="11.45" customHeight="1" x14ac:dyDescent="0.3">
      <c r="A39" s="3">
        <v>38321</v>
      </c>
      <c r="B39" s="5">
        <v>50409784</v>
      </c>
      <c r="C39" s="5">
        <v>17585</v>
      </c>
      <c r="D39" s="5">
        <v>187933</v>
      </c>
      <c r="E39" s="5">
        <v>66868</v>
      </c>
      <c r="F39" s="5">
        <v>614435</v>
      </c>
      <c r="G39" s="5">
        <v>52874</v>
      </c>
      <c r="H39" s="5">
        <v>524322</v>
      </c>
      <c r="I39" s="5">
        <v>6503058</v>
      </c>
      <c r="J39" s="5">
        <v>551623</v>
      </c>
      <c r="K39" s="5"/>
      <c r="L39" s="5">
        <v>13644087</v>
      </c>
      <c r="M39" s="5">
        <v>84</v>
      </c>
      <c r="N39" s="5">
        <v>0</v>
      </c>
      <c r="O39" s="5">
        <v>0</v>
      </c>
      <c r="P39" s="5">
        <v>11739708</v>
      </c>
      <c r="Q39" s="5">
        <v>3791604</v>
      </c>
      <c r="R39" s="8"/>
      <c r="S39" s="5"/>
      <c r="T39" s="9" t="s">
        <v>19</v>
      </c>
      <c r="U39" s="5">
        <v>5635033</v>
      </c>
      <c r="V39" s="5">
        <v>20290</v>
      </c>
    </row>
    <row r="40" spans="1:22" ht="11.45" customHeight="1" x14ac:dyDescent="0.3">
      <c r="A40" s="3">
        <v>38352</v>
      </c>
      <c r="B40" s="5">
        <v>47651689</v>
      </c>
      <c r="C40" s="5">
        <v>19575</v>
      </c>
      <c r="D40" s="5">
        <v>204460</v>
      </c>
      <c r="E40" s="5">
        <v>72457</v>
      </c>
      <c r="F40" s="5">
        <v>691856</v>
      </c>
      <c r="G40" s="5">
        <v>61502</v>
      </c>
      <c r="H40" s="5">
        <v>560392</v>
      </c>
      <c r="I40" s="5">
        <v>6973814</v>
      </c>
      <c r="J40" s="5">
        <v>611417</v>
      </c>
      <c r="K40" s="5"/>
      <c r="L40" s="5">
        <v>12605035</v>
      </c>
      <c r="M40" s="5">
        <v>96</v>
      </c>
      <c r="N40" s="5">
        <v>0</v>
      </c>
      <c r="O40" s="5">
        <v>0</v>
      </c>
      <c r="P40" s="5">
        <v>11939293</v>
      </c>
      <c r="Q40" s="5">
        <v>4103063</v>
      </c>
      <c r="R40" s="8"/>
      <c r="S40" s="5"/>
      <c r="T40" s="9" t="s">
        <v>19</v>
      </c>
      <c r="U40" s="5">
        <v>6284629</v>
      </c>
      <c r="V40" s="5">
        <v>19786</v>
      </c>
    </row>
    <row r="41" spans="1:22" ht="11.45" customHeight="1" x14ac:dyDescent="0.3">
      <c r="A41" s="3">
        <v>38383</v>
      </c>
      <c r="B41" s="5">
        <v>42526557</v>
      </c>
      <c r="C41" s="5">
        <v>14765</v>
      </c>
      <c r="D41" s="5">
        <v>147644</v>
      </c>
      <c r="E41" s="5">
        <v>58584</v>
      </c>
      <c r="F41" s="5">
        <v>406530</v>
      </c>
      <c r="G41" s="5">
        <v>37051</v>
      </c>
      <c r="H41" s="5">
        <v>468850</v>
      </c>
      <c r="I41" s="5">
        <v>5814817</v>
      </c>
      <c r="J41" s="5">
        <v>522191</v>
      </c>
      <c r="K41" s="5"/>
      <c r="L41" s="5">
        <v>11410496</v>
      </c>
      <c r="M41" s="5">
        <v>132</v>
      </c>
      <c r="N41" s="5">
        <v>0</v>
      </c>
      <c r="O41" s="5">
        <v>0</v>
      </c>
      <c r="P41" s="5">
        <v>8843756</v>
      </c>
      <c r="Q41" s="5">
        <v>3833386</v>
      </c>
      <c r="R41" s="8"/>
      <c r="S41" s="5"/>
      <c r="T41" s="9" t="s">
        <v>19</v>
      </c>
      <c r="U41" s="5">
        <v>4435444</v>
      </c>
      <c r="V41" s="5">
        <v>16360</v>
      </c>
    </row>
    <row r="42" spans="1:22" ht="11.45" customHeight="1" x14ac:dyDescent="0.3">
      <c r="A42" s="3">
        <v>38411</v>
      </c>
      <c r="B42" s="5">
        <v>46067007</v>
      </c>
      <c r="C42" s="5">
        <v>15653</v>
      </c>
      <c r="D42" s="5">
        <v>188092</v>
      </c>
      <c r="E42" s="5">
        <v>66722</v>
      </c>
      <c r="F42" s="5">
        <v>451987</v>
      </c>
      <c r="G42" s="5">
        <v>52730</v>
      </c>
      <c r="H42" s="5">
        <v>551035</v>
      </c>
      <c r="I42" s="5">
        <v>6176853</v>
      </c>
      <c r="J42" s="5">
        <v>540210</v>
      </c>
      <c r="K42" s="5"/>
      <c r="L42" s="5">
        <v>12135583</v>
      </c>
      <c r="M42" s="5">
        <v>36</v>
      </c>
      <c r="N42" s="5">
        <v>0</v>
      </c>
      <c r="O42" s="5">
        <v>0</v>
      </c>
      <c r="P42" s="5">
        <v>10762086</v>
      </c>
      <c r="Q42" s="5">
        <v>4194111</v>
      </c>
      <c r="R42" s="8"/>
      <c r="S42" s="5"/>
      <c r="T42" s="9" t="s">
        <v>19</v>
      </c>
      <c r="U42" s="5">
        <v>5802388</v>
      </c>
      <c r="V42" s="5">
        <v>19548</v>
      </c>
    </row>
    <row r="43" spans="1:22" ht="11.45" customHeight="1" x14ac:dyDescent="0.3">
      <c r="A43" s="3">
        <v>38442</v>
      </c>
      <c r="B43" s="5">
        <v>55336079</v>
      </c>
      <c r="C43" s="5">
        <v>18984</v>
      </c>
      <c r="D43" s="5">
        <v>237521</v>
      </c>
      <c r="E43" s="5">
        <v>80838</v>
      </c>
      <c r="F43" s="5">
        <v>564334</v>
      </c>
      <c r="G43" s="5">
        <v>60057</v>
      </c>
      <c r="H43" s="5">
        <v>668608</v>
      </c>
      <c r="I43" s="5">
        <v>7479799</v>
      </c>
      <c r="J43" s="5">
        <v>672250</v>
      </c>
      <c r="K43" s="5"/>
      <c r="L43" s="5">
        <v>14712292</v>
      </c>
      <c r="M43" s="5">
        <v>132</v>
      </c>
      <c r="N43" s="5">
        <v>0</v>
      </c>
      <c r="O43" s="5">
        <v>0</v>
      </c>
      <c r="P43" s="5">
        <v>13876812</v>
      </c>
      <c r="Q43" s="5">
        <v>4961187</v>
      </c>
      <c r="R43" s="8"/>
      <c r="S43" s="5"/>
      <c r="T43" s="9" t="s">
        <v>19</v>
      </c>
      <c r="U43" s="5">
        <v>7342283</v>
      </c>
      <c r="V43" s="5">
        <v>23149</v>
      </c>
    </row>
    <row r="44" spans="1:22" ht="11.45" customHeight="1" x14ac:dyDescent="0.3">
      <c r="A44" s="3">
        <v>38472</v>
      </c>
      <c r="B44" s="5">
        <v>67345461</v>
      </c>
      <c r="C44" s="5">
        <v>21796</v>
      </c>
      <c r="D44" s="5">
        <v>276046</v>
      </c>
      <c r="E44" s="5">
        <v>94297</v>
      </c>
      <c r="F44" s="5">
        <v>584945</v>
      </c>
      <c r="G44" s="5">
        <v>66538</v>
      </c>
      <c r="H44" s="5">
        <v>808272</v>
      </c>
      <c r="I44" s="5">
        <v>9065050</v>
      </c>
      <c r="J44" s="5">
        <v>786862</v>
      </c>
      <c r="K44" s="5"/>
      <c r="L44" s="5">
        <v>16811767</v>
      </c>
      <c r="M44" s="5">
        <v>120</v>
      </c>
      <c r="N44" s="5">
        <v>0</v>
      </c>
      <c r="O44" s="5">
        <v>0</v>
      </c>
      <c r="P44" s="5">
        <v>17667718</v>
      </c>
      <c r="Q44" s="5">
        <v>6033642</v>
      </c>
      <c r="R44" s="8"/>
      <c r="S44" s="5"/>
      <c r="T44" s="9" t="s">
        <v>19</v>
      </c>
      <c r="U44" s="5">
        <v>8320393</v>
      </c>
      <c r="V44" s="5">
        <v>27561</v>
      </c>
    </row>
    <row r="45" spans="1:22" ht="11.45" customHeight="1" x14ac:dyDescent="0.3">
      <c r="A45" s="3">
        <v>38503</v>
      </c>
      <c r="B45" s="5">
        <v>59024028</v>
      </c>
      <c r="C45" s="5">
        <v>17279</v>
      </c>
      <c r="D45" s="5">
        <v>248723</v>
      </c>
      <c r="E45" s="5">
        <v>76434</v>
      </c>
      <c r="F45" s="5">
        <v>534652</v>
      </c>
      <c r="G45" s="5">
        <v>60855</v>
      </c>
      <c r="H45" s="5">
        <v>618064</v>
      </c>
      <c r="I45" s="5">
        <v>7374913</v>
      </c>
      <c r="J45" s="5">
        <v>626937</v>
      </c>
      <c r="K45" s="5"/>
      <c r="L45" s="5">
        <v>16055993</v>
      </c>
      <c r="M45" s="5">
        <v>60</v>
      </c>
      <c r="N45" s="5">
        <v>0</v>
      </c>
      <c r="O45" s="5">
        <v>0</v>
      </c>
      <c r="P45" s="5">
        <v>15061604</v>
      </c>
      <c r="Q45" s="5">
        <v>4664065</v>
      </c>
      <c r="R45" s="8"/>
      <c r="S45" s="5"/>
      <c r="T45" s="9" t="s">
        <v>19</v>
      </c>
      <c r="U45" s="5">
        <v>6865078</v>
      </c>
      <c r="V45" s="5">
        <v>19836</v>
      </c>
    </row>
    <row r="46" spans="1:22" ht="11.45" customHeight="1" x14ac:dyDescent="0.3">
      <c r="A46" s="3">
        <v>38533</v>
      </c>
      <c r="B46" s="5">
        <v>66672583</v>
      </c>
      <c r="C46" s="5">
        <v>21280</v>
      </c>
      <c r="D46" s="5">
        <v>279103</v>
      </c>
      <c r="E46" s="5">
        <v>87973</v>
      </c>
      <c r="F46" s="5">
        <v>606961</v>
      </c>
      <c r="G46" s="5">
        <v>69143</v>
      </c>
      <c r="H46" s="5">
        <v>738176</v>
      </c>
      <c r="I46" s="5">
        <v>9397296</v>
      </c>
      <c r="J46" s="5">
        <v>762688</v>
      </c>
      <c r="K46" s="5"/>
      <c r="L46" s="5">
        <v>16589656</v>
      </c>
      <c r="M46" s="5">
        <v>72</v>
      </c>
      <c r="N46" s="5">
        <v>0</v>
      </c>
      <c r="O46" s="5">
        <v>0</v>
      </c>
      <c r="P46" s="5">
        <v>19919160</v>
      </c>
      <c r="Q46" s="5">
        <v>5512855</v>
      </c>
      <c r="R46" s="8"/>
      <c r="S46" s="5"/>
      <c r="T46" s="9" t="s">
        <v>19</v>
      </c>
      <c r="U46" s="5">
        <v>8147281</v>
      </c>
      <c r="V46" s="5">
        <v>18936</v>
      </c>
    </row>
    <row r="47" spans="1:22" ht="11.45" customHeight="1" x14ac:dyDescent="0.3">
      <c r="A47" s="3">
        <v>38564</v>
      </c>
      <c r="B47" s="5">
        <v>67767929</v>
      </c>
      <c r="C47" s="5">
        <v>19421</v>
      </c>
      <c r="D47" s="5">
        <v>254054</v>
      </c>
      <c r="E47" s="5">
        <v>72163</v>
      </c>
      <c r="F47" s="5">
        <v>509159</v>
      </c>
      <c r="G47" s="5">
        <v>62229</v>
      </c>
      <c r="H47" s="5">
        <v>669342</v>
      </c>
      <c r="I47" s="5">
        <v>9109652</v>
      </c>
      <c r="J47" s="5">
        <v>683860</v>
      </c>
      <c r="K47" s="5"/>
      <c r="L47" s="5">
        <v>17236517</v>
      </c>
      <c r="M47" s="5">
        <v>120</v>
      </c>
      <c r="N47" s="5">
        <v>0</v>
      </c>
      <c r="O47" s="5">
        <v>0</v>
      </c>
      <c r="P47" s="5">
        <v>20140445</v>
      </c>
      <c r="Q47" s="5">
        <v>4980011</v>
      </c>
      <c r="R47" s="8"/>
      <c r="S47" s="5"/>
      <c r="T47" s="9" t="s">
        <v>19</v>
      </c>
      <c r="U47" s="5">
        <v>6436890</v>
      </c>
      <c r="V47" s="5">
        <v>12680</v>
      </c>
    </row>
    <row r="48" spans="1:22" ht="11.45" customHeight="1" x14ac:dyDescent="0.3">
      <c r="A48" s="3">
        <v>38595</v>
      </c>
      <c r="B48" s="5">
        <v>70405824</v>
      </c>
      <c r="C48" s="5">
        <v>19536</v>
      </c>
      <c r="D48" s="5">
        <v>242140</v>
      </c>
      <c r="E48" s="5">
        <v>79636</v>
      </c>
      <c r="F48" s="5">
        <v>396207</v>
      </c>
      <c r="G48" s="5">
        <v>52631</v>
      </c>
      <c r="H48" s="5">
        <v>659399</v>
      </c>
      <c r="I48" s="5">
        <v>9779208</v>
      </c>
      <c r="J48" s="5">
        <v>743976</v>
      </c>
      <c r="K48" s="5"/>
      <c r="L48" s="5">
        <v>17852664</v>
      </c>
      <c r="M48" s="5">
        <v>72</v>
      </c>
      <c r="N48" s="5">
        <v>0</v>
      </c>
      <c r="O48" s="5">
        <v>0</v>
      </c>
      <c r="P48" s="5">
        <v>22309314</v>
      </c>
      <c r="Q48" s="5">
        <v>5022719</v>
      </c>
      <c r="R48" s="8"/>
      <c r="S48" s="5"/>
      <c r="T48" s="9" t="s">
        <v>19</v>
      </c>
      <c r="U48" s="5">
        <v>5298752</v>
      </c>
      <c r="V48" s="5">
        <v>8549</v>
      </c>
    </row>
    <row r="49" spans="1:22" ht="11.45" customHeight="1" x14ac:dyDescent="0.3">
      <c r="A49" s="3">
        <v>38625</v>
      </c>
      <c r="B49" s="5">
        <v>61721180</v>
      </c>
      <c r="C49" s="5">
        <v>19590</v>
      </c>
      <c r="D49" s="5">
        <v>222422</v>
      </c>
      <c r="E49" s="5">
        <v>72149</v>
      </c>
      <c r="F49" s="5">
        <v>331474</v>
      </c>
      <c r="G49" s="5">
        <v>53675</v>
      </c>
      <c r="H49" s="5">
        <v>583397</v>
      </c>
      <c r="I49" s="5">
        <v>8768994</v>
      </c>
      <c r="J49" s="5">
        <v>692384</v>
      </c>
      <c r="K49" s="5"/>
      <c r="L49" s="5">
        <v>16229373</v>
      </c>
      <c r="M49" s="5">
        <v>84</v>
      </c>
      <c r="N49" s="5">
        <v>0</v>
      </c>
      <c r="O49" s="5">
        <v>0</v>
      </c>
      <c r="P49" s="5">
        <v>19432674</v>
      </c>
      <c r="Q49" s="5">
        <v>4478948</v>
      </c>
      <c r="R49" s="8"/>
      <c r="S49" s="5"/>
      <c r="T49" s="9" t="s">
        <v>19</v>
      </c>
      <c r="U49" s="5">
        <v>5288038</v>
      </c>
      <c r="V49" s="5">
        <v>4278</v>
      </c>
    </row>
    <row r="50" spans="1:22" ht="11.45" customHeight="1" x14ac:dyDescent="0.3">
      <c r="A50" s="3">
        <v>38656</v>
      </c>
      <c r="B50" s="5">
        <v>53604431</v>
      </c>
      <c r="C50" s="5">
        <v>16563</v>
      </c>
      <c r="D50" s="5">
        <v>211332</v>
      </c>
      <c r="E50" s="5">
        <v>65383</v>
      </c>
      <c r="F50" s="5">
        <v>440919</v>
      </c>
      <c r="G50" s="5">
        <v>49696</v>
      </c>
      <c r="H50" s="5">
        <v>531519</v>
      </c>
      <c r="I50" s="5">
        <v>7499038</v>
      </c>
      <c r="J50" s="5">
        <v>625402</v>
      </c>
      <c r="K50" s="5"/>
      <c r="L50" s="5">
        <v>14622606</v>
      </c>
      <c r="M50" s="5">
        <v>120</v>
      </c>
      <c r="N50" s="5">
        <v>0</v>
      </c>
      <c r="O50" s="5">
        <v>0</v>
      </c>
      <c r="P50" s="5">
        <v>16261470</v>
      </c>
      <c r="Q50" s="5">
        <v>3980751</v>
      </c>
      <c r="R50" s="8"/>
      <c r="S50" s="5"/>
      <c r="T50" s="9" t="s">
        <v>19</v>
      </c>
      <c r="U50" s="5">
        <v>5949583</v>
      </c>
      <c r="V50" s="5">
        <v>4457</v>
      </c>
    </row>
    <row r="51" spans="1:22" ht="11.45" customHeight="1" x14ac:dyDescent="0.3">
      <c r="A51" s="3">
        <v>38686</v>
      </c>
      <c r="B51" s="5">
        <v>54701847</v>
      </c>
      <c r="C51" s="5">
        <v>19368</v>
      </c>
      <c r="D51" s="5">
        <v>219874</v>
      </c>
      <c r="E51" s="5">
        <v>75241</v>
      </c>
      <c r="F51" s="5">
        <v>529452</v>
      </c>
      <c r="G51" s="5">
        <v>57813</v>
      </c>
      <c r="H51" s="5">
        <v>598450</v>
      </c>
      <c r="I51" s="5">
        <v>7969716</v>
      </c>
      <c r="J51" s="5">
        <v>704124</v>
      </c>
      <c r="K51" s="5"/>
      <c r="L51" s="5">
        <v>15376680</v>
      </c>
      <c r="M51" s="5">
        <v>48</v>
      </c>
      <c r="N51" s="5">
        <v>0</v>
      </c>
      <c r="O51" s="5">
        <v>0</v>
      </c>
      <c r="P51" s="5">
        <v>17257089</v>
      </c>
      <c r="Q51" s="5">
        <v>4409918</v>
      </c>
      <c r="R51" s="8"/>
      <c r="S51" s="5"/>
      <c r="T51" s="9" t="s">
        <v>19</v>
      </c>
      <c r="U51" s="5">
        <v>6639284</v>
      </c>
      <c r="V51" s="5">
        <v>4864</v>
      </c>
    </row>
    <row r="52" spans="1:22" ht="11.45" customHeight="1" x14ac:dyDescent="0.3">
      <c r="A52" s="3">
        <v>38717</v>
      </c>
      <c r="B52" s="5">
        <v>42151087</v>
      </c>
      <c r="C52" s="5">
        <v>16566</v>
      </c>
      <c r="D52" s="5">
        <v>178048</v>
      </c>
      <c r="E52" s="5">
        <v>60260</v>
      </c>
      <c r="F52" s="5">
        <v>395113</v>
      </c>
      <c r="G52" s="5">
        <v>48345</v>
      </c>
      <c r="H52" s="5">
        <v>463163</v>
      </c>
      <c r="I52" s="5">
        <v>6118996</v>
      </c>
      <c r="J52" s="5">
        <v>570408</v>
      </c>
      <c r="K52" s="5"/>
      <c r="L52" s="5">
        <v>12825126</v>
      </c>
      <c r="M52" s="5">
        <v>128</v>
      </c>
      <c r="N52" s="5">
        <v>0</v>
      </c>
      <c r="O52" s="5">
        <v>0</v>
      </c>
      <c r="P52" s="5">
        <v>12127912</v>
      </c>
      <c r="Q52" s="5">
        <v>3398819</v>
      </c>
      <c r="R52" s="8"/>
      <c r="S52" s="5"/>
      <c r="T52" s="9" t="s">
        <v>19</v>
      </c>
      <c r="U52" s="5">
        <v>5318792</v>
      </c>
      <c r="V52" s="5">
        <v>15159</v>
      </c>
    </row>
    <row r="53" spans="1:22" ht="11.45" customHeight="1" x14ac:dyDescent="0.3">
      <c r="A53" s="3">
        <v>38748</v>
      </c>
      <c r="B53" s="5">
        <v>53541844</v>
      </c>
      <c r="C53" s="5">
        <v>17918</v>
      </c>
      <c r="D53" s="5">
        <v>215778</v>
      </c>
      <c r="E53" s="5">
        <v>63519</v>
      </c>
      <c r="F53" s="5">
        <v>346019</v>
      </c>
      <c r="G53" s="5">
        <v>55960</v>
      </c>
      <c r="H53" s="5">
        <v>566015</v>
      </c>
      <c r="I53" s="5">
        <v>7625163</v>
      </c>
      <c r="J53" s="5">
        <v>640482</v>
      </c>
      <c r="K53" s="5"/>
      <c r="L53" s="5">
        <v>14793715</v>
      </c>
      <c r="M53" s="5">
        <v>48</v>
      </c>
      <c r="N53" s="5">
        <v>0</v>
      </c>
      <c r="O53" s="5">
        <v>0</v>
      </c>
      <c r="P53" s="5">
        <v>14422366</v>
      </c>
      <c r="Q53" s="5">
        <v>4630137</v>
      </c>
      <c r="R53" s="8"/>
      <c r="S53" s="5"/>
      <c r="T53" s="9" t="s">
        <v>19</v>
      </c>
      <c r="U53" s="5">
        <v>5595649</v>
      </c>
      <c r="V53" s="5">
        <v>4223</v>
      </c>
    </row>
    <row r="54" spans="1:22" ht="11.45" customHeight="1" x14ac:dyDescent="0.3">
      <c r="A54" s="3">
        <v>38776</v>
      </c>
      <c r="B54" s="5">
        <v>41516303</v>
      </c>
      <c r="C54" s="5">
        <v>14856</v>
      </c>
      <c r="D54" s="5">
        <v>231981</v>
      </c>
      <c r="E54" s="5">
        <v>57684</v>
      </c>
      <c r="F54" s="5">
        <v>317454</v>
      </c>
      <c r="G54" s="5">
        <v>43800</v>
      </c>
      <c r="H54" s="5">
        <v>468277</v>
      </c>
      <c r="I54" s="5">
        <v>5972767</v>
      </c>
      <c r="J54" s="5">
        <v>513006</v>
      </c>
      <c r="K54" s="5"/>
      <c r="L54" s="5">
        <v>12664893</v>
      </c>
      <c r="M54" s="5">
        <v>48</v>
      </c>
      <c r="N54" s="5">
        <v>0</v>
      </c>
      <c r="O54" s="5">
        <v>0</v>
      </c>
      <c r="P54" s="5">
        <v>12129447</v>
      </c>
      <c r="Q54" s="5">
        <v>3596181</v>
      </c>
      <c r="R54" s="8"/>
      <c r="S54" s="5"/>
      <c r="T54" s="9" t="s">
        <v>19</v>
      </c>
      <c r="U54" s="5">
        <v>5085788</v>
      </c>
      <c r="V54" s="5">
        <v>1872</v>
      </c>
    </row>
    <row r="55" spans="1:22" ht="11.45" customHeight="1" x14ac:dyDescent="0.3">
      <c r="A55" s="3">
        <v>38807</v>
      </c>
      <c r="B55" s="5">
        <v>50673839</v>
      </c>
      <c r="C55" s="5">
        <v>20544</v>
      </c>
      <c r="D55" s="5">
        <v>275664</v>
      </c>
      <c r="E55" s="5">
        <v>69924</v>
      </c>
      <c r="F55" s="5">
        <v>401969</v>
      </c>
      <c r="G55" s="5">
        <v>51098</v>
      </c>
      <c r="H55" s="5">
        <v>637171</v>
      </c>
      <c r="I55" s="5">
        <v>7658986</v>
      </c>
      <c r="J55" s="5">
        <v>662400</v>
      </c>
      <c r="K55" s="5"/>
      <c r="L55" s="5">
        <v>14752138</v>
      </c>
      <c r="M55" s="5">
        <v>72</v>
      </c>
      <c r="N55" s="5">
        <v>0</v>
      </c>
      <c r="O55" s="5">
        <v>0</v>
      </c>
      <c r="P55" s="5">
        <v>16598032</v>
      </c>
      <c r="Q55" s="5">
        <v>4548444</v>
      </c>
      <c r="R55" s="8"/>
      <c r="S55" s="5"/>
      <c r="T55" s="9" t="s">
        <v>19</v>
      </c>
      <c r="U55" s="5">
        <v>7030843</v>
      </c>
      <c r="V55" s="5">
        <v>1274</v>
      </c>
    </row>
    <row r="56" spans="1:22" ht="11.45" customHeight="1" x14ac:dyDescent="0.3">
      <c r="A56" s="3">
        <v>38837</v>
      </c>
      <c r="B56" s="5">
        <v>64634860</v>
      </c>
      <c r="C56" s="5">
        <v>21681</v>
      </c>
      <c r="D56" s="5">
        <v>342708</v>
      </c>
      <c r="E56" s="5">
        <v>79932</v>
      </c>
      <c r="F56" s="5">
        <v>417382</v>
      </c>
      <c r="G56" s="5">
        <v>59901</v>
      </c>
      <c r="H56" s="5">
        <v>753105</v>
      </c>
      <c r="I56" s="5">
        <v>8861930</v>
      </c>
      <c r="J56" s="5">
        <v>717149</v>
      </c>
      <c r="K56" s="5"/>
      <c r="L56" s="5">
        <v>17515438</v>
      </c>
      <c r="M56" s="5"/>
      <c r="N56" s="5">
        <v>0</v>
      </c>
      <c r="O56" s="5">
        <v>0</v>
      </c>
      <c r="P56" s="5">
        <v>21050365</v>
      </c>
      <c r="Q56" s="5">
        <v>5604979</v>
      </c>
      <c r="R56" s="8"/>
      <c r="S56" s="5"/>
      <c r="T56" s="9" t="s">
        <v>19</v>
      </c>
      <c r="U56" s="5">
        <v>7736617</v>
      </c>
      <c r="V56" s="5">
        <v>4154</v>
      </c>
    </row>
    <row r="57" spans="1:22" ht="11.45" customHeight="1" x14ac:dyDescent="0.3">
      <c r="A57" s="3">
        <v>38868</v>
      </c>
      <c r="B57" s="5">
        <v>69527060</v>
      </c>
      <c r="C57" s="5">
        <v>21757</v>
      </c>
      <c r="D57" s="5">
        <v>351124</v>
      </c>
      <c r="E57" s="5">
        <v>80522</v>
      </c>
      <c r="F57" s="5">
        <v>466602</v>
      </c>
      <c r="G57" s="5">
        <v>60092</v>
      </c>
      <c r="H57" s="5">
        <v>739847</v>
      </c>
      <c r="I57" s="5">
        <v>9180948</v>
      </c>
      <c r="J57" s="5">
        <v>700433</v>
      </c>
      <c r="K57" s="5"/>
      <c r="L57" s="5">
        <v>19607062</v>
      </c>
      <c r="M57" s="5">
        <v>108</v>
      </c>
      <c r="N57" s="5">
        <v>0</v>
      </c>
      <c r="O57" s="5">
        <v>0</v>
      </c>
      <c r="P57" s="5">
        <v>22810059</v>
      </c>
      <c r="Q57" s="5">
        <v>5486315</v>
      </c>
      <c r="R57" s="8"/>
      <c r="S57" s="5"/>
      <c r="T57" s="9" t="s">
        <v>19</v>
      </c>
      <c r="U57" s="5">
        <v>7869150</v>
      </c>
      <c r="V57" s="5">
        <v>2515</v>
      </c>
    </row>
    <row r="58" spans="1:22" ht="11.45" customHeight="1" x14ac:dyDescent="0.3">
      <c r="A58" s="3">
        <v>38898</v>
      </c>
      <c r="B58" s="5">
        <v>68102020</v>
      </c>
      <c r="C58" s="5">
        <v>21024</v>
      </c>
      <c r="D58" s="5">
        <v>334097</v>
      </c>
      <c r="E58" s="5">
        <v>74648</v>
      </c>
      <c r="F58" s="5">
        <v>427851</v>
      </c>
      <c r="G58" s="5">
        <v>59100</v>
      </c>
      <c r="H58" s="5">
        <v>671231</v>
      </c>
      <c r="I58" s="5">
        <v>9010811</v>
      </c>
      <c r="J58" s="5">
        <v>664885</v>
      </c>
      <c r="K58" s="5"/>
      <c r="L58" s="5">
        <v>19640179</v>
      </c>
      <c r="M58" s="5">
        <v>121</v>
      </c>
      <c r="N58" s="5">
        <v>0</v>
      </c>
      <c r="O58" s="5">
        <v>0</v>
      </c>
      <c r="P58" s="5">
        <v>23330091</v>
      </c>
      <c r="Q58" s="5">
        <v>5006055</v>
      </c>
      <c r="R58" s="8"/>
      <c r="S58" s="5"/>
      <c r="T58" s="9" t="s">
        <v>19</v>
      </c>
      <c r="U58" s="5">
        <v>7283213</v>
      </c>
      <c r="V58" s="5">
        <v>2065</v>
      </c>
    </row>
    <row r="59" spans="1:22" ht="11.45" customHeight="1" x14ac:dyDescent="0.3">
      <c r="A59" s="3">
        <v>38929</v>
      </c>
      <c r="B59" s="5">
        <v>73786000</v>
      </c>
      <c r="C59" s="5">
        <v>22224</v>
      </c>
      <c r="D59" s="5">
        <v>347245</v>
      </c>
      <c r="E59" s="5">
        <v>71597</v>
      </c>
      <c r="F59" s="5">
        <v>499997</v>
      </c>
      <c r="G59" s="5">
        <v>55311</v>
      </c>
      <c r="H59" s="5">
        <v>739559</v>
      </c>
      <c r="I59" s="5">
        <v>10442541</v>
      </c>
      <c r="J59" s="5">
        <v>694796</v>
      </c>
      <c r="K59" s="5"/>
      <c r="L59" s="5">
        <v>19839331</v>
      </c>
      <c r="M59" s="5">
        <v>72</v>
      </c>
      <c r="N59" s="5">
        <v>0</v>
      </c>
      <c r="O59" s="5">
        <v>0</v>
      </c>
      <c r="P59" s="5">
        <v>29141039</v>
      </c>
      <c r="Q59" s="5">
        <v>5330350</v>
      </c>
      <c r="R59" s="8"/>
      <c r="S59" s="5"/>
      <c r="T59" s="9" t="s">
        <v>19</v>
      </c>
      <c r="U59" s="5">
        <v>6772911</v>
      </c>
      <c r="V59" s="5">
        <v>2629</v>
      </c>
    </row>
    <row r="60" spans="1:22" ht="11.45" customHeight="1" x14ac:dyDescent="0.3">
      <c r="A60" s="3">
        <v>38960</v>
      </c>
      <c r="B60" s="5">
        <v>74678755</v>
      </c>
      <c r="C60" s="5">
        <v>21408</v>
      </c>
      <c r="D60" s="5">
        <v>304821</v>
      </c>
      <c r="E60" s="5">
        <v>67740</v>
      </c>
      <c r="F60" s="5">
        <v>333658</v>
      </c>
      <c r="G60" s="5">
        <v>49774</v>
      </c>
      <c r="H60" s="5">
        <v>653616</v>
      </c>
      <c r="I60" s="5">
        <v>9709785</v>
      </c>
      <c r="J60" s="5">
        <v>647865</v>
      </c>
      <c r="K60" s="5"/>
      <c r="L60" s="5">
        <v>20639444</v>
      </c>
      <c r="M60" s="5">
        <v>36</v>
      </c>
      <c r="N60" s="5">
        <v>0</v>
      </c>
      <c r="O60" s="5">
        <v>0</v>
      </c>
      <c r="P60" s="5">
        <v>27804324</v>
      </c>
      <c r="Q60" s="5">
        <v>4792939</v>
      </c>
      <c r="R60" s="8"/>
      <c r="S60" s="5"/>
      <c r="T60" s="9" t="s">
        <v>19</v>
      </c>
      <c r="U60" s="5">
        <v>4931878</v>
      </c>
      <c r="V60" s="5">
        <v>6768</v>
      </c>
    </row>
    <row r="61" spans="1:22" ht="11.45" customHeight="1" x14ac:dyDescent="0.3">
      <c r="A61" s="3">
        <v>38990</v>
      </c>
      <c r="B61" s="5">
        <v>64798394</v>
      </c>
      <c r="C61" s="5">
        <v>20016</v>
      </c>
      <c r="D61" s="5">
        <v>281450</v>
      </c>
      <c r="E61" s="5">
        <v>66060</v>
      </c>
      <c r="F61" s="5">
        <v>387335</v>
      </c>
      <c r="G61" s="5">
        <v>49174</v>
      </c>
      <c r="H61" s="5">
        <v>638163</v>
      </c>
      <c r="I61" s="5">
        <v>9262084</v>
      </c>
      <c r="J61" s="5">
        <v>636876</v>
      </c>
      <c r="K61" s="5"/>
      <c r="L61" s="5">
        <v>17836064</v>
      </c>
      <c r="M61" s="5">
        <v>12</v>
      </c>
      <c r="N61" s="5">
        <v>0</v>
      </c>
      <c r="O61" s="5">
        <v>0</v>
      </c>
      <c r="P61" s="5">
        <v>25703673</v>
      </c>
      <c r="Q61" s="5">
        <v>4458447</v>
      </c>
      <c r="R61" s="8"/>
      <c r="S61" s="5"/>
      <c r="T61" s="9" t="s">
        <v>19</v>
      </c>
      <c r="U61" s="5">
        <v>5181151</v>
      </c>
      <c r="V61" s="5">
        <v>3098</v>
      </c>
    </row>
    <row r="62" spans="1:22" ht="11.45" customHeight="1" x14ac:dyDescent="0.3">
      <c r="A62" s="3">
        <v>39021</v>
      </c>
      <c r="B62" s="5">
        <v>57009968</v>
      </c>
      <c r="C62" s="5">
        <v>18516</v>
      </c>
      <c r="D62" s="5">
        <v>237429</v>
      </c>
      <c r="E62" s="5">
        <v>65988</v>
      </c>
      <c r="F62" s="5">
        <v>424345</v>
      </c>
      <c r="G62" s="5">
        <v>48880</v>
      </c>
      <c r="H62" s="5">
        <v>572457</v>
      </c>
      <c r="I62" s="5">
        <v>7847596</v>
      </c>
      <c r="J62" s="5">
        <v>574512</v>
      </c>
      <c r="K62" s="5"/>
      <c r="L62" s="5">
        <v>17333083</v>
      </c>
      <c r="M62" s="5">
        <v>36</v>
      </c>
      <c r="N62" s="5">
        <v>0</v>
      </c>
      <c r="O62" s="5">
        <v>0</v>
      </c>
      <c r="P62" s="5">
        <v>20764004</v>
      </c>
      <c r="Q62" s="5">
        <v>3815644</v>
      </c>
      <c r="R62" s="8"/>
      <c r="S62" s="5"/>
      <c r="T62" s="9" t="s">
        <v>19</v>
      </c>
      <c r="U62" s="5">
        <v>5500858</v>
      </c>
      <c r="V62" s="5">
        <v>4253</v>
      </c>
    </row>
    <row r="63" spans="1:22" ht="11.45" customHeight="1" x14ac:dyDescent="0.3">
      <c r="A63" s="3">
        <v>39051</v>
      </c>
      <c r="B63" s="5">
        <v>47768686</v>
      </c>
      <c r="C63" s="5">
        <v>26448</v>
      </c>
      <c r="D63" s="5">
        <v>249048</v>
      </c>
      <c r="E63" s="5">
        <v>63888</v>
      </c>
      <c r="F63" s="5">
        <v>524535</v>
      </c>
      <c r="G63" s="5">
        <v>51780</v>
      </c>
      <c r="H63" s="5">
        <v>554045</v>
      </c>
      <c r="I63" s="5">
        <v>7186782</v>
      </c>
      <c r="J63" s="5">
        <v>571311</v>
      </c>
      <c r="K63" s="5"/>
      <c r="L63" s="5">
        <v>15102836</v>
      </c>
      <c r="M63" s="5">
        <v>12</v>
      </c>
      <c r="N63" s="5">
        <v>0</v>
      </c>
      <c r="O63" s="5">
        <v>0</v>
      </c>
      <c r="P63" s="5">
        <v>18135819</v>
      </c>
      <c r="Q63" s="5">
        <v>3645351</v>
      </c>
      <c r="R63" s="8"/>
      <c r="S63" s="5"/>
      <c r="T63" s="9" t="s">
        <v>19</v>
      </c>
      <c r="U63" s="5">
        <v>5636185</v>
      </c>
      <c r="V63" s="5">
        <v>568</v>
      </c>
    </row>
    <row r="64" spans="1:22" ht="11.45" customHeight="1" x14ac:dyDescent="0.3">
      <c r="A64" s="3">
        <v>39082</v>
      </c>
      <c r="B64" s="5">
        <v>43843716</v>
      </c>
      <c r="C64" s="5">
        <v>18144</v>
      </c>
      <c r="D64" s="5">
        <v>222605</v>
      </c>
      <c r="E64" s="5">
        <v>60768</v>
      </c>
      <c r="F64" s="5">
        <v>548847</v>
      </c>
      <c r="G64" s="5">
        <v>42550</v>
      </c>
      <c r="H64" s="5">
        <v>542438</v>
      </c>
      <c r="I64" s="5">
        <v>6807935</v>
      </c>
      <c r="J64" s="5">
        <v>541431</v>
      </c>
      <c r="K64" s="5"/>
      <c r="L64" s="5">
        <v>14305764</v>
      </c>
      <c r="M64" s="5">
        <v>1</v>
      </c>
      <c r="N64" s="5">
        <v>0</v>
      </c>
      <c r="O64" s="5">
        <v>0</v>
      </c>
      <c r="P64" s="5">
        <v>15498629</v>
      </c>
      <c r="Q64" s="5">
        <v>3445643</v>
      </c>
      <c r="R64" s="8"/>
      <c r="S64" s="5"/>
      <c r="T64" s="9" t="s">
        <v>19</v>
      </c>
      <c r="U64" s="5">
        <v>5195114</v>
      </c>
      <c r="V64" s="5">
        <v>2414</v>
      </c>
    </row>
    <row r="65" spans="1:22" ht="11.45" customHeight="1" x14ac:dyDescent="0.3">
      <c r="A65" s="3">
        <v>39113</v>
      </c>
      <c r="B65" s="5">
        <v>57739097</v>
      </c>
      <c r="C65" s="5">
        <v>23292</v>
      </c>
      <c r="D65" s="5">
        <v>300694</v>
      </c>
      <c r="E65" s="5">
        <v>63756</v>
      </c>
      <c r="F65" s="5">
        <v>544938</v>
      </c>
      <c r="G65" s="5">
        <v>63911</v>
      </c>
      <c r="H65" s="5">
        <v>706458</v>
      </c>
      <c r="I65" s="5">
        <v>8731809</v>
      </c>
      <c r="J65" s="5">
        <v>685112</v>
      </c>
      <c r="K65" s="5"/>
      <c r="L65" s="5">
        <v>17283316</v>
      </c>
      <c r="M65" s="5">
        <v>24</v>
      </c>
      <c r="N65" s="5">
        <v>0</v>
      </c>
      <c r="O65" s="5">
        <v>0</v>
      </c>
      <c r="P65" s="5">
        <v>19144151</v>
      </c>
      <c r="Q65" s="5">
        <v>4912817</v>
      </c>
      <c r="R65" s="8"/>
      <c r="S65" s="5"/>
      <c r="T65" s="9" t="s">
        <v>19</v>
      </c>
      <c r="U65" s="5">
        <v>5813007</v>
      </c>
      <c r="V65" s="5">
        <v>2895</v>
      </c>
    </row>
    <row r="66" spans="1:22" ht="11.45" customHeight="1" x14ac:dyDescent="0.3">
      <c r="A66" s="3">
        <v>39141</v>
      </c>
      <c r="B66" s="5">
        <v>41861442</v>
      </c>
      <c r="C66" s="5">
        <v>18585</v>
      </c>
      <c r="D66" s="5">
        <v>208384</v>
      </c>
      <c r="E66" s="5">
        <v>55308</v>
      </c>
      <c r="F66" s="5">
        <v>493106</v>
      </c>
      <c r="G66" s="5">
        <v>41676</v>
      </c>
      <c r="H66" s="5">
        <v>534969</v>
      </c>
      <c r="I66" s="5">
        <v>6174525</v>
      </c>
      <c r="J66" s="5">
        <v>507117</v>
      </c>
      <c r="K66" s="5"/>
      <c r="L66" s="5">
        <v>13560213</v>
      </c>
      <c r="M66" s="5"/>
      <c r="N66" s="5">
        <v>0</v>
      </c>
      <c r="O66" s="5">
        <v>0</v>
      </c>
      <c r="P66" s="5">
        <v>14505119</v>
      </c>
      <c r="Q66" s="5">
        <v>3500836</v>
      </c>
      <c r="R66" s="8"/>
      <c r="S66" s="5"/>
      <c r="T66" s="9" t="s">
        <v>19</v>
      </c>
      <c r="U66" s="5">
        <v>4988404</v>
      </c>
      <c r="V66" s="5">
        <v>3305</v>
      </c>
    </row>
    <row r="67" spans="1:22" ht="11.45" customHeight="1" x14ac:dyDescent="0.3">
      <c r="A67" s="3">
        <v>39172</v>
      </c>
      <c r="B67" s="5">
        <v>60088367</v>
      </c>
      <c r="C67" s="5">
        <v>25032</v>
      </c>
      <c r="D67" s="5">
        <v>304279</v>
      </c>
      <c r="E67" s="5">
        <v>71508</v>
      </c>
      <c r="F67" s="5">
        <v>707561</v>
      </c>
      <c r="G67" s="5">
        <v>53292</v>
      </c>
      <c r="H67" s="5">
        <v>767430</v>
      </c>
      <c r="I67" s="5">
        <v>8654654</v>
      </c>
      <c r="J67" s="5">
        <v>686638</v>
      </c>
      <c r="K67" s="5"/>
      <c r="L67" s="5">
        <v>17949890</v>
      </c>
      <c r="M67" s="5">
        <v>12</v>
      </c>
      <c r="N67" s="5">
        <v>0</v>
      </c>
      <c r="O67" s="5">
        <v>0</v>
      </c>
      <c r="P67" s="5">
        <v>22113867</v>
      </c>
      <c r="Q67" s="5">
        <v>5041554</v>
      </c>
      <c r="R67" s="8"/>
      <c r="S67" s="5"/>
      <c r="T67" s="9" t="s">
        <v>19</v>
      </c>
      <c r="U67" s="5">
        <v>7229998</v>
      </c>
      <c r="V67" s="5">
        <v>5148</v>
      </c>
    </row>
    <row r="68" spans="1:22" ht="11.45" customHeight="1" x14ac:dyDescent="0.3">
      <c r="A68" s="3">
        <v>39202</v>
      </c>
      <c r="B68" s="5">
        <v>62366590</v>
      </c>
      <c r="C68" s="5">
        <v>23844</v>
      </c>
      <c r="D68" s="5">
        <v>283821</v>
      </c>
      <c r="E68" s="5">
        <v>70236</v>
      </c>
      <c r="F68" s="5">
        <v>608607</v>
      </c>
      <c r="G68" s="5">
        <v>48566</v>
      </c>
      <c r="H68" s="5">
        <v>761591</v>
      </c>
      <c r="I68" s="5">
        <v>8783958</v>
      </c>
      <c r="J68" s="5">
        <v>679280</v>
      </c>
      <c r="K68" s="5"/>
      <c r="L68" s="5">
        <v>18143706</v>
      </c>
      <c r="M68" s="5"/>
      <c r="N68" s="5">
        <v>0</v>
      </c>
      <c r="O68" s="5">
        <v>0</v>
      </c>
      <c r="P68" s="5">
        <v>23332835</v>
      </c>
      <c r="Q68" s="5">
        <v>5068175</v>
      </c>
      <c r="R68" s="8"/>
      <c r="S68" s="5"/>
      <c r="T68" s="9" t="s">
        <v>19</v>
      </c>
      <c r="U68" s="5">
        <v>6877851</v>
      </c>
      <c r="V68" s="5">
        <v>7080</v>
      </c>
    </row>
    <row r="69" spans="1:22" ht="11.45" customHeight="1" x14ac:dyDescent="0.3">
      <c r="A69" s="3">
        <v>39233</v>
      </c>
      <c r="B69" s="5">
        <v>77048454</v>
      </c>
      <c r="C69" s="5">
        <v>25836</v>
      </c>
      <c r="D69" s="5">
        <v>394932</v>
      </c>
      <c r="E69" s="5">
        <v>83304</v>
      </c>
      <c r="F69" s="5">
        <v>916465</v>
      </c>
      <c r="G69" s="5">
        <v>68052</v>
      </c>
      <c r="H69" s="5">
        <v>891569</v>
      </c>
      <c r="I69" s="5">
        <v>10473551</v>
      </c>
      <c r="J69" s="5">
        <v>778601</v>
      </c>
      <c r="K69" s="5"/>
      <c r="L69" s="5">
        <v>21620217</v>
      </c>
      <c r="M69" s="5">
        <v>12</v>
      </c>
      <c r="N69" s="5">
        <v>0</v>
      </c>
      <c r="O69" s="5">
        <v>0</v>
      </c>
      <c r="P69" s="5">
        <v>29259357</v>
      </c>
      <c r="Q69" s="5">
        <v>5966377</v>
      </c>
      <c r="R69" s="8"/>
      <c r="S69" s="5"/>
      <c r="T69" s="9" t="s">
        <v>19</v>
      </c>
      <c r="U69" s="5">
        <v>8387517</v>
      </c>
      <c r="V69" s="5">
        <v>6684</v>
      </c>
    </row>
    <row r="70" spans="1:22" ht="11.45" customHeight="1" x14ac:dyDescent="0.3">
      <c r="A70" s="3">
        <v>39263</v>
      </c>
      <c r="B70" s="5">
        <v>69054413</v>
      </c>
      <c r="C70" s="5">
        <v>22158</v>
      </c>
      <c r="D70" s="5">
        <v>325110</v>
      </c>
      <c r="E70" s="5">
        <v>62376</v>
      </c>
      <c r="F70" s="5">
        <v>748071</v>
      </c>
      <c r="G70" s="5">
        <v>46247</v>
      </c>
      <c r="H70" s="5">
        <v>720077</v>
      </c>
      <c r="I70" s="5">
        <v>9043467</v>
      </c>
      <c r="J70" s="5">
        <v>635575</v>
      </c>
      <c r="K70" s="5"/>
      <c r="L70" s="5">
        <v>19919936</v>
      </c>
      <c r="M70" s="5"/>
      <c r="N70" s="5">
        <v>0</v>
      </c>
      <c r="O70" s="5">
        <v>0</v>
      </c>
      <c r="P70" s="5">
        <v>26785934</v>
      </c>
      <c r="Q70" s="5">
        <v>4753235</v>
      </c>
      <c r="R70" s="8"/>
      <c r="S70" s="5"/>
      <c r="T70" s="9" t="s">
        <v>19</v>
      </c>
      <c r="U70" s="5">
        <v>6867846</v>
      </c>
      <c r="V70" s="5">
        <v>2693</v>
      </c>
    </row>
    <row r="71" spans="1:22" ht="11.45" customHeight="1" x14ac:dyDescent="0.3">
      <c r="A71" s="3">
        <v>39294</v>
      </c>
      <c r="B71" s="5">
        <v>80002227</v>
      </c>
      <c r="C71" s="5">
        <v>26917</v>
      </c>
      <c r="D71" s="5">
        <v>383937</v>
      </c>
      <c r="E71" s="5">
        <v>72834</v>
      </c>
      <c r="F71" s="5">
        <v>783256</v>
      </c>
      <c r="G71" s="5">
        <v>50280</v>
      </c>
      <c r="H71" s="5">
        <v>825229</v>
      </c>
      <c r="I71" s="5">
        <v>11293177</v>
      </c>
      <c r="J71" s="5">
        <v>738571</v>
      </c>
      <c r="K71" s="5"/>
      <c r="L71" s="5">
        <v>22166439</v>
      </c>
      <c r="M71" s="5"/>
      <c r="N71" s="5">
        <v>0</v>
      </c>
      <c r="O71" s="5">
        <v>0</v>
      </c>
      <c r="P71" s="5">
        <v>35077053</v>
      </c>
      <c r="Q71" s="5">
        <v>5478701</v>
      </c>
      <c r="R71" s="8"/>
      <c r="S71" s="5"/>
      <c r="T71" s="9" t="s">
        <v>19</v>
      </c>
      <c r="U71" s="5">
        <v>6964161</v>
      </c>
      <c r="V71" s="5">
        <v>8872</v>
      </c>
    </row>
    <row r="72" spans="1:22" ht="11.45" customHeight="1" x14ac:dyDescent="0.3">
      <c r="A72" s="3">
        <v>39325</v>
      </c>
      <c r="B72" s="5">
        <v>76664191</v>
      </c>
      <c r="C72" s="5">
        <v>25007</v>
      </c>
      <c r="D72" s="5">
        <v>356587</v>
      </c>
      <c r="E72" s="5">
        <v>60999</v>
      </c>
      <c r="F72" s="5">
        <v>578171</v>
      </c>
      <c r="G72" s="5">
        <v>46951</v>
      </c>
      <c r="H72" s="5">
        <v>699658</v>
      </c>
      <c r="I72" s="5">
        <v>10343370</v>
      </c>
      <c r="J72" s="5">
        <v>660446</v>
      </c>
      <c r="K72" s="5"/>
      <c r="L72" s="5">
        <v>21417322</v>
      </c>
      <c r="M72" s="5">
        <v>24</v>
      </c>
      <c r="N72" s="5">
        <v>0</v>
      </c>
      <c r="O72" s="5">
        <v>0</v>
      </c>
      <c r="P72" s="5">
        <v>33242017</v>
      </c>
      <c r="Q72" s="5">
        <v>4879953</v>
      </c>
      <c r="R72" s="8"/>
      <c r="S72" s="5"/>
      <c r="T72" s="9" t="s">
        <v>19</v>
      </c>
      <c r="U72" s="5">
        <v>5055833</v>
      </c>
      <c r="V72" s="5">
        <v>4829</v>
      </c>
    </row>
    <row r="73" spans="1:22" ht="11.45" customHeight="1" x14ac:dyDescent="0.3">
      <c r="A73" s="3">
        <v>39355</v>
      </c>
      <c r="B73" s="5">
        <v>63162483</v>
      </c>
      <c r="C73" s="5">
        <v>23388</v>
      </c>
      <c r="D73" s="5">
        <v>308140</v>
      </c>
      <c r="E73" s="5">
        <v>58532</v>
      </c>
      <c r="F73" s="5">
        <v>568333</v>
      </c>
      <c r="G73" s="5">
        <v>38108</v>
      </c>
      <c r="H73" s="5">
        <v>626270</v>
      </c>
      <c r="I73" s="5">
        <v>9327245</v>
      </c>
      <c r="J73" s="5">
        <v>622291</v>
      </c>
      <c r="K73" s="5"/>
      <c r="L73" s="5">
        <v>17962181</v>
      </c>
      <c r="M73" s="5">
        <v>12</v>
      </c>
      <c r="N73" s="5">
        <v>0</v>
      </c>
      <c r="O73" s="5">
        <v>0</v>
      </c>
      <c r="P73" s="5">
        <v>27658897</v>
      </c>
      <c r="Q73" s="5">
        <v>4221696</v>
      </c>
      <c r="R73" s="8"/>
      <c r="S73" s="5"/>
      <c r="T73" s="9" t="s">
        <v>19</v>
      </c>
      <c r="U73" s="5">
        <v>5137657</v>
      </c>
      <c r="V73" s="5">
        <v>6715</v>
      </c>
    </row>
    <row r="74" spans="1:22" ht="11.45" customHeight="1" x14ac:dyDescent="0.3">
      <c r="A74" s="3">
        <v>39386</v>
      </c>
      <c r="B74" s="5">
        <v>67419697</v>
      </c>
      <c r="C74" s="5">
        <v>25448</v>
      </c>
      <c r="D74" s="5">
        <v>307729</v>
      </c>
      <c r="E74" s="5">
        <v>69936</v>
      </c>
      <c r="F74" s="5">
        <v>766092</v>
      </c>
      <c r="G74" s="5">
        <v>45669</v>
      </c>
      <c r="H74" s="5">
        <v>690547</v>
      </c>
      <c r="I74" s="5">
        <v>9821484</v>
      </c>
      <c r="J74" s="5">
        <v>679892</v>
      </c>
      <c r="K74" s="5"/>
      <c r="L74" s="5">
        <v>19519574</v>
      </c>
      <c r="M74" s="5"/>
      <c r="N74" s="5">
        <v>0</v>
      </c>
      <c r="O74" s="5">
        <v>0</v>
      </c>
      <c r="P74" s="5">
        <v>28147322</v>
      </c>
      <c r="Q74" s="5">
        <v>4576837</v>
      </c>
      <c r="R74" s="8"/>
      <c r="S74" s="5"/>
      <c r="T74" s="9" t="s">
        <v>19</v>
      </c>
      <c r="U74" s="5">
        <v>6780085</v>
      </c>
      <c r="V74" s="5">
        <v>4307</v>
      </c>
    </row>
    <row r="75" spans="1:22" ht="11.45" customHeight="1" x14ac:dyDescent="0.3">
      <c r="A75" s="3">
        <v>39416</v>
      </c>
      <c r="B75" s="5">
        <v>52715128</v>
      </c>
      <c r="C75" s="5">
        <v>23376</v>
      </c>
      <c r="D75" s="5">
        <v>272412</v>
      </c>
      <c r="E75" s="5">
        <v>55392</v>
      </c>
      <c r="F75" s="5">
        <v>661000</v>
      </c>
      <c r="G75" s="5">
        <v>42270</v>
      </c>
      <c r="H75" s="5">
        <v>570685</v>
      </c>
      <c r="I75" s="5">
        <v>7632944</v>
      </c>
      <c r="J75" s="5">
        <v>562997</v>
      </c>
      <c r="K75" s="5"/>
      <c r="L75" s="5">
        <v>16235246</v>
      </c>
      <c r="M75" s="5"/>
      <c r="N75" s="5">
        <v>0</v>
      </c>
      <c r="O75" s="5">
        <v>0</v>
      </c>
      <c r="P75" s="5">
        <v>21363041</v>
      </c>
      <c r="Q75" s="5">
        <v>3711918</v>
      </c>
      <c r="R75" s="8"/>
      <c r="S75" s="5"/>
      <c r="T75" s="9" t="s">
        <v>19</v>
      </c>
      <c r="U75" s="5">
        <v>5797415</v>
      </c>
      <c r="V75" s="5">
        <v>6321</v>
      </c>
    </row>
    <row r="76" spans="1:22" ht="11.45" customHeight="1" x14ac:dyDescent="0.3">
      <c r="A76" s="3">
        <v>39447</v>
      </c>
      <c r="B76" s="5">
        <v>39510339</v>
      </c>
      <c r="C76" s="5">
        <v>17148</v>
      </c>
      <c r="D76" s="5">
        <v>201916</v>
      </c>
      <c r="E76" s="5">
        <v>44965</v>
      </c>
      <c r="F76" s="5">
        <v>487218</v>
      </c>
      <c r="G76" s="5">
        <v>29148</v>
      </c>
      <c r="H76" s="5">
        <v>460776</v>
      </c>
      <c r="I76" s="5">
        <v>6164513</v>
      </c>
      <c r="J76" s="5">
        <v>457681</v>
      </c>
      <c r="K76" s="5"/>
      <c r="L76" s="5">
        <v>12720134</v>
      </c>
      <c r="M76" s="5"/>
      <c r="N76" s="5">
        <v>0</v>
      </c>
      <c r="O76" s="5">
        <v>0</v>
      </c>
      <c r="P76" s="5">
        <v>15101218</v>
      </c>
      <c r="Q76" s="5">
        <v>2885062</v>
      </c>
      <c r="R76" s="8"/>
      <c r="S76" s="5"/>
      <c r="T76" s="9" t="s">
        <v>19</v>
      </c>
      <c r="U76" s="5">
        <v>4660021</v>
      </c>
      <c r="V76" s="5">
        <v>6122</v>
      </c>
    </row>
    <row r="77" spans="1:22" ht="11.45" customHeight="1" x14ac:dyDescent="0.3">
      <c r="A77" s="3">
        <v>39478</v>
      </c>
      <c r="B77" s="5">
        <v>56165982</v>
      </c>
      <c r="C77" s="5">
        <v>23614</v>
      </c>
      <c r="D77" s="5">
        <v>277909</v>
      </c>
      <c r="E77" s="5">
        <v>60258</v>
      </c>
      <c r="F77" s="5">
        <v>626957</v>
      </c>
      <c r="G77" s="5">
        <v>41608</v>
      </c>
      <c r="H77" s="5">
        <v>652448</v>
      </c>
      <c r="I77" s="5">
        <v>8390705</v>
      </c>
      <c r="J77" s="5">
        <v>632291</v>
      </c>
      <c r="K77" s="5"/>
      <c r="L77" s="5">
        <v>16571370</v>
      </c>
      <c r="M77" s="5"/>
      <c r="N77" s="5">
        <v>0</v>
      </c>
      <c r="O77" s="5">
        <v>0</v>
      </c>
      <c r="P77" s="5">
        <v>20176662</v>
      </c>
      <c r="Q77" s="5">
        <v>4513066</v>
      </c>
      <c r="R77" s="8"/>
      <c r="S77" s="5"/>
      <c r="T77" s="9" t="s">
        <v>19</v>
      </c>
      <c r="U77" s="5">
        <v>5480571</v>
      </c>
      <c r="V77" s="5">
        <v>7464</v>
      </c>
    </row>
    <row r="78" spans="1:22" ht="11.45" customHeight="1" x14ac:dyDescent="0.3">
      <c r="A78" s="3">
        <v>39507</v>
      </c>
      <c r="B78" s="5">
        <v>46979078</v>
      </c>
      <c r="C78" s="5">
        <v>19788</v>
      </c>
      <c r="D78" s="5">
        <v>252243</v>
      </c>
      <c r="E78" s="5">
        <v>53112</v>
      </c>
      <c r="F78" s="5">
        <v>529514</v>
      </c>
      <c r="G78" s="5">
        <v>37313</v>
      </c>
      <c r="H78" s="5">
        <v>590615</v>
      </c>
      <c r="I78" s="5">
        <v>6521727</v>
      </c>
      <c r="J78" s="5">
        <v>533756</v>
      </c>
      <c r="K78" s="5"/>
      <c r="L78" s="5">
        <v>14438825</v>
      </c>
      <c r="M78" s="5">
        <v>84</v>
      </c>
      <c r="N78" s="5">
        <v>0</v>
      </c>
      <c r="O78" s="5">
        <v>0</v>
      </c>
      <c r="P78" s="5">
        <v>17454923</v>
      </c>
      <c r="Q78" s="5">
        <v>3666203</v>
      </c>
      <c r="R78" s="8"/>
      <c r="S78" s="5"/>
      <c r="T78" s="9" t="s">
        <v>19</v>
      </c>
      <c r="U78" s="5">
        <v>5149948</v>
      </c>
      <c r="V78" s="5">
        <v>8316</v>
      </c>
    </row>
    <row r="79" spans="1:22" ht="11.45" customHeight="1" x14ac:dyDescent="0.3">
      <c r="A79" s="3">
        <v>39538</v>
      </c>
      <c r="B79" s="5">
        <v>59076849</v>
      </c>
      <c r="C79" s="5">
        <v>24888</v>
      </c>
      <c r="D79" s="5">
        <v>337685</v>
      </c>
      <c r="E79" s="5">
        <v>65160</v>
      </c>
      <c r="F79" s="5">
        <v>793128</v>
      </c>
      <c r="G79" s="5">
        <v>54892</v>
      </c>
      <c r="H79" s="5">
        <v>775437</v>
      </c>
      <c r="I79" s="5">
        <v>8210090</v>
      </c>
      <c r="J79" s="5">
        <v>645896</v>
      </c>
      <c r="K79" s="5"/>
      <c r="L79" s="5">
        <v>16394492</v>
      </c>
      <c r="M79" s="5">
        <v>12</v>
      </c>
      <c r="N79" s="5">
        <v>0</v>
      </c>
      <c r="O79" s="5">
        <v>0</v>
      </c>
      <c r="P79" s="5">
        <v>24535240</v>
      </c>
      <c r="Q79" s="5">
        <v>4844435</v>
      </c>
      <c r="R79" s="8"/>
      <c r="S79" s="5"/>
      <c r="T79" s="9" t="s">
        <v>19</v>
      </c>
      <c r="U79" s="5">
        <v>6763251</v>
      </c>
      <c r="V79" s="5">
        <v>13907</v>
      </c>
    </row>
    <row r="80" spans="1:22" ht="11.45" customHeight="1" x14ac:dyDescent="0.3">
      <c r="A80" s="3">
        <v>39568</v>
      </c>
      <c r="B80" s="5">
        <v>64581706</v>
      </c>
      <c r="C80" s="5">
        <v>26448</v>
      </c>
      <c r="D80" s="5">
        <v>363004</v>
      </c>
      <c r="E80" s="5">
        <v>73611</v>
      </c>
      <c r="F80" s="5">
        <v>786838</v>
      </c>
      <c r="G80" s="5">
        <v>45121</v>
      </c>
      <c r="H80" s="5">
        <v>806594</v>
      </c>
      <c r="I80" s="5">
        <v>8490740</v>
      </c>
      <c r="J80" s="5">
        <v>655088</v>
      </c>
      <c r="K80" s="5"/>
      <c r="L80" s="5">
        <v>18710531</v>
      </c>
      <c r="M80" s="5">
        <v>12</v>
      </c>
      <c r="N80" s="5">
        <v>0</v>
      </c>
      <c r="O80" s="5">
        <v>0</v>
      </c>
      <c r="P80" s="5">
        <v>26083561</v>
      </c>
      <c r="Q80" s="5">
        <v>4994800</v>
      </c>
      <c r="R80" s="8"/>
      <c r="S80" s="5"/>
      <c r="T80" s="9" t="s">
        <v>19</v>
      </c>
      <c r="U80" s="5">
        <v>6522181</v>
      </c>
      <c r="V80" s="5">
        <v>20689</v>
      </c>
    </row>
    <row r="81" spans="1:22" ht="11.45" customHeight="1" x14ac:dyDescent="0.3">
      <c r="A81" s="3">
        <v>39599</v>
      </c>
      <c r="B81" s="5">
        <v>72794724</v>
      </c>
      <c r="C81" s="5">
        <v>26412</v>
      </c>
      <c r="D81" s="5">
        <v>393755</v>
      </c>
      <c r="E81" s="5">
        <v>78240</v>
      </c>
      <c r="F81" s="5">
        <v>886248</v>
      </c>
      <c r="G81" s="5">
        <v>56748</v>
      </c>
      <c r="H81" s="5">
        <v>891113</v>
      </c>
      <c r="I81" s="5">
        <v>9053251</v>
      </c>
      <c r="J81" s="5">
        <v>683822</v>
      </c>
      <c r="K81" s="5"/>
      <c r="L81" s="5">
        <v>20289197</v>
      </c>
      <c r="M81" s="5"/>
      <c r="N81" s="5">
        <v>0</v>
      </c>
      <c r="O81" s="5">
        <v>0</v>
      </c>
      <c r="P81" s="5">
        <v>29694646</v>
      </c>
      <c r="Q81" s="5">
        <v>5420590</v>
      </c>
      <c r="R81" s="8"/>
      <c r="S81" s="5"/>
      <c r="T81" s="9" t="s">
        <v>19</v>
      </c>
      <c r="U81" s="5">
        <v>7208781</v>
      </c>
      <c r="V81" s="5">
        <v>22234</v>
      </c>
    </row>
    <row r="82" spans="1:22" ht="11.45" customHeight="1" x14ac:dyDescent="0.3">
      <c r="A82" s="3">
        <v>39629</v>
      </c>
      <c r="B82" s="5">
        <v>67108650</v>
      </c>
      <c r="C82" s="5">
        <v>25968</v>
      </c>
      <c r="D82" s="5">
        <v>371531</v>
      </c>
      <c r="E82" s="5">
        <v>67260</v>
      </c>
      <c r="F82" s="5">
        <v>912096</v>
      </c>
      <c r="G82" s="5">
        <v>55449</v>
      </c>
      <c r="H82" s="5">
        <v>800274</v>
      </c>
      <c r="I82" s="5">
        <v>8493251</v>
      </c>
      <c r="J82" s="5">
        <v>623081</v>
      </c>
      <c r="K82" s="5"/>
      <c r="L82" s="5">
        <v>18251635</v>
      </c>
      <c r="M82" s="5"/>
      <c r="N82" s="5">
        <v>0</v>
      </c>
      <c r="O82" s="5">
        <v>0</v>
      </c>
      <c r="P82" s="5">
        <v>28820494</v>
      </c>
      <c r="Q82" s="5">
        <v>4838774</v>
      </c>
      <c r="R82" s="8"/>
      <c r="S82" s="5"/>
      <c r="T82" s="9" t="s">
        <v>19</v>
      </c>
      <c r="U82" s="5">
        <v>6555584</v>
      </c>
      <c r="V82" s="5">
        <v>20291</v>
      </c>
    </row>
    <row r="83" spans="1:22" ht="11.45" customHeight="1" x14ac:dyDescent="0.3">
      <c r="A83" s="3">
        <v>39660</v>
      </c>
      <c r="B83" s="5">
        <v>85528203</v>
      </c>
      <c r="C83" s="5">
        <v>29808</v>
      </c>
      <c r="D83" s="5">
        <v>441383</v>
      </c>
      <c r="E83" s="5">
        <v>77112</v>
      </c>
      <c r="F83" s="5">
        <v>874077</v>
      </c>
      <c r="G83" s="5">
        <v>47935</v>
      </c>
      <c r="H83" s="5">
        <v>900104</v>
      </c>
      <c r="I83" s="5">
        <v>10657564</v>
      </c>
      <c r="J83" s="5">
        <v>732898</v>
      </c>
      <c r="K83" s="5"/>
      <c r="L83" s="5">
        <v>23293796</v>
      </c>
      <c r="M83" s="5"/>
      <c r="N83" s="5">
        <v>0</v>
      </c>
      <c r="O83" s="5">
        <v>0</v>
      </c>
      <c r="P83" s="5">
        <v>37865306</v>
      </c>
      <c r="Q83" s="5">
        <v>5614530</v>
      </c>
      <c r="R83" s="8"/>
      <c r="S83" s="5"/>
      <c r="T83" s="9" t="s">
        <v>19</v>
      </c>
      <c r="U83" s="5">
        <v>6552008</v>
      </c>
      <c r="V83" s="5">
        <v>22755</v>
      </c>
    </row>
    <row r="84" spans="1:22" ht="11.45" customHeight="1" x14ac:dyDescent="0.3">
      <c r="A84" s="3">
        <v>39691</v>
      </c>
      <c r="B84" s="5">
        <v>72538559</v>
      </c>
      <c r="C84" s="5">
        <v>24444</v>
      </c>
      <c r="D84" s="5">
        <v>334865</v>
      </c>
      <c r="E84" s="5">
        <v>62196</v>
      </c>
      <c r="F84" s="5">
        <v>646744</v>
      </c>
      <c r="G84" s="5">
        <v>46764</v>
      </c>
      <c r="H84" s="5">
        <v>709097</v>
      </c>
      <c r="I84" s="5">
        <v>8882897</v>
      </c>
      <c r="J84" s="5">
        <v>607559</v>
      </c>
      <c r="K84" s="5"/>
      <c r="L84" s="5">
        <v>19636127</v>
      </c>
      <c r="M84" s="5"/>
      <c r="N84" s="5">
        <v>0</v>
      </c>
      <c r="O84" s="5">
        <v>0</v>
      </c>
      <c r="P84" s="5">
        <v>32180042</v>
      </c>
      <c r="Q84" s="5">
        <v>4537633</v>
      </c>
      <c r="R84" s="8"/>
      <c r="S84" s="5"/>
      <c r="T84" s="9" t="s">
        <v>19</v>
      </c>
      <c r="U84" s="5">
        <v>4418013</v>
      </c>
      <c r="V84" s="5">
        <v>14436</v>
      </c>
    </row>
    <row r="85" spans="1:22" ht="11.45" customHeight="1" x14ac:dyDescent="0.3">
      <c r="A85" s="3">
        <v>39721</v>
      </c>
      <c r="B85" s="5">
        <v>71060248</v>
      </c>
      <c r="C85" s="5">
        <v>26856</v>
      </c>
      <c r="D85" s="5">
        <v>365568</v>
      </c>
      <c r="E85" s="5">
        <v>70476</v>
      </c>
      <c r="F85" s="5">
        <v>702016</v>
      </c>
      <c r="G85" s="5">
        <v>44182</v>
      </c>
      <c r="H85" s="5">
        <v>779719</v>
      </c>
      <c r="I85" s="5">
        <v>9665639</v>
      </c>
      <c r="J85" s="5">
        <v>692421</v>
      </c>
      <c r="K85" s="5"/>
      <c r="L85" s="5">
        <v>19933809</v>
      </c>
      <c r="M85" s="5">
        <v>12</v>
      </c>
      <c r="N85" s="5">
        <v>0</v>
      </c>
      <c r="O85" s="5">
        <v>0</v>
      </c>
      <c r="P85" s="5">
        <v>33896511</v>
      </c>
      <c r="Q85" s="5">
        <v>4914720</v>
      </c>
      <c r="R85" s="8"/>
      <c r="S85" s="5"/>
      <c r="T85" s="9" t="s">
        <v>19</v>
      </c>
      <c r="U85" s="5">
        <v>5457399</v>
      </c>
      <c r="V85" s="5">
        <v>18161</v>
      </c>
    </row>
    <row r="86" spans="1:22" ht="11.45" customHeight="1" x14ac:dyDescent="0.3">
      <c r="A86" s="3">
        <v>39752</v>
      </c>
      <c r="B86" s="5">
        <v>61294515</v>
      </c>
      <c r="C86" s="5">
        <v>25514</v>
      </c>
      <c r="D86" s="5">
        <v>271474</v>
      </c>
      <c r="E86" s="5">
        <v>59221</v>
      </c>
      <c r="F86" s="5">
        <v>633767</v>
      </c>
      <c r="G86" s="5">
        <v>36217</v>
      </c>
      <c r="H86" s="5">
        <v>663061</v>
      </c>
      <c r="I86" s="5">
        <v>7811287</v>
      </c>
      <c r="J86" s="5">
        <v>601865</v>
      </c>
      <c r="K86" s="5"/>
      <c r="L86" s="5">
        <v>19331766</v>
      </c>
      <c r="M86" s="5"/>
      <c r="N86" s="5">
        <v>0</v>
      </c>
      <c r="O86" s="5">
        <v>0</v>
      </c>
      <c r="P86" s="5">
        <v>26265618</v>
      </c>
      <c r="Q86" s="5">
        <v>4119910</v>
      </c>
      <c r="R86" s="8"/>
      <c r="S86" s="5"/>
      <c r="T86" s="9" t="s">
        <v>19</v>
      </c>
      <c r="U86" s="5">
        <v>5160690</v>
      </c>
      <c r="V86" s="5">
        <v>9688</v>
      </c>
    </row>
    <row r="87" spans="1:22" ht="11.45" customHeight="1" x14ac:dyDescent="0.3">
      <c r="A87" s="3">
        <v>39782</v>
      </c>
      <c r="B87" s="5">
        <v>62238933</v>
      </c>
      <c r="C87" s="5">
        <v>27360</v>
      </c>
      <c r="D87" s="5">
        <v>360210</v>
      </c>
      <c r="E87" s="5">
        <v>61062</v>
      </c>
      <c r="F87" s="5">
        <v>1198563</v>
      </c>
      <c r="G87" s="5">
        <v>65902</v>
      </c>
      <c r="H87" s="5">
        <v>691125</v>
      </c>
      <c r="I87" s="5">
        <v>7900496</v>
      </c>
      <c r="J87" s="5">
        <v>625291</v>
      </c>
      <c r="K87" s="5"/>
      <c r="L87" s="5">
        <v>16671729</v>
      </c>
      <c r="M87" s="5"/>
      <c r="N87" s="5">
        <v>0</v>
      </c>
      <c r="O87" s="5">
        <v>0</v>
      </c>
      <c r="P87" s="5">
        <v>27326621</v>
      </c>
      <c r="Q87" s="5">
        <v>4258844</v>
      </c>
      <c r="R87" s="8"/>
      <c r="S87" s="5"/>
      <c r="T87" s="9" t="s">
        <v>19</v>
      </c>
      <c r="U87" s="5">
        <v>6795630</v>
      </c>
      <c r="V87" s="5">
        <v>8500</v>
      </c>
    </row>
    <row r="88" spans="1:22" ht="11.45" customHeight="1" x14ac:dyDescent="0.3">
      <c r="A88" s="3">
        <v>39813</v>
      </c>
      <c r="B88" s="5">
        <v>44714935</v>
      </c>
      <c r="C88" s="5">
        <v>20112</v>
      </c>
      <c r="D88" s="5">
        <v>230214</v>
      </c>
      <c r="E88" s="5">
        <v>46524</v>
      </c>
      <c r="F88" s="5">
        <v>902439</v>
      </c>
      <c r="G88" s="5">
        <v>42953</v>
      </c>
      <c r="H88" s="5">
        <v>538445</v>
      </c>
      <c r="I88" s="5">
        <v>5790134</v>
      </c>
      <c r="J88" s="5">
        <v>470905</v>
      </c>
      <c r="K88" s="5"/>
      <c r="L88" s="5">
        <v>13092018</v>
      </c>
      <c r="M88" s="5"/>
      <c r="N88" s="5">
        <v>0</v>
      </c>
      <c r="O88" s="5">
        <v>0</v>
      </c>
      <c r="P88" s="5">
        <v>18097193</v>
      </c>
      <c r="Q88" s="5">
        <v>3116614</v>
      </c>
      <c r="R88" s="8"/>
      <c r="S88" s="5"/>
      <c r="T88" s="9" t="s">
        <v>19</v>
      </c>
      <c r="U88" s="5">
        <v>4905588</v>
      </c>
      <c r="V88" s="5">
        <v>6013</v>
      </c>
    </row>
    <row r="89" spans="1:22" ht="11.45" customHeight="1" x14ac:dyDescent="0.3">
      <c r="A89" s="3">
        <v>39844</v>
      </c>
      <c r="B89" s="5">
        <v>57424425</v>
      </c>
      <c r="C89" s="5">
        <v>26544</v>
      </c>
      <c r="D89" s="5">
        <v>285034</v>
      </c>
      <c r="E89" s="5">
        <v>58609</v>
      </c>
      <c r="F89" s="5">
        <v>795469</v>
      </c>
      <c r="G89" s="5">
        <v>44669</v>
      </c>
      <c r="H89" s="5">
        <v>737142</v>
      </c>
      <c r="I89" s="5">
        <v>7625997</v>
      </c>
      <c r="J89" s="5">
        <v>623616</v>
      </c>
      <c r="K89" s="5"/>
      <c r="L89" s="5">
        <v>16139949</v>
      </c>
      <c r="M89" s="5">
        <v>12</v>
      </c>
      <c r="N89" s="5">
        <v>0</v>
      </c>
      <c r="O89" s="5">
        <v>0</v>
      </c>
      <c r="P89" s="5">
        <v>21223289</v>
      </c>
      <c r="Q89" s="5">
        <v>4511880</v>
      </c>
      <c r="R89" s="8"/>
      <c r="S89" s="5"/>
      <c r="T89" s="9" t="s">
        <v>19</v>
      </c>
      <c r="U89" s="5">
        <v>5399814</v>
      </c>
      <c r="V89" s="5">
        <v>19283</v>
      </c>
    </row>
    <row r="90" spans="1:22" ht="11.45" customHeight="1" x14ac:dyDescent="0.3">
      <c r="A90" s="3">
        <v>39872</v>
      </c>
      <c r="B90" s="5">
        <v>55508556</v>
      </c>
      <c r="C90" s="5">
        <v>25848</v>
      </c>
      <c r="D90" s="5">
        <v>305392</v>
      </c>
      <c r="E90" s="5">
        <v>61477</v>
      </c>
      <c r="F90" s="5">
        <v>1014502</v>
      </c>
      <c r="G90" s="5">
        <v>59669</v>
      </c>
      <c r="H90" s="5">
        <v>755490</v>
      </c>
      <c r="I90" s="5">
        <v>7091983</v>
      </c>
      <c r="J90" s="5">
        <v>590194</v>
      </c>
      <c r="K90" s="5"/>
      <c r="L90" s="5">
        <v>15234156</v>
      </c>
      <c r="M90" s="5">
        <v>24</v>
      </c>
      <c r="N90" s="5">
        <v>0</v>
      </c>
      <c r="O90" s="5">
        <v>0</v>
      </c>
      <c r="P90" s="5">
        <v>22257643</v>
      </c>
      <c r="Q90" s="5">
        <v>4486485</v>
      </c>
      <c r="R90" s="8"/>
      <c r="S90" s="5"/>
      <c r="T90" s="9" t="s">
        <v>19</v>
      </c>
      <c r="U90" s="5">
        <v>6113302</v>
      </c>
      <c r="V90" s="5">
        <v>26573</v>
      </c>
    </row>
    <row r="91" spans="1:22" ht="11.45" customHeight="1" x14ac:dyDescent="0.3">
      <c r="A91" s="3">
        <v>39903</v>
      </c>
      <c r="B91" s="5">
        <v>57542180</v>
      </c>
      <c r="C91" s="5">
        <v>27408</v>
      </c>
      <c r="D91" s="5">
        <v>288857</v>
      </c>
      <c r="E91" s="5">
        <v>60829</v>
      </c>
      <c r="F91" s="5">
        <v>987345</v>
      </c>
      <c r="G91" s="5">
        <v>58707</v>
      </c>
      <c r="H91" s="5">
        <v>825212</v>
      </c>
      <c r="I91" s="5">
        <v>7229508</v>
      </c>
      <c r="J91" s="5">
        <v>594281</v>
      </c>
      <c r="K91" s="5"/>
      <c r="L91" s="5">
        <v>16243468</v>
      </c>
      <c r="M91" s="5"/>
      <c r="N91" s="5">
        <v>0</v>
      </c>
      <c r="O91" s="5">
        <v>168</v>
      </c>
      <c r="P91" s="5">
        <v>23571695</v>
      </c>
      <c r="Q91" s="5">
        <v>4638819</v>
      </c>
      <c r="R91" s="8"/>
      <c r="S91" s="5"/>
      <c r="T91" s="9" t="s">
        <v>19</v>
      </c>
      <c r="U91" s="5">
        <v>6910146</v>
      </c>
      <c r="V91" s="5">
        <v>13620</v>
      </c>
    </row>
    <row r="92" spans="1:22" ht="11.45" customHeight="1" x14ac:dyDescent="0.3">
      <c r="A92" s="3">
        <v>39933</v>
      </c>
      <c r="B92" s="5">
        <v>79459652</v>
      </c>
      <c r="C92" s="5">
        <v>36158</v>
      </c>
      <c r="D92" s="5">
        <v>395062</v>
      </c>
      <c r="E92" s="5">
        <v>77064</v>
      </c>
      <c r="F92" s="5">
        <v>1145458</v>
      </c>
      <c r="G92" s="5">
        <v>80081</v>
      </c>
      <c r="H92" s="5">
        <v>1077019</v>
      </c>
      <c r="I92" s="5">
        <v>9534965</v>
      </c>
      <c r="J92" s="5">
        <v>763143</v>
      </c>
      <c r="K92" s="5"/>
      <c r="L92" s="5">
        <v>19984264</v>
      </c>
      <c r="M92" s="5">
        <v>12</v>
      </c>
      <c r="N92" s="5">
        <v>1200</v>
      </c>
      <c r="O92" s="5">
        <v>36</v>
      </c>
      <c r="P92" s="5">
        <v>33347358</v>
      </c>
      <c r="Q92" s="5">
        <v>6502288</v>
      </c>
      <c r="R92" s="8"/>
      <c r="S92" s="5"/>
      <c r="T92" s="9" t="s">
        <v>19</v>
      </c>
      <c r="U92" s="5">
        <v>8694357</v>
      </c>
      <c r="V92" s="5">
        <v>14449</v>
      </c>
    </row>
    <row r="93" spans="1:22" ht="11.45" customHeight="1" x14ac:dyDescent="0.3">
      <c r="A93" s="3">
        <v>39964</v>
      </c>
      <c r="B93" s="5">
        <v>78230560</v>
      </c>
      <c r="C93" s="5">
        <v>34080</v>
      </c>
      <c r="D93" s="5">
        <v>389232</v>
      </c>
      <c r="E93" s="5">
        <v>72396</v>
      </c>
      <c r="F93" s="5">
        <v>1155405</v>
      </c>
      <c r="G93" s="5">
        <v>66990</v>
      </c>
      <c r="H93" s="5">
        <v>1017872</v>
      </c>
      <c r="I93" s="5">
        <v>8964991</v>
      </c>
      <c r="J93" s="5">
        <v>693870</v>
      </c>
      <c r="K93" s="5"/>
      <c r="L93" s="5">
        <v>19346857</v>
      </c>
      <c r="M93" s="5"/>
      <c r="N93" s="5">
        <v>1236</v>
      </c>
      <c r="O93" s="5">
        <v>1440</v>
      </c>
      <c r="P93" s="5">
        <v>32628932</v>
      </c>
      <c r="Q93" s="5">
        <v>5942842</v>
      </c>
      <c r="R93" s="8"/>
      <c r="S93" s="5"/>
      <c r="T93" s="9" t="s">
        <v>19</v>
      </c>
      <c r="U93" s="5">
        <v>8295105</v>
      </c>
      <c r="V93" s="5">
        <v>14013</v>
      </c>
    </row>
    <row r="94" spans="1:22" ht="11.45" customHeight="1" x14ac:dyDescent="0.3">
      <c r="A94" s="3">
        <v>39994</v>
      </c>
      <c r="B94" s="5">
        <v>83626538</v>
      </c>
      <c r="C94" s="5">
        <v>36621</v>
      </c>
      <c r="D94" s="5">
        <v>398537</v>
      </c>
      <c r="E94" s="5">
        <v>69920</v>
      </c>
      <c r="F94" s="5">
        <v>1377479</v>
      </c>
      <c r="G94" s="5">
        <v>392784</v>
      </c>
      <c r="H94" s="5">
        <v>1216433</v>
      </c>
      <c r="I94" s="5">
        <v>16149167</v>
      </c>
      <c r="J94" s="5">
        <v>696107</v>
      </c>
      <c r="K94" s="5"/>
      <c r="L94" s="5">
        <v>12957375</v>
      </c>
      <c r="M94" s="5"/>
      <c r="N94" s="5">
        <v>20244</v>
      </c>
      <c r="O94" s="5">
        <v>6540</v>
      </c>
      <c r="P94" s="5">
        <v>36234969</v>
      </c>
      <c r="Q94" s="5">
        <v>5923645</v>
      </c>
      <c r="R94" s="8"/>
      <c r="S94" s="5"/>
      <c r="T94" s="9" t="s">
        <v>19</v>
      </c>
      <c r="U94" s="5">
        <v>8683395</v>
      </c>
      <c r="V94" s="5">
        <v>11370</v>
      </c>
    </row>
    <row r="95" spans="1:22" ht="11.45" customHeight="1" x14ac:dyDescent="0.3">
      <c r="A95" s="3">
        <v>40025</v>
      </c>
      <c r="B95" s="5">
        <v>90701233</v>
      </c>
      <c r="C95" s="5">
        <v>37572</v>
      </c>
      <c r="D95" s="5">
        <v>450657</v>
      </c>
      <c r="E95" s="5">
        <v>73056</v>
      </c>
      <c r="F95" s="5">
        <v>1366346</v>
      </c>
      <c r="G95" s="5">
        <v>1075230</v>
      </c>
      <c r="H95" s="5">
        <v>1824939</v>
      </c>
      <c r="I95" s="5">
        <v>17766037</v>
      </c>
      <c r="J95" s="5">
        <v>736712</v>
      </c>
      <c r="K95" s="5"/>
      <c r="L95" s="5">
        <v>15016684</v>
      </c>
      <c r="M95" s="5">
        <v>300</v>
      </c>
      <c r="N95" s="5">
        <v>31200</v>
      </c>
      <c r="O95" s="5">
        <v>9492</v>
      </c>
      <c r="P95" s="5">
        <v>40846032</v>
      </c>
      <c r="Q95" s="5">
        <v>6114476</v>
      </c>
      <c r="R95" s="8"/>
      <c r="S95" s="5"/>
      <c r="T95" s="9" t="s">
        <v>19</v>
      </c>
      <c r="U95" s="5">
        <v>7816001</v>
      </c>
      <c r="V95" s="5">
        <v>16852</v>
      </c>
    </row>
    <row r="96" spans="1:22" ht="11.45" customHeight="1" x14ac:dyDescent="0.3">
      <c r="A96" s="3">
        <v>40056</v>
      </c>
      <c r="B96" s="5">
        <v>82922634</v>
      </c>
      <c r="C96" s="5">
        <v>35172</v>
      </c>
      <c r="D96" s="5">
        <v>388374</v>
      </c>
      <c r="E96" s="5">
        <v>59282</v>
      </c>
      <c r="F96" s="5">
        <v>989118</v>
      </c>
      <c r="G96" s="5">
        <v>1370307</v>
      </c>
      <c r="H96" s="5">
        <v>1901559</v>
      </c>
      <c r="I96" s="5">
        <v>15832150</v>
      </c>
      <c r="J96" s="5">
        <v>654714</v>
      </c>
      <c r="K96" s="5"/>
      <c r="L96" s="5">
        <v>12433825</v>
      </c>
      <c r="M96" s="5">
        <v>2</v>
      </c>
      <c r="N96" s="5">
        <v>35448</v>
      </c>
      <c r="O96" s="5">
        <v>6540</v>
      </c>
      <c r="P96" s="5">
        <v>37871886</v>
      </c>
      <c r="Q96" s="5">
        <v>5327790</v>
      </c>
      <c r="R96" s="8"/>
      <c r="S96" s="5"/>
      <c r="T96" s="9" t="s">
        <v>19</v>
      </c>
      <c r="U96" s="5">
        <v>5981607</v>
      </c>
      <c r="V96" s="5">
        <v>38971</v>
      </c>
    </row>
    <row r="97" spans="1:22" ht="11.45" customHeight="1" x14ac:dyDescent="0.3">
      <c r="A97" s="3">
        <v>40086</v>
      </c>
      <c r="B97" s="5">
        <v>82824888</v>
      </c>
      <c r="C97" s="5">
        <v>35916</v>
      </c>
      <c r="D97" s="5">
        <v>413230</v>
      </c>
      <c r="E97" s="5">
        <v>63195</v>
      </c>
      <c r="F97" s="5">
        <v>1250195</v>
      </c>
      <c r="G97" s="5">
        <v>1800836</v>
      </c>
      <c r="H97" s="5">
        <v>2208299</v>
      </c>
      <c r="I97" s="5">
        <v>16232498</v>
      </c>
      <c r="J97" s="5">
        <v>681120</v>
      </c>
      <c r="K97" s="5"/>
      <c r="L97" s="5">
        <v>12933276</v>
      </c>
      <c r="M97" s="5"/>
      <c r="N97" s="5">
        <v>38652</v>
      </c>
      <c r="O97" s="5">
        <v>9432</v>
      </c>
      <c r="P97" s="5">
        <v>37888712</v>
      </c>
      <c r="Q97" s="5">
        <v>5368061</v>
      </c>
      <c r="R97" s="8"/>
      <c r="S97" s="5"/>
      <c r="T97" s="9" t="s">
        <v>19</v>
      </c>
      <c r="U97" s="5">
        <v>7319008</v>
      </c>
      <c r="V97" s="5">
        <v>24657</v>
      </c>
    </row>
    <row r="98" spans="1:22" ht="11.45" customHeight="1" x14ac:dyDescent="0.3">
      <c r="A98" s="3">
        <v>40117</v>
      </c>
      <c r="B98" s="5">
        <v>66642389</v>
      </c>
      <c r="C98" s="5">
        <v>35808</v>
      </c>
      <c r="D98" s="5">
        <v>343669</v>
      </c>
      <c r="E98" s="5">
        <v>56844</v>
      </c>
      <c r="F98" s="5">
        <v>1189275</v>
      </c>
      <c r="G98" s="5">
        <v>2079213</v>
      </c>
      <c r="H98" s="5">
        <v>2058793</v>
      </c>
      <c r="I98" s="5">
        <v>12934184</v>
      </c>
      <c r="J98" s="5">
        <v>591951</v>
      </c>
      <c r="K98" s="5"/>
      <c r="L98" s="5">
        <v>11440716</v>
      </c>
      <c r="M98" s="5"/>
      <c r="N98" s="5">
        <v>37464</v>
      </c>
      <c r="O98" s="5">
        <v>8016</v>
      </c>
      <c r="P98" s="5">
        <v>29794242</v>
      </c>
      <c r="Q98" s="5">
        <v>4585863</v>
      </c>
      <c r="R98" s="8"/>
      <c r="S98" s="5"/>
      <c r="T98" s="9" t="s">
        <v>19</v>
      </c>
      <c r="U98" s="5">
        <v>7292172</v>
      </c>
      <c r="V98" s="5">
        <v>23629</v>
      </c>
    </row>
    <row r="99" spans="1:22" ht="11.45" customHeight="1" x14ac:dyDescent="0.3">
      <c r="A99" s="3">
        <v>40147</v>
      </c>
      <c r="B99" s="5">
        <v>63539373</v>
      </c>
      <c r="C99" s="5">
        <v>32412</v>
      </c>
      <c r="D99" s="5">
        <v>354230</v>
      </c>
      <c r="E99" s="5">
        <v>61375</v>
      </c>
      <c r="F99" s="5">
        <v>1481576</v>
      </c>
      <c r="G99" s="5">
        <v>2316803</v>
      </c>
      <c r="H99" s="5">
        <v>2263481</v>
      </c>
      <c r="I99" s="5">
        <v>12135837</v>
      </c>
      <c r="J99" s="5">
        <v>586981</v>
      </c>
      <c r="K99" s="5"/>
      <c r="L99" s="5">
        <v>10451628</v>
      </c>
      <c r="M99" s="5"/>
      <c r="N99" s="5">
        <v>37644</v>
      </c>
      <c r="O99" s="5">
        <v>7116</v>
      </c>
      <c r="P99" s="5">
        <v>27548525</v>
      </c>
      <c r="Q99" s="5">
        <v>4616273</v>
      </c>
      <c r="R99" s="8"/>
      <c r="S99" s="5"/>
      <c r="T99" s="9" t="s">
        <v>19</v>
      </c>
      <c r="U99" s="5">
        <v>7407836</v>
      </c>
      <c r="V99" s="5">
        <v>19704</v>
      </c>
    </row>
    <row r="100" spans="1:22" ht="11.45" customHeight="1" x14ac:dyDescent="0.3">
      <c r="A100" s="3">
        <v>40178</v>
      </c>
      <c r="B100" s="5">
        <v>45934235</v>
      </c>
      <c r="C100" s="5">
        <v>25273</v>
      </c>
      <c r="D100" s="5">
        <v>232821</v>
      </c>
      <c r="E100" s="5">
        <v>43044</v>
      </c>
      <c r="F100" s="5">
        <v>1126786</v>
      </c>
      <c r="G100" s="5">
        <v>2003603</v>
      </c>
      <c r="H100" s="5">
        <v>1799112</v>
      </c>
      <c r="I100" s="5">
        <v>9190863</v>
      </c>
      <c r="J100" s="5">
        <v>469494</v>
      </c>
      <c r="K100" s="5"/>
      <c r="L100" s="5">
        <v>9003936</v>
      </c>
      <c r="M100" s="5"/>
      <c r="N100" s="5">
        <v>9588</v>
      </c>
      <c r="O100" s="5">
        <v>3624</v>
      </c>
      <c r="P100" s="5">
        <v>18591567</v>
      </c>
      <c r="Q100" s="5">
        <v>3447170</v>
      </c>
      <c r="R100" s="8"/>
      <c r="S100" s="5"/>
      <c r="T100" s="9" t="s">
        <v>19</v>
      </c>
      <c r="U100" s="5">
        <v>5707168</v>
      </c>
      <c r="V100" s="5">
        <v>18817</v>
      </c>
    </row>
    <row r="101" spans="1:22" ht="11.45" customHeight="1" x14ac:dyDescent="0.3">
      <c r="A101" s="3">
        <v>40209</v>
      </c>
      <c r="B101" s="5">
        <v>65015307</v>
      </c>
      <c r="C101" s="5">
        <v>33264</v>
      </c>
      <c r="D101" s="5">
        <v>320995</v>
      </c>
      <c r="E101" s="5">
        <v>58248</v>
      </c>
      <c r="F101" s="5">
        <v>1408913</v>
      </c>
      <c r="G101" s="5">
        <v>2508977</v>
      </c>
      <c r="H101" s="5">
        <v>2570386</v>
      </c>
      <c r="I101" s="5">
        <v>12618222</v>
      </c>
      <c r="J101" s="5">
        <v>651157</v>
      </c>
      <c r="K101" s="5">
        <v>4500204</v>
      </c>
      <c r="L101" s="5">
        <v>10546322</v>
      </c>
      <c r="M101" s="5"/>
      <c r="N101" s="5">
        <v>347004</v>
      </c>
      <c r="O101" s="5">
        <v>10080</v>
      </c>
      <c r="P101" s="5">
        <v>24494643</v>
      </c>
      <c r="Q101" s="5">
        <v>5364891</v>
      </c>
      <c r="R101" s="8"/>
      <c r="S101" s="5"/>
      <c r="T101" s="9" t="s">
        <v>19</v>
      </c>
      <c r="U101" s="5">
        <v>6874608</v>
      </c>
      <c r="V101" s="5">
        <v>19880</v>
      </c>
    </row>
    <row r="102" spans="1:22" ht="11.45" customHeight="1" x14ac:dyDescent="0.3">
      <c r="A102" s="3">
        <v>40237</v>
      </c>
      <c r="B102" s="5">
        <v>53073814</v>
      </c>
      <c r="C102" s="5">
        <v>28668</v>
      </c>
      <c r="D102" s="5">
        <v>279416</v>
      </c>
      <c r="E102" s="5">
        <v>48636</v>
      </c>
      <c r="F102" s="5">
        <v>1427310</v>
      </c>
      <c r="G102" s="5">
        <v>2337649</v>
      </c>
      <c r="H102" s="5">
        <v>2128186</v>
      </c>
      <c r="I102" s="5">
        <v>9999458</v>
      </c>
      <c r="J102" s="5">
        <v>536568</v>
      </c>
      <c r="K102" s="5">
        <v>3887293</v>
      </c>
      <c r="L102" s="5">
        <v>9094248</v>
      </c>
      <c r="M102" s="5"/>
      <c r="N102" s="5">
        <v>666312</v>
      </c>
      <c r="O102" s="5">
        <v>22605</v>
      </c>
      <c r="P102" s="5">
        <v>21349422</v>
      </c>
      <c r="Q102" s="5">
        <v>4385271</v>
      </c>
      <c r="R102" s="8"/>
      <c r="S102" s="5"/>
      <c r="T102" s="9" t="s">
        <v>19</v>
      </c>
      <c r="U102" s="5">
        <v>6443111</v>
      </c>
      <c r="V102" s="5">
        <v>19899</v>
      </c>
    </row>
    <row r="103" spans="1:22" ht="11.45" customHeight="1" x14ac:dyDescent="0.3">
      <c r="A103" s="3">
        <v>40268</v>
      </c>
      <c r="B103" s="5">
        <v>75374725</v>
      </c>
      <c r="C103" s="5">
        <v>36166</v>
      </c>
      <c r="D103" s="5">
        <v>340686</v>
      </c>
      <c r="E103" s="5">
        <v>60744</v>
      </c>
      <c r="F103" s="5">
        <v>1604747</v>
      </c>
      <c r="G103" s="5">
        <v>3170138</v>
      </c>
      <c r="H103" s="5">
        <v>2910328</v>
      </c>
      <c r="I103" s="5">
        <v>14026095</v>
      </c>
      <c r="J103" s="5">
        <v>709928</v>
      </c>
      <c r="K103" s="5">
        <v>5584506</v>
      </c>
      <c r="L103" s="5">
        <v>12569796</v>
      </c>
      <c r="M103" s="5"/>
      <c r="N103" s="5">
        <v>994129</v>
      </c>
      <c r="O103" s="5">
        <v>37080</v>
      </c>
      <c r="P103" s="5">
        <v>31330786</v>
      </c>
      <c r="Q103" s="5">
        <v>5977304</v>
      </c>
      <c r="R103" s="8"/>
      <c r="S103" s="5"/>
      <c r="T103" s="9" t="s">
        <v>19</v>
      </c>
      <c r="U103" s="5">
        <v>9454177</v>
      </c>
      <c r="V103" s="5">
        <v>29980</v>
      </c>
    </row>
    <row r="104" spans="1:22" ht="11.45" customHeight="1" x14ac:dyDescent="0.3">
      <c r="A104" s="3">
        <v>40298</v>
      </c>
      <c r="B104" s="5">
        <v>74452090</v>
      </c>
      <c r="C104" s="5">
        <v>35618</v>
      </c>
      <c r="D104" s="5">
        <v>384908</v>
      </c>
      <c r="E104" s="5">
        <v>64140</v>
      </c>
      <c r="F104" s="5">
        <v>1531366</v>
      </c>
      <c r="G104" s="5">
        <v>2864487</v>
      </c>
      <c r="H104" s="5">
        <v>2751645</v>
      </c>
      <c r="I104" s="5">
        <v>13973927</v>
      </c>
      <c r="J104" s="5">
        <v>686817</v>
      </c>
      <c r="K104" s="5">
        <v>5255266</v>
      </c>
      <c r="L104" s="5">
        <v>12386268</v>
      </c>
      <c r="M104" s="5"/>
      <c r="N104" s="5">
        <v>962333</v>
      </c>
      <c r="O104" s="5">
        <v>44011</v>
      </c>
      <c r="P104" s="5">
        <v>30897924</v>
      </c>
      <c r="Q104" s="5">
        <v>5783422</v>
      </c>
      <c r="R104" s="8"/>
      <c r="S104" s="5"/>
      <c r="T104" s="9" t="s">
        <v>19</v>
      </c>
      <c r="U104" s="5">
        <v>8536612</v>
      </c>
      <c r="V104" s="5">
        <v>30257</v>
      </c>
    </row>
    <row r="105" spans="1:22" ht="11.45" customHeight="1" x14ac:dyDescent="0.3">
      <c r="A105" s="3">
        <v>40329</v>
      </c>
      <c r="B105" s="5">
        <v>71630215</v>
      </c>
      <c r="C105" s="5">
        <v>32522</v>
      </c>
      <c r="D105" s="5">
        <v>337030</v>
      </c>
      <c r="E105" s="5">
        <v>58896</v>
      </c>
      <c r="F105" s="5">
        <v>1645098</v>
      </c>
      <c r="G105" s="5">
        <v>2889299</v>
      </c>
      <c r="H105" s="5">
        <v>2619459</v>
      </c>
      <c r="I105" s="5">
        <v>13729523</v>
      </c>
      <c r="J105" s="5">
        <v>634090</v>
      </c>
      <c r="K105" s="5">
        <v>4957602</v>
      </c>
      <c r="L105" s="5">
        <v>11181612</v>
      </c>
      <c r="M105" s="5">
        <v>12</v>
      </c>
      <c r="N105" s="5">
        <v>1007662</v>
      </c>
      <c r="O105" s="5">
        <v>48618</v>
      </c>
      <c r="P105" s="5">
        <v>30248380</v>
      </c>
      <c r="Q105" s="5">
        <v>5364289</v>
      </c>
      <c r="R105" s="8"/>
      <c r="S105" s="5"/>
      <c r="T105" s="9" t="s">
        <v>19</v>
      </c>
      <c r="U105" s="5">
        <v>8291421</v>
      </c>
      <c r="V105" s="5">
        <v>36486</v>
      </c>
    </row>
    <row r="106" spans="1:22" ht="11.45" customHeight="1" x14ac:dyDescent="0.3">
      <c r="A106" s="3">
        <v>40359</v>
      </c>
      <c r="B106" s="5">
        <v>78043271</v>
      </c>
      <c r="C106" s="5">
        <v>34944</v>
      </c>
      <c r="D106" s="5">
        <v>339720</v>
      </c>
      <c r="E106" s="5">
        <v>53077</v>
      </c>
      <c r="F106" s="5">
        <v>1669088</v>
      </c>
      <c r="G106" s="5">
        <v>2973268</v>
      </c>
      <c r="H106" s="5">
        <v>2688527</v>
      </c>
      <c r="I106" s="5">
        <v>14999118</v>
      </c>
      <c r="J106" s="5">
        <v>670535</v>
      </c>
      <c r="K106" s="5">
        <v>5195503</v>
      </c>
      <c r="L106" s="5">
        <v>11901972</v>
      </c>
      <c r="M106" s="5">
        <v>24</v>
      </c>
      <c r="N106" s="5">
        <v>997555</v>
      </c>
      <c r="O106" s="5">
        <v>41654</v>
      </c>
      <c r="P106" s="5">
        <v>34479306</v>
      </c>
      <c r="Q106" s="5">
        <v>5515713</v>
      </c>
      <c r="R106" s="8"/>
      <c r="S106" s="5"/>
      <c r="T106" s="9" t="s">
        <v>19</v>
      </c>
      <c r="U106" s="5">
        <v>8817436</v>
      </c>
      <c r="V106" s="5">
        <v>38209</v>
      </c>
    </row>
    <row r="107" spans="1:22" ht="11.45" customHeight="1" x14ac:dyDescent="0.3">
      <c r="A107" s="3">
        <v>40390</v>
      </c>
      <c r="B107" s="5">
        <v>84292580</v>
      </c>
      <c r="C107" s="5">
        <v>36376</v>
      </c>
      <c r="D107" s="5">
        <v>338597</v>
      </c>
      <c r="E107" s="5">
        <v>58704</v>
      </c>
      <c r="F107" s="5">
        <v>1505864</v>
      </c>
      <c r="G107" s="5">
        <v>2645321</v>
      </c>
      <c r="H107" s="5">
        <v>2624679</v>
      </c>
      <c r="I107" s="5">
        <v>16628473</v>
      </c>
      <c r="J107" s="5">
        <v>685791</v>
      </c>
      <c r="K107" s="5">
        <v>5104155</v>
      </c>
      <c r="L107" s="5">
        <v>12733848</v>
      </c>
      <c r="M107" s="5"/>
      <c r="N107" s="5">
        <v>983115</v>
      </c>
      <c r="O107" s="5">
        <v>46417</v>
      </c>
      <c r="P107" s="5">
        <v>37935275</v>
      </c>
      <c r="Q107" s="5">
        <v>5456633</v>
      </c>
      <c r="R107" s="8"/>
      <c r="S107" s="5"/>
      <c r="T107" s="9" t="s">
        <v>19</v>
      </c>
      <c r="U107" s="5">
        <v>7527596</v>
      </c>
      <c r="V107" s="5">
        <v>41949</v>
      </c>
    </row>
    <row r="108" spans="1:22" ht="11.45" customHeight="1" x14ac:dyDescent="0.3">
      <c r="A108" s="3">
        <v>40421</v>
      </c>
      <c r="B108" s="5">
        <v>85243664</v>
      </c>
      <c r="C108" s="5">
        <v>36096</v>
      </c>
      <c r="D108" s="5">
        <v>326391</v>
      </c>
      <c r="E108" s="5">
        <v>51134</v>
      </c>
      <c r="F108" s="5">
        <v>1470346</v>
      </c>
      <c r="G108" s="5">
        <v>2450438</v>
      </c>
      <c r="H108" s="5">
        <v>2552331</v>
      </c>
      <c r="I108" s="5">
        <v>16991442</v>
      </c>
      <c r="J108" s="5">
        <v>674425</v>
      </c>
      <c r="K108" s="5">
        <v>4952608</v>
      </c>
      <c r="L108" s="5">
        <v>11496288</v>
      </c>
      <c r="M108" s="5">
        <v>72</v>
      </c>
      <c r="N108" s="5">
        <v>1022515</v>
      </c>
      <c r="O108" s="5">
        <v>65844</v>
      </c>
      <c r="P108" s="5">
        <v>39532551</v>
      </c>
      <c r="Q108" s="5">
        <v>5377636</v>
      </c>
      <c r="R108" s="8"/>
      <c r="S108" s="5"/>
      <c r="T108" s="9" t="s">
        <v>19</v>
      </c>
      <c r="U108" s="5">
        <v>6341839</v>
      </c>
      <c r="V108" s="5">
        <v>36959</v>
      </c>
    </row>
    <row r="109" spans="1:22" ht="11.45" customHeight="1" x14ac:dyDescent="0.3">
      <c r="A109" s="3">
        <v>40451</v>
      </c>
      <c r="B109" s="5">
        <v>72777327</v>
      </c>
      <c r="C109" s="5">
        <v>33936</v>
      </c>
      <c r="D109" s="5">
        <v>301104</v>
      </c>
      <c r="E109" s="5">
        <v>53546</v>
      </c>
      <c r="F109" s="5">
        <v>1203392</v>
      </c>
      <c r="G109" s="5">
        <v>2419047</v>
      </c>
      <c r="H109" s="5">
        <v>2323536</v>
      </c>
      <c r="I109" s="5">
        <v>14461843</v>
      </c>
      <c r="J109" s="5">
        <v>628920</v>
      </c>
      <c r="K109" s="5">
        <v>4526424</v>
      </c>
      <c r="L109" s="5">
        <v>10605216</v>
      </c>
      <c r="M109" s="5"/>
      <c r="N109" s="5">
        <v>1002819</v>
      </c>
      <c r="O109" s="5">
        <v>42859</v>
      </c>
      <c r="P109" s="5">
        <v>32425389</v>
      </c>
      <c r="Q109" s="5">
        <v>4718209</v>
      </c>
      <c r="R109" s="8"/>
      <c r="S109" s="5"/>
      <c r="T109" s="9" t="s">
        <v>19</v>
      </c>
      <c r="U109" s="5">
        <v>6723232</v>
      </c>
      <c r="V109" s="5">
        <v>31403</v>
      </c>
    </row>
    <row r="110" spans="1:22" ht="11.45" customHeight="1" x14ac:dyDescent="0.3">
      <c r="A110" s="3">
        <v>40482</v>
      </c>
      <c r="B110" s="5">
        <v>69534624</v>
      </c>
      <c r="C110" s="5">
        <v>33012</v>
      </c>
      <c r="D110" s="5">
        <v>293101</v>
      </c>
      <c r="E110" s="5">
        <v>55068</v>
      </c>
      <c r="F110" s="5">
        <v>1744122</v>
      </c>
      <c r="G110" s="5">
        <v>2807355</v>
      </c>
      <c r="H110" s="5">
        <v>2338155</v>
      </c>
      <c r="I110" s="5">
        <v>13649222</v>
      </c>
      <c r="J110" s="5">
        <v>632846</v>
      </c>
      <c r="K110" s="5">
        <v>4602339</v>
      </c>
      <c r="L110" s="5">
        <v>10415868</v>
      </c>
      <c r="M110" s="5">
        <v>12</v>
      </c>
      <c r="N110" s="5">
        <v>1056586</v>
      </c>
      <c r="O110" s="5">
        <v>52585</v>
      </c>
      <c r="P110" s="5">
        <v>30910524</v>
      </c>
      <c r="Q110" s="5">
        <v>4668864</v>
      </c>
      <c r="R110" s="8"/>
      <c r="S110" s="5"/>
      <c r="T110" s="9" t="s">
        <v>19</v>
      </c>
      <c r="U110" s="5">
        <v>7978479</v>
      </c>
      <c r="V110" s="5">
        <v>36781</v>
      </c>
    </row>
    <row r="111" spans="1:22" ht="11.45" customHeight="1" x14ac:dyDescent="0.3">
      <c r="A111" s="3">
        <v>40512</v>
      </c>
      <c r="B111" s="5">
        <v>59559910</v>
      </c>
      <c r="C111" s="5">
        <v>30396</v>
      </c>
      <c r="D111" s="5">
        <v>261891</v>
      </c>
      <c r="E111" s="5">
        <v>49725</v>
      </c>
      <c r="F111" s="5">
        <v>1242402</v>
      </c>
      <c r="G111" s="5">
        <v>2722573</v>
      </c>
      <c r="H111" s="5">
        <v>2135451</v>
      </c>
      <c r="I111" s="5">
        <v>11567001</v>
      </c>
      <c r="J111" s="5">
        <v>566727</v>
      </c>
      <c r="K111" s="5">
        <v>4206382</v>
      </c>
      <c r="L111" s="5">
        <v>9047028</v>
      </c>
      <c r="M111" s="5">
        <v>12</v>
      </c>
      <c r="N111" s="5">
        <v>895555</v>
      </c>
      <c r="O111" s="5">
        <v>82563</v>
      </c>
      <c r="P111" s="5">
        <v>25669818</v>
      </c>
      <c r="Q111" s="5">
        <v>4216747</v>
      </c>
      <c r="R111" s="8"/>
      <c r="S111" s="5"/>
      <c r="T111" s="9" t="s">
        <v>19</v>
      </c>
      <c r="U111" s="5">
        <v>7304753</v>
      </c>
      <c r="V111" s="5">
        <v>31980</v>
      </c>
    </row>
    <row r="112" spans="1:22" ht="11.45" customHeight="1" x14ac:dyDescent="0.3">
      <c r="A112" s="3">
        <v>40543</v>
      </c>
      <c r="B112" s="5">
        <v>54239884</v>
      </c>
      <c r="C112" s="5">
        <v>31254</v>
      </c>
      <c r="D112" s="5">
        <v>242895</v>
      </c>
      <c r="E112" s="5">
        <v>41928</v>
      </c>
      <c r="F112" s="5">
        <v>1282893</v>
      </c>
      <c r="G112" s="5">
        <v>2740147</v>
      </c>
      <c r="H112" s="5">
        <v>2120300</v>
      </c>
      <c r="I112" s="5">
        <v>10835140</v>
      </c>
      <c r="J112" s="5">
        <v>561220</v>
      </c>
      <c r="K112" s="5">
        <v>3952772</v>
      </c>
      <c r="L112" s="5">
        <v>8728656</v>
      </c>
      <c r="M112" s="5"/>
      <c r="N112" s="5">
        <v>996875</v>
      </c>
      <c r="O112" s="5">
        <v>136472</v>
      </c>
      <c r="P112" s="5">
        <v>22237950</v>
      </c>
      <c r="Q112" s="5">
        <v>4080455</v>
      </c>
      <c r="R112" s="8"/>
      <c r="S112" s="5"/>
      <c r="T112" s="9" t="s">
        <v>19</v>
      </c>
      <c r="U112" s="5">
        <v>6963629</v>
      </c>
      <c r="V112" s="5">
        <v>35894</v>
      </c>
    </row>
    <row r="113" spans="1:22" ht="11.45" customHeight="1" x14ac:dyDescent="0.3">
      <c r="A113" s="3">
        <v>40574</v>
      </c>
      <c r="B113" s="5">
        <v>55730664</v>
      </c>
      <c r="C113" s="5">
        <v>31313</v>
      </c>
      <c r="D113" s="5">
        <v>237364</v>
      </c>
      <c r="E113" s="5">
        <v>46188</v>
      </c>
      <c r="F113" s="5">
        <v>1146393</v>
      </c>
      <c r="G113" s="5">
        <v>2637229</v>
      </c>
      <c r="H113" s="5">
        <v>2276809</v>
      </c>
      <c r="I113" s="5">
        <v>11207022</v>
      </c>
      <c r="J113" s="5">
        <v>577293</v>
      </c>
      <c r="K113" s="5">
        <v>4060649</v>
      </c>
      <c r="L113" s="5">
        <v>8592396</v>
      </c>
      <c r="M113" s="5">
        <v>12</v>
      </c>
      <c r="N113" s="5">
        <v>832277</v>
      </c>
      <c r="O113" s="5">
        <v>159784</v>
      </c>
      <c r="P113" s="5">
        <v>20867626</v>
      </c>
      <c r="Q113" s="5">
        <v>4540279</v>
      </c>
      <c r="R113" s="8"/>
      <c r="S113" s="5"/>
      <c r="T113" s="9" t="s">
        <v>19</v>
      </c>
      <c r="U113" s="5">
        <v>6194791</v>
      </c>
      <c r="V113" s="5">
        <v>48838</v>
      </c>
    </row>
    <row r="114" spans="1:22" ht="11.45" customHeight="1" x14ac:dyDescent="0.3">
      <c r="A114" s="3">
        <v>40602</v>
      </c>
      <c r="B114" s="5">
        <v>51807656</v>
      </c>
      <c r="C114" s="5">
        <v>28164</v>
      </c>
      <c r="D114" s="5">
        <v>245115</v>
      </c>
      <c r="E114" s="5">
        <v>48084</v>
      </c>
      <c r="F114" s="5">
        <v>1177613</v>
      </c>
      <c r="G114" s="5">
        <v>2622509</v>
      </c>
      <c r="H114" s="5">
        <v>2109797</v>
      </c>
      <c r="I114" s="5">
        <v>9886773</v>
      </c>
      <c r="J114" s="5">
        <v>517942</v>
      </c>
      <c r="K114" s="5">
        <v>3912092</v>
      </c>
      <c r="L114" s="5">
        <v>8467188</v>
      </c>
      <c r="M114" s="5"/>
      <c r="N114" s="5">
        <v>864915</v>
      </c>
      <c r="O114" s="5">
        <v>162935</v>
      </c>
      <c r="P114" s="5">
        <v>20595293</v>
      </c>
      <c r="Q114" s="5">
        <v>4214347</v>
      </c>
      <c r="R114" s="8"/>
      <c r="S114" s="5"/>
      <c r="T114" s="9" t="s">
        <v>19</v>
      </c>
      <c r="U114" s="5">
        <v>6752050</v>
      </c>
      <c r="V114" s="5">
        <v>27129</v>
      </c>
    </row>
    <row r="115" spans="1:22" ht="11.45" customHeight="1" x14ac:dyDescent="0.3">
      <c r="A115" s="3">
        <v>40633</v>
      </c>
      <c r="B115" s="5">
        <v>61828135</v>
      </c>
      <c r="C115" s="5">
        <v>34740</v>
      </c>
      <c r="D115" s="5">
        <v>281712</v>
      </c>
      <c r="E115" s="5">
        <v>50340</v>
      </c>
      <c r="F115" s="5">
        <v>1115497</v>
      </c>
      <c r="G115" s="5">
        <v>3174576</v>
      </c>
      <c r="H115" s="5">
        <v>2508661</v>
      </c>
      <c r="I115" s="5">
        <v>11706448</v>
      </c>
      <c r="J115" s="5">
        <v>632411</v>
      </c>
      <c r="K115" s="5">
        <v>4774935</v>
      </c>
      <c r="L115" s="5">
        <v>9750780</v>
      </c>
      <c r="M115" s="5">
        <v>24</v>
      </c>
      <c r="N115" s="5">
        <v>953260</v>
      </c>
      <c r="O115" s="5">
        <v>184412</v>
      </c>
      <c r="P115" s="5">
        <v>25477153</v>
      </c>
      <c r="Q115" s="5">
        <v>4937660</v>
      </c>
      <c r="R115" s="8"/>
      <c r="S115" s="5"/>
      <c r="T115" s="9" t="s">
        <v>19</v>
      </c>
      <c r="U115" s="5">
        <v>8564565</v>
      </c>
      <c r="V115" s="5">
        <v>36123</v>
      </c>
    </row>
    <row r="116" spans="1:22" ht="11.45" customHeight="1" x14ac:dyDescent="0.3">
      <c r="A116" s="3">
        <v>40663</v>
      </c>
      <c r="B116" s="5">
        <v>75258526</v>
      </c>
      <c r="C116" s="5">
        <v>38784</v>
      </c>
      <c r="D116" s="5">
        <v>316416</v>
      </c>
      <c r="E116" s="5">
        <v>51805</v>
      </c>
      <c r="F116" s="5">
        <v>1198391</v>
      </c>
      <c r="G116" s="5">
        <v>3217888</v>
      </c>
      <c r="H116" s="5">
        <v>2847631</v>
      </c>
      <c r="I116" s="5">
        <v>13627289</v>
      </c>
      <c r="J116" s="5">
        <v>697378</v>
      </c>
      <c r="K116" s="5">
        <v>5638255</v>
      </c>
      <c r="L116" s="5">
        <v>10297800</v>
      </c>
      <c r="M116" s="5"/>
      <c r="N116" s="5">
        <v>1052521</v>
      </c>
      <c r="O116" s="5">
        <v>228284</v>
      </c>
      <c r="P116" s="5">
        <v>31390745</v>
      </c>
      <c r="Q116" s="5">
        <v>5786200</v>
      </c>
      <c r="R116" s="8"/>
      <c r="S116" s="5"/>
      <c r="T116" s="9" t="s">
        <v>19</v>
      </c>
      <c r="U116" s="5">
        <v>9187185</v>
      </c>
      <c r="V116" s="5">
        <v>38650</v>
      </c>
    </row>
    <row r="117" spans="1:22" ht="11.45" customHeight="1" x14ac:dyDescent="0.3">
      <c r="A117" s="3">
        <v>40694</v>
      </c>
      <c r="B117" s="5">
        <v>88298586</v>
      </c>
      <c r="C117" s="5">
        <v>41544</v>
      </c>
      <c r="D117" s="5">
        <v>389358</v>
      </c>
      <c r="E117" s="5">
        <v>63530</v>
      </c>
      <c r="F117" s="5">
        <v>1356989</v>
      </c>
      <c r="G117" s="5">
        <v>3701769</v>
      </c>
      <c r="H117" s="5">
        <v>3183738</v>
      </c>
      <c r="I117" s="5">
        <v>15936186</v>
      </c>
      <c r="J117" s="5">
        <v>756791</v>
      </c>
      <c r="K117" s="5">
        <v>6287109</v>
      </c>
      <c r="L117" s="5">
        <v>11881560</v>
      </c>
      <c r="M117" s="5"/>
      <c r="N117" s="5">
        <v>1153180</v>
      </c>
      <c r="O117" s="5">
        <v>257837</v>
      </c>
      <c r="P117" s="5">
        <v>37542353</v>
      </c>
      <c r="Q117" s="5">
        <v>6526283</v>
      </c>
      <c r="R117" s="8"/>
      <c r="S117" s="5"/>
      <c r="T117" s="9" t="s">
        <v>19</v>
      </c>
      <c r="U117" s="5">
        <v>10410121</v>
      </c>
      <c r="V117" s="5">
        <v>46653</v>
      </c>
    </row>
    <row r="118" spans="1:22" ht="11.45" customHeight="1" x14ac:dyDescent="0.3">
      <c r="A118" s="3">
        <v>40724</v>
      </c>
      <c r="B118" s="5">
        <v>80112648</v>
      </c>
      <c r="C118" s="5">
        <v>41412</v>
      </c>
      <c r="D118" s="5">
        <v>355269</v>
      </c>
      <c r="E118" s="5">
        <v>55548</v>
      </c>
      <c r="F118" s="5">
        <v>1315630</v>
      </c>
      <c r="G118" s="5">
        <v>3223472</v>
      </c>
      <c r="H118" s="5">
        <v>2662794</v>
      </c>
      <c r="I118" s="5">
        <v>14557799</v>
      </c>
      <c r="J118" s="5">
        <v>676628</v>
      </c>
      <c r="K118" s="5">
        <v>5274210</v>
      </c>
      <c r="L118" s="5">
        <v>11268072</v>
      </c>
      <c r="M118" s="5">
        <v>12</v>
      </c>
      <c r="N118" s="5">
        <v>2045289</v>
      </c>
      <c r="O118" s="5">
        <v>407567</v>
      </c>
      <c r="P118" s="5">
        <v>34287904</v>
      </c>
      <c r="Q118" s="5">
        <v>5234513</v>
      </c>
      <c r="R118" s="8"/>
      <c r="S118" s="5"/>
      <c r="T118" s="9" t="s">
        <v>19</v>
      </c>
      <c r="U118" s="5">
        <v>9302862</v>
      </c>
      <c r="V118" s="5">
        <v>39382</v>
      </c>
    </row>
    <row r="119" spans="1:22" ht="11.45" customHeight="1" x14ac:dyDescent="0.3">
      <c r="A119" s="3">
        <v>40755</v>
      </c>
      <c r="B119" s="5">
        <v>84340660</v>
      </c>
      <c r="C119" s="5">
        <v>39936</v>
      </c>
      <c r="D119" s="5">
        <v>370732</v>
      </c>
      <c r="E119" s="5">
        <v>46982</v>
      </c>
      <c r="F119" s="5">
        <v>1090812</v>
      </c>
      <c r="G119" s="5">
        <v>2791211</v>
      </c>
      <c r="H119" s="5">
        <v>2537973</v>
      </c>
      <c r="I119" s="5">
        <v>15398013</v>
      </c>
      <c r="J119" s="5">
        <v>668909</v>
      </c>
      <c r="K119" s="5">
        <v>4897742</v>
      </c>
      <c r="L119" s="5">
        <v>10756128</v>
      </c>
      <c r="M119" s="5"/>
      <c r="N119" s="5">
        <v>5413280</v>
      </c>
      <c r="O119" s="5">
        <v>1162833</v>
      </c>
      <c r="P119" s="5">
        <v>35556803</v>
      </c>
      <c r="Q119" s="5">
        <v>4412237</v>
      </c>
      <c r="R119" s="8"/>
      <c r="S119" s="5"/>
      <c r="T119" s="9" t="s">
        <v>19</v>
      </c>
      <c r="U119" s="5">
        <v>7835929</v>
      </c>
      <c r="V119" s="5">
        <v>52605</v>
      </c>
    </row>
    <row r="120" spans="1:22" ht="11.45" customHeight="1" x14ac:dyDescent="0.3">
      <c r="A120" s="3">
        <v>40786</v>
      </c>
      <c r="B120" s="5">
        <v>93578380</v>
      </c>
      <c r="C120" s="5">
        <v>40428</v>
      </c>
      <c r="D120" s="5">
        <v>417622</v>
      </c>
      <c r="E120" s="5">
        <v>49776</v>
      </c>
      <c r="F120" s="5">
        <v>1121811</v>
      </c>
      <c r="G120" s="5">
        <v>2835872</v>
      </c>
      <c r="H120" s="5">
        <v>2723221</v>
      </c>
      <c r="I120" s="5">
        <v>16998563</v>
      </c>
      <c r="J120" s="5">
        <v>711285</v>
      </c>
      <c r="K120" s="5">
        <v>5189371</v>
      </c>
      <c r="L120" s="5">
        <v>11618376</v>
      </c>
      <c r="M120" s="5">
        <v>12</v>
      </c>
      <c r="N120" s="5">
        <v>5819860</v>
      </c>
      <c r="O120" s="5">
        <v>1296580</v>
      </c>
      <c r="P120" s="5">
        <v>41237038</v>
      </c>
      <c r="Q120" s="5">
        <v>4796472</v>
      </c>
      <c r="R120" s="8"/>
      <c r="S120" s="5"/>
      <c r="T120" s="9" t="s">
        <v>19</v>
      </c>
      <c r="U120" s="5">
        <v>7208012</v>
      </c>
      <c r="V120" s="5">
        <v>50996</v>
      </c>
    </row>
    <row r="121" spans="1:22" ht="11.45" customHeight="1" x14ac:dyDescent="0.3">
      <c r="A121" s="3">
        <v>40816</v>
      </c>
      <c r="B121" s="5">
        <v>81185472</v>
      </c>
      <c r="C121" s="5">
        <v>39613</v>
      </c>
      <c r="D121" s="5">
        <v>396237</v>
      </c>
      <c r="E121" s="5">
        <v>48456</v>
      </c>
      <c r="F121" s="5">
        <v>1187260</v>
      </c>
      <c r="G121" s="5">
        <v>2662934</v>
      </c>
      <c r="H121" s="5">
        <v>2384189</v>
      </c>
      <c r="I121" s="5">
        <v>14995340</v>
      </c>
      <c r="J121" s="5">
        <v>640134</v>
      </c>
      <c r="K121" s="5">
        <v>4589687</v>
      </c>
      <c r="L121" s="5">
        <v>10271304</v>
      </c>
      <c r="M121" s="5">
        <v>12</v>
      </c>
      <c r="N121" s="5">
        <v>5300635</v>
      </c>
      <c r="O121" s="5">
        <v>1104883</v>
      </c>
      <c r="P121" s="5">
        <v>35922986</v>
      </c>
      <c r="Q121" s="5">
        <v>4100581</v>
      </c>
      <c r="R121" s="8">
        <v>0</v>
      </c>
      <c r="S121" s="5"/>
      <c r="T121" s="9" t="s">
        <v>19</v>
      </c>
      <c r="U121" s="5">
        <v>7321291</v>
      </c>
      <c r="V121" s="5">
        <v>51190</v>
      </c>
    </row>
    <row r="122" spans="1:22" ht="11.45" customHeight="1" x14ac:dyDescent="0.3">
      <c r="A122" s="3">
        <v>40847</v>
      </c>
      <c r="B122" s="5">
        <v>74229130</v>
      </c>
      <c r="C122" s="5">
        <v>35448</v>
      </c>
      <c r="D122" s="5">
        <v>378852</v>
      </c>
      <c r="E122" s="5">
        <v>50136</v>
      </c>
      <c r="F122" s="5">
        <v>1287468</v>
      </c>
      <c r="G122" s="5">
        <v>2958961</v>
      </c>
      <c r="H122" s="5">
        <v>2376458</v>
      </c>
      <c r="I122" s="5">
        <v>13886608</v>
      </c>
      <c r="J122" s="5">
        <v>617564</v>
      </c>
      <c r="K122" s="5">
        <v>4579433</v>
      </c>
      <c r="L122" s="5">
        <v>9872244</v>
      </c>
      <c r="M122" s="5"/>
      <c r="N122" s="5">
        <v>5357669</v>
      </c>
      <c r="O122" s="5">
        <v>1087030</v>
      </c>
      <c r="P122" s="5">
        <v>32021894</v>
      </c>
      <c r="Q122" s="5">
        <v>3915756</v>
      </c>
      <c r="R122" s="8">
        <v>72</v>
      </c>
      <c r="S122" s="5"/>
      <c r="T122" s="9" t="s">
        <v>19</v>
      </c>
      <c r="U122" s="5">
        <v>7989052</v>
      </c>
      <c r="V122" s="5">
        <v>45322</v>
      </c>
    </row>
    <row r="123" spans="1:22" ht="11.45" customHeight="1" x14ac:dyDescent="0.3">
      <c r="A123" s="3">
        <v>40877</v>
      </c>
      <c r="B123" s="5">
        <v>63115136</v>
      </c>
      <c r="C123" s="5">
        <v>32699</v>
      </c>
      <c r="D123" s="5">
        <v>335923</v>
      </c>
      <c r="E123" s="5">
        <v>46812</v>
      </c>
      <c r="F123" s="5">
        <v>1198356</v>
      </c>
      <c r="G123" s="5">
        <v>2898058</v>
      </c>
      <c r="H123" s="5">
        <v>2103721</v>
      </c>
      <c r="I123" s="5">
        <v>11523187</v>
      </c>
      <c r="J123" s="5">
        <v>559314</v>
      </c>
      <c r="K123" s="5">
        <v>4148548</v>
      </c>
      <c r="L123" s="5">
        <v>9478920</v>
      </c>
      <c r="M123" s="5"/>
      <c r="N123" s="5">
        <v>4714093</v>
      </c>
      <c r="O123" s="5">
        <v>975611</v>
      </c>
      <c r="P123" s="5">
        <v>26455045</v>
      </c>
      <c r="Q123" s="5">
        <v>3531739</v>
      </c>
      <c r="R123" s="8"/>
      <c r="S123" s="5"/>
      <c r="T123" s="9" t="s">
        <v>19</v>
      </c>
      <c r="U123" s="5">
        <v>7569651</v>
      </c>
      <c r="V123" s="5">
        <v>39914</v>
      </c>
    </row>
    <row r="124" spans="1:22" ht="11.45" customHeight="1" x14ac:dyDescent="0.3">
      <c r="A124" s="3">
        <v>40908</v>
      </c>
      <c r="B124" s="5">
        <v>56703471</v>
      </c>
      <c r="C124" s="5">
        <v>35448</v>
      </c>
      <c r="D124" s="5">
        <v>314340</v>
      </c>
      <c r="E124" s="5">
        <v>41736</v>
      </c>
      <c r="F124" s="5">
        <v>898420</v>
      </c>
      <c r="G124" s="5">
        <v>2814818</v>
      </c>
      <c r="H124" s="5">
        <v>2073178</v>
      </c>
      <c r="I124" s="5">
        <v>10578621</v>
      </c>
      <c r="J124" s="5">
        <v>526324</v>
      </c>
      <c r="K124" s="5">
        <v>3850392</v>
      </c>
      <c r="L124" s="5">
        <v>8191464</v>
      </c>
      <c r="M124" s="5"/>
      <c r="N124" s="5">
        <v>4325683</v>
      </c>
      <c r="O124" s="5">
        <v>924232</v>
      </c>
      <c r="P124" s="5">
        <v>22649161</v>
      </c>
      <c r="Q124" s="5">
        <v>3292498</v>
      </c>
      <c r="R124" s="8">
        <v>-72</v>
      </c>
      <c r="S124" s="5"/>
      <c r="T124" s="9" t="s">
        <v>19</v>
      </c>
      <c r="U124" s="5">
        <v>7143635</v>
      </c>
      <c r="V124" s="5">
        <v>39358</v>
      </c>
    </row>
    <row r="125" spans="1:22" ht="11.45" customHeight="1" x14ac:dyDescent="0.3">
      <c r="A125" s="3">
        <v>40939</v>
      </c>
      <c r="B125" s="5">
        <v>69383845</v>
      </c>
      <c r="C125" s="5">
        <v>37092</v>
      </c>
      <c r="D125" s="5">
        <v>344547</v>
      </c>
      <c r="E125" s="5">
        <v>53664</v>
      </c>
      <c r="F125" s="5">
        <v>821407</v>
      </c>
      <c r="G125" s="5">
        <v>3036867</v>
      </c>
      <c r="H125" s="5">
        <v>2568250</v>
      </c>
      <c r="I125" s="5">
        <v>13077757</v>
      </c>
      <c r="J125" s="5">
        <v>652990</v>
      </c>
      <c r="K125" s="5">
        <v>4653709</v>
      </c>
      <c r="L125" s="5">
        <v>9319584</v>
      </c>
      <c r="M125" s="5">
        <v>24</v>
      </c>
      <c r="N125" s="5">
        <v>4868109</v>
      </c>
      <c r="O125" s="5">
        <v>1201195</v>
      </c>
      <c r="P125" s="5">
        <v>25370727</v>
      </c>
      <c r="Q125" s="5">
        <v>4121394</v>
      </c>
      <c r="R125" s="8"/>
      <c r="S125" s="5"/>
      <c r="T125" s="9" t="s">
        <v>19</v>
      </c>
      <c r="U125" s="5">
        <v>7261168</v>
      </c>
      <c r="V125" s="5">
        <v>51926</v>
      </c>
    </row>
    <row r="126" spans="1:22" ht="11.45" customHeight="1" x14ac:dyDescent="0.3">
      <c r="A126" s="3">
        <v>40968</v>
      </c>
      <c r="B126" s="5">
        <v>60147381</v>
      </c>
      <c r="C126" s="5">
        <v>31932</v>
      </c>
      <c r="D126" s="5">
        <v>332469</v>
      </c>
      <c r="E126" s="5">
        <v>47364</v>
      </c>
      <c r="F126" s="5">
        <v>833174</v>
      </c>
      <c r="G126" s="5">
        <v>2885323</v>
      </c>
      <c r="H126" s="5">
        <v>2231686</v>
      </c>
      <c r="I126" s="5">
        <v>10695726</v>
      </c>
      <c r="J126" s="5">
        <v>552811</v>
      </c>
      <c r="K126" s="5">
        <v>4314237</v>
      </c>
      <c r="L126" s="5">
        <v>9082824</v>
      </c>
      <c r="M126" s="5">
        <v>36</v>
      </c>
      <c r="N126" s="5">
        <v>4723374</v>
      </c>
      <c r="O126" s="5">
        <v>1048041</v>
      </c>
      <c r="P126" s="5">
        <v>23990963</v>
      </c>
      <c r="Q126" s="5">
        <v>3616262</v>
      </c>
      <c r="R126" s="8">
        <v>48</v>
      </c>
      <c r="S126" s="5"/>
      <c r="T126" s="9" t="s">
        <v>19</v>
      </c>
      <c r="U126" s="5">
        <v>7189856</v>
      </c>
      <c r="V126" s="5">
        <v>44474</v>
      </c>
    </row>
    <row r="127" spans="1:22" ht="11.45" customHeight="1" x14ac:dyDescent="0.3">
      <c r="A127" s="3">
        <v>40999</v>
      </c>
      <c r="B127" s="5">
        <v>65582636</v>
      </c>
      <c r="C127" s="5">
        <v>36144</v>
      </c>
      <c r="D127" s="5">
        <v>372462</v>
      </c>
      <c r="E127" s="5">
        <v>46176</v>
      </c>
      <c r="F127" s="5">
        <v>931818</v>
      </c>
      <c r="G127" s="5">
        <v>3129938</v>
      </c>
      <c r="H127" s="5">
        <v>2472118</v>
      </c>
      <c r="I127" s="5">
        <v>11740436</v>
      </c>
      <c r="J127" s="5">
        <v>577808</v>
      </c>
      <c r="K127" s="5">
        <v>4797609</v>
      </c>
      <c r="L127" s="5">
        <v>8882676</v>
      </c>
      <c r="M127" s="5"/>
      <c r="N127" s="5">
        <v>5389088</v>
      </c>
      <c r="O127" s="5">
        <v>1153134</v>
      </c>
      <c r="P127" s="5">
        <v>26767999</v>
      </c>
      <c r="Q127" s="5">
        <v>3890079</v>
      </c>
      <c r="R127" s="8">
        <v>72</v>
      </c>
      <c r="S127" s="5"/>
      <c r="T127" s="9" t="s">
        <v>19</v>
      </c>
      <c r="U127" s="5">
        <v>8125590</v>
      </c>
      <c r="V127" s="5">
        <v>46349</v>
      </c>
    </row>
    <row r="128" spans="1:22" ht="11.45" customHeight="1" x14ac:dyDescent="0.3">
      <c r="A128" s="3">
        <v>41029</v>
      </c>
      <c r="B128" s="5">
        <v>76581283</v>
      </c>
      <c r="C128" s="5">
        <v>38424</v>
      </c>
      <c r="D128" s="5">
        <v>406476</v>
      </c>
      <c r="E128" s="5">
        <v>49980</v>
      </c>
      <c r="F128" s="5">
        <v>780061</v>
      </c>
      <c r="G128" s="5">
        <v>3247969</v>
      </c>
      <c r="H128" s="5">
        <v>2791380</v>
      </c>
      <c r="I128" s="5">
        <v>13520834</v>
      </c>
      <c r="J128" s="5">
        <v>629676</v>
      </c>
      <c r="K128" s="5">
        <v>5418985</v>
      </c>
      <c r="L128" s="5">
        <v>10436856</v>
      </c>
      <c r="M128" s="5"/>
      <c r="N128" s="5">
        <v>5941959</v>
      </c>
      <c r="O128" s="5">
        <v>1289752</v>
      </c>
      <c r="P128" s="5">
        <v>30764291</v>
      </c>
      <c r="Q128" s="5">
        <v>4403605</v>
      </c>
      <c r="R128" s="8">
        <v>24</v>
      </c>
      <c r="S128" s="5"/>
      <c r="T128" s="9" t="s">
        <v>19</v>
      </c>
      <c r="U128" s="5">
        <v>8611304</v>
      </c>
      <c r="V128" s="5">
        <v>51951</v>
      </c>
    </row>
    <row r="129" spans="1:22" ht="11.45" customHeight="1" x14ac:dyDescent="0.3">
      <c r="A129" s="3">
        <v>41060</v>
      </c>
      <c r="B129" s="5">
        <v>87462324</v>
      </c>
      <c r="C129" s="5">
        <v>43939</v>
      </c>
      <c r="D129" s="5">
        <v>467007</v>
      </c>
      <c r="E129" s="5">
        <v>62124</v>
      </c>
      <c r="F129" s="5">
        <v>1056301</v>
      </c>
      <c r="G129" s="5">
        <v>3628120</v>
      </c>
      <c r="H129" s="5">
        <v>3095678</v>
      </c>
      <c r="I129" s="5">
        <v>15276554</v>
      </c>
      <c r="J129" s="5">
        <v>689673</v>
      </c>
      <c r="K129" s="5">
        <v>5845469</v>
      </c>
      <c r="L129" s="5">
        <v>11746872</v>
      </c>
      <c r="M129" s="5">
        <v>60</v>
      </c>
      <c r="N129" s="5">
        <v>6672711</v>
      </c>
      <c r="O129" s="5">
        <v>1389383</v>
      </c>
      <c r="P129" s="5">
        <v>35682628</v>
      </c>
      <c r="Q129" s="5">
        <v>4797855</v>
      </c>
      <c r="R129" s="8">
        <v>36</v>
      </c>
      <c r="S129" s="5"/>
      <c r="T129" s="9" t="s">
        <v>19</v>
      </c>
      <c r="U129" s="5">
        <v>9703063</v>
      </c>
      <c r="V129" s="5">
        <v>58739</v>
      </c>
    </row>
    <row r="130" spans="1:22" ht="11.45" customHeight="1" x14ac:dyDescent="0.3">
      <c r="A130" s="3">
        <v>41090</v>
      </c>
      <c r="B130" s="5">
        <v>78476277</v>
      </c>
      <c r="C130" s="5">
        <v>40181</v>
      </c>
      <c r="D130" s="5">
        <v>414409</v>
      </c>
      <c r="E130" s="5">
        <v>50304</v>
      </c>
      <c r="F130" s="5">
        <v>851375</v>
      </c>
      <c r="G130" s="5">
        <v>3154968</v>
      </c>
      <c r="H130" s="5">
        <v>2593750</v>
      </c>
      <c r="I130" s="5">
        <v>13807895</v>
      </c>
      <c r="J130" s="5">
        <v>594116</v>
      </c>
      <c r="K130" s="5">
        <v>4965776</v>
      </c>
      <c r="L130" s="5">
        <v>10109496</v>
      </c>
      <c r="M130" s="5"/>
      <c r="N130" s="5">
        <v>5822986</v>
      </c>
      <c r="O130" s="5">
        <v>1139769</v>
      </c>
      <c r="P130" s="5">
        <v>33158683</v>
      </c>
      <c r="Q130" s="5">
        <v>4057314</v>
      </c>
      <c r="R130" s="8">
        <v>72</v>
      </c>
      <c r="S130" s="5"/>
      <c r="T130" s="9" t="s">
        <v>19</v>
      </c>
      <c r="U130" s="5">
        <v>8633310</v>
      </c>
      <c r="V130" s="5">
        <v>51462</v>
      </c>
    </row>
    <row r="131" spans="1:22" ht="11.45" customHeight="1" x14ac:dyDescent="0.3">
      <c r="A131" s="3">
        <v>41121</v>
      </c>
      <c r="B131" s="5">
        <v>95334373</v>
      </c>
      <c r="C131" s="5">
        <v>42888</v>
      </c>
      <c r="D131" s="5">
        <v>499075</v>
      </c>
      <c r="E131" s="5">
        <v>60741</v>
      </c>
      <c r="F131" s="5">
        <v>902236</v>
      </c>
      <c r="G131" s="5">
        <v>3195673</v>
      </c>
      <c r="H131" s="5">
        <v>2907128</v>
      </c>
      <c r="I131" s="5">
        <v>17050461</v>
      </c>
      <c r="J131" s="5">
        <v>674159</v>
      </c>
      <c r="K131" s="5">
        <v>5402899</v>
      </c>
      <c r="L131" s="5">
        <v>11636724</v>
      </c>
      <c r="M131" s="5">
        <v>12</v>
      </c>
      <c r="N131" s="5">
        <v>6504389</v>
      </c>
      <c r="O131" s="5">
        <v>1265817</v>
      </c>
      <c r="P131" s="5">
        <v>42751333</v>
      </c>
      <c r="Q131" s="5">
        <v>4630743</v>
      </c>
      <c r="R131" s="8">
        <v>120</v>
      </c>
      <c r="S131" s="5"/>
      <c r="T131" s="9" t="s">
        <v>19</v>
      </c>
      <c r="U131" s="5">
        <v>8575246</v>
      </c>
      <c r="V131" s="5">
        <v>54960</v>
      </c>
    </row>
    <row r="132" spans="1:22" ht="11.45" customHeight="1" x14ac:dyDescent="0.3">
      <c r="A132" s="3">
        <v>41152</v>
      </c>
      <c r="B132" s="5">
        <v>96686788</v>
      </c>
      <c r="C132" s="5">
        <v>46123</v>
      </c>
      <c r="D132" s="5">
        <v>482257</v>
      </c>
      <c r="E132" s="5">
        <v>51528</v>
      </c>
      <c r="F132" s="5">
        <v>712390</v>
      </c>
      <c r="G132" s="5">
        <v>2895794</v>
      </c>
      <c r="H132" s="5">
        <v>2797971</v>
      </c>
      <c r="I132" s="5">
        <v>16887659</v>
      </c>
      <c r="J132" s="5">
        <v>655850</v>
      </c>
      <c r="K132" s="5">
        <v>5106135</v>
      </c>
      <c r="L132" s="5">
        <v>11465976</v>
      </c>
      <c r="M132" s="5">
        <v>36</v>
      </c>
      <c r="N132" s="5">
        <v>6265382</v>
      </c>
      <c r="O132" s="5">
        <v>1236117</v>
      </c>
      <c r="P132" s="5">
        <v>45068050</v>
      </c>
      <c r="Q132" s="5">
        <v>4584009</v>
      </c>
      <c r="R132" s="8">
        <v>24</v>
      </c>
      <c r="S132" s="5"/>
      <c r="T132" s="9" t="s">
        <v>19</v>
      </c>
      <c r="U132" s="5">
        <v>6935939</v>
      </c>
      <c r="V132" s="5">
        <v>56776</v>
      </c>
    </row>
    <row r="133" spans="1:22" ht="11.45" customHeight="1" x14ac:dyDescent="0.3">
      <c r="A133" s="3">
        <v>41182</v>
      </c>
      <c r="B133" s="5">
        <v>79668821</v>
      </c>
      <c r="C133" s="5">
        <v>40236</v>
      </c>
      <c r="D133" s="5">
        <v>438445</v>
      </c>
      <c r="E133" s="5">
        <v>44980</v>
      </c>
      <c r="F133" s="5">
        <v>719785</v>
      </c>
      <c r="G133" s="5">
        <v>2533299</v>
      </c>
      <c r="H133" s="5">
        <v>2379947</v>
      </c>
      <c r="I133" s="5">
        <v>14173218</v>
      </c>
      <c r="J133" s="5">
        <v>558590</v>
      </c>
      <c r="K133" s="5">
        <v>4407992</v>
      </c>
      <c r="L133" s="5">
        <v>9522444</v>
      </c>
      <c r="M133" s="5">
        <v>60</v>
      </c>
      <c r="N133" s="5">
        <v>5358333</v>
      </c>
      <c r="O133" s="5">
        <v>1031929</v>
      </c>
      <c r="P133" s="5">
        <v>36552390</v>
      </c>
      <c r="Q133" s="5">
        <v>3841831</v>
      </c>
      <c r="R133" s="8">
        <v>108</v>
      </c>
      <c r="S133" s="5"/>
      <c r="T133" s="9" t="s">
        <v>19</v>
      </c>
      <c r="U133" s="5">
        <v>6745390</v>
      </c>
      <c r="V133" s="5">
        <v>50600</v>
      </c>
    </row>
    <row r="134" spans="1:22" ht="11.45" customHeight="1" x14ac:dyDescent="0.3">
      <c r="A134" s="3">
        <v>41213</v>
      </c>
      <c r="B134" s="5">
        <v>79108693</v>
      </c>
      <c r="C134" s="5">
        <v>37885</v>
      </c>
      <c r="D134" s="5">
        <v>416971</v>
      </c>
      <c r="E134" s="5">
        <v>48403</v>
      </c>
      <c r="F134" s="5">
        <v>975830</v>
      </c>
      <c r="G134" s="5">
        <v>3065641</v>
      </c>
      <c r="H134" s="5">
        <v>2505680</v>
      </c>
      <c r="I134" s="5">
        <v>14273708</v>
      </c>
      <c r="J134" s="5">
        <v>606247</v>
      </c>
      <c r="K134" s="5">
        <v>4791549</v>
      </c>
      <c r="L134" s="5">
        <v>10065312</v>
      </c>
      <c r="M134" s="5">
        <v>12</v>
      </c>
      <c r="N134" s="5">
        <v>5795702</v>
      </c>
      <c r="O134" s="5">
        <v>1083986</v>
      </c>
      <c r="P134" s="5">
        <v>35416710</v>
      </c>
      <c r="Q134" s="5">
        <v>3989615</v>
      </c>
      <c r="R134" s="8">
        <v>36</v>
      </c>
      <c r="S134" s="5"/>
      <c r="T134" s="9" t="s">
        <v>19</v>
      </c>
      <c r="U134" s="5">
        <v>8245200</v>
      </c>
      <c r="V134" s="5">
        <v>52917</v>
      </c>
    </row>
    <row r="135" spans="1:22" ht="11.45" customHeight="1" x14ac:dyDescent="0.3">
      <c r="A135" s="3">
        <v>41243</v>
      </c>
      <c r="B135" s="5">
        <v>59457439</v>
      </c>
      <c r="C135" s="5">
        <v>33348</v>
      </c>
      <c r="D135" s="5">
        <v>356539</v>
      </c>
      <c r="E135" s="5">
        <v>39984</v>
      </c>
      <c r="F135" s="5">
        <v>784526</v>
      </c>
      <c r="G135" s="5">
        <v>2683899</v>
      </c>
      <c r="H135" s="5">
        <v>2036476</v>
      </c>
      <c r="I135" s="5">
        <v>10583570</v>
      </c>
      <c r="J135" s="5">
        <v>485179</v>
      </c>
      <c r="K135" s="5">
        <v>3864680</v>
      </c>
      <c r="L135" s="5">
        <v>7803480</v>
      </c>
      <c r="M135" s="5">
        <v>12</v>
      </c>
      <c r="N135" s="5">
        <v>4753104</v>
      </c>
      <c r="O135" s="5">
        <v>860871</v>
      </c>
      <c r="P135" s="5">
        <v>25031270</v>
      </c>
      <c r="Q135" s="5">
        <v>3174040</v>
      </c>
      <c r="R135" s="8">
        <v>36</v>
      </c>
      <c r="S135" s="5"/>
      <c r="T135" s="9" t="s">
        <v>19</v>
      </c>
      <c r="U135" s="5">
        <v>6602275</v>
      </c>
      <c r="V135" s="5">
        <v>40383</v>
      </c>
    </row>
    <row r="136" spans="1:22" ht="11.45" customHeight="1" x14ac:dyDescent="0.3">
      <c r="A136" s="3">
        <v>41274</v>
      </c>
      <c r="B136" s="5">
        <v>53440119</v>
      </c>
      <c r="C136" s="5">
        <v>28920</v>
      </c>
      <c r="D136" s="5">
        <v>350309</v>
      </c>
      <c r="E136" s="5">
        <v>40547</v>
      </c>
      <c r="F136" s="5">
        <v>672263</v>
      </c>
      <c r="G136" s="5">
        <v>2612756</v>
      </c>
      <c r="H136" s="5">
        <v>1969985</v>
      </c>
      <c r="I136" s="5">
        <v>10141021</v>
      </c>
      <c r="J136" s="5">
        <v>470133</v>
      </c>
      <c r="K136" s="5">
        <v>3596574</v>
      </c>
      <c r="L136" s="5">
        <v>7169136</v>
      </c>
      <c r="M136" s="5">
        <v>252</v>
      </c>
      <c r="N136" s="5">
        <v>4495367</v>
      </c>
      <c r="O136" s="5">
        <v>824499</v>
      </c>
      <c r="P136" s="5">
        <v>21952122</v>
      </c>
      <c r="Q136" s="5">
        <v>2945608</v>
      </c>
      <c r="R136" s="8">
        <v>48</v>
      </c>
      <c r="S136" s="5"/>
      <c r="T136" s="9" t="s">
        <v>19</v>
      </c>
      <c r="U136" s="5">
        <v>6393831</v>
      </c>
      <c r="V136" s="5">
        <v>37740</v>
      </c>
    </row>
    <row r="137" spans="1:22" ht="11.45" customHeight="1" x14ac:dyDescent="0.3">
      <c r="A137" s="3">
        <v>41305</v>
      </c>
      <c r="B137" s="5">
        <v>75435031</v>
      </c>
      <c r="C137" s="5">
        <v>40488</v>
      </c>
      <c r="D137" s="5">
        <v>414112</v>
      </c>
      <c r="E137" s="5">
        <v>53591</v>
      </c>
      <c r="F137" s="5">
        <v>745109</v>
      </c>
      <c r="G137" s="5">
        <v>3276589</v>
      </c>
      <c r="H137" s="5">
        <v>2795300</v>
      </c>
      <c r="I137" s="5">
        <v>14363429</v>
      </c>
      <c r="J137" s="5">
        <v>652070</v>
      </c>
      <c r="K137" s="5">
        <v>5044887</v>
      </c>
      <c r="L137" s="5">
        <v>9976032</v>
      </c>
      <c r="M137" s="5">
        <v>120</v>
      </c>
      <c r="N137" s="5">
        <v>5745926</v>
      </c>
      <c r="O137" s="5">
        <v>1279933</v>
      </c>
      <c r="P137" s="5">
        <v>28678944</v>
      </c>
      <c r="Q137" s="5">
        <v>4385268</v>
      </c>
      <c r="R137" s="8">
        <v>84</v>
      </c>
      <c r="S137" s="5"/>
      <c r="T137" s="9" t="s">
        <v>19</v>
      </c>
      <c r="U137" s="5">
        <v>7629950</v>
      </c>
      <c r="V137" s="5">
        <v>46949</v>
      </c>
    </row>
    <row r="138" spans="1:22" ht="11.45" customHeight="1" x14ac:dyDescent="0.3">
      <c r="A138" s="3">
        <v>41333</v>
      </c>
      <c r="B138" s="5">
        <v>61213841</v>
      </c>
      <c r="C138" s="5">
        <v>32316</v>
      </c>
      <c r="D138" s="5">
        <v>397317</v>
      </c>
      <c r="E138" s="5">
        <v>39548</v>
      </c>
      <c r="F138" s="5">
        <v>664395</v>
      </c>
      <c r="G138" s="5">
        <v>2865361</v>
      </c>
      <c r="H138" s="5">
        <v>2282764</v>
      </c>
      <c r="I138" s="5">
        <v>11086360</v>
      </c>
      <c r="J138" s="5">
        <v>508424</v>
      </c>
      <c r="K138" s="5">
        <v>4274365</v>
      </c>
      <c r="L138" s="5">
        <v>7901712</v>
      </c>
      <c r="M138" s="5">
        <v>12</v>
      </c>
      <c r="N138" s="5">
        <v>5193277</v>
      </c>
      <c r="O138" s="5">
        <v>1035680</v>
      </c>
      <c r="P138" s="5">
        <v>25197070</v>
      </c>
      <c r="Q138" s="5">
        <v>3579982</v>
      </c>
      <c r="R138" s="8">
        <v>108</v>
      </c>
      <c r="S138" s="5"/>
      <c r="T138" s="9" t="s">
        <v>19</v>
      </c>
      <c r="U138" s="5">
        <v>7257565</v>
      </c>
      <c r="V138" s="5">
        <v>43502</v>
      </c>
    </row>
    <row r="139" spans="1:22" ht="11.45" customHeight="1" x14ac:dyDescent="0.3">
      <c r="A139" s="3">
        <v>41364</v>
      </c>
      <c r="B139" s="5">
        <v>57743930</v>
      </c>
      <c r="C139" s="5">
        <v>31464</v>
      </c>
      <c r="D139" s="5">
        <v>371580</v>
      </c>
      <c r="E139" s="5">
        <v>43546</v>
      </c>
      <c r="F139" s="5">
        <v>580888</v>
      </c>
      <c r="G139" s="5">
        <v>2827320</v>
      </c>
      <c r="H139" s="5">
        <v>2202433</v>
      </c>
      <c r="I139" s="5">
        <v>10653716</v>
      </c>
      <c r="J139" s="5">
        <v>496156</v>
      </c>
      <c r="K139" s="5">
        <v>4162949</v>
      </c>
      <c r="L139" s="5">
        <v>7872696</v>
      </c>
      <c r="M139" s="5">
        <v>36</v>
      </c>
      <c r="N139" s="5">
        <v>5287374</v>
      </c>
      <c r="O139" s="5">
        <v>975639</v>
      </c>
      <c r="P139" s="5">
        <v>24695769</v>
      </c>
      <c r="Q139" s="5">
        <v>3318706</v>
      </c>
      <c r="R139" s="8">
        <v>96</v>
      </c>
      <c r="S139" s="5"/>
      <c r="T139" s="9" t="s">
        <v>19</v>
      </c>
      <c r="U139" s="5">
        <v>7384077</v>
      </c>
      <c r="V139" s="5">
        <v>48108</v>
      </c>
    </row>
    <row r="140" spans="1:22" ht="11.45" customHeight="1" x14ac:dyDescent="0.3">
      <c r="A140" s="3">
        <v>41394</v>
      </c>
      <c r="B140" s="5">
        <v>82160974</v>
      </c>
      <c r="C140" s="5">
        <v>41820</v>
      </c>
      <c r="D140" s="5">
        <v>529198</v>
      </c>
      <c r="E140" s="5">
        <v>53052</v>
      </c>
      <c r="F140" s="5">
        <v>657780</v>
      </c>
      <c r="G140" s="5">
        <v>3585506</v>
      </c>
      <c r="H140" s="5">
        <v>3067953</v>
      </c>
      <c r="I140" s="5">
        <v>14757688</v>
      </c>
      <c r="J140" s="5">
        <v>666458</v>
      </c>
      <c r="K140" s="5">
        <v>5821695</v>
      </c>
      <c r="L140" s="5">
        <v>10614144</v>
      </c>
      <c r="M140" s="5">
        <v>36</v>
      </c>
      <c r="N140" s="5">
        <v>6952120</v>
      </c>
      <c r="O140" s="5">
        <v>1329761</v>
      </c>
      <c r="P140" s="5">
        <v>34588420</v>
      </c>
      <c r="Q140" s="5">
        <v>4681312</v>
      </c>
      <c r="R140" s="8">
        <v>36</v>
      </c>
      <c r="S140" s="5"/>
      <c r="T140" s="9" t="s">
        <v>19</v>
      </c>
      <c r="U140" s="5">
        <v>9292614</v>
      </c>
      <c r="V140" s="5">
        <v>51667</v>
      </c>
    </row>
    <row r="141" spans="1:22" ht="11.45" customHeight="1" x14ac:dyDescent="0.3">
      <c r="A141" s="3">
        <v>41425</v>
      </c>
      <c r="B141" s="5">
        <v>96162030</v>
      </c>
      <c r="C141" s="5">
        <v>50388</v>
      </c>
      <c r="D141" s="5">
        <v>626542</v>
      </c>
      <c r="E141" s="5">
        <v>64140</v>
      </c>
      <c r="F141" s="5">
        <v>1062687</v>
      </c>
      <c r="G141" s="5">
        <v>4021798</v>
      </c>
      <c r="H141" s="5">
        <v>3447379</v>
      </c>
      <c r="I141" s="5">
        <v>17225775</v>
      </c>
      <c r="J141" s="5">
        <v>726710</v>
      </c>
      <c r="K141" s="5">
        <v>6551133</v>
      </c>
      <c r="L141" s="5">
        <v>11675004</v>
      </c>
      <c r="M141" s="5">
        <v>168</v>
      </c>
      <c r="N141" s="5">
        <v>7894988</v>
      </c>
      <c r="O141" s="5">
        <v>1496019</v>
      </c>
      <c r="P141" s="5">
        <v>42022480</v>
      </c>
      <c r="Q141" s="5">
        <v>5336660</v>
      </c>
      <c r="R141" s="8"/>
      <c r="S141" s="5"/>
      <c r="T141" s="9" t="s">
        <v>19</v>
      </c>
      <c r="U141" s="5">
        <v>10584192</v>
      </c>
      <c r="V141" s="5">
        <v>63072</v>
      </c>
    </row>
    <row r="142" spans="1:22" ht="11.45" customHeight="1" x14ac:dyDescent="0.3">
      <c r="A142" s="3">
        <v>41455</v>
      </c>
      <c r="B142" s="5">
        <v>76124731</v>
      </c>
      <c r="C142" s="5">
        <v>38364</v>
      </c>
      <c r="D142" s="5">
        <v>444017</v>
      </c>
      <c r="E142" s="5">
        <v>42348</v>
      </c>
      <c r="F142" s="5">
        <v>903889</v>
      </c>
      <c r="G142" s="5">
        <v>3052835</v>
      </c>
      <c r="H142" s="5">
        <v>2568885</v>
      </c>
      <c r="I142" s="5">
        <v>13893984</v>
      </c>
      <c r="J142" s="5">
        <v>555553</v>
      </c>
      <c r="K142" s="5">
        <v>4870681</v>
      </c>
      <c r="L142" s="5">
        <v>9623820</v>
      </c>
      <c r="M142" s="5">
        <v>144</v>
      </c>
      <c r="N142" s="5">
        <v>6008600</v>
      </c>
      <c r="O142" s="5">
        <v>1084507</v>
      </c>
      <c r="P142" s="5">
        <v>33988110</v>
      </c>
      <c r="Q142" s="5">
        <v>3962918</v>
      </c>
      <c r="R142" s="8">
        <v>180</v>
      </c>
      <c r="S142" s="5"/>
      <c r="T142" s="9" t="s">
        <v>19</v>
      </c>
      <c r="U142" s="5">
        <v>8206909</v>
      </c>
      <c r="V142" s="5">
        <v>53940</v>
      </c>
    </row>
    <row r="143" spans="1:22" ht="11.45" customHeight="1" x14ac:dyDescent="0.3">
      <c r="A143" s="3">
        <v>41486</v>
      </c>
      <c r="B143" s="5">
        <v>101266115</v>
      </c>
      <c r="C143" s="5">
        <v>47688</v>
      </c>
      <c r="D143" s="5">
        <v>605626</v>
      </c>
      <c r="E143" s="5">
        <v>50129</v>
      </c>
      <c r="F143" s="5">
        <v>1160757</v>
      </c>
      <c r="G143" s="5">
        <v>3405890</v>
      </c>
      <c r="H143" s="5">
        <v>3142091</v>
      </c>
      <c r="I143" s="5">
        <v>18550756</v>
      </c>
      <c r="J143" s="5">
        <v>706610</v>
      </c>
      <c r="K143" s="5">
        <v>5830996</v>
      </c>
      <c r="L143" s="5">
        <v>11500680</v>
      </c>
      <c r="M143" s="5">
        <v>336</v>
      </c>
      <c r="N143" s="5">
        <v>7181598</v>
      </c>
      <c r="O143" s="5">
        <v>1320771</v>
      </c>
      <c r="P143" s="5">
        <v>48398382</v>
      </c>
      <c r="Q143" s="5">
        <v>4899489</v>
      </c>
      <c r="R143" s="8">
        <v>96</v>
      </c>
      <c r="S143" s="5"/>
      <c r="T143" s="9" t="s">
        <v>19</v>
      </c>
      <c r="U143" s="5">
        <v>8759306</v>
      </c>
      <c r="V143" s="5">
        <v>69126</v>
      </c>
    </row>
    <row r="144" spans="1:22" ht="11.45" customHeight="1" x14ac:dyDescent="0.3">
      <c r="A144" s="3">
        <v>41517</v>
      </c>
      <c r="B144" s="5">
        <v>90040251</v>
      </c>
      <c r="C144" s="5">
        <v>40567</v>
      </c>
      <c r="D144" s="5">
        <v>516358</v>
      </c>
      <c r="E144" s="5">
        <v>41934</v>
      </c>
      <c r="F144" s="5">
        <v>828041</v>
      </c>
      <c r="G144" s="5">
        <v>2765879</v>
      </c>
      <c r="H144" s="5">
        <v>2675138</v>
      </c>
      <c r="I144" s="5">
        <v>16255285</v>
      </c>
      <c r="J144" s="5">
        <v>629052</v>
      </c>
      <c r="K144" s="5">
        <v>4906600</v>
      </c>
      <c r="L144" s="5">
        <v>10059276</v>
      </c>
      <c r="M144" s="5">
        <v>204</v>
      </c>
      <c r="N144" s="5">
        <v>6125641</v>
      </c>
      <c r="O144" s="5">
        <v>1119539</v>
      </c>
      <c r="P144" s="5">
        <v>44070765</v>
      </c>
      <c r="Q144" s="5">
        <v>4277855</v>
      </c>
      <c r="R144" s="8">
        <v>84</v>
      </c>
      <c r="S144" s="5"/>
      <c r="T144" s="9" t="s">
        <v>19</v>
      </c>
      <c r="U144" s="5">
        <v>6544022</v>
      </c>
      <c r="V144" s="5">
        <v>68797</v>
      </c>
    </row>
    <row r="145" spans="1:22" ht="11.45" customHeight="1" x14ac:dyDescent="0.3">
      <c r="A145" s="3">
        <v>41547</v>
      </c>
      <c r="B145" s="5">
        <v>86144308</v>
      </c>
      <c r="C145" s="5">
        <v>38562</v>
      </c>
      <c r="D145" s="5">
        <v>548237</v>
      </c>
      <c r="E145" s="5">
        <v>44544</v>
      </c>
      <c r="F145" s="5">
        <v>886595</v>
      </c>
      <c r="G145" s="5">
        <v>2799788</v>
      </c>
      <c r="H145" s="5">
        <v>2598663</v>
      </c>
      <c r="I145" s="5">
        <v>15878034</v>
      </c>
      <c r="J145" s="5">
        <v>601069</v>
      </c>
      <c r="K145" s="5">
        <v>4751326</v>
      </c>
      <c r="L145" s="5">
        <v>9863880</v>
      </c>
      <c r="M145" s="5">
        <v>144</v>
      </c>
      <c r="N145" s="5">
        <v>6122599</v>
      </c>
      <c r="O145" s="5">
        <v>1060494</v>
      </c>
      <c r="P145" s="5">
        <v>42145286</v>
      </c>
      <c r="Q145" s="5">
        <v>4057489</v>
      </c>
      <c r="R145" s="8">
        <v>48</v>
      </c>
      <c r="S145" s="5"/>
      <c r="T145" s="9" t="s">
        <v>19</v>
      </c>
      <c r="U145" s="5">
        <v>7167672</v>
      </c>
      <c r="V145" s="5">
        <v>60379</v>
      </c>
    </row>
    <row r="146" spans="1:22" ht="11.45" customHeight="1" x14ac:dyDescent="0.3">
      <c r="A146" s="3">
        <v>41578</v>
      </c>
      <c r="B146" s="5">
        <v>84313662</v>
      </c>
      <c r="C146" s="5">
        <v>40697</v>
      </c>
      <c r="D146" s="5">
        <v>517952</v>
      </c>
      <c r="E146" s="5">
        <v>46638</v>
      </c>
      <c r="F146" s="5">
        <v>1112307</v>
      </c>
      <c r="G146" s="5">
        <v>3368250</v>
      </c>
      <c r="H146" s="5">
        <v>2746464</v>
      </c>
      <c r="I146" s="5">
        <v>15734348</v>
      </c>
      <c r="J146" s="5">
        <v>620846</v>
      </c>
      <c r="K146" s="5">
        <v>5120655</v>
      </c>
      <c r="L146" s="5">
        <v>10313352</v>
      </c>
      <c r="M146" s="5">
        <v>492</v>
      </c>
      <c r="N146" s="5">
        <v>6464020</v>
      </c>
      <c r="O146" s="5">
        <v>1077067</v>
      </c>
      <c r="P146" s="5">
        <v>39509251</v>
      </c>
      <c r="Q146" s="5">
        <v>4164326</v>
      </c>
      <c r="R146" s="8">
        <v>156</v>
      </c>
      <c r="S146" s="5"/>
      <c r="T146" s="9" t="s">
        <v>19</v>
      </c>
      <c r="U146" s="5">
        <v>8661544</v>
      </c>
      <c r="V146" s="5">
        <v>59700</v>
      </c>
    </row>
    <row r="147" spans="1:22" ht="11.45" customHeight="1" x14ac:dyDescent="0.3">
      <c r="A147" s="3">
        <v>41608</v>
      </c>
      <c r="B147" s="5">
        <v>58161767</v>
      </c>
      <c r="C147" s="5">
        <v>30144</v>
      </c>
      <c r="D147" s="5">
        <v>362204</v>
      </c>
      <c r="E147" s="5">
        <v>40540</v>
      </c>
      <c r="F147" s="5">
        <v>842894</v>
      </c>
      <c r="G147" s="5">
        <v>2652058</v>
      </c>
      <c r="H147" s="5">
        <v>2016223</v>
      </c>
      <c r="I147" s="5">
        <v>10716386</v>
      </c>
      <c r="J147" s="5">
        <v>459046</v>
      </c>
      <c r="K147" s="5">
        <v>3724972</v>
      </c>
      <c r="L147" s="5">
        <v>7912980</v>
      </c>
      <c r="M147" s="5">
        <v>192</v>
      </c>
      <c r="N147" s="5">
        <v>4773093</v>
      </c>
      <c r="O147" s="5">
        <v>788310</v>
      </c>
      <c r="P147" s="5">
        <v>25741164</v>
      </c>
      <c r="Q147" s="5">
        <v>3004799</v>
      </c>
      <c r="R147" s="8">
        <v>108</v>
      </c>
      <c r="S147" s="5"/>
      <c r="T147" s="9" t="s">
        <v>19</v>
      </c>
      <c r="U147" s="5">
        <v>6470758</v>
      </c>
      <c r="V147" s="5">
        <v>44476</v>
      </c>
    </row>
    <row r="148" spans="1:22" ht="11.45" customHeight="1" x14ac:dyDescent="0.3">
      <c r="A148" s="3">
        <v>41639</v>
      </c>
      <c r="B148" s="5">
        <v>52197987</v>
      </c>
      <c r="C148" s="5">
        <v>31214</v>
      </c>
      <c r="D148" s="5">
        <v>354512</v>
      </c>
      <c r="E148" s="5">
        <v>40479</v>
      </c>
      <c r="F148" s="5">
        <v>756293</v>
      </c>
      <c r="G148" s="5">
        <v>2615917</v>
      </c>
      <c r="H148" s="5">
        <v>1989378</v>
      </c>
      <c r="I148" s="5">
        <v>10323774</v>
      </c>
      <c r="J148" s="5">
        <v>448206</v>
      </c>
      <c r="K148" s="5">
        <v>3538269</v>
      </c>
      <c r="L148" s="5">
        <v>6443688</v>
      </c>
      <c r="M148" s="5">
        <v>228</v>
      </c>
      <c r="N148" s="5">
        <v>4537897</v>
      </c>
      <c r="O148" s="5">
        <v>752586</v>
      </c>
      <c r="P148" s="5">
        <v>22333471</v>
      </c>
      <c r="Q148" s="5">
        <v>2835103</v>
      </c>
      <c r="R148" s="8">
        <v>120</v>
      </c>
      <c r="S148" s="5"/>
      <c r="T148" s="9" t="s">
        <v>19</v>
      </c>
      <c r="U148" s="5">
        <v>6293675</v>
      </c>
      <c r="V148" s="5">
        <v>45114</v>
      </c>
    </row>
    <row r="149" spans="1:22" ht="11.45" customHeight="1" x14ac:dyDescent="0.3">
      <c r="A149" s="3">
        <v>41670</v>
      </c>
      <c r="B149" s="5">
        <v>76174437</v>
      </c>
      <c r="C149" s="5">
        <v>38745</v>
      </c>
      <c r="D149" s="5">
        <v>438521</v>
      </c>
      <c r="E149" s="5">
        <v>46344</v>
      </c>
      <c r="F149" s="5">
        <v>744821</v>
      </c>
      <c r="G149" s="5">
        <v>3355954</v>
      </c>
      <c r="H149" s="5">
        <v>2901434</v>
      </c>
      <c r="I149" s="5">
        <v>14623986</v>
      </c>
      <c r="J149" s="5">
        <v>663580</v>
      </c>
      <c r="K149" s="5">
        <v>5081011</v>
      </c>
      <c r="L149" s="5">
        <v>9247164</v>
      </c>
      <c r="M149" s="5">
        <v>264</v>
      </c>
      <c r="N149" s="5">
        <v>5973191</v>
      </c>
      <c r="O149" s="5">
        <v>1183863</v>
      </c>
      <c r="P149" s="5">
        <v>29924741</v>
      </c>
      <c r="Q149" s="5">
        <v>4360726</v>
      </c>
      <c r="R149" s="8">
        <v>48</v>
      </c>
      <c r="S149" s="5"/>
      <c r="T149" s="9" t="s">
        <v>19</v>
      </c>
      <c r="U149" s="5">
        <v>7729782</v>
      </c>
      <c r="V149" s="5">
        <v>56621</v>
      </c>
    </row>
    <row r="150" spans="1:22" ht="11.45" customHeight="1" x14ac:dyDescent="0.3">
      <c r="A150" s="3">
        <v>41698</v>
      </c>
      <c r="B150" s="5">
        <v>55413465</v>
      </c>
      <c r="C150" s="5">
        <v>29520</v>
      </c>
      <c r="D150" s="5">
        <v>358296</v>
      </c>
      <c r="E150" s="5">
        <v>36840</v>
      </c>
      <c r="F150" s="5">
        <v>727716</v>
      </c>
      <c r="G150" s="5">
        <v>2633219</v>
      </c>
      <c r="H150" s="5">
        <v>2077503</v>
      </c>
      <c r="I150" s="5">
        <v>10222327</v>
      </c>
      <c r="J150" s="5">
        <v>456147</v>
      </c>
      <c r="K150" s="5">
        <v>3788502</v>
      </c>
      <c r="L150" s="5">
        <v>7238340</v>
      </c>
      <c r="M150" s="5">
        <v>192</v>
      </c>
      <c r="N150" s="5">
        <v>4829887</v>
      </c>
      <c r="O150" s="5">
        <v>867489</v>
      </c>
      <c r="P150" s="5">
        <v>23305088</v>
      </c>
      <c r="Q150" s="5">
        <v>3164166</v>
      </c>
      <c r="R150" s="8">
        <v>108</v>
      </c>
      <c r="S150" s="5"/>
      <c r="T150" s="9" t="s">
        <v>19</v>
      </c>
      <c r="U150" s="5">
        <v>6547196</v>
      </c>
      <c r="V150" s="5">
        <v>42792</v>
      </c>
    </row>
    <row r="151" spans="1:22" ht="11.45" customHeight="1" x14ac:dyDescent="0.3">
      <c r="A151" s="3">
        <v>41729</v>
      </c>
      <c r="B151" s="5">
        <v>71215121</v>
      </c>
      <c r="C151" s="5">
        <v>36528</v>
      </c>
      <c r="D151" s="5">
        <v>465838</v>
      </c>
      <c r="E151" s="5">
        <v>45492</v>
      </c>
      <c r="F151" s="5">
        <v>793162</v>
      </c>
      <c r="G151" s="5">
        <v>3280725</v>
      </c>
      <c r="H151" s="5">
        <v>2693833</v>
      </c>
      <c r="I151" s="5">
        <v>12829827</v>
      </c>
      <c r="J151" s="5">
        <v>572703</v>
      </c>
      <c r="K151" s="5">
        <v>4923341</v>
      </c>
      <c r="L151" s="5">
        <v>9247164</v>
      </c>
      <c r="M151" s="5">
        <v>144</v>
      </c>
      <c r="N151" s="5">
        <v>6115691</v>
      </c>
      <c r="O151" s="5">
        <v>1072177</v>
      </c>
      <c r="P151" s="5">
        <v>30344139</v>
      </c>
      <c r="Q151" s="5">
        <v>3970489</v>
      </c>
      <c r="R151" s="8">
        <v>132</v>
      </c>
      <c r="S151" s="5"/>
      <c r="T151" s="9" t="s">
        <v>19</v>
      </c>
      <c r="U151" s="5">
        <v>8606856</v>
      </c>
      <c r="V151" s="5">
        <v>56687</v>
      </c>
    </row>
    <row r="152" spans="1:22" ht="11.45" customHeight="1" x14ac:dyDescent="0.3">
      <c r="A152" s="3">
        <v>41759</v>
      </c>
      <c r="B152" s="5">
        <v>83241874</v>
      </c>
      <c r="C152" s="5">
        <v>41172</v>
      </c>
      <c r="D152" s="5">
        <v>562928</v>
      </c>
      <c r="E152" s="5">
        <v>48883</v>
      </c>
      <c r="F152" s="5">
        <v>997860</v>
      </c>
      <c r="G152" s="5">
        <v>3555131</v>
      </c>
      <c r="H152" s="5">
        <v>3139149</v>
      </c>
      <c r="I152" s="5">
        <v>15013509</v>
      </c>
      <c r="J152" s="5">
        <v>639208</v>
      </c>
      <c r="K152" s="5">
        <v>5812838</v>
      </c>
      <c r="L152" s="5">
        <v>9476160</v>
      </c>
      <c r="M152" s="5">
        <v>144</v>
      </c>
      <c r="N152" s="5">
        <v>7015769</v>
      </c>
      <c r="O152" s="5">
        <v>1248511</v>
      </c>
      <c r="P152" s="5">
        <v>36058310</v>
      </c>
      <c r="Q152" s="5">
        <v>4602106</v>
      </c>
      <c r="R152" s="8">
        <v>60</v>
      </c>
      <c r="S152" s="5"/>
      <c r="T152" s="9" t="s">
        <v>19</v>
      </c>
      <c r="U152" s="5">
        <v>9166923</v>
      </c>
      <c r="V152" s="5">
        <v>55256</v>
      </c>
    </row>
    <row r="153" spans="1:22" ht="11.45" customHeight="1" x14ac:dyDescent="0.3">
      <c r="A153" s="3">
        <v>41790</v>
      </c>
      <c r="B153" s="5">
        <v>94573374</v>
      </c>
      <c r="C153" s="5">
        <v>44760</v>
      </c>
      <c r="D153" s="5">
        <v>614465</v>
      </c>
      <c r="E153" s="5">
        <v>52812</v>
      </c>
      <c r="F153" s="5">
        <v>1294905</v>
      </c>
      <c r="G153" s="5">
        <v>3950331</v>
      </c>
      <c r="H153" s="5">
        <v>3357216</v>
      </c>
      <c r="I153" s="5">
        <v>16924391</v>
      </c>
      <c r="J153" s="5">
        <v>695126</v>
      </c>
      <c r="K153" s="5">
        <v>6252047</v>
      </c>
      <c r="L153" s="5">
        <v>9487332</v>
      </c>
      <c r="M153" s="5">
        <v>300</v>
      </c>
      <c r="N153" s="5">
        <v>7789054</v>
      </c>
      <c r="O153" s="5">
        <v>1308189</v>
      </c>
      <c r="P153" s="5">
        <v>41818494</v>
      </c>
      <c r="Q153" s="5">
        <v>5097198</v>
      </c>
      <c r="R153" s="8">
        <v>132</v>
      </c>
      <c r="S153" s="5"/>
      <c r="T153" s="9" t="s">
        <v>19</v>
      </c>
      <c r="U153" s="5">
        <v>10143846</v>
      </c>
      <c r="V153" s="5">
        <v>65441</v>
      </c>
    </row>
    <row r="154" spans="1:22" ht="11.45" customHeight="1" x14ac:dyDescent="0.3">
      <c r="A154" s="3">
        <v>41820</v>
      </c>
      <c r="B154" s="5">
        <v>83492555</v>
      </c>
      <c r="C154" s="5">
        <v>39480</v>
      </c>
      <c r="D154" s="5">
        <v>533763</v>
      </c>
      <c r="E154" s="5">
        <v>45582</v>
      </c>
      <c r="F154" s="5">
        <v>1222846</v>
      </c>
      <c r="G154" s="5">
        <v>3393114</v>
      </c>
      <c r="H154" s="5">
        <v>2830662</v>
      </c>
      <c r="I154" s="5">
        <v>15479218</v>
      </c>
      <c r="J154" s="5">
        <v>585912</v>
      </c>
      <c r="K154" s="5">
        <v>5260015</v>
      </c>
      <c r="L154" s="5">
        <v>8997576</v>
      </c>
      <c r="M154" s="5">
        <v>216</v>
      </c>
      <c r="N154" s="5">
        <v>6690295</v>
      </c>
      <c r="O154" s="5">
        <v>1083051</v>
      </c>
      <c r="P154" s="5">
        <v>37899833</v>
      </c>
      <c r="Q154" s="5">
        <v>4357092</v>
      </c>
      <c r="R154" s="8">
        <v>108</v>
      </c>
      <c r="S154" s="5"/>
      <c r="T154" s="9" t="s">
        <v>19</v>
      </c>
      <c r="U154" s="5">
        <v>8985283</v>
      </c>
      <c r="V154" s="5">
        <v>64344</v>
      </c>
    </row>
    <row r="155" spans="1:22" ht="11.45" customHeight="1" x14ac:dyDescent="0.3">
      <c r="A155" s="3">
        <v>41851</v>
      </c>
      <c r="B155" s="5">
        <v>102739915</v>
      </c>
      <c r="C155" s="5">
        <v>45660</v>
      </c>
      <c r="D155" s="5">
        <v>622313</v>
      </c>
      <c r="E155" s="5">
        <v>47112</v>
      </c>
      <c r="F155" s="5">
        <v>1214801</v>
      </c>
      <c r="G155" s="5">
        <v>3387264</v>
      </c>
      <c r="H155" s="5">
        <v>3089475</v>
      </c>
      <c r="I155" s="5">
        <v>18764176</v>
      </c>
      <c r="J155" s="5">
        <v>681778</v>
      </c>
      <c r="K155" s="5">
        <v>5633045</v>
      </c>
      <c r="L155" s="5">
        <v>10158384</v>
      </c>
      <c r="M155" s="5">
        <v>362</v>
      </c>
      <c r="N155" s="5">
        <v>7389802</v>
      </c>
      <c r="O155" s="5">
        <v>1201095</v>
      </c>
      <c r="P155" s="5">
        <v>48769883</v>
      </c>
      <c r="Q155" s="5">
        <v>4916927</v>
      </c>
      <c r="R155" s="8">
        <v>72</v>
      </c>
      <c r="S155" s="5"/>
      <c r="T155" s="9" t="s">
        <v>19</v>
      </c>
      <c r="U155" s="5">
        <v>8826739</v>
      </c>
      <c r="V155" s="5">
        <v>76728</v>
      </c>
    </row>
    <row r="156" spans="1:22" ht="11.45" customHeight="1" x14ac:dyDescent="0.3">
      <c r="A156" s="3">
        <v>41882</v>
      </c>
      <c r="B156" s="5">
        <v>88867911</v>
      </c>
      <c r="C156" s="5">
        <v>39696</v>
      </c>
      <c r="D156" s="5">
        <v>531292</v>
      </c>
      <c r="E156" s="5">
        <v>39663</v>
      </c>
      <c r="F156" s="5">
        <v>796319</v>
      </c>
      <c r="G156" s="5">
        <v>2682310</v>
      </c>
      <c r="H156" s="5">
        <v>2534710</v>
      </c>
      <c r="I156" s="5">
        <v>16229491</v>
      </c>
      <c r="J156" s="5">
        <v>583826</v>
      </c>
      <c r="K156" s="5">
        <v>4635938</v>
      </c>
      <c r="L156" s="5">
        <v>8858316</v>
      </c>
      <c r="M156" s="5">
        <v>156</v>
      </c>
      <c r="N156" s="5">
        <v>6252734</v>
      </c>
      <c r="O156" s="5">
        <v>1000172</v>
      </c>
      <c r="P156" s="5">
        <v>44743611</v>
      </c>
      <c r="Q156" s="5">
        <v>4162285</v>
      </c>
      <c r="R156" s="8">
        <v>132</v>
      </c>
      <c r="S156" s="5"/>
      <c r="T156" s="9" t="s">
        <v>19</v>
      </c>
      <c r="U156" s="5">
        <v>6432990</v>
      </c>
      <c r="V156" s="5">
        <v>67650</v>
      </c>
    </row>
    <row r="157" spans="1:22" ht="11.45" customHeight="1" x14ac:dyDescent="0.3">
      <c r="A157" s="3">
        <v>41912</v>
      </c>
      <c r="B157" s="5">
        <v>89107028</v>
      </c>
      <c r="C157" s="5">
        <v>40657</v>
      </c>
      <c r="D157" s="5">
        <v>522301</v>
      </c>
      <c r="E157" s="5">
        <v>42252</v>
      </c>
      <c r="F157" s="5">
        <v>862508</v>
      </c>
      <c r="G157" s="5">
        <v>2939446</v>
      </c>
      <c r="H157" s="5">
        <v>2644418</v>
      </c>
      <c r="I157" s="5">
        <v>16835525</v>
      </c>
      <c r="J157" s="5">
        <v>619115</v>
      </c>
      <c r="K157" s="5">
        <v>5015265</v>
      </c>
      <c r="L157" s="5">
        <v>8504160</v>
      </c>
      <c r="M157" s="5">
        <v>880</v>
      </c>
      <c r="N157" s="5">
        <v>6778985</v>
      </c>
      <c r="O157" s="5">
        <v>1024036</v>
      </c>
      <c r="P157" s="5">
        <v>43707797</v>
      </c>
      <c r="Q157" s="5">
        <v>4288576</v>
      </c>
      <c r="R157" s="8">
        <v>134</v>
      </c>
      <c r="S157" s="5"/>
      <c r="T157" s="9" t="s">
        <v>19</v>
      </c>
      <c r="U157" s="5">
        <v>7458498</v>
      </c>
      <c r="V157" s="5">
        <v>62223</v>
      </c>
    </row>
    <row r="158" spans="1:22" ht="11.45" customHeight="1" x14ac:dyDescent="0.3">
      <c r="A158" s="3">
        <v>41943</v>
      </c>
      <c r="B158" s="5">
        <v>85112976</v>
      </c>
      <c r="C158" s="5">
        <v>40562</v>
      </c>
      <c r="D158" s="5">
        <v>507878</v>
      </c>
      <c r="E158" s="5">
        <v>48675</v>
      </c>
      <c r="F158" s="5">
        <v>1249077</v>
      </c>
      <c r="G158" s="5">
        <v>3363034</v>
      </c>
      <c r="H158" s="5">
        <v>2655904</v>
      </c>
      <c r="I158" s="5">
        <v>16054849</v>
      </c>
      <c r="J158" s="5">
        <v>637252</v>
      </c>
      <c r="K158" s="5">
        <v>5111996</v>
      </c>
      <c r="L158" s="5">
        <v>9500532</v>
      </c>
      <c r="M158" s="5">
        <v>148</v>
      </c>
      <c r="N158" s="5">
        <v>6980889</v>
      </c>
      <c r="O158" s="5">
        <v>1017057</v>
      </c>
      <c r="P158" s="5">
        <v>40610742</v>
      </c>
      <c r="Q158" s="5">
        <v>4271713</v>
      </c>
      <c r="R158" s="8">
        <v>72</v>
      </c>
      <c r="S158" s="5"/>
      <c r="T158" s="9" t="s">
        <v>19</v>
      </c>
      <c r="U158" s="5">
        <v>8617946</v>
      </c>
      <c r="V158" s="5">
        <v>62993</v>
      </c>
    </row>
    <row r="159" spans="1:22" ht="11.45" customHeight="1" x14ac:dyDescent="0.3">
      <c r="A159" s="3">
        <v>41973</v>
      </c>
      <c r="B159" s="5">
        <v>59628200</v>
      </c>
      <c r="C159" s="5">
        <v>34188</v>
      </c>
      <c r="D159" s="5">
        <v>379333</v>
      </c>
      <c r="E159" s="5">
        <v>39360</v>
      </c>
      <c r="F159" s="5">
        <v>900177</v>
      </c>
      <c r="G159" s="5">
        <v>2643414</v>
      </c>
      <c r="H159" s="5">
        <v>1997818</v>
      </c>
      <c r="I159" s="5">
        <v>11428401</v>
      </c>
      <c r="J159" s="5">
        <v>470458</v>
      </c>
      <c r="K159" s="5">
        <v>3821148</v>
      </c>
      <c r="L159" s="5">
        <v>6617400</v>
      </c>
      <c r="M159" s="5">
        <v>494</v>
      </c>
      <c r="N159" s="5">
        <v>5259617</v>
      </c>
      <c r="O159" s="5">
        <v>762436</v>
      </c>
      <c r="P159" s="5">
        <v>27237737</v>
      </c>
      <c r="Q159" s="5">
        <v>3204923</v>
      </c>
      <c r="R159" s="8">
        <v>72</v>
      </c>
      <c r="S159" s="5"/>
      <c r="T159" s="9" t="s">
        <v>19</v>
      </c>
      <c r="U159" s="5">
        <v>6456775</v>
      </c>
      <c r="V159" s="5">
        <v>47086</v>
      </c>
    </row>
    <row r="160" spans="1:22" ht="11.45" customHeight="1" x14ac:dyDescent="0.3">
      <c r="A160" s="3">
        <v>42004</v>
      </c>
      <c r="B160" s="5">
        <v>61841536</v>
      </c>
      <c r="C160" s="5">
        <v>33120</v>
      </c>
      <c r="D160" s="5">
        <v>358437</v>
      </c>
      <c r="E160" s="5">
        <v>38844</v>
      </c>
      <c r="F160" s="5">
        <v>996735</v>
      </c>
      <c r="G160" s="5">
        <v>2934822</v>
      </c>
      <c r="H160" s="5">
        <v>2238857</v>
      </c>
      <c r="I160" s="5">
        <v>12282230</v>
      </c>
      <c r="J160" s="5">
        <v>520027</v>
      </c>
      <c r="K160" s="5">
        <v>4130142</v>
      </c>
      <c r="L160" s="5">
        <v>7304184</v>
      </c>
      <c r="M160" s="5">
        <v>516</v>
      </c>
      <c r="N160" s="5">
        <v>5656831</v>
      </c>
      <c r="O160" s="5">
        <v>819202</v>
      </c>
      <c r="P160" s="5">
        <v>27510577</v>
      </c>
      <c r="Q160" s="5">
        <v>3414779</v>
      </c>
      <c r="R160" s="8">
        <v>28</v>
      </c>
      <c r="S160" s="5"/>
      <c r="T160" s="9" t="s">
        <v>19</v>
      </c>
      <c r="U160" s="5">
        <v>7140375</v>
      </c>
      <c r="V160" s="5">
        <v>48201</v>
      </c>
    </row>
    <row r="161" spans="1:22" ht="11.45" customHeight="1" x14ac:dyDescent="0.3">
      <c r="A161" s="3">
        <v>42035</v>
      </c>
      <c r="B161" s="5">
        <v>71770888</v>
      </c>
      <c r="C161" s="5">
        <v>39121</v>
      </c>
      <c r="D161" s="5">
        <v>367956</v>
      </c>
      <c r="E161" s="5">
        <v>40056</v>
      </c>
      <c r="F161" s="5">
        <v>774844</v>
      </c>
      <c r="G161" s="5">
        <v>3144127</v>
      </c>
      <c r="H161" s="5">
        <v>2599844</v>
      </c>
      <c r="I161" s="5">
        <v>14207539</v>
      </c>
      <c r="J161" s="5">
        <v>618415</v>
      </c>
      <c r="K161" s="5">
        <v>4711826</v>
      </c>
      <c r="L161" s="5">
        <v>7444872</v>
      </c>
      <c r="M161" s="5">
        <v>301</v>
      </c>
      <c r="N161" s="5">
        <v>5969747</v>
      </c>
      <c r="O161" s="5">
        <v>1029100</v>
      </c>
      <c r="P161" s="5">
        <v>29264175</v>
      </c>
      <c r="Q161" s="5">
        <v>4164695</v>
      </c>
      <c r="R161" s="8">
        <v>132</v>
      </c>
      <c r="S161" s="5"/>
      <c r="T161" s="9" t="s">
        <v>19</v>
      </c>
      <c r="U161" s="5">
        <v>7097295</v>
      </c>
      <c r="V161" s="5">
        <v>48471</v>
      </c>
    </row>
    <row r="162" spans="1:22" ht="11.45" customHeight="1" x14ac:dyDescent="0.3">
      <c r="A162" s="3">
        <v>42063</v>
      </c>
      <c r="B162" s="5">
        <v>57518003</v>
      </c>
      <c r="C162" s="5">
        <v>32964</v>
      </c>
      <c r="D162" s="5">
        <v>376231</v>
      </c>
      <c r="E162" s="5">
        <v>42772</v>
      </c>
      <c r="F162" s="5">
        <v>822484</v>
      </c>
      <c r="G162" s="5">
        <v>2692416</v>
      </c>
      <c r="H162" s="5">
        <v>2135333</v>
      </c>
      <c r="I162" s="5">
        <v>11141967</v>
      </c>
      <c r="J162" s="5">
        <v>484687</v>
      </c>
      <c r="K162" s="5">
        <v>3969840</v>
      </c>
      <c r="L162" s="5">
        <v>6366972</v>
      </c>
      <c r="M162" s="5">
        <v>385</v>
      </c>
      <c r="N162" s="5">
        <v>5305402</v>
      </c>
      <c r="O162" s="5">
        <v>823403</v>
      </c>
      <c r="P162" s="5">
        <v>25431972</v>
      </c>
      <c r="Q162" s="5">
        <v>3385654</v>
      </c>
      <c r="R162" s="8"/>
      <c r="S162" s="5"/>
      <c r="T162" s="9" t="s">
        <v>19</v>
      </c>
      <c r="U162" s="5">
        <v>6655254</v>
      </c>
      <c r="V162" s="5">
        <v>45828</v>
      </c>
    </row>
    <row r="163" spans="1:22" ht="11.45" customHeight="1" x14ac:dyDescent="0.3">
      <c r="A163" s="3">
        <v>42094</v>
      </c>
      <c r="B163" s="5">
        <v>78335425</v>
      </c>
      <c r="C163" s="5">
        <v>38652</v>
      </c>
      <c r="D163" s="5">
        <v>489431</v>
      </c>
      <c r="E163" s="5">
        <v>39336</v>
      </c>
      <c r="F163" s="5">
        <v>815589</v>
      </c>
      <c r="G163" s="5">
        <v>3537475</v>
      </c>
      <c r="H163" s="5">
        <v>2853340</v>
      </c>
      <c r="I163" s="5">
        <v>14598872</v>
      </c>
      <c r="J163" s="5">
        <v>630854</v>
      </c>
      <c r="K163" s="5">
        <v>5446831</v>
      </c>
      <c r="L163" s="5">
        <v>7713588</v>
      </c>
      <c r="M163" s="5">
        <v>382</v>
      </c>
      <c r="N163" s="5">
        <v>7269214</v>
      </c>
      <c r="O163" s="5">
        <v>1089269</v>
      </c>
      <c r="P163" s="5">
        <v>35245366</v>
      </c>
      <c r="Q163" s="5">
        <v>4509571</v>
      </c>
      <c r="R163" s="8">
        <v>128</v>
      </c>
      <c r="S163" s="5"/>
      <c r="T163" s="9" t="s">
        <v>19</v>
      </c>
      <c r="U163" s="5">
        <v>9428890</v>
      </c>
      <c r="V163" s="5">
        <v>57269</v>
      </c>
    </row>
    <row r="164" spans="1:22" ht="11.45" customHeight="1" x14ac:dyDescent="0.3">
      <c r="A164" s="3">
        <v>42124</v>
      </c>
      <c r="B164" s="5">
        <v>88346581</v>
      </c>
      <c r="C164" s="5">
        <v>43800</v>
      </c>
      <c r="D164" s="5">
        <v>545735</v>
      </c>
      <c r="E164" s="5">
        <v>46793</v>
      </c>
      <c r="F164" s="5">
        <v>733377</v>
      </c>
      <c r="G164" s="5">
        <v>3751042</v>
      </c>
      <c r="H164" s="5">
        <v>3135078</v>
      </c>
      <c r="I164" s="5">
        <v>16335455</v>
      </c>
      <c r="J164" s="5">
        <v>672923</v>
      </c>
      <c r="K164" s="5">
        <v>6145619</v>
      </c>
      <c r="L164" s="5">
        <v>8274612</v>
      </c>
      <c r="M164" s="5">
        <v>411</v>
      </c>
      <c r="N164" s="5">
        <v>7852082</v>
      </c>
      <c r="O164" s="5">
        <v>1204520</v>
      </c>
      <c r="P164" s="5">
        <v>39772245</v>
      </c>
      <c r="Q164" s="5">
        <v>4997189</v>
      </c>
      <c r="R164" s="8">
        <v>96</v>
      </c>
      <c r="S164" s="5"/>
      <c r="T164" s="9" t="s">
        <v>19</v>
      </c>
      <c r="U164" s="5">
        <v>9736376</v>
      </c>
      <c r="V164" s="5">
        <v>61487</v>
      </c>
    </row>
    <row r="165" spans="1:22" ht="11.45" customHeight="1" x14ac:dyDescent="0.3">
      <c r="A165" s="3">
        <v>42155</v>
      </c>
      <c r="B165" s="5">
        <v>85023907</v>
      </c>
      <c r="C165" s="5">
        <v>40156</v>
      </c>
      <c r="D165" s="5">
        <v>527170</v>
      </c>
      <c r="E165" s="5">
        <v>44629</v>
      </c>
      <c r="F165" s="5">
        <v>738000</v>
      </c>
      <c r="G165" s="5">
        <v>3616176</v>
      </c>
      <c r="H165" s="5">
        <v>2867053</v>
      </c>
      <c r="I165" s="5">
        <v>15366376</v>
      </c>
      <c r="J165" s="5">
        <v>607751</v>
      </c>
      <c r="K165" s="5">
        <v>5466656</v>
      </c>
      <c r="L165" s="5">
        <v>8377212</v>
      </c>
      <c r="M165" s="5">
        <v>194</v>
      </c>
      <c r="N165" s="5">
        <v>7200981</v>
      </c>
      <c r="O165" s="5">
        <v>1068463</v>
      </c>
      <c r="P165" s="5">
        <v>38619679</v>
      </c>
      <c r="Q165" s="5">
        <v>4581485</v>
      </c>
      <c r="R165" s="8">
        <v>24</v>
      </c>
      <c r="S165" s="5"/>
      <c r="T165" s="9" t="s">
        <v>19</v>
      </c>
      <c r="U165" s="5">
        <v>9312535</v>
      </c>
      <c r="V165" s="5">
        <v>65961</v>
      </c>
    </row>
    <row r="166" spans="1:22" ht="11.45" customHeight="1" x14ac:dyDescent="0.3">
      <c r="A166" s="3">
        <v>42185</v>
      </c>
      <c r="B166" s="5">
        <v>90053633</v>
      </c>
      <c r="C166" s="5">
        <v>47212</v>
      </c>
      <c r="D166" s="5">
        <v>562799</v>
      </c>
      <c r="E166" s="5">
        <v>43141</v>
      </c>
      <c r="F166" s="5">
        <v>707509</v>
      </c>
      <c r="G166" s="5">
        <v>3694245</v>
      </c>
      <c r="H166" s="5">
        <v>2870179</v>
      </c>
      <c r="I166" s="5">
        <v>16754055</v>
      </c>
      <c r="J166" s="5">
        <v>625301</v>
      </c>
      <c r="K166" s="5">
        <v>5574661</v>
      </c>
      <c r="L166" s="5">
        <v>8229528</v>
      </c>
      <c r="M166" s="5">
        <v>294</v>
      </c>
      <c r="N166" s="5">
        <v>7418494</v>
      </c>
      <c r="O166" s="5">
        <v>1058438</v>
      </c>
      <c r="P166" s="5">
        <v>43353034</v>
      </c>
      <c r="Q166" s="5">
        <v>4520867</v>
      </c>
      <c r="R166" s="8">
        <v>72</v>
      </c>
      <c r="S166" s="5"/>
      <c r="T166" s="9" t="s">
        <v>19</v>
      </c>
      <c r="U166" s="5">
        <v>9802879</v>
      </c>
      <c r="V166" s="5">
        <v>65059</v>
      </c>
    </row>
    <row r="167" spans="1:22" ht="11.45" customHeight="1" x14ac:dyDescent="0.3">
      <c r="A167" s="3">
        <v>42216</v>
      </c>
      <c r="B167" s="5">
        <v>100158309</v>
      </c>
      <c r="C167" s="5">
        <v>44868</v>
      </c>
      <c r="D167" s="5">
        <v>567533</v>
      </c>
      <c r="E167" s="5">
        <v>39425</v>
      </c>
      <c r="F167" s="5">
        <v>593894</v>
      </c>
      <c r="G167" s="5">
        <v>3378436</v>
      </c>
      <c r="H167" s="5">
        <v>2827467</v>
      </c>
      <c r="I167" s="5">
        <v>18237006</v>
      </c>
      <c r="J167" s="5">
        <v>660801</v>
      </c>
      <c r="K167" s="5">
        <v>5465964</v>
      </c>
      <c r="L167" s="5">
        <v>8714580</v>
      </c>
      <c r="M167" s="5">
        <v>228</v>
      </c>
      <c r="N167" s="5">
        <v>7434976</v>
      </c>
      <c r="O167" s="5">
        <v>1069043</v>
      </c>
      <c r="P167" s="5">
        <v>50258468</v>
      </c>
      <c r="Q167" s="5">
        <v>4731827</v>
      </c>
      <c r="R167" s="8">
        <v>60</v>
      </c>
      <c r="S167" s="5"/>
      <c r="T167" s="9" t="s">
        <v>19</v>
      </c>
      <c r="U167" s="5">
        <v>8567196</v>
      </c>
      <c r="V167" s="5">
        <v>69177</v>
      </c>
    </row>
    <row r="168" spans="1:22" ht="11.45" customHeight="1" x14ac:dyDescent="0.3">
      <c r="A168" s="4">
        <v>42247</v>
      </c>
      <c r="B168" s="5">
        <v>93656707</v>
      </c>
      <c r="C168" s="5">
        <v>45578</v>
      </c>
      <c r="D168" s="5">
        <v>539290</v>
      </c>
      <c r="E168" s="5">
        <v>42456</v>
      </c>
      <c r="F168" s="5">
        <v>492148</v>
      </c>
      <c r="G168" s="5">
        <v>3007115</v>
      </c>
      <c r="H168" s="5">
        <v>2582957</v>
      </c>
      <c r="I168" s="5">
        <v>17036302</v>
      </c>
      <c r="J168" s="5">
        <v>611672</v>
      </c>
      <c r="K168" s="5">
        <v>5003641</v>
      </c>
      <c r="L168" s="5">
        <v>7855632</v>
      </c>
      <c r="M168" s="5">
        <v>516</v>
      </c>
      <c r="N168" s="5">
        <v>6883126</v>
      </c>
      <c r="O168" s="5">
        <v>998513</v>
      </c>
      <c r="P168" s="5">
        <v>48082725</v>
      </c>
      <c r="Q168" s="5">
        <v>4449734</v>
      </c>
      <c r="R168" s="8">
        <v>74</v>
      </c>
      <c r="S168" s="5"/>
      <c r="T168" s="9" t="s">
        <v>19</v>
      </c>
      <c r="U168" s="5">
        <v>7022013</v>
      </c>
      <c r="V168" s="5">
        <v>59551</v>
      </c>
    </row>
    <row r="169" spans="1:22" ht="11.45" customHeight="1" x14ac:dyDescent="0.3">
      <c r="A169" s="4">
        <v>42277</v>
      </c>
      <c r="B169" s="5">
        <v>89269586</v>
      </c>
      <c r="C169" s="5">
        <v>42936</v>
      </c>
      <c r="D169" s="5">
        <v>508791</v>
      </c>
      <c r="E169" s="5">
        <v>45510</v>
      </c>
      <c r="F169" s="5">
        <v>478897</v>
      </c>
      <c r="G169" s="5">
        <v>3131891</v>
      </c>
      <c r="H169" s="5">
        <v>2524614</v>
      </c>
      <c r="I169" s="5">
        <v>16357250</v>
      </c>
      <c r="J169" s="5">
        <v>633205</v>
      </c>
      <c r="K169" s="5">
        <v>5018969</v>
      </c>
      <c r="L169" s="5">
        <v>7877736</v>
      </c>
      <c r="M169" s="5">
        <v>204</v>
      </c>
      <c r="N169" s="5">
        <v>6844263</v>
      </c>
      <c r="O169" s="5">
        <v>959146</v>
      </c>
      <c r="P169" s="5">
        <v>44803620</v>
      </c>
      <c r="Q169" s="5">
        <v>4280714</v>
      </c>
      <c r="R169" s="8">
        <v>49</v>
      </c>
      <c r="S169" s="5"/>
      <c r="T169" s="9" t="s">
        <v>19</v>
      </c>
      <c r="U169" s="5">
        <v>7558310</v>
      </c>
      <c r="V169" s="5">
        <v>62435</v>
      </c>
    </row>
    <row r="170" spans="1:22" ht="11.45" customHeight="1" x14ac:dyDescent="0.3">
      <c r="A170" s="4">
        <v>42308</v>
      </c>
      <c r="B170" s="5">
        <v>82859165</v>
      </c>
      <c r="C170" s="5">
        <v>46188</v>
      </c>
      <c r="D170" s="5">
        <v>466551</v>
      </c>
      <c r="E170" s="5">
        <v>43008</v>
      </c>
      <c r="F170" s="5">
        <v>504425</v>
      </c>
      <c r="G170" s="5">
        <v>3415377</v>
      </c>
      <c r="H170" s="5">
        <v>2470495</v>
      </c>
      <c r="I170" s="5">
        <v>15347109</v>
      </c>
      <c r="J170" s="5">
        <v>607944</v>
      </c>
      <c r="K170" s="5">
        <v>5030780</v>
      </c>
      <c r="L170" s="5">
        <v>8047020</v>
      </c>
      <c r="M170" s="5">
        <v>108</v>
      </c>
      <c r="N170" s="5">
        <v>6902048</v>
      </c>
      <c r="O170" s="5">
        <v>926895</v>
      </c>
      <c r="P170" s="5">
        <v>40334853</v>
      </c>
      <c r="Q170" s="5">
        <v>4187624</v>
      </c>
      <c r="R170" s="8">
        <v>132</v>
      </c>
      <c r="S170" s="5"/>
      <c r="T170" s="9" t="s">
        <v>19</v>
      </c>
      <c r="U170" s="5">
        <v>8474041</v>
      </c>
      <c r="V170" s="5">
        <v>61324</v>
      </c>
    </row>
    <row r="171" spans="1:22" ht="11.45" customHeight="1" x14ac:dyDescent="0.3">
      <c r="A171" s="4">
        <v>42338</v>
      </c>
      <c r="B171" s="5">
        <v>68326002</v>
      </c>
      <c r="C171" s="5">
        <v>37847</v>
      </c>
      <c r="D171" s="5">
        <v>378897</v>
      </c>
      <c r="E171" s="5">
        <v>38021</v>
      </c>
      <c r="F171" s="5">
        <v>497063</v>
      </c>
      <c r="G171" s="5">
        <v>3104879</v>
      </c>
      <c r="H171" s="5">
        <v>2149138</v>
      </c>
      <c r="I171" s="5">
        <v>12585590</v>
      </c>
      <c r="J171" s="5">
        <v>524087</v>
      </c>
      <c r="K171" s="5">
        <v>4406838</v>
      </c>
      <c r="L171" s="5">
        <v>6562128</v>
      </c>
      <c r="M171" s="5">
        <v>168</v>
      </c>
      <c r="N171" s="5">
        <v>6088357</v>
      </c>
      <c r="O171" s="5">
        <v>811530</v>
      </c>
      <c r="P171" s="5">
        <v>31867440</v>
      </c>
      <c r="Q171" s="5">
        <v>3628256</v>
      </c>
      <c r="R171" s="8">
        <v>108</v>
      </c>
      <c r="S171" s="5"/>
      <c r="T171" s="9" t="s">
        <v>19</v>
      </c>
      <c r="U171" s="5">
        <v>7539339</v>
      </c>
      <c r="V171" s="5">
        <v>54932</v>
      </c>
    </row>
    <row r="172" spans="1:22" ht="11.45" customHeight="1" x14ac:dyDescent="0.3">
      <c r="A172" s="4">
        <v>42369</v>
      </c>
      <c r="B172" s="5">
        <v>62176939</v>
      </c>
      <c r="C172" s="5">
        <v>37548</v>
      </c>
      <c r="D172" s="5">
        <v>342952</v>
      </c>
      <c r="E172" s="5">
        <v>34687</v>
      </c>
      <c r="F172" s="5">
        <v>332605</v>
      </c>
      <c r="G172" s="5">
        <v>3046284</v>
      </c>
      <c r="H172" s="5">
        <v>2039114</v>
      </c>
      <c r="I172" s="5">
        <v>11868502</v>
      </c>
      <c r="J172" s="5">
        <v>497572</v>
      </c>
      <c r="K172" s="5">
        <v>4085176</v>
      </c>
      <c r="L172" s="5">
        <v>6092052</v>
      </c>
      <c r="M172" s="5">
        <v>96</v>
      </c>
      <c r="N172" s="5">
        <v>5830416</v>
      </c>
      <c r="O172" s="5">
        <v>741505</v>
      </c>
      <c r="P172" s="5">
        <v>27932035</v>
      </c>
      <c r="Q172" s="5">
        <v>3326592</v>
      </c>
      <c r="R172" s="8">
        <v>216</v>
      </c>
      <c r="S172" s="5"/>
      <c r="T172" s="9" t="s">
        <v>19</v>
      </c>
      <c r="U172" s="5">
        <v>7146082</v>
      </c>
      <c r="V172" s="5">
        <v>50714</v>
      </c>
    </row>
    <row r="173" spans="1:22" ht="11.45" customHeight="1" x14ac:dyDescent="0.3">
      <c r="A173" s="3">
        <v>42400</v>
      </c>
      <c r="B173" s="5">
        <v>70748327</v>
      </c>
      <c r="C173" s="5">
        <v>42325</v>
      </c>
      <c r="D173" s="5">
        <v>342582</v>
      </c>
      <c r="E173" s="5">
        <v>38016</v>
      </c>
      <c r="F173" s="5">
        <v>300329</v>
      </c>
      <c r="G173" s="5">
        <v>3298762</v>
      </c>
      <c r="H173" s="5">
        <v>2422834</v>
      </c>
      <c r="I173" s="5">
        <v>14048609</v>
      </c>
      <c r="J173" s="5">
        <v>612014</v>
      </c>
      <c r="K173" s="5">
        <v>4719222</v>
      </c>
      <c r="L173" s="5">
        <v>6108732</v>
      </c>
      <c r="M173" s="5">
        <v>276</v>
      </c>
      <c r="N173" s="5">
        <v>6261486</v>
      </c>
      <c r="O173" s="5">
        <v>935405</v>
      </c>
      <c r="P173" s="5">
        <v>29191535</v>
      </c>
      <c r="Q173" s="5">
        <v>3997455</v>
      </c>
      <c r="R173" s="8">
        <v>96</v>
      </c>
      <c r="S173" s="5"/>
      <c r="T173" s="9" t="s">
        <v>19</v>
      </c>
      <c r="U173" s="5">
        <v>7210654</v>
      </c>
      <c r="V173" s="5">
        <v>55731</v>
      </c>
    </row>
    <row r="174" spans="1:22" ht="11.45" customHeight="1" x14ac:dyDescent="0.3">
      <c r="A174" s="3">
        <v>42429</v>
      </c>
      <c r="B174" s="5">
        <v>68835867</v>
      </c>
      <c r="C174" s="5">
        <v>39048</v>
      </c>
      <c r="D174" s="5">
        <v>413399</v>
      </c>
      <c r="E174" s="5">
        <v>45611</v>
      </c>
      <c r="F174" s="5">
        <v>296468</v>
      </c>
      <c r="G174" s="5">
        <v>3347157</v>
      </c>
      <c r="H174" s="5">
        <v>2361125</v>
      </c>
      <c r="I174" s="5">
        <v>13139510</v>
      </c>
      <c r="J174" s="5">
        <v>572768</v>
      </c>
      <c r="K174" s="5">
        <v>4925735</v>
      </c>
      <c r="L174" s="5">
        <v>6273168</v>
      </c>
      <c r="M174" s="5">
        <v>62</v>
      </c>
      <c r="N174" s="5">
        <v>6609344</v>
      </c>
      <c r="O174" s="5">
        <v>915066</v>
      </c>
      <c r="P174" s="5">
        <v>30557692</v>
      </c>
      <c r="Q174" s="5">
        <v>3950457</v>
      </c>
      <c r="R174" s="8">
        <v>120</v>
      </c>
      <c r="S174" s="5"/>
      <c r="T174" s="9" t="s">
        <v>19</v>
      </c>
      <c r="U174" s="5">
        <v>8077656</v>
      </c>
      <c r="V174" s="5">
        <v>62645</v>
      </c>
    </row>
    <row r="175" spans="1:22" ht="11.45" customHeight="1" x14ac:dyDescent="0.3">
      <c r="A175" s="3">
        <v>42460</v>
      </c>
      <c r="B175" s="5">
        <v>74960419</v>
      </c>
      <c r="C175" s="5">
        <v>43368</v>
      </c>
      <c r="D175" s="5">
        <v>406760</v>
      </c>
      <c r="E175" s="5">
        <v>39970</v>
      </c>
      <c r="F175" s="5">
        <v>465116</v>
      </c>
      <c r="G175" s="5">
        <v>3689795</v>
      </c>
      <c r="H175" s="5">
        <v>2546301</v>
      </c>
      <c r="I175" s="5">
        <v>13861608</v>
      </c>
      <c r="J175" s="5">
        <v>597705</v>
      </c>
      <c r="K175" s="5">
        <v>5382073</v>
      </c>
      <c r="L175" s="5">
        <v>6881472</v>
      </c>
      <c r="M175" s="5">
        <v>492</v>
      </c>
      <c r="N175" s="5">
        <v>7545346</v>
      </c>
      <c r="O175" s="5">
        <v>955661</v>
      </c>
      <c r="P175" s="5">
        <v>34230876</v>
      </c>
      <c r="Q175" s="5">
        <v>4236010</v>
      </c>
      <c r="R175" s="8">
        <v>84</v>
      </c>
      <c r="S175" s="5"/>
      <c r="T175" s="9" t="s">
        <v>19</v>
      </c>
      <c r="U175" s="5">
        <v>8988351</v>
      </c>
      <c r="V175" s="5">
        <v>63367</v>
      </c>
    </row>
    <row r="176" spans="1:22" ht="11.45" customHeight="1" x14ac:dyDescent="0.3">
      <c r="A176" s="3">
        <v>42490</v>
      </c>
      <c r="B176" s="5">
        <v>85627254</v>
      </c>
      <c r="C176" s="5">
        <v>48408</v>
      </c>
      <c r="D176" s="5">
        <v>486019</v>
      </c>
      <c r="E176" s="5">
        <v>48838</v>
      </c>
      <c r="F176" s="5">
        <v>339078</v>
      </c>
      <c r="G176" s="5">
        <v>3842474</v>
      </c>
      <c r="H176" s="5">
        <v>2850392</v>
      </c>
      <c r="I176" s="5">
        <v>15394472</v>
      </c>
      <c r="J176" s="5">
        <v>647537</v>
      </c>
      <c r="K176" s="5">
        <v>5990803</v>
      </c>
      <c r="L176" s="5">
        <v>7351764</v>
      </c>
      <c r="M176" s="5">
        <v>234</v>
      </c>
      <c r="N176" s="5">
        <v>8231121</v>
      </c>
      <c r="O176" s="5">
        <v>1055397</v>
      </c>
      <c r="P176" s="5">
        <v>38505946</v>
      </c>
      <c r="Q176" s="5">
        <v>4771033</v>
      </c>
      <c r="R176" s="8">
        <v>156</v>
      </c>
      <c r="S176" s="5"/>
      <c r="T176" s="9" t="s">
        <v>19</v>
      </c>
      <c r="U176" s="5">
        <v>9344979</v>
      </c>
      <c r="V176" s="5">
        <v>80556</v>
      </c>
    </row>
    <row r="177" spans="1:23" ht="11.45" customHeight="1" x14ac:dyDescent="0.3">
      <c r="A177" s="3">
        <v>42521</v>
      </c>
      <c r="B177" s="5">
        <v>84414701</v>
      </c>
      <c r="C177" s="5">
        <v>45230</v>
      </c>
      <c r="D177" s="5">
        <v>469343</v>
      </c>
      <c r="E177" s="5">
        <v>40431</v>
      </c>
      <c r="F177" s="5">
        <v>412791</v>
      </c>
      <c r="G177" s="5">
        <v>3645099</v>
      </c>
      <c r="H177" s="5">
        <v>2619271</v>
      </c>
      <c r="I177" s="5">
        <v>14905286</v>
      </c>
      <c r="J177" s="5">
        <v>597810</v>
      </c>
      <c r="K177" s="5">
        <v>5490858</v>
      </c>
      <c r="L177" s="5">
        <v>6812628</v>
      </c>
      <c r="M177" s="5">
        <v>72</v>
      </c>
      <c r="N177" s="5">
        <v>7900621</v>
      </c>
      <c r="O177" s="5">
        <v>944311</v>
      </c>
      <c r="P177" s="5">
        <v>38708060</v>
      </c>
      <c r="Q177" s="5">
        <v>4348964</v>
      </c>
      <c r="R177" s="8">
        <v>144</v>
      </c>
      <c r="S177" s="5"/>
      <c r="T177" s="9" t="s">
        <v>19</v>
      </c>
      <c r="U177" s="5">
        <v>9289974</v>
      </c>
      <c r="V177" s="5">
        <v>83076</v>
      </c>
    </row>
    <row r="178" spans="1:23" ht="11.45" customHeight="1" x14ac:dyDescent="0.3">
      <c r="A178" s="3">
        <v>42551</v>
      </c>
      <c r="B178" s="5">
        <v>86841100</v>
      </c>
      <c r="C178" s="5">
        <v>46369</v>
      </c>
      <c r="D178" s="5">
        <v>456899</v>
      </c>
      <c r="E178" s="5">
        <v>37260</v>
      </c>
      <c r="F178" s="5">
        <v>430949</v>
      </c>
      <c r="G178" s="5">
        <v>3639202</v>
      </c>
      <c r="H178" s="5">
        <v>2580186</v>
      </c>
      <c r="I178" s="5">
        <v>15045253</v>
      </c>
      <c r="J178" s="5">
        <v>598960</v>
      </c>
      <c r="K178" s="5">
        <v>5380208</v>
      </c>
      <c r="L178" s="5">
        <v>6720792</v>
      </c>
      <c r="M178" s="5">
        <v>24</v>
      </c>
      <c r="N178" s="5">
        <v>7924312</v>
      </c>
      <c r="O178" s="5">
        <v>901169</v>
      </c>
      <c r="P178" s="5">
        <v>41813329</v>
      </c>
      <c r="Q178" s="5">
        <v>4247996</v>
      </c>
      <c r="R178" s="8">
        <v>108</v>
      </c>
      <c r="S178" s="5"/>
      <c r="T178" s="9" t="s">
        <v>19</v>
      </c>
      <c r="U178" s="5">
        <v>9001990</v>
      </c>
      <c r="V178" s="5">
        <v>76370</v>
      </c>
    </row>
    <row r="179" spans="1:23" ht="11.45" customHeight="1" x14ac:dyDescent="0.3">
      <c r="A179" s="3">
        <v>42582</v>
      </c>
      <c r="B179" s="5">
        <v>88236371</v>
      </c>
      <c r="C179" s="5">
        <v>46536</v>
      </c>
      <c r="D179" s="5">
        <v>423816</v>
      </c>
      <c r="E179" s="5">
        <v>41361</v>
      </c>
      <c r="F179" s="5">
        <v>418481</v>
      </c>
      <c r="G179" s="5">
        <v>3170884</v>
      </c>
      <c r="H179" s="5">
        <v>2427192</v>
      </c>
      <c r="I179" s="5">
        <v>15041954</v>
      </c>
      <c r="J179" s="5">
        <v>599970</v>
      </c>
      <c r="K179" s="5">
        <v>5078576</v>
      </c>
      <c r="L179" s="5">
        <v>7058856</v>
      </c>
      <c r="M179" s="5">
        <v>48</v>
      </c>
      <c r="N179" s="5">
        <v>7419990</v>
      </c>
      <c r="O179" s="5">
        <v>862230</v>
      </c>
      <c r="P179" s="5">
        <v>44154542</v>
      </c>
      <c r="Q179" s="5">
        <v>4192565</v>
      </c>
      <c r="R179" s="8">
        <v>168</v>
      </c>
      <c r="S179" s="5"/>
      <c r="T179" s="9" t="s">
        <v>19</v>
      </c>
      <c r="U179" s="5">
        <v>7669107</v>
      </c>
      <c r="V179" s="5">
        <v>81730</v>
      </c>
      <c r="W179" s="5">
        <v>380964</v>
      </c>
    </row>
    <row r="180" spans="1:23" ht="11.45" customHeight="1" x14ac:dyDescent="0.3">
      <c r="A180" s="3">
        <v>42613</v>
      </c>
      <c r="B180" s="5">
        <v>96881689</v>
      </c>
      <c r="C180" s="5">
        <v>49393</v>
      </c>
      <c r="D180" s="5">
        <v>488571</v>
      </c>
      <c r="E180" s="5">
        <v>36416</v>
      </c>
      <c r="F180" s="5">
        <v>441011</v>
      </c>
      <c r="G180" s="5">
        <v>3325103</v>
      </c>
      <c r="H180" s="5">
        <v>2616390</v>
      </c>
      <c r="I180" s="5">
        <v>16455322</v>
      </c>
      <c r="J180" s="5">
        <v>641074</v>
      </c>
      <c r="K180" s="5">
        <v>5352456</v>
      </c>
      <c r="L180" s="5">
        <v>6965592</v>
      </c>
      <c r="M180" s="5">
        <v>204</v>
      </c>
      <c r="N180" s="5">
        <v>7805733</v>
      </c>
      <c r="O180" s="5">
        <v>925840</v>
      </c>
      <c r="P180" s="5">
        <v>49849598</v>
      </c>
      <c r="Q180" s="5">
        <v>4530685</v>
      </c>
      <c r="R180" s="8">
        <v>72</v>
      </c>
      <c r="S180" s="5"/>
      <c r="T180" s="9" t="s">
        <v>19</v>
      </c>
      <c r="U180" s="5">
        <v>7073692</v>
      </c>
      <c r="V180" s="5">
        <v>91153</v>
      </c>
      <c r="W180" s="5">
        <v>458076</v>
      </c>
    </row>
    <row r="181" spans="1:23" ht="11.45" customHeight="1" x14ac:dyDescent="0.3">
      <c r="A181" s="3">
        <v>42643</v>
      </c>
      <c r="B181" s="5">
        <v>84883422</v>
      </c>
      <c r="C181" s="5">
        <v>47964</v>
      </c>
      <c r="D181" s="5">
        <v>411737</v>
      </c>
      <c r="E181" s="5">
        <v>41425</v>
      </c>
      <c r="F181" s="5">
        <v>379045</v>
      </c>
      <c r="G181" s="5">
        <v>3141592</v>
      </c>
      <c r="H181" s="5">
        <v>2381561</v>
      </c>
      <c r="I181" s="5">
        <v>14695199</v>
      </c>
      <c r="J181" s="5">
        <v>592473</v>
      </c>
      <c r="K181" s="5">
        <v>4955153</v>
      </c>
      <c r="L181" s="5">
        <v>6191472</v>
      </c>
      <c r="M181" s="5">
        <v>97</v>
      </c>
      <c r="N181" s="5">
        <v>7437669</v>
      </c>
      <c r="O181" s="5">
        <v>829009</v>
      </c>
      <c r="P181" s="5">
        <v>42654365</v>
      </c>
      <c r="Q181" s="5">
        <v>4062194</v>
      </c>
      <c r="R181" s="8">
        <v>108</v>
      </c>
      <c r="S181" s="5"/>
      <c r="T181" s="9" t="s">
        <v>19</v>
      </c>
      <c r="U181" s="5">
        <v>7212180</v>
      </c>
      <c r="V181" s="5">
        <v>81211</v>
      </c>
      <c r="W181" s="5">
        <v>409104</v>
      </c>
    </row>
    <row r="182" spans="1:23" ht="11.45" customHeight="1" x14ac:dyDescent="0.3">
      <c r="A182" s="3">
        <v>42674</v>
      </c>
      <c r="B182" s="5">
        <v>72689742</v>
      </c>
      <c r="C182" s="5">
        <v>43164</v>
      </c>
      <c r="D182" s="5">
        <v>358013</v>
      </c>
      <c r="E182" s="5">
        <v>35988</v>
      </c>
      <c r="F182" s="5">
        <v>364528</v>
      </c>
      <c r="G182" s="5">
        <v>3239537</v>
      </c>
      <c r="H182" s="5">
        <v>2211286</v>
      </c>
      <c r="I182" s="5">
        <v>13082686</v>
      </c>
      <c r="J182" s="5">
        <v>553672</v>
      </c>
      <c r="K182" s="5">
        <v>4692549</v>
      </c>
      <c r="L182" s="5">
        <v>6143940</v>
      </c>
      <c r="M182" s="5">
        <v>252</v>
      </c>
      <c r="N182" s="5">
        <v>6879763</v>
      </c>
      <c r="O182" s="5">
        <v>739222</v>
      </c>
      <c r="P182" s="5">
        <v>35280057</v>
      </c>
      <c r="Q182" s="5">
        <v>3640639</v>
      </c>
      <c r="R182" s="8">
        <v>156</v>
      </c>
      <c r="S182" s="5"/>
      <c r="T182" s="9" t="s">
        <v>19</v>
      </c>
      <c r="U182" s="5">
        <v>7638817</v>
      </c>
      <c r="V182" s="5">
        <v>70949</v>
      </c>
      <c r="W182" s="5">
        <v>396540</v>
      </c>
    </row>
    <row r="183" spans="1:23" ht="11.45" customHeight="1" x14ac:dyDescent="0.3">
      <c r="A183" s="3">
        <v>42704</v>
      </c>
      <c r="B183" s="5">
        <v>72359379</v>
      </c>
      <c r="C183" s="5">
        <v>44210</v>
      </c>
      <c r="D183" s="5">
        <v>331200</v>
      </c>
      <c r="E183" s="5">
        <v>38757</v>
      </c>
      <c r="F183" s="5">
        <v>478881</v>
      </c>
      <c r="G183" s="5">
        <v>3411072</v>
      </c>
      <c r="H183" s="5">
        <v>2260527</v>
      </c>
      <c r="I183" s="5">
        <v>12429296</v>
      </c>
      <c r="J183" s="5">
        <v>546805</v>
      </c>
      <c r="K183" s="5">
        <v>4734750</v>
      </c>
      <c r="L183" s="5">
        <v>6012588</v>
      </c>
      <c r="M183" s="5">
        <v>120</v>
      </c>
      <c r="N183" s="5">
        <v>6978151</v>
      </c>
      <c r="O183" s="5">
        <v>771313</v>
      </c>
      <c r="P183" s="5">
        <v>33808131</v>
      </c>
      <c r="Q183" s="5">
        <v>3666185</v>
      </c>
      <c r="R183" s="8">
        <v>168</v>
      </c>
      <c r="S183" s="5"/>
      <c r="T183" s="9" t="s">
        <v>19</v>
      </c>
      <c r="U183" s="5">
        <v>7869115</v>
      </c>
      <c r="V183" s="5">
        <v>68356</v>
      </c>
      <c r="W183" s="5">
        <v>313920</v>
      </c>
    </row>
    <row r="184" spans="1:23" ht="11.45" customHeight="1" x14ac:dyDescent="0.3">
      <c r="A184" s="3">
        <v>42735</v>
      </c>
      <c r="B184" s="5">
        <v>56114994</v>
      </c>
      <c r="C184" s="5">
        <v>36989</v>
      </c>
      <c r="D184" s="5">
        <v>266472</v>
      </c>
      <c r="E184" s="5">
        <v>31868</v>
      </c>
      <c r="F184" s="5">
        <v>339660</v>
      </c>
      <c r="G184" s="5">
        <v>2999761</v>
      </c>
      <c r="H184" s="5">
        <v>1899096</v>
      </c>
      <c r="I184" s="5">
        <v>10131915</v>
      </c>
      <c r="J184" s="5">
        <v>457727</v>
      </c>
      <c r="K184" s="5">
        <v>3847029</v>
      </c>
      <c r="L184" s="5">
        <v>4736232</v>
      </c>
      <c r="M184" s="5">
        <v>192</v>
      </c>
      <c r="N184" s="5">
        <v>5729185</v>
      </c>
      <c r="O184" s="5">
        <v>626678</v>
      </c>
      <c r="P184" s="5">
        <v>25448704</v>
      </c>
      <c r="Q184" s="5">
        <v>2946916</v>
      </c>
      <c r="R184" s="8">
        <v>203</v>
      </c>
      <c r="S184" s="5"/>
      <c r="T184" s="9" t="s">
        <v>19</v>
      </c>
      <c r="U184" s="5">
        <v>6655722</v>
      </c>
      <c r="V184" s="5">
        <v>59596</v>
      </c>
      <c r="W184" s="5">
        <v>260736</v>
      </c>
    </row>
    <row r="185" spans="1:23" ht="11.45" customHeight="1" x14ac:dyDescent="0.3">
      <c r="A185" s="3">
        <v>42766</v>
      </c>
      <c r="B185" s="5">
        <v>72696284</v>
      </c>
      <c r="C185" s="5">
        <v>47155</v>
      </c>
      <c r="D185" s="5">
        <v>313207</v>
      </c>
      <c r="E185" s="5">
        <v>41773</v>
      </c>
      <c r="F185" s="5">
        <v>338442</v>
      </c>
      <c r="G185" s="5">
        <v>3552004</v>
      </c>
      <c r="H185" s="5">
        <v>2529339</v>
      </c>
      <c r="I185" s="5">
        <v>13521446</v>
      </c>
      <c r="J185" s="5">
        <v>627211</v>
      </c>
      <c r="K185" s="5">
        <v>5062921</v>
      </c>
      <c r="L185" s="5">
        <v>5636808</v>
      </c>
      <c r="M185" s="5">
        <v>1740</v>
      </c>
      <c r="N185" s="5">
        <v>7022495</v>
      </c>
      <c r="O185" s="5">
        <v>902548</v>
      </c>
      <c r="P185" s="5">
        <v>30923102</v>
      </c>
      <c r="Q185" s="5">
        <v>4025273</v>
      </c>
      <c r="R185" s="8">
        <v>252</v>
      </c>
      <c r="S185" s="5"/>
      <c r="T185" s="9" t="s">
        <v>19</v>
      </c>
      <c r="U185" s="5">
        <v>7396383</v>
      </c>
      <c r="V185" s="5">
        <v>61162</v>
      </c>
      <c r="W185" s="5">
        <v>342828</v>
      </c>
    </row>
    <row r="186" spans="1:23" ht="11.45" customHeight="1" x14ac:dyDescent="0.3">
      <c r="A186" s="3">
        <v>42794</v>
      </c>
      <c r="B186" s="5">
        <v>59774234</v>
      </c>
      <c r="C186" s="5">
        <v>38152</v>
      </c>
      <c r="D186" s="5">
        <v>284471</v>
      </c>
      <c r="E186" s="5">
        <v>34312</v>
      </c>
      <c r="F186" s="5">
        <v>360188</v>
      </c>
      <c r="G186" s="5">
        <v>3040358</v>
      </c>
      <c r="H186" s="5">
        <v>2059984</v>
      </c>
      <c r="I186" s="5">
        <v>10538746</v>
      </c>
      <c r="J186" s="5">
        <v>496101</v>
      </c>
      <c r="K186" s="5">
        <v>4203313</v>
      </c>
      <c r="L186" s="5">
        <v>4619148</v>
      </c>
      <c r="M186" s="5">
        <v>291</v>
      </c>
      <c r="N186" s="5">
        <v>6220711</v>
      </c>
      <c r="O186" s="5">
        <v>758801</v>
      </c>
      <c r="P186" s="5">
        <v>27175483</v>
      </c>
      <c r="Q186" s="5">
        <v>3383786</v>
      </c>
      <c r="R186" s="8">
        <v>218</v>
      </c>
      <c r="S186" s="5"/>
      <c r="T186" s="9" t="s">
        <v>19</v>
      </c>
      <c r="U186" s="5">
        <v>7003697</v>
      </c>
      <c r="V186" s="5">
        <v>54535</v>
      </c>
      <c r="W186" s="5">
        <v>262044</v>
      </c>
    </row>
    <row r="187" spans="1:23" ht="11.45" customHeight="1" x14ac:dyDescent="0.3">
      <c r="A187" s="3">
        <v>42825</v>
      </c>
      <c r="B187" s="5">
        <v>71010584</v>
      </c>
      <c r="C187" s="5">
        <v>44918</v>
      </c>
      <c r="D187" s="5">
        <v>307579</v>
      </c>
      <c r="E187" s="5">
        <v>34813</v>
      </c>
      <c r="F187" s="5">
        <v>426801</v>
      </c>
      <c r="G187" s="5">
        <v>3636647</v>
      </c>
      <c r="H187" s="5">
        <v>2488328</v>
      </c>
      <c r="I187" s="5">
        <v>12533897</v>
      </c>
      <c r="J187" s="5">
        <v>586334</v>
      </c>
      <c r="K187" s="5">
        <v>5220996</v>
      </c>
      <c r="L187" s="5">
        <v>5548704</v>
      </c>
      <c r="M187" s="5">
        <v>177</v>
      </c>
      <c r="N187" s="5">
        <v>7662103</v>
      </c>
      <c r="O187" s="5">
        <v>873169</v>
      </c>
      <c r="P187" s="5">
        <v>32842873</v>
      </c>
      <c r="Q187" s="5">
        <v>3959019</v>
      </c>
      <c r="R187" s="8">
        <v>183</v>
      </c>
      <c r="S187" s="5"/>
      <c r="T187" s="9" t="s">
        <v>19</v>
      </c>
      <c r="U187" s="5">
        <v>8418992</v>
      </c>
      <c r="V187" s="5">
        <v>64110</v>
      </c>
      <c r="W187" s="5">
        <v>289068</v>
      </c>
    </row>
    <row r="188" spans="1:23" ht="11.45" customHeight="1" x14ac:dyDescent="0.3">
      <c r="A188" s="3">
        <v>42855</v>
      </c>
      <c r="B188" s="5">
        <v>74775768</v>
      </c>
      <c r="C188" s="5">
        <v>46655</v>
      </c>
      <c r="D188" s="5">
        <v>366390</v>
      </c>
      <c r="E188" s="5">
        <v>41907</v>
      </c>
      <c r="F188" s="5">
        <v>617375</v>
      </c>
      <c r="G188" s="5">
        <v>3495685</v>
      </c>
      <c r="H188" s="5">
        <v>2510788</v>
      </c>
      <c r="I188" s="5">
        <v>12931989</v>
      </c>
      <c r="J188" s="5">
        <v>577992</v>
      </c>
      <c r="K188" s="5">
        <v>5351336</v>
      </c>
      <c r="L188" s="5">
        <v>5554848</v>
      </c>
      <c r="M188" s="5">
        <v>78</v>
      </c>
      <c r="N188" s="5">
        <v>7668043</v>
      </c>
      <c r="O188" s="5">
        <v>885355</v>
      </c>
      <c r="P188" s="5">
        <v>34185570</v>
      </c>
      <c r="Q188" s="5">
        <v>4047066</v>
      </c>
      <c r="R188" s="8">
        <v>408</v>
      </c>
      <c r="S188" s="5"/>
      <c r="T188" s="9" t="s">
        <v>19</v>
      </c>
      <c r="U188" s="5">
        <v>8128376</v>
      </c>
      <c r="V188" s="5">
        <v>81091</v>
      </c>
      <c r="W188" s="5">
        <v>326964</v>
      </c>
    </row>
    <row r="189" spans="1:23" ht="11.45" customHeight="1" x14ac:dyDescent="0.3">
      <c r="A189" s="3">
        <v>42886</v>
      </c>
      <c r="B189" s="5">
        <v>92216998</v>
      </c>
      <c r="C189" s="5">
        <v>55695</v>
      </c>
      <c r="D189" s="5">
        <v>408757</v>
      </c>
      <c r="E189" s="5">
        <v>43329</v>
      </c>
      <c r="F189" s="5">
        <v>679251</v>
      </c>
      <c r="G189" s="5">
        <v>4181458</v>
      </c>
      <c r="H189" s="5">
        <v>2978196</v>
      </c>
      <c r="I189" s="5">
        <v>16036303</v>
      </c>
      <c r="J189" s="5">
        <v>693055</v>
      </c>
      <c r="K189" s="5">
        <v>6392257</v>
      </c>
      <c r="L189" s="5">
        <v>6578760</v>
      </c>
      <c r="M189" s="5">
        <v>288</v>
      </c>
      <c r="N189" s="5">
        <v>9204193</v>
      </c>
      <c r="O189" s="5">
        <v>1057130</v>
      </c>
      <c r="P189" s="5">
        <v>43428286</v>
      </c>
      <c r="Q189" s="5">
        <v>4846603</v>
      </c>
      <c r="R189" s="8">
        <v>192</v>
      </c>
      <c r="S189" s="5"/>
      <c r="T189" s="9" t="s">
        <v>19</v>
      </c>
      <c r="U189" s="5">
        <v>9771958</v>
      </c>
      <c r="V189" s="5">
        <v>81462</v>
      </c>
      <c r="W189" s="5">
        <v>399852</v>
      </c>
    </row>
    <row r="190" spans="1:23" ht="11.45" customHeight="1" x14ac:dyDescent="0.3">
      <c r="A190" s="3">
        <v>42916</v>
      </c>
      <c r="B190" s="5">
        <v>86899446</v>
      </c>
      <c r="C190" s="5">
        <v>51917</v>
      </c>
      <c r="D190" s="5">
        <v>407712</v>
      </c>
      <c r="E190" s="5">
        <v>39458</v>
      </c>
      <c r="F190" s="5">
        <v>822926</v>
      </c>
      <c r="G190" s="5">
        <v>3679526</v>
      </c>
      <c r="H190" s="5">
        <v>2544976</v>
      </c>
      <c r="I190" s="5">
        <v>14812815</v>
      </c>
      <c r="J190" s="5">
        <v>615082</v>
      </c>
      <c r="K190" s="5">
        <v>5323092</v>
      </c>
      <c r="L190" s="5">
        <v>6013236</v>
      </c>
      <c r="M190" s="5">
        <v>98</v>
      </c>
      <c r="N190" s="5">
        <v>8125028</v>
      </c>
      <c r="O190" s="5">
        <v>891011</v>
      </c>
      <c r="P190" s="5">
        <v>42194622</v>
      </c>
      <c r="Q190" s="5">
        <v>4222643</v>
      </c>
      <c r="R190" s="8">
        <v>335</v>
      </c>
      <c r="S190" s="5"/>
      <c r="T190" s="9" t="s">
        <v>19</v>
      </c>
      <c r="U190" s="5">
        <v>8533865</v>
      </c>
      <c r="V190" s="5">
        <v>79803</v>
      </c>
      <c r="W190" s="5">
        <v>382860</v>
      </c>
    </row>
    <row r="191" spans="1:23" ht="11.45" customHeight="1" x14ac:dyDescent="0.3">
      <c r="A191" s="3">
        <v>42947</v>
      </c>
      <c r="B191" s="5">
        <v>93718423</v>
      </c>
      <c r="C191" s="5">
        <v>48882</v>
      </c>
      <c r="D191" s="5">
        <v>420727</v>
      </c>
      <c r="E191" s="5">
        <v>35541</v>
      </c>
      <c r="F191" s="5">
        <v>869315</v>
      </c>
      <c r="G191" s="5">
        <v>3328849</v>
      </c>
      <c r="H191" s="5">
        <v>2453045</v>
      </c>
      <c r="I191" s="5">
        <v>15741313</v>
      </c>
      <c r="J191" s="5">
        <v>622571</v>
      </c>
      <c r="K191" s="5">
        <v>5241645</v>
      </c>
      <c r="L191" s="5">
        <v>6160284</v>
      </c>
      <c r="M191" s="5">
        <v>169</v>
      </c>
      <c r="N191" s="5">
        <v>7920664</v>
      </c>
      <c r="O191" s="5">
        <v>890089</v>
      </c>
      <c r="P191" s="5">
        <v>48328641</v>
      </c>
      <c r="Q191" s="5">
        <v>4283642</v>
      </c>
      <c r="R191" s="8">
        <v>588</v>
      </c>
      <c r="S191" s="5"/>
      <c r="T191" s="9" t="s">
        <v>19</v>
      </c>
      <c r="U191" s="5">
        <v>7892421</v>
      </c>
      <c r="V191" s="5">
        <v>77133</v>
      </c>
      <c r="W191" s="5">
        <v>400728</v>
      </c>
    </row>
    <row r="192" spans="1:23" ht="11.45" customHeight="1" x14ac:dyDescent="0.3">
      <c r="A192" s="3">
        <v>42978</v>
      </c>
      <c r="B192" s="5">
        <v>99954575</v>
      </c>
      <c r="C192" s="5">
        <v>53200</v>
      </c>
      <c r="D192" s="5">
        <v>416241</v>
      </c>
      <c r="E192" s="5">
        <v>38812</v>
      </c>
      <c r="F192" s="5">
        <v>688660</v>
      </c>
      <c r="G192" s="5">
        <v>3314557</v>
      </c>
      <c r="H192" s="5">
        <v>2488376</v>
      </c>
      <c r="I192" s="5">
        <v>16357455</v>
      </c>
      <c r="J192" s="5">
        <v>662282</v>
      </c>
      <c r="K192" s="5">
        <v>5380079</v>
      </c>
      <c r="L192" s="5">
        <v>6235752</v>
      </c>
      <c r="M192" s="5">
        <v>77</v>
      </c>
      <c r="N192" s="5">
        <v>8214338</v>
      </c>
      <c r="O192" s="5">
        <v>920585</v>
      </c>
      <c r="P192" s="5">
        <v>51906188</v>
      </c>
      <c r="Q192" s="5">
        <v>4537713</v>
      </c>
      <c r="R192" s="8">
        <v>360</v>
      </c>
      <c r="S192" s="5"/>
      <c r="T192" s="9" t="s">
        <v>19</v>
      </c>
      <c r="U192" s="5">
        <v>6921439</v>
      </c>
      <c r="V192" s="5">
        <v>75193</v>
      </c>
      <c r="W192" s="5">
        <v>392928</v>
      </c>
    </row>
    <row r="193" spans="1:23" ht="11.45" customHeight="1" x14ac:dyDescent="0.3">
      <c r="A193" s="3">
        <v>43008</v>
      </c>
      <c r="B193" s="5">
        <v>83783210</v>
      </c>
      <c r="C193" s="5">
        <v>51272</v>
      </c>
      <c r="D193" s="5">
        <v>343295</v>
      </c>
      <c r="E193" s="5">
        <v>38004</v>
      </c>
      <c r="F193" s="5">
        <v>614421</v>
      </c>
      <c r="G193" s="5">
        <v>3035835</v>
      </c>
      <c r="H193" s="5">
        <v>2169327</v>
      </c>
      <c r="I193" s="5">
        <v>14271673</v>
      </c>
      <c r="J193" s="5">
        <v>596600</v>
      </c>
      <c r="K193" s="5">
        <v>4736093</v>
      </c>
      <c r="L193" s="5">
        <v>5579736</v>
      </c>
      <c r="M193" s="5">
        <v>36</v>
      </c>
      <c r="N193" s="5">
        <v>7406576</v>
      </c>
      <c r="O193" s="5">
        <v>793210</v>
      </c>
      <c r="P193" s="5">
        <v>43815920</v>
      </c>
      <c r="Q193" s="5">
        <v>3933405</v>
      </c>
      <c r="R193" s="8">
        <v>300</v>
      </c>
      <c r="S193" s="5"/>
      <c r="T193" s="9" t="s">
        <v>19</v>
      </c>
      <c r="U193" s="5">
        <v>6739916</v>
      </c>
      <c r="V193" s="5">
        <v>72838</v>
      </c>
      <c r="W193" s="5">
        <v>351852</v>
      </c>
    </row>
    <row r="194" spans="1:23" ht="11.45" customHeight="1" x14ac:dyDescent="0.3">
      <c r="A194" s="3">
        <v>43039</v>
      </c>
      <c r="B194" s="5">
        <v>78951956</v>
      </c>
      <c r="C194" s="5">
        <v>52877</v>
      </c>
      <c r="D194" s="5">
        <v>324678</v>
      </c>
      <c r="E194" s="5">
        <v>35804</v>
      </c>
      <c r="F194" s="5">
        <v>667351</v>
      </c>
      <c r="G194" s="5">
        <v>3388352</v>
      </c>
      <c r="H194" s="5">
        <v>2290771</v>
      </c>
      <c r="I194" s="5">
        <v>13948050</v>
      </c>
      <c r="J194" s="5">
        <v>606326</v>
      </c>
      <c r="K194" s="5">
        <v>4808910</v>
      </c>
      <c r="L194" s="5">
        <v>5580384</v>
      </c>
      <c r="M194" s="5">
        <v>36</v>
      </c>
      <c r="N194" s="5">
        <v>7557757</v>
      </c>
      <c r="O194" s="5">
        <v>781294</v>
      </c>
      <c r="P194" s="5">
        <v>40053675</v>
      </c>
      <c r="Q194" s="5">
        <v>3863865</v>
      </c>
      <c r="R194" s="8">
        <v>360</v>
      </c>
      <c r="S194" s="5"/>
      <c r="T194" s="9" t="s">
        <v>19</v>
      </c>
      <c r="U194" s="5">
        <v>7654434</v>
      </c>
      <c r="V194" s="5">
        <v>59824</v>
      </c>
      <c r="W194" s="5">
        <v>329460</v>
      </c>
    </row>
    <row r="195" spans="1:23" ht="11.45" customHeight="1" x14ac:dyDescent="0.3">
      <c r="A195" s="3">
        <v>43069</v>
      </c>
      <c r="B195" s="5">
        <v>62328158</v>
      </c>
      <c r="C195" s="5">
        <v>43385</v>
      </c>
      <c r="D195" s="5">
        <v>258934</v>
      </c>
      <c r="E195" s="5">
        <v>32196</v>
      </c>
      <c r="F195" s="5">
        <v>519750</v>
      </c>
      <c r="G195" s="5">
        <v>3047914</v>
      </c>
      <c r="H195" s="5">
        <v>1968708</v>
      </c>
      <c r="I195" s="5">
        <v>10828108</v>
      </c>
      <c r="J195" s="5">
        <v>485666</v>
      </c>
      <c r="K195" s="5">
        <v>3946115</v>
      </c>
      <c r="L195" s="5">
        <v>4611600</v>
      </c>
      <c r="M195" s="5">
        <v>122</v>
      </c>
      <c r="N195" s="5">
        <v>6604910</v>
      </c>
      <c r="O195" s="5">
        <v>661884</v>
      </c>
      <c r="P195" s="5">
        <v>29927088</v>
      </c>
      <c r="Q195" s="5">
        <v>3207809</v>
      </c>
      <c r="R195" s="8">
        <v>300</v>
      </c>
      <c r="S195" s="5"/>
      <c r="T195" s="9" t="s">
        <v>19</v>
      </c>
      <c r="U195" s="5">
        <v>6760352</v>
      </c>
      <c r="V195" s="5">
        <v>59926</v>
      </c>
      <c r="W195" s="5">
        <v>233256</v>
      </c>
    </row>
    <row r="196" spans="1:23" ht="11.45" customHeight="1" x14ac:dyDescent="0.3">
      <c r="A196" s="3">
        <v>43100</v>
      </c>
      <c r="B196" s="5">
        <v>61307851</v>
      </c>
      <c r="C196" s="5">
        <v>44292</v>
      </c>
      <c r="D196" s="5">
        <v>248612</v>
      </c>
      <c r="E196" s="5">
        <v>31405</v>
      </c>
      <c r="F196" s="5">
        <v>708227</v>
      </c>
      <c r="G196" s="5">
        <v>3181686</v>
      </c>
      <c r="H196" s="5">
        <v>2004120</v>
      </c>
      <c r="I196" s="5">
        <v>10772913</v>
      </c>
      <c r="J196" s="5">
        <v>508762</v>
      </c>
      <c r="K196" s="5">
        <v>3962962</v>
      </c>
      <c r="L196" s="5">
        <v>4569276</v>
      </c>
      <c r="M196" s="5">
        <v>75</v>
      </c>
      <c r="N196" s="5">
        <v>6610222</v>
      </c>
      <c r="O196" s="5">
        <v>674626</v>
      </c>
      <c r="P196" s="5">
        <v>28996844</v>
      </c>
      <c r="Q196" s="5">
        <v>3223941</v>
      </c>
      <c r="R196" s="8">
        <v>372</v>
      </c>
      <c r="S196" s="5"/>
      <c r="T196" s="9" t="s">
        <v>19</v>
      </c>
      <c r="U196" s="5">
        <v>6962162</v>
      </c>
      <c r="V196" s="5">
        <v>58530</v>
      </c>
      <c r="W196" s="5">
        <v>247872</v>
      </c>
    </row>
    <row r="197" spans="1:23" ht="11.45" customHeight="1" x14ac:dyDescent="0.3">
      <c r="A197" s="3">
        <v>43131</v>
      </c>
      <c r="B197" s="5">
        <v>70917006</v>
      </c>
      <c r="C197" s="5">
        <v>56502</v>
      </c>
      <c r="D197" s="5">
        <v>258460</v>
      </c>
      <c r="E197" s="5">
        <v>34053</v>
      </c>
      <c r="F197" s="5">
        <v>465163</v>
      </c>
      <c r="G197" s="5">
        <v>3408733</v>
      </c>
      <c r="H197" s="5">
        <v>2313252</v>
      </c>
      <c r="I197" s="5">
        <v>12939815</v>
      </c>
      <c r="J197" s="5">
        <v>603434</v>
      </c>
      <c r="K197" s="5">
        <v>4637293</v>
      </c>
      <c r="L197" s="5">
        <v>4861908</v>
      </c>
      <c r="M197" s="5">
        <v>42</v>
      </c>
      <c r="N197" s="5">
        <v>7058413</v>
      </c>
      <c r="O197" s="5">
        <v>861225</v>
      </c>
      <c r="P197" s="5">
        <v>30138335</v>
      </c>
      <c r="Q197" s="5">
        <v>3956486</v>
      </c>
      <c r="R197" s="8">
        <v>330</v>
      </c>
      <c r="S197" s="5"/>
      <c r="T197" s="9" t="s">
        <v>19</v>
      </c>
      <c r="U197" s="5">
        <v>6746365</v>
      </c>
      <c r="V197" s="5">
        <v>56330</v>
      </c>
      <c r="W197" s="5">
        <v>271608</v>
      </c>
    </row>
    <row r="198" spans="1:23" ht="11.45" customHeight="1" x14ac:dyDescent="0.3">
      <c r="A198" s="3">
        <v>43159</v>
      </c>
      <c r="B198" s="5">
        <v>49385541</v>
      </c>
      <c r="C198" s="5">
        <v>36028</v>
      </c>
      <c r="D198" s="5">
        <v>196142</v>
      </c>
      <c r="E198" s="5">
        <v>25046</v>
      </c>
      <c r="F198" s="5">
        <v>429859</v>
      </c>
      <c r="G198" s="5">
        <v>2542843</v>
      </c>
      <c r="H198" s="5">
        <v>1608354</v>
      </c>
      <c r="I198" s="5">
        <v>8410227</v>
      </c>
      <c r="J198" s="5">
        <v>407285</v>
      </c>
      <c r="K198" s="5">
        <v>3363159</v>
      </c>
      <c r="L198" s="5">
        <v>3752412</v>
      </c>
      <c r="M198" s="5">
        <v>24</v>
      </c>
      <c r="N198" s="5">
        <v>5544702</v>
      </c>
      <c r="O198" s="5">
        <v>604463</v>
      </c>
      <c r="P198" s="5">
        <v>22074934</v>
      </c>
      <c r="Q198" s="5">
        <v>2817032</v>
      </c>
      <c r="R198" s="8">
        <v>139</v>
      </c>
      <c r="S198" s="5"/>
      <c r="T198" s="9" t="s">
        <v>19</v>
      </c>
      <c r="U198" s="5">
        <v>5588296</v>
      </c>
      <c r="V198" s="5">
        <v>48753</v>
      </c>
      <c r="W198" s="5">
        <v>197292</v>
      </c>
    </row>
    <row r="199" spans="1:23" ht="11.45" customHeight="1" x14ac:dyDescent="0.3">
      <c r="A199" s="3">
        <v>43190</v>
      </c>
      <c r="B199" s="5">
        <v>72093346</v>
      </c>
      <c r="C199" s="5">
        <v>53585</v>
      </c>
      <c r="D199" s="5">
        <v>292695</v>
      </c>
      <c r="E199" s="5">
        <v>39926</v>
      </c>
      <c r="F199" s="5">
        <v>537323</v>
      </c>
      <c r="G199" s="5">
        <v>3693010</v>
      </c>
      <c r="H199" s="5">
        <v>2377164</v>
      </c>
      <c r="I199" s="5">
        <v>12360780</v>
      </c>
      <c r="J199" s="5">
        <v>589514</v>
      </c>
      <c r="K199" s="5">
        <v>5073032</v>
      </c>
      <c r="L199" s="5">
        <v>4818168</v>
      </c>
      <c r="M199" s="5">
        <v>48</v>
      </c>
      <c r="N199" s="5">
        <v>8174821</v>
      </c>
      <c r="O199" s="5">
        <v>868533</v>
      </c>
      <c r="P199" s="5">
        <v>33264997</v>
      </c>
      <c r="Q199" s="5">
        <v>4115674</v>
      </c>
      <c r="R199" s="8">
        <v>415</v>
      </c>
      <c r="S199" s="5"/>
      <c r="T199" s="9" t="s">
        <v>19</v>
      </c>
      <c r="U199" s="5">
        <v>8408764</v>
      </c>
      <c r="V199" s="5">
        <v>68332</v>
      </c>
      <c r="W199" s="5">
        <v>228360</v>
      </c>
    </row>
    <row r="200" spans="1:23" ht="11.45" customHeight="1" x14ac:dyDescent="0.3">
      <c r="A200" s="3">
        <v>43220</v>
      </c>
      <c r="B200" s="5">
        <v>76541095</v>
      </c>
      <c r="C200" s="5">
        <v>54154</v>
      </c>
      <c r="D200" s="5">
        <v>313870</v>
      </c>
      <c r="E200" s="5">
        <v>34560</v>
      </c>
      <c r="F200" s="5">
        <v>584423</v>
      </c>
      <c r="G200" s="5">
        <v>3668756</v>
      </c>
      <c r="H200" s="5">
        <v>2425540</v>
      </c>
      <c r="I200" s="5">
        <v>13059549</v>
      </c>
      <c r="J200" s="5">
        <v>616457</v>
      </c>
      <c r="K200" s="5">
        <v>5366944</v>
      </c>
      <c r="L200" s="5">
        <v>5123640</v>
      </c>
      <c r="M200" s="5">
        <v>6</v>
      </c>
      <c r="N200" s="5">
        <v>8325838</v>
      </c>
      <c r="O200" s="5">
        <v>895745</v>
      </c>
      <c r="P200" s="5">
        <v>34408357</v>
      </c>
      <c r="Q200" s="5">
        <v>4225379</v>
      </c>
      <c r="R200" s="8">
        <v>270</v>
      </c>
      <c r="S200" s="5"/>
      <c r="T200" s="9" t="s">
        <v>19</v>
      </c>
      <c r="U200" s="5">
        <v>8052121</v>
      </c>
      <c r="V200" s="5">
        <v>63387</v>
      </c>
      <c r="W200" s="5">
        <v>262452</v>
      </c>
    </row>
    <row r="201" spans="1:23" ht="11.45" customHeight="1" x14ac:dyDescent="0.3">
      <c r="A201" s="3">
        <v>43251</v>
      </c>
      <c r="B201" s="5">
        <v>110993206</v>
      </c>
      <c r="C201" s="5">
        <v>84605</v>
      </c>
      <c r="D201" s="5">
        <v>443998</v>
      </c>
      <c r="E201" s="5">
        <v>48849</v>
      </c>
      <c r="F201" s="5">
        <v>911467</v>
      </c>
      <c r="G201" s="5">
        <v>4963231</v>
      </c>
      <c r="H201" s="5">
        <v>3293545</v>
      </c>
      <c r="I201" s="5">
        <v>17999570</v>
      </c>
      <c r="J201" s="5">
        <v>802808</v>
      </c>
      <c r="K201" s="5">
        <v>7277589</v>
      </c>
      <c r="L201" s="5">
        <v>6116436</v>
      </c>
      <c r="M201" s="5">
        <v>304</v>
      </c>
      <c r="N201" s="5">
        <v>11496762</v>
      </c>
      <c r="O201" s="5">
        <v>1232092</v>
      </c>
      <c r="P201" s="5">
        <v>52087844</v>
      </c>
      <c r="Q201" s="5">
        <v>5812557</v>
      </c>
      <c r="R201" s="8">
        <v>448</v>
      </c>
      <c r="S201" s="5"/>
      <c r="T201" s="9" t="s">
        <v>19</v>
      </c>
      <c r="U201" s="5">
        <v>11587018</v>
      </c>
      <c r="V201" s="5">
        <v>99264</v>
      </c>
      <c r="W201" s="5">
        <v>455748</v>
      </c>
    </row>
    <row r="202" spans="1:23" ht="11.45" customHeight="1" x14ac:dyDescent="0.3">
      <c r="A202" s="3">
        <v>43281</v>
      </c>
      <c r="B202" s="5">
        <v>86497712</v>
      </c>
      <c r="C202" s="5">
        <v>59092</v>
      </c>
      <c r="D202" s="5">
        <v>350875</v>
      </c>
      <c r="E202" s="5">
        <v>38057</v>
      </c>
      <c r="F202" s="5">
        <v>614761</v>
      </c>
      <c r="G202" s="5">
        <v>3605567</v>
      </c>
      <c r="H202" s="5">
        <v>2285881</v>
      </c>
      <c r="I202" s="5">
        <v>13513244</v>
      </c>
      <c r="J202" s="5">
        <v>597386</v>
      </c>
      <c r="K202" s="5">
        <v>4997686</v>
      </c>
      <c r="L202" s="5">
        <v>5013036</v>
      </c>
      <c r="M202" s="5">
        <v>17</v>
      </c>
      <c r="N202" s="5">
        <v>8417791</v>
      </c>
      <c r="O202" s="5">
        <v>852269</v>
      </c>
      <c r="P202" s="5">
        <v>41952813</v>
      </c>
      <c r="Q202" s="5">
        <v>4192515</v>
      </c>
      <c r="R202" s="8">
        <v>249</v>
      </c>
      <c r="S202" s="5"/>
      <c r="T202" s="9" t="s">
        <v>19</v>
      </c>
      <c r="U202" s="5">
        <v>8632851</v>
      </c>
      <c r="V202" s="5">
        <v>77080</v>
      </c>
      <c r="W202" s="5">
        <v>718308</v>
      </c>
    </row>
    <row r="203" spans="1:23" ht="11.45" customHeight="1" x14ac:dyDescent="0.3">
      <c r="A203" s="3">
        <v>43312</v>
      </c>
      <c r="B203" s="5">
        <v>99176027</v>
      </c>
      <c r="C203" s="5">
        <v>64512</v>
      </c>
      <c r="D203" s="5">
        <v>342030</v>
      </c>
      <c r="E203" s="5">
        <v>34403</v>
      </c>
      <c r="F203" s="5">
        <v>631969</v>
      </c>
      <c r="G203" s="5">
        <v>3536954</v>
      </c>
      <c r="H203" s="5">
        <v>2407521</v>
      </c>
      <c r="I203" s="5">
        <v>15330454</v>
      </c>
      <c r="J203" s="5">
        <v>657493</v>
      </c>
      <c r="K203" s="5">
        <v>5356543</v>
      </c>
      <c r="L203" s="5">
        <v>5197872</v>
      </c>
      <c r="M203" s="5">
        <v>0</v>
      </c>
      <c r="N203" s="5">
        <v>8792587</v>
      </c>
      <c r="O203" s="5">
        <v>913108</v>
      </c>
      <c r="P203" s="5">
        <v>49074668</v>
      </c>
      <c r="Q203" s="5">
        <v>4590547</v>
      </c>
      <c r="R203" s="8">
        <v>292</v>
      </c>
      <c r="S203" s="5"/>
      <c r="T203" s="9" t="s">
        <v>19</v>
      </c>
      <c r="U203" s="5">
        <v>8223428</v>
      </c>
      <c r="V203" s="5">
        <v>80100</v>
      </c>
      <c r="W203" s="5">
        <v>854928</v>
      </c>
    </row>
    <row r="204" spans="1:23" ht="11.45" customHeight="1" x14ac:dyDescent="0.3">
      <c r="A204" s="3">
        <v>43343</v>
      </c>
      <c r="B204" s="5">
        <v>99265352</v>
      </c>
      <c r="C204" s="5">
        <v>61548</v>
      </c>
      <c r="D204" s="5">
        <v>349380</v>
      </c>
      <c r="E204" s="5">
        <v>36048</v>
      </c>
      <c r="F204" s="5">
        <v>496197</v>
      </c>
      <c r="G204" s="5">
        <v>3356852</v>
      </c>
      <c r="H204" s="5">
        <v>2311189</v>
      </c>
      <c r="I204" s="5">
        <v>14947002</v>
      </c>
      <c r="J204" s="5">
        <v>656985</v>
      </c>
      <c r="K204" s="5">
        <v>5140837</v>
      </c>
      <c r="L204" s="5">
        <v>5527380</v>
      </c>
      <c r="M204" s="5">
        <v>89</v>
      </c>
      <c r="N204" s="5">
        <v>8251376</v>
      </c>
      <c r="O204" s="5">
        <v>872569</v>
      </c>
      <c r="P204" s="5">
        <v>50638967</v>
      </c>
      <c r="Q204" s="5">
        <v>4465913</v>
      </c>
      <c r="R204" s="8">
        <v>475</v>
      </c>
      <c r="S204" s="5"/>
      <c r="T204" s="9" t="s">
        <v>19</v>
      </c>
      <c r="U204" s="5">
        <v>6832777</v>
      </c>
      <c r="V204" s="5">
        <v>73184</v>
      </c>
      <c r="W204" s="5">
        <v>888132</v>
      </c>
    </row>
    <row r="205" spans="1:23" ht="11.45" customHeight="1" x14ac:dyDescent="0.3">
      <c r="A205" s="3">
        <v>43373</v>
      </c>
      <c r="B205" s="5">
        <v>78197839</v>
      </c>
      <c r="C205" s="5">
        <v>52035</v>
      </c>
      <c r="D205" s="5">
        <v>261242</v>
      </c>
      <c r="E205" s="5">
        <v>27524</v>
      </c>
      <c r="F205" s="5">
        <v>456308</v>
      </c>
      <c r="G205" s="5">
        <v>2889877</v>
      </c>
      <c r="H205" s="5">
        <v>1921246</v>
      </c>
      <c r="I205" s="5">
        <v>12227925</v>
      </c>
      <c r="J205" s="5">
        <v>552782</v>
      </c>
      <c r="K205" s="5">
        <v>4430509</v>
      </c>
      <c r="L205" s="5">
        <v>4425552</v>
      </c>
      <c r="M205" s="5">
        <v>10</v>
      </c>
      <c r="N205" s="5">
        <v>7024145</v>
      </c>
      <c r="O205" s="5">
        <v>714877</v>
      </c>
      <c r="P205" s="5">
        <v>38816662</v>
      </c>
      <c r="Q205" s="5">
        <v>3634520</v>
      </c>
      <c r="R205" s="5">
        <v>175</v>
      </c>
      <c r="S205" s="5"/>
      <c r="T205" s="9" t="s">
        <v>19</v>
      </c>
      <c r="U205" s="5">
        <v>6121878</v>
      </c>
      <c r="V205" s="5">
        <v>68344</v>
      </c>
      <c r="W205" s="5">
        <v>694296</v>
      </c>
    </row>
    <row r="206" spans="1:23" ht="11.45" customHeight="1" x14ac:dyDescent="0.3">
      <c r="A206" s="3">
        <v>43404</v>
      </c>
      <c r="B206" s="5">
        <v>84940413</v>
      </c>
      <c r="C206" s="5">
        <v>65168</v>
      </c>
      <c r="D206" s="5">
        <v>282193</v>
      </c>
      <c r="E206" s="5">
        <v>33641</v>
      </c>
      <c r="F206" s="5">
        <v>691313</v>
      </c>
      <c r="G206" s="5">
        <v>3664817</v>
      </c>
      <c r="H206" s="5">
        <v>2309746</v>
      </c>
      <c r="I206" s="5">
        <v>13452849</v>
      </c>
      <c r="J206" s="5">
        <v>639542</v>
      </c>
      <c r="K206" s="5">
        <v>5282994</v>
      </c>
      <c r="L206" s="5">
        <v>4943844</v>
      </c>
      <c r="M206" s="5">
        <v>112</v>
      </c>
      <c r="N206" s="5">
        <v>8362826</v>
      </c>
      <c r="O206" s="5">
        <v>831868</v>
      </c>
      <c r="P206" s="5">
        <v>40755343</v>
      </c>
      <c r="Q206" s="5">
        <v>4072564</v>
      </c>
      <c r="R206" s="5">
        <v>290</v>
      </c>
      <c r="S206" s="5"/>
      <c r="T206" s="9" t="s">
        <v>19</v>
      </c>
      <c r="U206" s="5">
        <v>8014042</v>
      </c>
      <c r="V206" s="5">
        <v>70668</v>
      </c>
      <c r="W206" s="5">
        <v>727560</v>
      </c>
    </row>
    <row r="207" spans="1:23" ht="11.45" customHeight="1" x14ac:dyDescent="0.3">
      <c r="A207" s="3">
        <v>43434</v>
      </c>
      <c r="B207" s="5">
        <v>65928110</v>
      </c>
      <c r="C207" s="5">
        <v>51310</v>
      </c>
      <c r="D207" s="5">
        <v>196499</v>
      </c>
      <c r="E207" s="5">
        <v>33412</v>
      </c>
      <c r="F207" s="5">
        <v>571532</v>
      </c>
      <c r="G207" s="5">
        <v>3044220</v>
      </c>
      <c r="H207" s="5">
        <v>1846654</v>
      </c>
      <c r="I207" s="5">
        <v>10155806</v>
      </c>
      <c r="J207" s="5">
        <v>499438</v>
      </c>
      <c r="K207" s="5">
        <v>4188068</v>
      </c>
      <c r="L207" s="5">
        <v>4300116</v>
      </c>
      <c r="M207" s="5">
        <v>145</v>
      </c>
      <c r="N207" s="5">
        <v>6794382</v>
      </c>
      <c r="O207" s="5">
        <v>675610</v>
      </c>
      <c r="P207" s="5">
        <v>30841273</v>
      </c>
      <c r="Q207" s="5">
        <v>3230147</v>
      </c>
      <c r="R207" s="5">
        <v>265</v>
      </c>
      <c r="S207" s="5"/>
      <c r="T207" s="9" t="s">
        <v>19</v>
      </c>
      <c r="U207" s="5">
        <v>6697267</v>
      </c>
      <c r="V207" s="5">
        <v>57003</v>
      </c>
      <c r="W207" s="5">
        <v>603024</v>
      </c>
    </row>
    <row r="208" spans="1:23" ht="11.45" customHeight="1" x14ac:dyDescent="0.3">
      <c r="A208" s="3">
        <v>43465</v>
      </c>
      <c r="B208" s="5">
        <v>61105568</v>
      </c>
      <c r="C208" s="5">
        <v>49484</v>
      </c>
      <c r="D208" s="5">
        <v>219000</v>
      </c>
      <c r="E208" s="5">
        <v>22819</v>
      </c>
      <c r="F208" s="5">
        <v>685866</v>
      </c>
      <c r="G208" s="5">
        <v>2979899</v>
      </c>
      <c r="H208" s="5">
        <v>1825237</v>
      </c>
      <c r="I208" s="5">
        <v>10074926</v>
      </c>
      <c r="J208" s="5">
        <v>495251</v>
      </c>
      <c r="K208" s="5">
        <v>4047388</v>
      </c>
      <c r="L208" s="5">
        <v>3563604</v>
      </c>
      <c r="M208" s="5">
        <v>4</v>
      </c>
      <c r="N208" s="5">
        <v>6617814</v>
      </c>
      <c r="O208" s="5">
        <v>667768</v>
      </c>
      <c r="P208" s="5">
        <v>27943019</v>
      </c>
      <c r="Q208" s="5">
        <v>3138547</v>
      </c>
      <c r="R208" s="5">
        <v>299</v>
      </c>
      <c r="S208" s="5"/>
      <c r="T208" s="9" t="s">
        <v>19</v>
      </c>
      <c r="U208" s="5">
        <v>6508621</v>
      </c>
      <c r="V208" s="5">
        <v>58308</v>
      </c>
      <c r="W208" s="5">
        <v>415548</v>
      </c>
    </row>
    <row r="209" spans="1:23" ht="11.45" customHeight="1" x14ac:dyDescent="0.3">
      <c r="A209" s="3">
        <v>43496</v>
      </c>
      <c r="B209" s="5">
        <v>76318154</v>
      </c>
      <c r="C209" s="5">
        <v>58579</v>
      </c>
      <c r="D209" s="5">
        <v>217421</v>
      </c>
      <c r="E209" s="5">
        <v>36485</v>
      </c>
      <c r="F209" s="5">
        <v>557863</v>
      </c>
      <c r="G209" s="5">
        <v>3453784</v>
      </c>
      <c r="H209" s="5">
        <v>2273574</v>
      </c>
      <c r="I209" s="5">
        <v>12608439</v>
      </c>
      <c r="J209" s="5">
        <v>620138</v>
      </c>
      <c r="K209" s="5">
        <v>4890463</v>
      </c>
      <c r="L209" s="5">
        <v>4737480</v>
      </c>
      <c r="M209" s="5">
        <v>155</v>
      </c>
      <c r="N209" s="5">
        <v>7532562</v>
      </c>
      <c r="O209" s="5">
        <v>898449</v>
      </c>
      <c r="P209" s="5">
        <v>31371203</v>
      </c>
      <c r="Q209" s="5">
        <v>4038960</v>
      </c>
      <c r="R209" s="5">
        <v>317</v>
      </c>
      <c r="S209" s="5"/>
      <c r="T209" s="9" t="s">
        <v>19</v>
      </c>
      <c r="U209" s="5">
        <v>7022528</v>
      </c>
      <c r="V209" s="5">
        <v>62997</v>
      </c>
      <c r="W209" s="5">
        <v>656364</v>
      </c>
    </row>
    <row r="210" spans="1:23" ht="11.45" customHeight="1" x14ac:dyDescent="0.3">
      <c r="A210" s="3">
        <v>43524</v>
      </c>
      <c r="B210" s="5">
        <v>48484342</v>
      </c>
      <c r="C210" s="5">
        <v>39005</v>
      </c>
      <c r="D210" s="5">
        <v>146615</v>
      </c>
      <c r="E210" s="5">
        <v>20487</v>
      </c>
      <c r="F210" s="5">
        <v>418485</v>
      </c>
      <c r="G210" s="5">
        <v>2385972</v>
      </c>
      <c r="H210" s="5">
        <v>1452413</v>
      </c>
      <c r="I210" s="5">
        <v>7585869</v>
      </c>
      <c r="J210" s="5">
        <v>395997</v>
      </c>
      <c r="K210" s="5">
        <v>3191687</v>
      </c>
      <c r="L210" s="5">
        <v>2990496</v>
      </c>
      <c r="M210" s="5">
        <v>60</v>
      </c>
      <c r="N210" s="5">
        <v>5462879</v>
      </c>
      <c r="O210" s="5">
        <v>573539</v>
      </c>
      <c r="P210" s="5">
        <v>21230394</v>
      </c>
      <c r="Q210" s="5">
        <v>2610529</v>
      </c>
      <c r="R210" s="5">
        <v>227</v>
      </c>
      <c r="S210" s="5"/>
      <c r="T210" s="9" t="s">
        <v>19</v>
      </c>
      <c r="U210" s="5">
        <v>5233234</v>
      </c>
      <c r="V210" s="5">
        <v>49186</v>
      </c>
      <c r="W210" s="5">
        <v>359940</v>
      </c>
    </row>
    <row r="211" spans="1:23" ht="11.45" customHeight="1" x14ac:dyDescent="0.3">
      <c r="A211" s="3">
        <v>43555</v>
      </c>
      <c r="B211" s="5">
        <v>81359822</v>
      </c>
      <c r="C211" s="5">
        <v>63915</v>
      </c>
      <c r="D211" s="5">
        <v>250046</v>
      </c>
      <c r="E211" s="5">
        <v>35346</v>
      </c>
      <c r="F211" s="5">
        <v>684343</v>
      </c>
      <c r="G211" s="5">
        <v>3851408</v>
      </c>
      <c r="H211" s="5">
        <v>2457006</v>
      </c>
      <c r="I211" s="5">
        <v>12339485</v>
      </c>
      <c r="J211" s="5">
        <v>621183</v>
      </c>
      <c r="K211" s="5">
        <v>5611255</v>
      </c>
      <c r="L211" s="5">
        <v>4049436</v>
      </c>
      <c r="M211" s="5">
        <v>102</v>
      </c>
      <c r="N211" s="5">
        <v>8971105</v>
      </c>
      <c r="O211" s="5">
        <v>962779</v>
      </c>
      <c r="P211" s="5">
        <v>36130590</v>
      </c>
      <c r="Q211" s="5">
        <v>4322743</v>
      </c>
      <c r="R211" s="5">
        <v>231</v>
      </c>
      <c r="S211" s="5"/>
      <c r="T211" s="9" t="s">
        <v>19</v>
      </c>
      <c r="U211" s="5">
        <v>8536239</v>
      </c>
      <c r="V211" s="5">
        <v>48067</v>
      </c>
      <c r="W211" s="5">
        <v>540432</v>
      </c>
    </row>
    <row r="212" spans="1:23" ht="11.45" customHeight="1" x14ac:dyDescent="0.3">
      <c r="A212" s="3">
        <v>43585</v>
      </c>
      <c r="B212" s="5">
        <v>92200549</v>
      </c>
      <c r="C212" s="5">
        <v>70291</v>
      </c>
      <c r="D212" s="5">
        <v>269634</v>
      </c>
      <c r="E212" s="5">
        <v>33445</v>
      </c>
      <c r="F212" s="5">
        <v>750269</v>
      </c>
      <c r="G212" s="5">
        <v>4069685</v>
      </c>
      <c r="H212" s="5">
        <v>2687510</v>
      </c>
      <c r="I212" s="5">
        <v>13474403</v>
      </c>
      <c r="J212" s="5">
        <v>680932</v>
      </c>
      <c r="K212" s="5">
        <v>6121269</v>
      </c>
      <c r="L212" s="5">
        <v>4827768</v>
      </c>
      <c r="M212" s="5">
        <v>47</v>
      </c>
      <c r="N212" s="5">
        <v>9810934</v>
      </c>
      <c r="O212" s="5">
        <v>1043877</v>
      </c>
      <c r="P212" s="5">
        <v>40868777</v>
      </c>
      <c r="Q212" s="5">
        <v>4727748</v>
      </c>
      <c r="R212" s="5">
        <v>224</v>
      </c>
      <c r="S212" s="5"/>
      <c r="T212" s="9" t="s">
        <v>19</v>
      </c>
      <c r="U212" s="5">
        <v>9053151</v>
      </c>
      <c r="V212" s="5">
        <v>56099</v>
      </c>
      <c r="W212" s="5">
        <v>803052</v>
      </c>
    </row>
    <row r="213" spans="1:23" ht="11.45" customHeight="1" x14ac:dyDescent="0.3">
      <c r="A213" s="3">
        <v>43616</v>
      </c>
      <c r="B213" s="5">
        <v>89959957</v>
      </c>
      <c r="C213" s="5">
        <v>67049</v>
      </c>
      <c r="D213" s="5">
        <v>251985</v>
      </c>
      <c r="E213" s="5">
        <v>38812</v>
      </c>
      <c r="F213" s="5">
        <v>715063</v>
      </c>
      <c r="G213" s="5">
        <v>3912784</v>
      </c>
      <c r="H213" s="5">
        <v>2543437</v>
      </c>
      <c r="I213" s="5">
        <v>12938016</v>
      </c>
      <c r="J213" s="5">
        <v>629719</v>
      </c>
      <c r="K213" s="5">
        <v>5622377</v>
      </c>
      <c r="L213" s="5">
        <v>4432704</v>
      </c>
      <c r="M213" s="5">
        <v>12</v>
      </c>
      <c r="N213" s="5">
        <v>9380694</v>
      </c>
      <c r="O213" s="5">
        <v>978680</v>
      </c>
      <c r="P213" s="5">
        <v>40363529</v>
      </c>
      <c r="Q213" s="5">
        <v>4469752</v>
      </c>
      <c r="R213" s="5">
        <v>297</v>
      </c>
      <c r="S213" s="5"/>
      <c r="T213" s="9" t="s">
        <v>19</v>
      </c>
      <c r="U213" s="5">
        <v>8552947</v>
      </c>
      <c r="V213" s="5">
        <v>56555</v>
      </c>
      <c r="W213" s="5">
        <v>695772</v>
      </c>
    </row>
    <row r="214" spans="1:23" ht="11.45" customHeight="1" x14ac:dyDescent="0.3">
      <c r="A214" s="3">
        <v>43646</v>
      </c>
      <c r="B214" s="5">
        <v>83977723</v>
      </c>
      <c r="C214" s="5">
        <v>65853</v>
      </c>
      <c r="D214" s="5">
        <v>265113</v>
      </c>
      <c r="E214" s="5">
        <v>31781</v>
      </c>
      <c r="F214" s="5">
        <v>807816</v>
      </c>
      <c r="G214" s="5">
        <v>3422929</v>
      </c>
      <c r="H214" s="5">
        <v>2226132</v>
      </c>
      <c r="I214" s="5">
        <v>12081922</v>
      </c>
      <c r="J214" s="5">
        <v>563070</v>
      </c>
      <c r="K214" s="5">
        <v>4972552</v>
      </c>
      <c r="L214" s="5">
        <v>4013496</v>
      </c>
      <c r="M214" s="5">
        <v>62</v>
      </c>
      <c r="N214" s="5">
        <v>8499809</v>
      </c>
      <c r="O214" s="5">
        <v>846256</v>
      </c>
      <c r="P214" s="5">
        <v>39047553</v>
      </c>
      <c r="Q214" s="5">
        <v>3955263</v>
      </c>
      <c r="R214" s="5">
        <v>199</v>
      </c>
      <c r="S214" s="5"/>
      <c r="T214" s="9" t="s">
        <v>19</v>
      </c>
      <c r="U214" s="5">
        <v>7911258</v>
      </c>
      <c r="V214" s="5">
        <v>51154</v>
      </c>
      <c r="W214" s="5">
        <v>634236</v>
      </c>
    </row>
    <row r="215" spans="1:23" ht="11.45" customHeight="1" x14ac:dyDescent="0.3">
      <c r="A215" s="3">
        <v>43677</v>
      </c>
      <c r="B215" s="5">
        <v>101767678</v>
      </c>
      <c r="C215" s="5">
        <v>67864</v>
      </c>
      <c r="D215" s="5">
        <v>277746</v>
      </c>
      <c r="E215" s="5">
        <v>34828</v>
      </c>
      <c r="F215" s="5">
        <v>830194</v>
      </c>
      <c r="G215" s="5">
        <v>3602755</v>
      </c>
      <c r="H215" s="5">
        <v>2435915</v>
      </c>
      <c r="I215" s="5">
        <v>13886252</v>
      </c>
      <c r="J215" s="5">
        <v>666415</v>
      </c>
      <c r="K215" s="5">
        <v>5491676</v>
      </c>
      <c r="L215" s="5">
        <v>4674888</v>
      </c>
      <c r="M215" s="5">
        <v>125</v>
      </c>
      <c r="N215" s="5">
        <v>9178115</v>
      </c>
      <c r="O215" s="5">
        <v>946084</v>
      </c>
      <c r="P215" s="5">
        <v>46967477</v>
      </c>
      <c r="Q215" s="5">
        <v>4490138</v>
      </c>
      <c r="R215" s="5">
        <v>377</v>
      </c>
      <c r="S215" s="5"/>
      <c r="T215" s="9" t="s">
        <v>19</v>
      </c>
      <c r="U215" s="5">
        <v>7915867</v>
      </c>
      <c r="V215" s="5">
        <v>49142</v>
      </c>
      <c r="W215" s="5">
        <v>823188</v>
      </c>
    </row>
    <row r="216" spans="1:23" ht="11.45" customHeight="1" x14ac:dyDescent="0.3">
      <c r="A216" s="3">
        <v>43708</v>
      </c>
      <c r="B216" s="5">
        <v>96889624</v>
      </c>
      <c r="C216" s="5">
        <v>69313</v>
      </c>
      <c r="D216" s="5">
        <v>285697</v>
      </c>
      <c r="E216" s="5">
        <v>31014</v>
      </c>
      <c r="F216" s="5">
        <v>679665</v>
      </c>
      <c r="G216" s="5">
        <v>3277064</v>
      </c>
      <c r="H216" s="5">
        <v>2256004</v>
      </c>
      <c r="I216" s="5">
        <v>13199709</v>
      </c>
      <c r="J216" s="5">
        <v>608404</v>
      </c>
      <c r="K216" s="5">
        <v>5025672</v>
      </c>
      <c r="L216" s="5">
        <v>4039620</v>
      </c>
      <c r="M216" s="5">
        <v>27</v>
      </c>
      <c r="N216" s="5">
        <v>8365261</v>
      </c>
      <c r="O216" s="5">
        <v>882991</v>
      </c>
      <c r="P216" s="5">
        <v>46051763</v>
      </c>
      <c r="Q216" s="5">
        <v>4240671</v>
      </c>
      <c r="R216" s="5">
        <v>353</v>
      </c>
      <c r="S216" s="5"/>
      <c r="T216" s="9" t="s">
        <v>19</v>
      </c>
      <c r="U216" s="5">
        <v>6411329</v>
      </c>
      <c r="V216" s="5">
        <v>56318</v>
      </c>
      <c r="W216" s="5">
        <v>759492</v>
      </c>
    </row>
    <row r="217" spans="1:23" ht="11.45" customHeight="1" x14ac:dyDescent="0.3">
      <c r="A217" s="3">
        <v>43738</v>
      </c>
      <c r="B217" s="6">
        <v>87197907</v>
      </c>
      <c r="C217" s="6">
        <v>65828</v>
      </c>
      <c r="D217" s="6">
        <v>240680</v>
      </c>
      <c r="E217" s="6">
        <v>26512</v>
      </c>
      <c r="F217" s="6">
        <v>669692</v>
      </c>
      <c r="G217" s="6">
        <v>3133869</v>
      </c>
      <c r="H217" s="6">
        <v>2110509</v>
      </c>
      <c r="I217" s="6">
        <v>12004846</v>
      </c>
      <c r="J217" s="6">
        <v>573737</v>
      </c>
      <c r="K217" s="6">
        <v>4776883</v>
      </c>
      <c r="L217" s="6">
        <v>3936972</v>
      </c>
      <c r="M217" s="6">
        <v>34</v>
      </c>
      <c r="N217" s="6">
        <v>8031553</v>
      </c>
      <c r="O217" s="6">
        <v>788989</v>
      </c>
      <c r="P217" s="6">
        <v>41086431</v>
      </c>
      <c r="Q217" s="6">
        <v>3831199</v>
      </c>
      <c r="R217" s="6">
        <v>268</v>
      </c>
      <c r="S217" s="7"/>
      <c r="T217" s="9" t="s">
        <v>19</v>
      </c>
      <c r="U217" s="6">
        <v>6545648</v>
      </c>
      <c r="V217" s="6">
        <v>68174</v>
      </c>
      <c r="W217" s="5">
        <v>667560</v>
      </c>
    </row>
    <row r="218" spans="1:23" ht="11.45" customHeight="1" x14ac:dyDescent="0.3">
      <c r="A218" s="3">
        <v>43769</v>
      </c>
      <c r="B218" s="7">
        <v>82880111</v>
      </c>
      <c r="C218" s="6">
        <v>74544</v>
      </c>
      <c r="D218" s="6">
        <v>239130</v>
      </c>
      <c r="E218" s="6">
        <v>31902</v>
      </c>
      <c r="F218" s="6">
        <v>744458</v>
      </c>
      <c r="G218" s="6">
        <v>3435045</v>
      </c>
      <c r="H218" s="6">
        <v>2164563</v>
      </c>
      <c r="I218" s="6">
        <v>11624789</v>
      </c>
      <c r="J218" s="6">
        <v>579078</v>
      </c>
      <c r="K218" s="6">
        <v>4896635</v>
      </c>
      <c r="L218" s="6">
        <v>4266204</v>
      </c>
      <c r="M218" s="6">
        <v>119</v>
      </c>
      <c r="N218" s="6">
        <v>8356377</v>
      </c>
      <c r="O218" s="6">
        <v>800713</v>
      </c>
      <c r="P218" s="6">
        <v>38095069</v>
      </c>
      <c r="Q218" s="6">
        <v>3778100</v>
      </c>
      <c r="R218" s="6">
        <v>376</v>
      </c>
      <c r="S218" s="7"/>
      <c r="T218" s="9" t="s">
        <v>19</v>
      </c>
      <c r="U218" s="6">
        <v>7336719</v>
      </c>
      <c r="V218" s="6">
        <v>82028</v>
      </c>
      <c r="W218" s="5">
        <v>706788</v>
      </c>
    </row>
    <row r="219" spans="1:23" ht="11.45" customHeight="1" x14ac:dyDescent="0.3">
      <c r="A219" s="3">
        <v>43799</v>
      </c>
      <c r="B219" s="7">
        <v>67023801</v>
      </c>
      <c r="C219" s="6">
        <v>52871</v>
      </c>
      <c r="D219" s="6">
        <v>214225</v>
      </c>
      <c r="E219" s="6">
        <v>29543</v>
      </c>
      <c r="F219" s="6">
        <v>717728</v>
      </c>
      <c r="G219" s="6">
        <v>2954434</v>
      </c>
      <c r="H219" s="6">
        <v>1824150</v>
      </c>
      <c r="I219" s="6">
        <v>9379090</v>
      </c>
      <c r="J219" s="6">
        <v>457371</v>
      </c>
      <c r="K219" s="6">
        <v>4090149</v>
      </c>
      <c r="L219" s="6">
        <v>3321348</v>
      </c>
      <c r="M219" s="6">
        <v>76</v>
      </c>
      <c r="N219" s="6">
        <v>7089135</v>
      </c>
      <c r="O219" s="6">
        <v>689476</v>
      </c>
      <c r="P219" s="6">
        <v>30073673</v>
      </c>
      <c r="Q219" s="6">
        <v>3162412</v>
      </c>
      <c r="R219" s="6">
        <v>419</v>
      </c>
      <c r="S219" s="7"/>
      <c r="T219" s="9" t="s">
        <v>19</v>
      </c>
      <c r="U219" s="6">
        <v>6387131</v>
      </c>
      <c r="V219" s="6">
        <v>65279</v>
      </c>
      <c r="W219" s="5">
        <v>472548</v>
      </c>
    </row>
    <row r="220" spans="1:23" ht="11.45" customHeight="1" x14ac:dyDescent="0.3">
      <c r="A220" s="3">
        <v>43830</v>
      </c>
      <c r="B220" s="7">
        <v>61698309</v>
      </c>
      <c r="C220" s="6">
        <v>53124</v>
      </c>
      <c r="D220" s="6">
        <v>160780</v>
      </c>
      <c r="E220" s="6">
        <v>32080</v>
      </c>
      <c r="F220" s="6">
        <v>695541</v>
      </c>
      <c r="G220" s="6">
        <v>2864608</v>
      </c>
      <c r="H220" s="6">
        <v>1796311</v>
      </c>
      <c r="I220" s="6">
        <v>9032962</v>
      </c>
      <c r="J220" s="6">
        <v>449119</v>
      </c>
      <c r="K220" s="6">
        <v>3909460</v>
      </c>
      <c r="L220" s="6">
        <v>2914584</v>
      </c>
      <c r="M220" s="6">
        <v>112</v>
      </c>
      <c r="N220" s="6">
        <v>6809056</v>
      </c>
      <c r="O220" s="6">
        <v>654827</v>
      </c>
      <c r="P220" s="6">
        <v>27352822</v>
      </c>
      <c r="Q220" s="6">
        <v>3053695</v>
      </c>
      <c r="R220" s="6">
        <v>324</v>
      </c>
      <c r="S220" s="6"/>
      <c r="T220" s="9" t="s">
        <v>19</v>
      </c>
      <c r="U220" s="6">
        <v>6282796</v>
      </c>
      <c r="V220" s="6">
        <v>62270</v>
      </c>
      <c r="W220" s="5">
        <v>397956</v>
      </c>
    </row>
    <row r="221" spans="1:23" ht="11.45" customHeight="1" x14ac:dyDescent="0.3">
      <c r="A221" s="3">
        <v>43861</v>
      </c>
      <c r="B221" s="5">
        <v>76336461</v>
      </c>
      <c r="C221" s="6">
        <v>62437</v>
      </c>
      <c r="D221" s="6">
        <v>218595</v>
      </c>
      <c r="E221" s="6">
        <v>33362</v>
      </c>
      <c r="F221" s="6">
        <v>625414</v>
      </c>
      <c r="G221" s="6">
        <v>3369601</v>
      </c>
      <c r="H221" s="6">
        <v>2222178</v>
      </c>
      <c r="I221" s="6">
        <v>11273303</v>
      </c>
      <c r="J221" s="6">
        <v>556416</v>
      </c>
      <c r="K221" s="6">
        <v>4712103</v>
      </c>
      <c r="L221" s="6">
        <v>3854544</v>
      </c>
      <c r="M221" s="6">
        <v>12</v>
      </c>
      <c r="N221" s="6">
        <v>7786783</v>
      </c>
      <c r="O221" s="6">
        <v>867566</v>
      </c>
      <c r="P221" s="6">
        <v>30915928</v>
      </c>
      <c r="Q221" s="6">
        <v>3913069</v>
      </c>
      <c r="R221" s="6">
        <v>230</v>
      </c>
      <c r="S221" s="6"/>
      <c r="T221" s="9" t="s">
        <v>19</v>
      </c>
      <c r="U221" s="6">
        <v>6577950</v>
      </c>
      <c r="V221" s="6">
        <v>77159</v>
      </c>
      <c r="W221" s="5">
        <v>591144</v>
      </c>
    </row>
    <row r="222" spans="1:23" ht="11.45" customHeight="1" x14ac:dyDescent="0.3">
      <c r="A222" s="3">
        <v>43890</v>
      </c>
      <c r="B222" s="5">
        <v>66176193</v>
      </c>
      <c r="C222" s="6">
        <v>55441</v>
      </c>
      <c r="D222" s="6">
        <v>200834</v>
      </c>
      <c r="E222" s="6">
        <v>31126</v>
      </c>
      <c r="F222" s="6">
        <v>638597</v>
      </c>
      <c r="G222" s="6">
        <v>3090141</v>
      </c>
      <c r="H222" s="6">
        <v>1929016</v>
      </c>
      <c r="I222" s="6">
        <v>9201220</v>
      </c>
      <c r="J222" s="6">
        <v>459490</v>
      </c>
      <c r="K222" s="6">
        <v>4355443</v>
      </c>
      <c r="L222" s="6">
        <v>3038208</v>
      </c>
      <c r="M222" s="6">
        <v>98</v>
      </c>
      <c r="N222" s="6">
        <v>7423787</v>
      </c>
      <c r="O222" s="6">
        <v>746468</v>
      </c>
      <c r="P222" s="6">
        <v>28236433</v>
      </c>
      <c r="Q222" s="6">
        <v>3489045</v>
      </c>
      <c r="R222" s="6">
        <v>353</v>
      </c>
      <c r="S222" s="6"/>
      <c r="T222" s="9" t="s">
        <v>19</v>
      </c>
      <c r="U222" s="6">
        <v>6681163</v>
      </c>
      <c r="V222" s="6">
        <v>75692</v>
      </c>
      <c r="W222" s="5">
        <v>441696</v>
      </c>
    </row>
    <row r="223" spans="1:23" ht="11.45" customHeight="1" x14ac:dyDescent="0.3">
      <c r="A223" s="22">
        <v>43921</v>
      </c>
      <c r="B223" s="19">
        <v>81651737.864419296</v>
      </c>
      <c r="C223" s="19">
        <v>77952.924433293956</v>
      </c>
      <c r="D223" s="20">
        <v>229606.51765617894</v>
      </c>
      <c r="E223" s="19">
        <v>32061.568430320036</v>
      </c>
      <c r="F223" s="19">
        <v>594776.94577070337</v>
      </c>
      <c r="G223" s="20">
        <v>3397909.031914487</v>
      </c>
      <c r="H223" s="20">
        <v>2276693.9669986591</v>
      </c>
      <c r="I223" s="19">
        <v>10521424.651451921</v>
      </c>
      <c r="J223" s="19">
        <v>520339.64920307137</v>
      </c>
      <c r="K223" s="20">
        <v>5201079.7691533286</v>
      </c>
      <c r="L223" s="19">
        <v>2232854.8205699585</v>
      </c>
      <c r="M223" s="20">
        <v>65.66856032511609</v>
      </c>
      <c r="N223" s="19">
        <v>8120421.8962850086</v>
      </c>
      <c r="O223" s="19">
        <v>887337.49160347471</v>
      </c>
      <c r="P223" s="20">
        <v>31458928.771631885</v>
      </c>
      <c r="Q223" s="20">
        <v>4374901.3051561126</v>
      </c>
      <c r="R223" s="19">
        <v>184.82809954687519</v>
      </c>
      <c r="S223" s="20"/>
      <c r="T223" s="21" t="s">
        <v>19</v>
      </c>
      <c r="U223" s="19">
        <v>6992677.0024421606</v>
      </c>
      <c r="V223" s="19">
        <v>68181.846853346025</v>
      </c>
      <c r="W223" s="5">
        <v>609810.8722748548</v>
      </c>
    </row>
    <row r="224" spans="1:23" ht="11.45" customHeight="1" x14ac:dyDescent="0.3">
      <c r="A224" s="22">
        <v>43951</v>
      </c>
      <c r="B224" s="19">
        <v>90051667.034854144</v>
      </c>
      <c r="C224" s="19">
        <v>82507.51922393369</v>
      </c>
      <c r="D224" s="20">
        <v>297902.53943405632</v>
      </c>
      <c r="E224" s="19">
        <v>33900.511598947691</v>
      </c>
      <c r="F224" s="19">
        <v>701550.38992515497</v>
      </c>
      <c r="G224" s="20">
        <v>3315163.6165945767</v>
      </c>
      <c r="H224" s="20">
        <v>2383154.7379856934</v>
      </c>
      <c r="I224" s="19">
        <v>11477680.088627337</v>
      </c>
      <c r="J224" s="19">
        <v>556463.3605637853</v>
      </c>
      <c r="K224" s="20">
        <v>5206300.4331562491</v>
      </c>
      <c r="L224" s="19">
        <v>2646207.7156890891</v>
      </c>
      <c r="M224" s="20">
        <v>62.886964681166653</v>
      </c>
      <c r="N224" s="19">
        <v>8372805.0976357069</v>
      </c>
      <c r="O224" s="19">
        <v>894367.78539786022</v>
      </c>
      <c r="P224" s="20">
        <v>34468024.878590018</v>
      </c>
      <c r="Q224" s="20">
        <v>4366517.155079064</v>
      </c>
      <c r="R224" s="19">
        <v>186.58128798983461</v>
      </c>
      <c r="S224" s="20"/>
      <c r="T224" s="21" t="s">
        <v>19</v>
      </c>
      <c r="U224" s="19">
        <v>7191976.2855067812</v>
      </c>
      <c r="V224" s="19">
        <v>70388.971860920981</v>
      </c>
      <c r="W224" s="5">
        <v>640041.15305839234</v>
      </c>
    </row>
    <row r="225" spans="1:23" ht="11.45" customHeight="1" x14ac:dyDescent="0.3">
      <c r="A225" s="22">
        <v>43982</v>
      </c>
      <c r="B225" s="19">
        <v>99247227.71456033</v>
      </c>
      <c r="C225" s="19">
        <v>80177.962362099031</v>
      </c>
      <c r="D225" s="20">
        <v>258406.69873896125</v>
      </c>
      <c r="E225" s="19">
        <v>38060.864963792774</v>
      </c>
      <c r="F225" s="19">
        <v>663091.14369781571</v>
      </c>
      <c r="G225" s="20">
        <v>3467184.9156351327</v>
      </c>
      <c r="H225" s="20">
        <v>2350501.6895639314</v>
      </c>
      <c r="I225" s="19">
        <v>11994780.640645837</v>
      </c>
      <c r="J225" s="19">
        <v>581576.59706539917</v>
      </c>
      <c r="K225" s="20">
        <v>5735774.3722861055</v>
      </c>
      <c r="L225" s="19">
        <v>2891132.6102370452</v>
      </c>
      <c r="M225" s="20">
        <v>59.971184232649399</v>
      </c>
      <c r="N225" s="19">
        <v>8700692.2533972524</v>
      </c>
      <c r="O225" s="19">
        <v>901850.63972507196</v>
      </c>
      <c r="P225" s="20">
        <v>37345560.754139811</v>
      </c>
      <c r="Q225" s="20">
        <v>4357600.4889163012</v>
      </c>
      <c r="R225" s="19">
        <v>188.44733429038752</v>
      </c>
      <c r="S225" s="20"/>
      <c r="T225" s="21" t="s">
        <v>19</v>
      </c>
      <c r="U225" s="19">
        <v>7875839.1202802146</v>
      </c>
      <c r="V225" s="19">
        <v>67551.606006233385</v>
      </c>
      <c r="W225" s="5">
        <v>629231.22538104304</v>
      </c>
    </row>
    <row r="226" spans="1:23" ht="11.45" customHeight="1" x14ac:dyDescent="0.3">
      <c r="A226" s="22">
        <v>44012</v>
      </c>
      <c r="B226" s="19">
        <v>91529520.064627707</v>
      </c>
      <c r="C226" s="19">
        <v>81337.600914218579</v>
      </c>
      <c r="D226" s="20">
        <v>207379.90977897725</v>
      </c>
      <c r="E226" s="19">
        <v>31792.811942156532</v>
      </c>
      <c r="F226" s="19">
        <v>693772.30346695625</v>
      </c>
      <c r="G226" s="20">
        <v>2929446.5994672426</v>
      </c>
      <c r="H226" s="20">
        <v>2248115.0406392538</v>
      </c>
      <c r="I226" s="19">
        <v>11079051.90623326</v>
      </c>
      <c r="J226" s="19">
        <v>509098.34480857564</v>
      </c>
      <c r="K226" s="20">
        <v>5125275.559800664</v>
      </c>
      <c r="L226" s="19">
        <v>2559176.6300847139</v>
      </c>
      <c r="M226" s="20">
        <v>57.273909836735619</v>
      </c>
      <c r="N226" s="19">
        <v>7736910.1770412894</v>
      </c>
      <c r="O226" s="19">
        <v>908880.93351945723</v>
      </c>
      <c r="P226" s="20">
        <v>38331810.828686647</v>
      </c>
      <c r="Q226" s="20">
        <v>4349229.8606562251</v>
      </c>
      <c r="R226" s="19">
        <v>190.20052273334699</v>
      </c>
      <c r="S226" s="20"/>
      <c r="T226" s="21" t="s">
        <v>19</v>
      </c>
      <c r="U226" s="19">
        <v>6971832.961306463</v>
      </c>
      <c r="V226" s="19">
        <v>68552.957623795955</v>
      </c>
      <c r="W226" s="5">
        <v>617063.42228358588</v>
      </c>
    </row>
    <row r="227" spans="1:23" ht="11.45" customHeight="1" x14ac:dyDescent="0.3">
      <c r="A227" s="22">
        <v>44043</v>
      </c>
      <c r="B227" s="19">
        <v>103705430.59945919</v>
      </c>
      <c r="C227" s="19">
        <v>84600.839257935004</v>
      </c>
      <c r="D227" s="20">
        <v>263547.46905534499</v>
      </c>
      <c r="E227" s="19">
        <v>32283.817101027285</v>
      </c>
      <c r="F227" s="19">
        <v>676691.53644786438</v>
      </c>
      <c r="G227" s="20">
        <v>3063242.2713366472</v>
      </c>
      <c r="H227" s="20">
        <v>2250388.3632161585</v>
      </c>
      <c r="I227" s="19">
        <v>12759356.359776612</v>
      </c>
      <c r="J227" s="19">
        <v>562038.16838656191</v>
      </c>
      <c r="K227" s="20">
        <v>5325953.0783904763</v>
      </c>
      <c r="L227" s="19">
        <v>3003546.7089540847</v>
      </c>
      <c r="M227" s="20">
        <v>54.447878641121953</v>
      </c>
      <c r="N227" s="19">
        <v>7935194.9515141798</v>
      </c>
      <c r="O227" s="19">
        <v>916363.78784666921</v>
      </c>
      <c r="P227" s="20">
        <v>45081770.709850185</v>
      </c>
      <c r="Q227" s="20">
        <v>4340327.586749264</v>
      </c>
      <c r="R227" s="19">
        <v>192.06656903389984</v>
      </c>
      <c r="S227" s="20"/>
      <c r="T227" s="21" t="s">
        <v>19</v>
      </c>
      <c r="U227" s="19">
        <v>6548343.9848048799</v>
      </c>
      <c r="V227" s="19">
        <v>67059.470774466376</v>
      </c>
      <c r="W227" s="5">
        <v>577452.08491960133</v>
      </c>
    </row>
    <row r="228" spans="1:23" ht="11.45" customHeight="1" x14ac:dyDescent="0.3">
      <c r="A228" s="22">
        <v>44074</v>
      </c>
      <c r="B228" s="19">
        <v>101591927.72207931</v>
      </c>
      <c r="C228" s="19">
        <v>79132.153808519739</v>
      </c>
      <c r="D228" s="20">
        <v>253387.86533648131</v>
      </c>
      <c r="E228" s="19">
        <v>30579.425963755668</v>
      </c>
      <c r="F228" s="19">
        <v>613567.68069150567</v>
      </c>
      <c r="G228" s="20">
        <v>2750940.5650519119</v>
      </c>
      <c r="H228" s="20">
        <v>2012287.2015963036</v>
      </c>
      <c r="I228" s="19">
        <v>12197403.35326503</v>
      </c>
      <c r="J228" s="19">
        <v>541145.87997260666</v>
      </c>
      <c r="K228" s="20">
        <v>5078485.7872131774</v>
      </c>
      <c r="L228" s="19">
        <v>2848889.5144651099</v>
      </c>
      <c r="M228" s="20">
        <v>51.7515022832103</v>
      </c>
      <c r="N228" s="19">
        <v>7383972.6241265684</v>
      </c>
      <c r="O228" s="19">
        <v>923620.36190746643</v>
      </c>
      <c r="P228" s="20">
        <v>43671733.057101436</v>
      </c>
      <c r="Q228" s="20">
        <v>4331701.6034430359</v>
      </c>
      <c r="R228" s="19">
        <v>193.87618640565603</v>
      </c>
      <c r="S228" s="20"/>
      <c r="T228" s="21" t="s">
        <v>19</v>
      </c>
      <c r="U228" s="19">
        <v>5468534.6456594942</v>
      </c>
      <c r="V228" s="19">
        <v>67015.146881237233</v>
      </c>
      <c r="W228" s="5">
        <v>546333.24208252283</v>
      </c>
    </row>
    <row r="229" spans="1:23" ht="11.45" customHeight="1" x14ac:dyDescent="0.3">
      <c r="A229" s="3">
        <v>44104</v>
      </c>
      <c r="B229" s="7">
        <v>102922376</v>
      </c>
      <c r="C229" s="7">
        <v>81201</v>
      </c>
      <c r="D229" s="7">
        <v>271550</v>
      </c>
      <c r="E229" s="7">
        <v>31373</v>
      </c>
      <c r="F229" s="7">
        <v>673559</v>
      </c>
      <c r="G229" s="7">
        <v>3140887</v>
      </c>
      <c r="H229" s="7">
        <v>2151359</v>
      </c>
      <c r="I229" s="7">
        <v>12416119</v>
      </c>
      <c r="J229" s="7">
        <v>570892</v>
      </c>
      <c r="K229" s="7">
        <v>5173803</v>
      </c>
      <c r="L229" s="7">
        <v>3208848</v>
      </c>
      <c r="M229" s="7">
        <v>48</v>
      </c>
      <c r="N229" s="7">
        <v>8226028</v>
      </c>
      <c r="O229" s="7">
        <v>922676</v>
      </c>
      <c r="P229" s="7">
        <v>46327436</v>
      </c>
      <c r="Q229" s="7">
        <v>4554626</v>
      </c>
      <c r="R229" s="7">
        <v>191</v>
      </c>
      <c r="S229" s="7"/>
      <c r="T229" s="9" t="s">
        <v>19</v>
      </c>
      <c r="U229" s="7">
        <v>7051703</v>
      </c>
      <c r="V229" s="7">
        <v>71176</v>
      </c>
      <c r="W229" s="5">
        <v>687312</v>
      </c>
    </row>
    <row r="230" spans="1:23" ht="11.45" customHeight="1" x14ac:dyDescent="0.3">
      <c r="A230" s="3">
        <v>44135</v>
      </c>
      <c r="B230" s="7">
        <v>89181906</v>
      </c>
      <c r="C230" s="7">
        <v>78870</v>
      </c>
      <c r="D230" s="7">
        <v>235350</v>
      </c>
      <c r="E230" s="7">
        <v>31747</v>
      </c>
      <c r="F230" s="7">
        <v>664350</v>
      </c>
      <c r="G230" s="7">
        <v>2953460</v>
      </c>
      <c r="H230" s="7">
        <v>1978283</v>
      </c>
      <c r="I230" s="7">
        <v>10898352</v>
      </c>
      <c r="J230" s="7">
        <v>525473</v>
      </c>
      <c r="K230" s="7">
        <v>4792772</v>
      </c>
      <c r="L230" s="7">
        <v>3013272</v>
      </c>
      <c r="M230" s="7">
        <v>69</v>
      </c>
      <c r="N230" s="7">
        <v>7639797</v>
      </c>
      <c r="O230" s="7">
        <v>850063</v>
      </c>
      <c r="P230" s="7">
        <v>39836841</v>
      </c>
      <c r="Q230" s="7">
        <v>4098827</v>
      </c>
      <c r="R230" s="7">
        <v>318</v>
      </c>
      <c r="S230" s="7"/>
      <c r="T230" s="9" t="s">
        <v>19</v>
      </c>
      <c r="U230" s="7">
        <v>6921674</v>
      </c>
      <c r="V230" s="7">
        <v>74274</v>
      </c>
      <c r="W230" s="5">
        <v>591744</v>
      </c>
    </row>
    <row r="231" spans="1:23" ht="11.45" customHeight="1" x14ac:dyDescent="0.3">
      <c r="A231" s="3">
        <v>44165</v>
      </c>
      <c r="B231" s="7">
        <v>74516847</v>
      </c>
      <c r="C231" s="7">
        <v>71291</v>
      </c>
      <c r="D231" s="7">
        <v>176757</v>
      </c>
      <c r="E231" s="7">
        <v>29386</v>
      </c>
      <c r="F231" s="7">
        <v>608614</v>
      </c>
      <c r="G231" s="7">
        <v>2755083</v>
      </c>
      <c r="H231" s="7">
        <v>1824554</v>
      </c>
      <c r="I231" s="7">
        <v>9487321</v>
      </c>
      <c r="J231" s="7">
        <v>451918</v>
      </c>
      <c r="K231" s="7">
        <v>4343439</v>
      </c>
      <c r="L231" s="7">
        <v>2495064</v>
      </c>
      <c r="M231" s="7">
        <v>43</v>
      </c>
      <c r="N231" s="7">
        <v>6933152</v>
      </c>
      <c r="O231" s="7">
        <v>772075</v>
      </c>
      <c r="P231" s="7">
        <v>32649285</v>
      </c>
      <c r="Q231" s="7">
        <v>3658617</v>
      </c>
      <c r="R231" s="7">
        <v>128</v>
      </c>
      <c r="S231" s="7"/>
      <c r="T231" s="9" t="s">
        <v>19</v>
      </c>
      <c r="U231" s="7">
        <v>6357491</v>
      </c>
      <c r="V231" s="7">
        <v>62960</v>
      </c>
      <c r="W231" s="5">
        <v>501084</v>
      </c>
    </row>
    <row r="232" spans="1:23" ht="11.45" customHeight="1" x14ac:dyDescent="0.3">
      <c r="A232" s="3">
        <v>44196</v>
      </c>
      <c r="B232" s="7">
        <v>66305515</v>
      </c>
      <c r="C232" s="7">
        <v>66491</v>
      </c>
      <c r="D232" s="7">
        <v>166422</v>
      </c>
      <c r="E232" s="7">
        <v>23166</v>
      </c>
      <c r="F232" s="7">
        <v>559787</v>
      </c>
      <c r="G232" s="7">
        <v>2455199</v>
      </c>
      <c r="H232" s="7">
        <v>1704935</v>
      </c>
      <c r="I232" s="7">
        <v>7988566</v>
      </c>
      <c r="J232" s="7">
        <v>399416</v>
      </c>
      <c r="K232" s="7">
        <v>3979743</v>
      </c>
      <c r="L232" s="7">
        <v>2039904</v>
      </c>
      <c r="M232" s="7">
        <v>127</v>
      </c>
      <c r="N232" s="7">
        <v>6393905</v>
      </c>
      <c r="O232" s="7">
        <v>683757</v>
      </c>
      <c r="P232" s="7">
        <v>27885628</v>
      </c>
      <c r="Q232" s="7">
        <v>3312441</v>
      </c>
      <c r="R232" s="7">
        <v>68</v>
      </c>
      <c r="S232" s="7"/>
      <c r="T232" s="9" t="s">
        <v>19</v>
      </c>
      <c r="U232" s="7">
        <v>5638885</v>
      </c>
      <c r="V232" s="7">
        <v>60705</v>
      </c>
      <c r="W232" s="5">
        <v>404964</v>
      </c>
    </row>
    <row r="233" spans="1:23" ht="11.45" customHeight="1" x14ac:dyDescent="0.3">
      <c r="A233" s="3">
        <v>44227</v>
      </c>
      <c r="B233" s="6">
        <v>84715626</v>
      </c>
      <c r="C233" s="6">
        <v>87543</v>
      </c>
      <c r="D233" s="6">
        <v>198842</v>
      </c>
      <c r="E233" s="6">
        <v>32615</v>
      </c>
      <c r="F233" s="6">
        <v>664032</v>
      </c>
      <c r="G233" s="6">
        <v>3176213</v>
      </c>
      <c r="H233" s="6">
        <v>2278107</v>
      </c>
      <c r="I233" s="6">
        <v>10635078</v>
      </c>
      <c r="J233" s="6">
        <v>519821</v>
      </c>
      <c r="K233" s="6">
        <v>5041161</v>
      </c>
      <c r="L233" s="6">
        <v>1352652</v>
      </c>
      <c r="M233" s="6">
        <v>48</v>
      </c>
      <c r="N233" s="6">
        <v>7767800</v>
      </c>
      <c r="O233" s="6">
        <v>916198</v>
      </c>
      <c r="P233" s="6">
        <v>33019050</v>
      </c>
      <c r="Q233" s="6">
        <v>4353608</v>
      </c>
      <c r="R233" s="6">
        <v>53</v>
      </c>
      <c r="S233" s="6"/>
      <c r="T233" s="9" t="s">
        <v>19</v>
      </c>
      <c r="U233" s="6">
        <v>6651260</v>
      </c>
      <c r="V233" s="6">
        <v>68084</v>
      </c>
      <c r="W233" s="5">
        <v>436116</v>
      </c>
    </row>
    <row r="234" spans="1:23" ht="11.45" customHeight="1" x14ac:dyDescent="0.3">
      <c r="A234" s="3">
        <v>44255</v>
      </c>
      <c r="B234" s="6">
        <v>63054154</v>
      </c>
      <c r="C234" s="6">
        <v>63084</v>
      </c>
      <c r="D234" s="6">
        <v>151014</v>
      </c>
      <c r="E234" s="6">
        <v>20543</v>
      </c>
      <c r="F234" s="6">
        <v>488677</v>
      </c>
      <c r="G234" s="6">
        <v>2441931</v>
      </c>
      <c r="H234" s="6">
        <v>1704658</v>
      </c>
      <c r="I234" s="6">
        <v>7685606</v>
      </c>
      <c r="J234" s="6">
        <v>388460</v>
      </c>
      <c r="K234" s="6">
        <v>3899396</v>
      </c>
      <c r="L234" s="6">
        <v>860280</v>
      </c>
      <c r="M234" s="6">
        <v>99</v>
      </c>
      <c r="N234" s="6">
        <v>6140385</v>
      </c>
      <c r="O234" s="6">
        <v>704779</v>
      </c>
      <c r="P234" s="6">
        <v>25456385</v>
      </c>
      <c r="Q234" s="6">
        <v>3329725</v>
      </c>
      <c r="R234" s="6">
        <v>0</v>
      </c>
      <c r="S234" s="6"/>
      <c r="T234" s="9" t="s">
        <v>19</v>
      </c>
      <c r="U234" s="6">
        <v>5490728</v>
      </c>
      <c r="V234" s="6">
        <v>57217</v>
      </c>
      <c r="W234" s="5">
        <v>253776</v>
      </c>
    </row>
    <row r="235" spans="1:23" ht="11.45" customHeight="1" x14ac:dyDescent="0.3">
      <c r="A235" s="3">
        <v>44286</v>
      </c>
      <c r="B235" s="6">
        <v>98391399</v>
      </c>
      <c r="C235" s="6">
        <v>122484</v>
      </c>
      <c r="D235" s="6">
        <v>234713</v>
      </c>
      <c r="E235" s="6">
        <v>37669</v>
      </c>
      <c r="F235" s="6">
        <v>790694</v>
      </c>
      <c r="G235" s="6">
        <v>3707147</v>
      </c>
      <c r="H235" s="6">
        <v>2636214</v>
      </c>
      <c r="I235" s="6">
        <v>11864441</v>
      </c>
      <c r="J235" s="6">
        <v>597365</v>
      </c>
      <c r="K235" s="6">
        <v>6125731</v>
      </c>
      <c r="L235" s="6">
        <v>2673900</v>
      </c>
      <c r="M235" s="6">
        <v>60</v>
      </c>
      <c r="N235" s="6">
        <v>9602327</v>
      </c>
      <c r="O235" s="6">
        <v>1078782</v>
      </c>
      <c r="P235" s="6">
        <v>40236272</v>
      </c>
      <c r="Q235" s="6">
        <v>5079393</v>
      </c>
      <c r="R235" s="6">
        <v>58</v>
      </c>
      <c r="S235" s="6"/>
      <c r="T235" s="9" t="s">
        <v>19</v>
      </c>
      <c r="U235" s="6">
        <v>8810358</v>
      </c>
      <c r="V235" s="6">
        <v>68917</v>
      </c>
      <c r="W235" s="5">
        <v>622932</v>
      </c>
    </row>
    <row r="236" spans="1:23" ht="11.45" customHeight="1" x14ac:dyDescent="0.3">
      <c r="A236" s="3">
        <v>44316</v>
      </c>
      <c r="B236" s="6">
        <v>96263230</v>
      </c>
      <c r="C236" s="6">
        <v>100527</v>
      </c>
      <c r="D236" s="6">
        <v>247852</v>
      </c>
      <c r="E236" s="6">
        <v>33149</v>
      </c>
      <c r="F236" s="6">
        <v>646511</v>
      </c>
      <c r="G236" s="6">
        <v>3477879</v>
      </c>
      <c r="H236" s="6">
        <v>2554169</v>
      </c>
      <c r="I236" s="6">
        <v>11494353</v>
      </c>
      <c r="J236" s="6">
        <v>545580</v>
      </c>
      <c r="K236" s="6">
        <v>5588714</v>
      </c>
      <c r="L236" s="6">
        <v>2458164</v>
      </c>
      <c r="M236" s="6">
        <v>59</v>
      </c>
      <c r="N236" s="6">
        <v>8919415</v>
      </c>
      <c r="O236" s="6">
        <v>1025179</v>
      </c>
      <c r="P236" s="6">
        <v>39809774</v>
      </c>
      <c r="Q236" s="6">
        <v>4788320</v>
      </c>
      <c r="R236" s="6">
        <v>12</v>
      </c>
      <c r="S236" s="6"/>
      <c r="T236" s="9" t="s">
        <v>19</v>
      </c>
      <c r="U236" s="6">
        <v>8191503</v>
      </c>
      <c r="V236" s="6">
        <v>72900</v>
      </c>
      <c r="W236" s="5">
        <v>520464</v>
      </c>
    </row>
    <row r="237" spans="1:23" ht="11.45" customHeight="1" x14ac:dyDescent="0.3">
      <c r="A237" s="3">
        <v>44347</v>
      </c>
      <c r="B237" s="6">
        <v>98807884</v>
      </c>
      <c r="C237" s="6">
        <v>93340</v>
      </c>
      <c r="D237" s="6">
        <v>236864</v>
      </c>
      <c r="E237" s="6">
        <v>31632</v>
      </c>
      <c r="F237" s="6">
        <v>845251</v>
      </c>
      <c r="G237" s="6">
        <v>3411001</v>
      </c>
      <c r="H237" s="6">
        <v>2548681</v>
      </c>
      <c r="I237" s="6">
        <v>11073599</v>
      </c>
      <c r="J237" s="6">
        <v>499694</v>
      </c>
      <c r="K237" s="6">
        <v>5331865</v>
      </c>
      <c r="L237" s="6">
        <v>1815288</v>
      </c>
      <c r="M237" s="6">
        <v>38</v>
      </c>
      <c r="N237" s="6">
        <v>8898631</v>
      </c>
      <c r="O237" s="6">
        <v>981191</v>
      </c>
      <c r="P237" s="6">
        <v>40948452</v>
      </c>
      <c r="Q237" s="6">
        <v>4753684</v>
      </c>
      <c r="R237" s="6">
        <v>94</v>
      </c>
      <c r="S237" s="6"/>
      <c r="T237" s="9" t="s">
        <v>19</v>
      </c>
      <c r="U237" s="6">
        <v>8129581</v>
      </c>
      <c r="V237" s="6">
        <v>60881</v>
      </c>
      <c r="W237" s="5">
        <v>475740</v>
      </c>
    </row>
    <row r="238" spans="1:23" ht="11.45" customHeight="1" x14ac:dyDescent="0.3">
      <c r="A238" s="3">
        <v>44377</v>
      </c>
      <c r="B238" s="6">
        <v>103235701</v>
      </c>
      <c r="C238" s="6">
        <v>83086</v>
      </c>
      <c r="D238" s="6">
        <v>236053</v>
      </c>
      <c r="E238" s="6">
        <v>29632</v>
      </c>
      <c r="F238" s="6">
        <v>773555</v>
      </c>
      <c r="G238" s="6">
        <v>3374809</v>
      </c>
      <c r="H238" s="6">
        <v>2491085</v>
      </c>
      <c r="I238" s="6">
        <v>11474765</v>
      </c>
      <c r="J238" s="6">
        <v>516291</v>
      </c>
      <c r="K238" s="6">
        <v>5038563</v>
      </c>
      <c r="L238" s="6">
        <v>1966368</v>
      </c>
      <c r="M238" s="6">
        <v>12</v>
      </c>
      <c r="N238" s="6">
        <v>8699288</v>
      </c>
      <c r="O238" s="6">
        <v>958937</v>
      </c>
      <c r="P238" s="6">
        <v>44362790</v>
      </c>
      <c r="Q238" s="6">
        <v>4732878</v>
      </c>
      <c r="R238" s="6">
        <v>66</v>
      </c>
      <c r="S238" s="6"/>
      <c r="T238" s="9" t="s">
        <v>19</v>
      </c>
      <c r="U238" s="6">
        <v>8143548</v>
      </c>
      <c r="V238" s="6">
        <v>57521</v>
      </c>
      <c r="W238" s="5">
        <v>586500</v>
      </c>
    </row>
    <row r="239" spans="1:23" ht="11.45" customHeight="1" x14ac:dyDescent="0.3">
      <c r="A239" s="3">
        <v>44408</v>
      </c>
      <c r="B239" s="6">
        <v>114673264</v>
      </c>
      <c r="C239" s="6">
        <v>91964</v>
      </c>
      <c r="D239" s="6">
        <v>265608</v>
      </c>
      <c r="E239" s="6">
        <v>32290</v>
      </c>
      <c r="F239" s="6">
        <v>789611</v>
      </c>
      <c r="G239" s="6">
        <v>3335575</v>
      </c>
      <c r="H239" s="6">
        <v>2531211</v>
      </c>
      <c r="I239" s="6">
        <v>12973673</v>
      </c>
      <c r="J239" s="6">
        <v>557902</v>
      </c>
      <c r="K239" s="6">
        <v>4905905</v>
      </c>
      <c r="L239" s="6">
        <v>3130416</v>
      </c>
      <c r="M239" s="6">
        <v>36</v>
      </c>
      <c r="N239" s="6">
        <v>8713709</v>
      </c>
      <c r="O239" s="6">
        <v>1016466</v>
      </c>
      <c r="P239" s="6">
        <v>54565652</v>
      </c>
      <c r="Q239" s="6">
        <v>5086111</v>
      </c>
      <c r="R239" s="6">
        <v>82</v>
      </c>
      <c r="S239" s="6"/>
      <c r="T239" s="9" t="s">
        <v>19</v>
      </c>
      <c r="U239" s="6">
        <v>8160776</v>
      </c>
      <c r="V239" s="6">
        <v>56822</v>
      </c>
      <c r="W239" s="5">
        <v>599940</v>
      </c>
    </row>
    <row r="240" spans="1:23" ht="11.45" customHeight="1" x14ac:dyDescent="0.3">
      <c r="A240" s="3">
        <v>44439</v>
      </c>
      <c r="B240" s="6">
        <v>109228173</v>
      </c>
      <c r="C240" s="6">
        <v>81178</v>
      </c>
      <c r="D240" s="6">
        <v>246234</v>
      </c>
      <c r="E240" s="6">
        <v>31531</v>
      </c>
      <c r="F240" s="6">
        <v>749847</v>
      </c>
      <c r="G240" s="6">
        <v>3140755</v>
      </c>
      <c r="H240" s="6">
        <v>2359456</v>
      </c>
      <c r="I240" s="6">
        <v>12331032</v>
      </c>
      <c r="J240" s="6">
        <v>526879</v>
      </c>
      <c r="K240" s="6">
        <v>4548471</v>
      </c>
      <c r="L240" s="6">
        <v>2849208</v>
      </c>
      <c r="M240" s="6">
        <v>139</v>
      </c>
      <c r="N240" s="6">
        <v>8261882</v>
      </c>
      <c r="O240" s="6">
        <v>972343</v>
      </c>
      <c r="P240" s="6">
        <v>54194900</v>
      </c>
      <c r="Q240" s="6">
        <v>4880426</v>
      </c>
      <c r="R240" s="6">
        <v>60</v>
      </c>
      <c r="S240" s="6"/>
      <c r="T240" s="9" t="s">
        <v>19</v>
      </c>
      <c r="U240" s="6">
        <v>7350865</v>
      </c>
      <c r="V240" s="6">
        <v>54020</v>
      </c>
      <c r="W240" s="5">
        <v>494232</v>
      </c>
    </row>
    <row r="241" spans="1:23" ht="11.45" customHeight="1" x14ac:dyDescent="0.3">
      <c r="A241" s="3">
        <v>44469</v>
      </c>
      <c r="B241" s="6">
        <v>93254885</v>
      </c>
      <c r="C241" s="6">
        <v>73320</v>
      </c>
      <c r="D241" s="6">
        <v>182958</v>
      </c>
      <c r="E241" s="6">
        <v>26185</v>
      </c>
      <c r="F241" s="6">
        <v>729666</v>
      </c>
      <c r="G241" s="6">
        <v>2864857</v>
      </c>
      <c r="H241" s="6">
        <v>2123121</v>
      </c>
      <c r="I241" s="6">
        <v>10672622</v>
      </c>
      <c r="J241" s="6">
        <v>476633</v>
      </c>
      <c r="K241" s="6">
        <v>4064633</v>
      </c>
      <c r="L241" s="6">
        <v>3352320</v>
      </c>
      <c r="M241" s="6">
        <v>24</v>
      </c>
      <c r="N241" s="6">
        <v>7529360</v>
      </c>
      <c r="O241" s="6">
        <v>851526</v>
      </c>
      <c r="P241" s="6">
        <v>45287830</v>
      </c>
      <c r="Q241" s="6">
        <v>4267008</v>
      </c>
      <c r="R241" s="6">
        <v>89</v>
      </c>
      <c r="S241" s="6"/>
      <c r="T241" s="9" t="s">
        <v>19</v>
      </c>
      <c r="U241" s="6">
        <v>6765382</v>
      </c>
      <c r="V241" s="6">
        <v>50445</v>
      </c>
      <c r="W241" s="5">
        <v>606756</v>
      </c>
    </row>
    <row r="242" spans="1:23" ht="11.45" customHeight="1" x14ac:dyDescent="0.3">
      <c r="A242" s="3">
        <v>44500</v>
      </c>
      <c r="B242" s="6">
        <v>99532010</v>
      </c>
      <c r="C242" s="6">
        <v>85557</v>
      </c>
      <c r="D242" s="6">
        <v>204107</v>
      </c>
      <c r="E242" s="6">
        <v>39141</v>
      </c>
      <c r="F242" s="6">
        <v>802782</v>
      </c>
      <c r="G242" s="6">
        <v>3343570</v>
      </c>
      <c r="H242" s="6">
        <v>2438013</v>
      </c>
      <c r="I242" s="6">
        <v>11391147</v>
      </c>
      <c r="J242" s="6">
        <v>516050</v>
      </c>
      <c r="K242" s="6">
        <v>4578162</v>
      </c>
      <c r="L242" s="6">
        <v>2806356</v>
      </c>
      <c r="M242" s="6">
        <v>93</v>
      </c>
      <c r="N242" s="6">
        <v>8406433</v>
      </c>
      <c r="O242" s="6">
        <v>936811</v>
      </c>
      <c r="P242" s="6">
        <v>46443190</v>
      </c>
      <c r="Q242" s="6">
        <v>4691522</v>
      </c>
      <c r="R242" s="6">
        <v>200</v>
      </c>
      <c r="S242" s="6"/>
      <c r="T242" s="9" t="s">
        <v>19</v>
      </c>
      <c r="U242" s="6">
        <v>8122348</v>
      </c>
      <c r="V242" s="6">
        <v>50763</v>
      </c>
      <c r="W242" s="5">
        <v>494436</v>
      </c>
    </row>
    <row r="243" spans="1:23" ht="11.45" customHeight="1" x14ac:dyDescent="0.3">
      <c r="A243" s="3">
        <v>44530</v>
      </c>
      <c r="B243" s="6">
        <v>79073018</v>
      </c>
      <c r="C243" s="6">
        <v>70606</v>
      </c>
      <c r="D243" s="6">
        <v>155316</v>
      </c>
      <c r="E243" s="6">
        <v>31913</v>
      </c>
      <c r="F243" s="6">
        <v>683789</v>
      </c>
      <c r="G243" s="6">
        <v>2870332</v>
      </c>
      <c r="H243" s="6">
        <v>2078579</v>
      </c>
      <c r="I243" s="6">
        <v>9218352</v>
      </c>
      <c r="J243" s="6">
        <v>430307</v>
      </c>
      <c r="K243" s="6">
        <v>3860215</v>
      </c>
      <c r="L243" s="6">
        <v>2273328</v>
      </c>
      <c r="M243" s="6">
        <v>41</v>
      </c>
      <c r="N243" s="6">
        <v>7152846</v>
      </c>
      <c r="O243" s="6">
        <v>797456</v>
      </c>
      <c r="P243" s="6">
        <v>36196038</v>
      </c>
      <c r="Q243" s="6">
        <v>3882753</v>
      </c>
      <c r="R243" s="6">
        <v>83</v>
      </c>
      <c r="S243" s="6"/>
      <c r="T243" s="9" t="s">
        <v>19</v>
      </c>
      <c r="U243" s="6">
        <v>7110511</v>
      </c>
      <c r="V243" s="6">
        <v>48522</v>
      </c>
      <c r="W243" s="5">
        <v>386340</v>
      </c>
    </row>
    <row r="244" spans="1:23" ht="11.45" customHeight="1" x14ac:dyDescent="0.3">
      <c r="A244" s="3">
        <v>44561</v>
      </c>
      <c r="B244" s="6">
        <v>58225287</v>
      </c>
      <c r="C244" s="6">
        <v>55838</v>
      </c>
      <c r="D244" s="6">
        <v>125436.99999999999</v>
      </c>
      <c r="E244" s="6">
        <v>23621</v>
      </c>
      <c r="F244" s="6">
        <v>645861</v>
      </c>
      <c r="G244" s="6">
        <v>2284091.9999999995</v>
      </c>
      <c r="H244" s="6">
        <v>1637356.9999999995</v>
      </c>
      <c r="I244" s="6">
        <v>7080406.9999999981</v>
      </c>
      <c r="J244" s="6">
        <v>328827.99999999994</v>
      </c>
      <c r="K244" s="6">
        <v>2917394</v>
      </c>
      <c r="L244" s="6">
        <v>2002296</v>
      </c>
      <c r="M244" s="6">
        <v>56</v>
      </c>
      <c r="N244" s="6">
        <v>5616948</v>
      </c>
      <c r="O244" s="6">
        <v>586832</v>
      </c>
      <c r="P244" s="6">
        <v>25991651.999999985</v>
      </c>
      <c r="Q244" s="6">
        <v>2931369</v>
      </c>
      <c r="R244" s="6">
        <v>153</v>
      </c>
      <c r="S244" s="6"/>
      <c r="T244" s="9" t="s">
        <v>19</v>
      </c>
      <c r="U244" s="6">
        <v>5477428</v>
      </c>
      <c r="V244" s="6">
        <v>43282.999999999993</v>
      </c>
      <c r="W244" s="5">
        <v>328956</v>
      </c>
    </row>
    <row r="245" spans="1:23" ht="11.45" customHeight="1" x14ac:dyDescent="0.3">
      <c r="A245" s="3">
        <v>44592</v>
      </c>
      <c r="B245" s="6">
        <v>79109748</v>
      </c>
      <c r="C245" s="6">
        <v>77703</v>
      </c>
      <c r="D245" s="6">
        <v>143096</v>
      </c>
      <c r="E245" s="6">
        <v>19921</v>
      </c>
      <c r="F245" s="6">
        <v>797577</v>
      </c>
      <c r="G245" s="6">
        <v>3032825</v>
      </c>
      <c r="H245" s="6">
        <v>2324753</v>
      </c>
      <c r="I245" s="6">
        <v>10110094</v>
      </c>
      <c r="J245" s="6">
        <v>459633</v>
      </c>
      <c r="K245" s="6">
        <v>4016069</v>
      </c>
      <c r="L245" s="6">
        <v>1917600</v>
      </c>
      <c r="M245" s="6">
        <v>77</v>
      </c>
      <c r="N245" s="6">
        <v>7246943</v>
      </c>
      <c r="O245" s="6">
        <v>856089</v>
      </c>
      <c r="P245" s="6">
        <v>32116574</v>
      </c>
      <c r="Q245" s="6">
        <v>4186522</v>
      </c>
      <c r="R245" s="6">
        <v>31</v>
      </c>
      <c r="S245" s="6"/>
      <c r="T245" s="9" t="s">
        <v>19</v>
      </c>
      <c r="U245" s="6">
        <v>6724405</v>
      </c>
      <c r="V245" s="6">
        <v>41003</v>
      </c>
      <c r="W245" s="5">
        <v>350388</v>
      </c>
    </row>
    <row r="246" spans="1:23" ht="11.45" customHeight="1" x14ac:dyDescent="0.3">
      <c r="A246" s="3">
        <v>44620</v>
      </c>
      <c r="B246" s="6">
        <v>67595580</v>
      </c>
      <c r="C246" s="6">
        <v>64403</v>
      </c>
      <c r="D246" s="6">
        <v>175743</v>
      </c>
      <c r="E246" s="6">
        <v>27332</v>
      </c>
      <c r="F246" s="6">
        <v>598080</v>
      </c>
      <c r="G246" s="6">
        <v>2624768</v>
      </c>
      <c r="H246" s="6">
        <v>2004210</v>
      </c>
      <c r="I246" s="6">
        <v>8080677</v>
      </c>
      <c r="J246" s="6">
        <v>381591</v>
      </c>
      <c r="K246" s="6">
        <v>3515508</v>
      </c>
      <c r="L246" s="6">
        <v>1792896</v>
      </c>
      <c r="M246" s="6">
        <v>21</v>
      </c>
      <c r="N246" s="6">
        <v>6685666</v>
      </c>
      <c r="O246" s="6">
        <v>737138</v>
      </c>
      <c r="P246" s="6">
        <v>28800970</v>
      </c>
      <c r="Q246" s="6">
        <v>3620585</v>
      </c>
      <c r="R246" s="6">
        <v>45</v>
      </c>
      <c r="S246" s="6"/>
      <c r="T246" s="9" t="s">
        <v>19</v>
      </c>
      <c r="U246" s="6">
        <v>6485380</v>
      </c>
      <c r="V246" s="6">
        <v>47499</v>
      </c>
      <c r="W246" s="5">
        <v>312048</v>
      </c>
    </row>
    <row r="247" spans="1:23" ht="11.45" customHeight="1" x14ac:dyDescent="0.3">
      <c r="A247" s="3">
        <v>44651</v>
      </c>
      <c r="B247" s="6">
        <v>89462401</v>
      </c>
      <c r="C247" s="6">
        <v>82746</v>
      </c>
      <c r="D247" s="6">
        <v>192298</v>
      </c>
      <c r="E247" s="6">
        <v>30782</v>
      </c>
      <c r="F247" s="6">
        <v>775767</v>
      </c>
      <c r="G247" s="6">
        <v>3427124</v>
      </c>
      <c r="H247" s="6">
        <v>2587019</v>
      </c>
      <c r="I247" s="6">
        <v>10521523</v>
      </c>
      <c r="J247" s="6">
        <v>505390</v>
      </c>
      <c r="K247" s="6">
        <v>4674405</v>
      </c>
      <c r="L247" s="6">
        <v>2821596</v>
      </c>
      <c r="M247" s="6">
        <v>145</v>
      </c>
      <c r="N247" s="6">
        <v>8871311</v>
      </c>
      <c r="O247" s="6">
        <v>961802</v>
      </c>
      <c r="P247" s="6">
        <v>38625835</v>
      </c>
      <c r="Q247" s="6">
        <v>4715609</v>
      </c>
      <c r="R247" s="6">
        <v>85</v>
      </c>
      <c r="S247" s="6"/>
      <c r="T247" s="9" t="s">
        <v>19</v>
      </c>
      <c r="U247" s="6">
        <v>8534201</v>
      </c>
      <c r="V247" s="6">
        <v>55391</v>
      </c>
      <c r="W247" s="5">
        <v>467388</v>
      </c>
    </row>
    <row r="248" spans="1:23" ht="11.45" customHeight="1" x14ac:dyDescent="0.3">
      <c r="A248" s="3">
        <v>44681</v>
      </c>
      <c r="B248" s="6">
        <v>92379072</v>
      </c>
      <c r="C248" s="6">
        <v>77353</v>
      </c>
      <c r="D248" s="6">
        <v>208264</v>
      </c>
      <c r="E248" s="6">
        <v>32280</v>
      </c>
      <c r="F248" s="6">
        <v>879151</v>
      </c>
      <c r="G248" s="6">
        <v>3417923</v>
      </c>
      <c r="H248" s="6">
        <v>2590553</v>
      </c>
      <c r="I248" s="6">
        <v>10515165</v>
      </c>
      <c r="J248" s="6">
        <v>491731</v>
      </c>
      <c r="K248" s="6">
        <v>4696302</v>
      </c>
      <c r="L248" s="6">
        <v>2727612</v>
      </c>
      <c r="M248" s="6">
        <v>32</v>
      </c>
      <c r="N248" s="6">
        <v>8771859</v>
      </c>
      <c r="O248" s="6">
        <v>948068</v>
      </c>
      <c r="P248" s="6">
        <v>40756294</v>
      </c>
      <c r="Q248" s="6">
        <v>4759999</v>
      </c>
      <c r="R248" s="6">
        <v>107</v>
      </c>
      <c r="S248" s="6"/>
      <c r="T248" s="9" t="s">
        <v>19</v>
      </c>
      <c r="U248" s="6">
        <v>8467958</v>
      </c>
      <c r="V248" s="6">
        <v>50091</v>
      </c>
      <c r="W248" s="5">
        <v>471396</v>
      </c>
    </row>
    <row r="249" spans="1:23" ht="11.45" customHeight="1" x14ac:dyDescent="0.3">
      <c r="A249" s="3">
        <v>44712</v>
      </c>
      <c r="B249" s="6">
        <v>107485711</v>
      </c>
      <c r="C249" s="6">
        <v>90232</v>
      </c>
      <c r="D249" s="6">
        <v>253840</v>
      </c>
      <c r="E249" s="6">
        <v>39366</v>
      </c>
      <c r="F249" s="6">
        <v>1043379</v>
      </c>
      <c r="G249" s="6">
        <v>3851640</v>
      </c>
      <c r="H249" s="6">
        <v>2878821</v>
      </c>
      <c r="I249" s="6">
        <v>11997351</v>
      </c>
      <c r="J249" s="6">
        <v>558236</v>
      </c>
      <c r="K249" s="6">
        <v>5355551</v>
      </c>
      <c r="L249" s="6">
        <v>2962908</v>
      </c>
      <c r="M249" s="6">
        <v>63</v>
      </c>
      <c r="N249" s="6">
        <v>10018632</v>
      </c>
      <c r="O249" s="6">
        <v>1110297</v>
      </c>
      <c r="P249" s="6">
        <v>47899809</v>
      </c>
      <c r="Q249" s="6">
        <v>5409537</v>
      </c>
      <c r="R249" s="6">
        <v>57</v>
      </c>
      <c r="S249" s="6"/>
      <c r="T249" s="9" t="s">
        <v>19</v>
      </c>
      <c r="U249" s="6">
        <v>9744745</v>
      </c>
      <c r="V249" s="6">
        <v>58348</v>
      </c>
      <c r="W249" s="5">
        <v>487236</v>
      </c>
    </row>
    <row r="250" spans="1:23" ht="11.45" customHeight="1" x14ac:dyDescent="0.3">
      <c r="A250" s="3">
        <v>44742</v>
      </c>
      <c r="B250" s="6">
        <v>97702029</v>
      </c>
      <c r="C250" s="6">
        <v>85544</v>
      </c>
      <c r="D250" s="6">
        <v>218139</v>
      </c>
      <c r="E250" s="6">
        <v>33113</v>
      </c>
      <c r="F250" s="6">
        <v>914775</v>
      </c>
      <c r="G250" s="6">
        <v>3305868</v>
      </c>
      <c r="H250" s="6">
        <v>2399683</v>
      </c>
      <c r="I250" s="6">
        <v>10863305</v>
      </c>
      <c r="J250" s="6">
        <v>465356</v>
      </c>
      <c r="K250" s="6">
        <v>4490223</v>
      </c>
      <c r="L250" s="6">
        <v>3056748</v>
      </c>
      <c r="M250" s="6">
        <v>117</v>
      </c>
      <c r="N250" s="6">
        <v>8844902</v>
      </c>
      <c r="O250" s="6">
        <v>952669</v>
      </c>
      <c r="P250" s="6">
        <v>44633969</v>
      </c>
      <c r="Q250" s="6">
        <v>4678127</v>
      </c>
      <c r="R250" s="6">
        <v>125</v>
      </c>
      <c r="S250" s="6"/>
      <c r="T250" s="9" t="s">
        <v>19</v>
      </c>
      <c r="U250" s="6">
        <v>8692068</v>
      </c>
      <c r="V250" s="6">
        <v>52112</v>
      </c>
      <c r="W250" s="5">
        <v>472404</v>
      </c>
    </row>
    <row r="251" spans="1:23" ht="11.45" customHeight="1" x14ac:dyDescent="0.3">
      <c r="A251" s="3">
        <v>44773</v>
      </c>
      <c r="B251" s="6">
        <v>103129448</v>
      </c>
      <c r="C251" s="6">
        <v>87859</v>
      </c>
      <c r="D251" s="6">
        <v>213137</v>
      </c>
      <c r="E251" s="6">
        <v>32849</v>
      </c>
      <c r="F251" s="6">
        <v>863124</v>
      </c>
      <c r="G251" s="6">
        <v>3218895</v>
      </c>
      <c r="H251" s="6">
        <v>2401928</v>
      </c>
      <c r="I251" s="6">
        <v>11380436</v>
      </c>
      <c r="J251" s="6">
        <v>480311</v>
      </c>
      <c r="K251" s="6">
        <v>4378778</v>
      </c>
      <c r="L251" s="6">
        <v>2571708</v>
      </c>
      <c r="M251" s="6">
        <v>94</v>
      </c>
      <c r="N251" s="6">
        <v>8560311</v>
      </c>
      <c r="O251" s="6">
        <v>943334</v>
      </c>
      <c r="P251" s="6">
        <v>48549831</v>
      </c>
      <c r="Q251" s="6">
        <v>4642195</v>
      </c>
      <c r="R251" s="6">
        <v>4</v>
      </c>
      <c r="S251" s="6"/>
      <c r="T251" s="9" t="s">
        <v>19</v>
      </c>
      <c r="U251" s="6">
        <v>8333075</v>
      </c>
      <c r="V251" s="6">
        <v>54122</v>
      </c>
      <c r="W251" s="5">
        <v>458040</v>
      </c>
    </row>
    <row r="252" spans="1:23" ht="11.45" customHeight="1" x14ac:dyDescent="0.3">
      <c r="A252" s="3">
        <v>44804</v>
      </c>
      <c r="B252" s="6">
        <v>114208010</v>
      </c>
      <c r="C252" s="6">
        <v>84128</v>
      </c>
      <c r="D252" s="6">
        <v>244429</v>
      </c>
      <c r="E252" s="6">
        <v>34431</v>
      </c>
      <c r="F252" s="6">
        <v>732936</v>
      </c>
      <c r="G252" s="6">
        <v>3242283</v>
      </c>
      <c r="H252" s="6">
        <v>2483787</v>
      </c>
      <c r="I252" s="6">
        <v>12366169</v>
      </c>
      <c r="J252" s="6">
        <v>511244</v>
      </c>
      <c r="K252" s="6">
        <v>4571971</v>
      </c>
      <c r="L252" s="6">
        <v>2856000</v>
      </c>
      <c r="M252" s="6">
        <v>548</v>
      </c>
      <c r="N252" s="6">
        <v>8729867</v>
      </c>
      <c r="O252" s="6">
        <v>999909</v>
      </c>
      <c r="P252" s="6">
        <v>56830275</v>
      </c>
      <c r="Q252" s="6">
        <v>5058245</v>
      </c>
      <c r="R252" s="6">
        <v>74</v>
      </c>
      <c r="S252" s="6"/>
      <c r="T252" s="9" t="s">
        <v>19</v>
      </c>
      <c r="U252" s="6">
        <v>8041481</v>
      </c>
      <c r="V252" s="6">
        <v>51168</v>
      </c>
      <c r="W252" s="5">
        <v>497664</v>
      </c>
    </row>
    <row r="253" spans="1:23" ht="11.45" customHeight="1" x14ac:dyDescent="0.3">
      <c r="A253" s="3">
        <v>44834</v>
      </c>
      <c r="B253" s="6">
        <v>97884685</v>
      </c>
      <c r="C253" s="6">
        <v>74232</v>
      </c>
      <c r="D253" s="6">
        <v>206230</v>
      </c>
      <c r="E253" s="6">
        <v>30347</v>
      </c>
      <c r="F253" s="6">
        <v>771386</v>
      </c>
      <c r="G253" s="6">
        <v>2896992</v>
      </c>
      <c r="H253" s="6">
        <v>2184240</v>
      </c>
      <c r="I253" s="6">
        <v>10850134</v>
      </c>
      <c r="J253" s="6">
        <v>452300</v>
      </c>
      <c r="K253" s="6">
        <v>3994665</v>
      </c>
      <c r="L253" s="6">
        <v>2990304</v>
      </c>
      <c r="M253" s="6">
        <v>44</v>
      </c>
      <c r="N253" s="6">
        <v>7702368</v>
      </c>
      <c r="O253" s="6">
        <v>862942</v>
      </c>
      <c r="P253" s="6">
        <v>48952073</v>
      </c>
      <c r="Q253" s="6">
        <v>4379695</v>
      </c>
      <c r="R253" s="6">
        <v>142</v>
      </c>
      <c r="S253" s="6"/>
      <c r="T253" s="9" t="s">
        <v>19</v>
      </c>
      <c r="U253" s="6">
        <v>7426262</v>
      </c>
      <c r="V253" s="6">
        <v>45764</v>
      </c>
      <c r="W253" s="5">
        <v>497832</v>
      </c>
    </row>
    <row r="254" spans="1:23" ht="11.45" customHeight="1" x14ac:dyDescent="0.3">
      <c r="A254" s="3">
        <v>44865</v>
      </c>
      <c r="B254" s="6">
        <v>99524814</v>
      </c>
      <c r="C254" s="6">
        <v>85191</v>
      </c>
      <c r="D254" s="6">
        <v>208958</v>
      </c>
      <c r="E254" s="6">
        <v>30590</v>
      </c>
      <c r="F254" s="6">
        <v>844946</v>
      </c>
      <c r="G254" s="6">
        <v>3307231</v>
      </c>
      <c r="H254" s="6">
        <v>2395074</v>
      </c>
      <c r="I254" s="6">
        <v>11196579</v>
      </c>
      <c r="J254" s="6">
        <v>484596</v>
      </c>
      <c r="K254" s="6">
        <v>4394201</v>
      </c>
      <c r="L254" s="6">
        <v>2650944</v>
      </c>
      <c r="M254" s="6">
        <v>80</v>
      </c>
      <c r="N254" s="6">
        <v>8239603</v>
      </c>
      <c r="O254" s="6">
        <v>888478</v>
      </c>
      <c r="P254" s="6">
        <v>48700824</v>
      </c>
      <c r="Q254" s="6">
        <v>4622122</v>
      </c>
      <c r="R254" s="6">
        <v>96</v>
      </c>
      <c r="S254" s="6"/>
      <c r="T254" s="9" t="s">
        <v>19</v>
      </c>
      <c r="U254" s="6">
        <v>8366861</v>
      </c>
      <c r="V254" s="6">
        <v>50745</v>
      </c>
      <c r="W254" s="5">
        <v>436248</v>
      </c>
    </row>
    <row r="255" spans="1:23" ht="11.45" customHeight="1" x14ac:dyDescent="0.3">
      <c r="A255" s="3">
        <v>44895</v>
      </c>
      <c r="B255" s="6">
        <v>68734671</v>
      </c>
      <c r="C255" s="6">
        <v>63337</v>
      </c>
      <c r="D255" s="6">
        <v>167505</v>
      </c>
      <c r="E255" s="6">
        <v>31446</v>
      </c>
      <c r="F255" s="6">
        <v>659309</v>
      </c>
      <c r="G255" s="6">
        <v>2536811</v>
      </c>
      <c r="H255" s="6">
        <v>1762028</v>
      </c>
      <c r="I255" s="6">
        <v>7812825</v>
      </c>
      <c r="J255" s="6">
        <v>345993</v>
      </c>
      <c r="K255" s="6">
        <v>3217985</v>
      </c>
      <c r="L255" s="6">
        <v>2265000</v>
      </c>
      <c r="M255" s="6">
        <v>41</v>
      </c>
      <c r="N255" s="6">
        <v>5860867</v>
      </c>
      <c r="O255" s="6">
        <v>651900</v>
      </c>
      <c r="P255" s="6">
        <v>32780256</v>
      </c>
      <c r="Q255" s="6">
        <v>3345254</v>
      </c>
      <c r="R255" s="6">
        <v>120</v>
      </c>
      <c r="S255" s="6"/>
      <c r="T255" s="9" t="s">
        <v>19</v>
      </c>
      <c r="U255" s="6">
        <v>6344606</v>
      </c>
      <c r="V255" s="6">
        <v>42938</v>
      </c>
      <c r="W255" s="5">
        <v>324684</v>
      </c>
    </row>
    <row r="256" spans="1:23" ht="11.45" customHeight="1" x14ac:dyDescent="0.3">
      <c r="A256" s="3">
        <v>44926</v>
      </c>
      <c r="B256" s="6">
        <v>57068424</v>
      </c>
      <c r="C256" s="6">
        <v>55962</v>
      </c>
      <c r="D256" s="6">
        <v>143561</v>
      </c>
      <c r="E256" s="6">
        <v>21689</v>
      </c>
      <c r="F256" s="6">
        <v>580836</v>
      </c>
      <c r="G256" s="6">
        <v>2363608</v>
      </c>
      <c r="H256" s="6">
        <v>1603630</v>
      </c>
      <c r="I256" s="6">
        <v>7176448</v>
      </c>
      <c r="J256" s="6">
        <v>329495</v>
      </c>
      <c r="K256" s="6">
        <v>2838288</v>
      </c>
      <c r="L256" s="6">
        <v>2086572</v>
      </c>
      <c r="M256" s="6">
        <v>53</v>
      </c>
      <c r="N256" s="6">
        <v>5070335</v>
      </c>
      <c r="O256" s="6">
        <v>573147</v>
      </c>
      <c r="P256" s="6">
        <v>27060669</v>
      </c>
      <c r="Q256" s="6">
        <v>2931567</v>
      </c>
      <c r="R256" s="6">
        <v>81</v>
      </c>
      <c r="S256" s="6"/>
      <c r="T256" s="9" t="s">
        <v>19</v>
      </c>
      <c r="U256" s="6">
        <v>5603817</v>
      </c>
      <c r="V256" s="6">
        <v>41480</v>
      </c>
      <c r="W256" s="5">
        <v>256800</v>
      </c>
    </row>
    <row r="257" spans="1:23" ht="11.45" customHeight="1" x14ac:dyDescent="0.3">
      <c r="A257" s="3">
        <v>44957</v>
      </c>
      <c r="B257" s="6">
        <v>88563303</v>
      </c>
      <c r="C257" s="6">
        <v>86860</v>
      </c>
      <c r="D257" s="6">
        <v>215489</v>
      </c>
      <c r="E257" s="6">
        <v>36349</v>
      </c>
      <c r="F257" s="6">
        <v>742867</v>
      </c>
      <c r="G257" s="6">
        <v>3455145</v>
      </c>
      <c r="H257" s="6">
        <v>2507234</v>
      </c>
      <c r="I257" s="6">
        <v>10807423</v>
      </c>
      <c r="J257" s="6">
        <v>486118</v>
      </c>
      <c r="K257" s="6">
        <v>4351575</v>
      </c>
      <c r="L257" s="6">
        <v>2612616</v>
      </c>
      <c r="M257" s="6">
        <v>122</v>
      </c>
      <c r="N257" s="6">
        <v>7281709</v>
      </c>
      <c r="O257" s="6">
        <v>914329</v>
      </c>
      <c r="P257" s="6">
        <v>38734534</v>
      </c>
      <c r="Q257" s="6">
        <v>4661779</v>
      </c>
      <c r="R257" s="6">
        <v>72</v>
      </c>
      <c r="S257" s="6"/>
      <c r="T257" s="9" t="s">
        <v>19</v>
      </c>
      <c r="U257" s="6">
        <v>7737401</v>
      </c>
      <c r="V257" s="6">
        <v>43932</v>
      </c>
      <c r="W257" s="5">
        <v>332580</v>
      </c>
    </row>
    <row r="258" spans="1:23" ht="11.45" customHeight="1" x14ac:dyDescent="0.3">
      <c r="A258" s="3">
        <v>44985</v>
      </c>
      <c r="B258" s="6">
        <v>66464111</v>
      </c>
      <c r="C258" s="6">
        <v>60270</v>
      </c>
      <c r="D258" s="6">
        <v>140823</v>
      </c>
      <c r="E258" s="6">
        <v>23820</v>
      </c>
      <c r="F258" s="6">
        <v>640775</v>
      </c>
      <c r="G258" s="6">
        <v>2674135</v>
      </c>
      <c r="H258" s="6">
        <v>1858059</v>
      </c>
      <c r="I258" s="6">
        <v>7746452</v>
      </c>
      <c r="J258" s="6">
        <v>353878</v>
      </c>
      <c r="K258" s="6">
        <v>3401476</v>
      </c>
      <c r="L258" s="6">
        <v>2340168</v>
      </c>
      <c r="M258" s="6">
        <v>102</v>
      </c>
      <c r="N258" s="6">
        <v>6012698</v>
      </c>
      <c r="O258" s="6">
        <v>703208</v>
      </c>
      <c r="P258" s="6">
        <v>30486287</v>
      </c>
      <c r="Q258" s="6">
        <v>3590221</v>
      </c>
      <c r="R258" s="6">
        <v>36</v>
      </c>
      <c r="S258" s="6"/>
      <c r="T258" s="9" t="s">
        <v>19</v>
      </c>
      <c r="U258" s="6">
        <v>6369937</v>
      </c>
      <c r="V258" s="6">
        <v>46738</v>
      </c>
      <c r="W258" s="5">
        <v>305292</v>
      </c>
    </row>
    <row r="259" spans="1:23" ht="11.45" customHeight="1" x14ac:dyDescent="0.3">
      <c r="A259" s="3">
        <v>45016</v>
      </c>
      <c r="B259" s="6">
        <v>80115737</v>
      </c>
      <c r="C259" s="6">
        <v>73523</v>
      </c>
      <c r="D259" s="6">
        <v>196397</v>
      </c>
      <c r="E259" s="6">
        <v>28359</v>
      </c>
      <c r="F259" s="6">
        <v>657125</v>
      </c>
      <c r="G259" s="6">
        <v>3269841</v>
      </c>
      <c r="H259" s="6">
        <v>2240572</v>
      </c>
      <c r="I259" s="6">
        <v>9199862</v>
      </c>
      <c r="J259" s="6">
        <v>425461</v>
      </c>
      <c r="K259" s="6">
        <v>4150263</v>
      </c>
      <c r="L259" s="6">
        <v>2315364</v>
      </c>
      <c r="M259" s="6">
        <v>69</v>
      </c>
      <c r="N259" s="6">
        <v>7485575</v>
      </c>
      <c r="O259" s="6">
        <v>860828</v>
      </c>
      <c r="P259" s="6">
        <v>37133638</v>
      </c>
      <c r="Q259" s="6">
        <v>4310698</v>
      </c>
      <c r="R259" s="6">
        <v>79</v>
      </c>
      <c r="S259" s="6"/>
      <c r="T259" s="9" t="s">
        <v>19</v>
      </c>
      <c r="U259" s="6">
        <v>7725521</v>
      </c>
      <c r="V259" s="6">
        <v>44401</v>
      </c>
      <c r="W259" s="5">
        <v>302940</v>
      </c>
    </row>
    <row r="260" spans="1:23" ht="11.45" customHeight="1" x14ac:dyDescent="0.3">
      <c r="A260" s="3">
        <v>45046</v>
      </c>
      <c r="B260" s="6">
        <v>98591777</v>
      </c>
      <c r="C260" s="6">
        <v>83811</v>
      </c>
      <c r="D260" s="6">
        <v>205549</v>
      </c>
      <c r="E260" s="6">
        <v>32137</v>
      </c>
      <c r="F260" s="6">
        <v>764712</v>
      </c>
      <c r="G260" s="6">
        <v>3788703</v>
      </c>
      <c r="H260" s="6">
        <v>2725701</v>
      </c>
      <c r="I260" s="6">
        <v>11071284</v>
      </c>
      <c r="J260" s="6">
        <v>500390</v>
      </c>
      <c r="K260" s="6">
        <v>5205659</v>
      </c>
      <c r="L260" s="6">
        <v>2681124</v>
      </c>
      <c r="M260" s="6">
        <v>108</v>
      </c>
      <c r="N260" s="6">
        <v>8771642</v>
      </c>
      <c r="O260" s="6">
        <v>1034996</v>
      </c>
      <c r="P260" s="6">
        <v>46062333</v>
      </c>
      <c r="Q260" s="6">
        <v>5231455</v>
      </c>
      <c r="R260" s="6">
        <v>399</v>
      </c>
      <c r="S260" s="6"/>
      <c r="T260" s="9" t="s">
        <v>19</v>
      </c>
      <c r="U260" s="6">
        <v>8758953</v>
      </c>
      <c r="V260" s="6">
        <v>50980</v>
      </c>
      <c r="W260" s="5">
        <v>352296</v>
      </c>
    </row>
    <row r="261" spans="1:23" ht="11.45" customHeight="1" x14ac:dyDescent="0.3">
      <c r="A261" s="3">
        <v>45077</v>
      </c>
      <c r="B261" s="6">
        <v>112293024</v>
      </c>
      <c r="C261" s="6">
        <v>94674</v>
      </c>
      <c r="D261" s="6">
        <v>262476</v>
      </c>
      <c r="E261" s="6">
        <v>36702</v>
      </c>
      <c r="F261" s="6">
        <v>1169324</v>
      </c>
      <c r="G261" s="6">
        <v>4039674</v>
      </c>
      <c r="H261" s="6">
        <v>2850806</v>
      </c>
      <c r="I261" s="6">
        <v>12122214</v>
      </c>
      <c r="J261" s="6">
        <v>524365</v>
      </c>
      <c r="K261" s="6">
        <v>5352142</v>
      </c>
      <c r="L261" s="6">
        <v>2828688</v>
      </c>
      <c r="M261" s="6">
        <v>38</v>
      </c>
      <c r="N261" s="6">
        <v>10097078</v>
      </c>
      <c r="O261" s="6">
        <v>1068828</v>
      </c>
      <c r="P261" s="6">
        <v>53144340</v>
      </c>
      <c r="Q261" s="6">
        <v>5524485</v>
      </c>
      <c r="R261" s="6">
        <v>58</v>
      </c>
      <c r="S261" s="6"/>
      <c r="T261" s="9" t="s">
        <v>19</v>
      </c>
      <c r="U261" s="6">
        <v>10286566</v>
      </c>
      <c r="V261" s="6">
        <v>55212</v>
      </c>
      <c r="W261" s="5">
        <v>500460</v>
      </c>
    </row>
    <row r="262" spans="1:23" ht="11.45" customHeight="1" x14ac:dyDescent="0.3">
      <c r="A262" s="3">
        <v>45107</v>
      </c>
      <c r="B262" s="6">
        <v>99855541</v>
      </c>
      <c r="C262" s="6">
        <v>92875</v>
      </c>
      <c r="D262" s="6">
        <v>215154</v>
      </c>
      <c r="E262" s="6">
        <v>32770</v>
      </c>
      <c r="F262" s="6">
        <v>794664</v>
      </c>
      <c r="G262" s="6">
        <v>3425553</v>
      </c>
      <c r="H262" s="6">
        <v>2369017</v>
      </c>
      <c r="I262" s="6">
        <v>10832540</v>
      </c>
      <c r="J262" s="6">
        <v>439617</v>
      </c>
      <c r="K262" s="6">
        <v>4495449</v>
      </c>
      <c r="L262" s="6">
        <v>2566380</v>
      </c>
      <c r="M262" s="6">
        <v>59</v>
      </c>
      <c r="N262" s="6">
        <v>8489059</v>
      </c>
      <c r="O262" s="6">
        <v>892115</v>
      </c>
      <c r="P262" s="6">
        <v>49195443</v>
      </c>
      <c r="Q262" s="6">
        <v>4747471</v>
      </c>
      <c r="R262" s="6">
        <v>144</v>
      </c>
      <c r="S262" s="6"/>
      <c r="T262" s="9" t="s">
        <v>19</v>
      </c>
      <c r="U262" s="6">
        <v>8797366</v>
      </c>
      <c r="V262" s="6">
        <v>50697</v>
      </c>
      <c r="W262" s="5">
        <v>448176</v>
      </c>
    </row>
    <row r="263" spans="1:23" ht="11.45" customHeight="1" x14ac:dyDescent="0.3">
      <c r="A263" s="3">
        <v>45138</v>
      </c>
      <c r="B263" s="6">
        <v>106490620</v>
      </c>
      <c r="C263" s="6">
        <v>84528</v>
      </c>
      <c r="D263" s="6">
        <v>226154</v>
      </c>
      <c r="E263" s="6">
        <v>30265</v>
      </c>
      <c r="F263" s="6">
        <v>768114</v>
      </c>
      <c r="G263" s="6">
        <v>3303280</v>
      </c>
      <c r="H263" s="6">
        <v>2371483</v>
      </c>
      <c r="I263" s="6">
        <v>11755708</v>
      </c>
      <c r="J263" s="6">
        <v>473650</v>
      </c>
      <c r="K263" s="6">
        <v>4509588</v>
      </c>
      <c r="L263" s="6">
        <v>2577396</v>
      </c>
      <c r="M263" s="6">
        <v>66</v>
      </c>
      <c r="N263" s="6">
        <v>8262534</v>
      </c>
      <c r="O263" s="6">
        <v>908856</v>
      </c>
      <c r="P263" s="6">
        <v>53512292</v>
      </c>
      <c r="Q263" s="6">
        <v>4864013</v>
      </c>
      <c r="R263" s="6">
        <v>284</v>
      </c>
      <c r="S263" s="6"/>
      <c r="T263" s="9" t="s">
        <v>19</v>
      </c>
      <c r="U263" s="6">
        <v>8512291</v>
      </c>
      <c r="V263" s="6">
        <v>51145</v>
      </c>
      <c r="W263" s="5">
        <v>474132</v>
      </c>
    </row>
    <row r="264" spans="1:23" ht="11.45" customHeight="1" x14ac:dyDescent="0.3">
      <c r="A264" s="3">
        <v>45169</v>
      </c>
      <c r="B264" s="6">
        <v>109923692</v>
      </c>
      <c r="C264" s="6">
        <v>83033</v>
      </c>
      <c r="D264" s="6">
        <v>208091</v>
      </c>
      <c r="E264" s="6">
        <v>30334</v>
      </c>
      <c r="F264" s="6">
        <v>596142</v>
      </c>
      <c r="G264" s="6">
        <v>3289553</v>
      </c>
      <c r="H264" s="6">
        <v>2378840</v>
      </c>
      <c r="I264" s="6">
        <v>11733372</v>
      </c>
      <c r="J264" s="6">
        <v>476832</v>
      </c>
      <c r="K264" s="6">
        <v>4540229</v>
      </c>
      <c r="L264" s="6">
        <v>2716668</v>
      </c>
      <c r="M264" s="6">
        <v>77</v>
      </c>
      <c r="N264" s="6">
        <v>8107288</v>
      </c>
      <c r="O264" s="6">
        <v>916537</v>
      </c>
      <c r="P264" s="6">
        <v>56373867</v>
      </c>
      <c r="Q264" s="6">
        <v>4986943</v>
      </c>
      <c r="R264" s="6">
        <v>454</v>
      </c>
      <c r="S264" s="6"/>
      <c r="T264" s="9" t="s">
        <v>19</v>
      </c>
      <c r="U264" s="6">
        <v>7902645</v>
      </c>
      <c r="V264" s="6">
        <v>48222</v>
      </c>
      <c r="W264" s="5">
        <v>477984</v>
      </c>
    </row>
    <row r="265" spans="1:23" ht="11.45" customHeight="1" x14ac:dyDescent="0.3">
      <c r="A265" s="3">
        <v>45199</v>
      </c>
      <c r="B265" s="6">
        <v>97138753</v>
      </c>
      <c r="C265" s="6">
        <v>81188</v>
      </c>
      <c r="D265" s="6">
        <v>198086</v>
      </c>
      <c r="E265" s="6">
        <v>30530</v>
      </c>
      <c r="F265" s="6">
        <v>598249</v>
      </c>
      <c r="G265" s="6">
        <v>3121718</v>
      </c>
      <c r="H265" s="6">
        <v>2174968</v>
      </c>
      <c r="I265" s="6">
        <v>10750317</v>
      </c>
      <c r="J265" s="6">
        <v>433690</v>
      </c>
      <c r="K265" s="6">
        <v>4248146</v>
      </c>
      <c r="L265" s="6">
        <v>2678100</v>
      </c>
      <c r="M265" s="6">
        <v>54</v>
      </c>
      <c r="N265" s="6">
        <v>7622764</v>
      </c>
      <c r="O265" s="6">
        <v>849697</v>
      </c>
      <c r="P265" s="6">
        <v>49763724</v>
      </c>
      <c r="Q265" s="6">
        <v>4484978</v>
      </c>
      <c r="R265" s="6">
        <v>174</v>
      </c>
      <c r="S265" s="6"/>
      <c r="T265" s="9" t="s">
        <v>19</v>
      </c>
      <c r="U265" s="6">
        <v>7632258</v>
      </c>
      <c r="V265" s="6">
        <v>51425</v>
      </c>
      <c r="W265" s="5">
        <v>447264</v>
      </c>
    </row>
    <row r="266" spans="1:23" ht="11.45" customHeight="1" x14ac:dyDescent="0.3">
      <c r="A266" s="3">
        <v>45230</v>
      </c>
      <c r="B266" s="6">
        <v>83977963</v>
      </c>
      <c r="C266" s="6">
        <v>73344</v>
      </c>
      <c r="D266" s="6">
        <v>164632</v>
      </c>
      <c r="E266" s="6">
        <v>21437</v>
      </c>
      <c r="F266" s="6">
        <v>552569</v>
      </c>
      <c r="G266" s="6">
        <v>2940485</v>
      </c>
      <c r="H266" s="6">
        <v>1991501</v>
      </c>
      <c r="I266" s="6">
        <v>9531565</v>
      </c>
      <c r="J266" s="6">
        <v>393451</v>
      </c>
      <c r="K266" s="6">
        <v>3912663</v>
      </c>
      <c r="L266" s="6">
        <v>2583024</v>
      </c>
      <c r="M266" s="6">
        <v>114</v>
      </c>
      <c r="N266" s="6">
        <v>7046227</v>
      </c>
      <c r="O266" s="6">
        <v>764093</v>
      </c>
      <c r="P266" s="6">
        <v>41761504</v>
      </c>
      <c r="Q266" s="6">
        <v>3906694</v>
      </c>
      <c r="R266" s="6">
        <v>25</v>
      </c>
      <c r="S266" s="6"/>
      <c r="T266" s="9" t="s">
        <v>19</v>
      </c>
      <c r="U266" s="6">
        <v>7301806</v>
      </c>
      <c r="V266" s="6">
        <v>42591</v>
      </c>
      <c r="W266" s="5">
        <v>441120</v>
      </c>
    </row>
    <row r="267" spans="1:23" ht="11.45" customHeight="1" x14ac:dyDescent="0.3">
      <c r="A267" s="3">
        <v>45260</v>
      </c>
      <c r="B267" s="6">
        <v>94606444</v>
      </c>
      <c r="C267" s="6">
        <v>86503</v>
      </c>
      <c r="D267" s="6">
        <v>206334</v>
      </c>
      <c r="E267" s="6">
        <v>38695</v>
      </c>
      <c r="F267" s="6">
        <v>723371</v>
      </c>
      <c r="G267" s="6">
        <v>3562556</v>
      </c>
      <c r="H267" s="6">
        <v>2352669</v>
      </c>
      <c r="I267" s="6">
        <v>10640202</v>
      </c>
      <c r="J267" s="6">
        <v>460422</v>
      </c>
      <c r="K267" s="6">
        <v>4639795</v>
      </c>
      <c r="L267" s="6">
        <v>2656308</v>
      </c>
      <c r="M267" s="6">
        <v>174</v>
      </c>
      <c r="N267" s="6">
        <v>8463039</v>
      </c>
      <c r="O267" s="6">
        <v>893935</v>
      </c>
      <c r="P267" s="6">
        <v>46619900</v>
      </c>
      <c r="Q267" s="6">
        <v>4625728</v>
      </c>
      <c r="R267" s="6">
        <v>327</v>
      </c>
      <c r="S267" s="6"/>
      <c r="T267" s="9" t="s">
        <v>19</v>
      </c>
      <c r="U267" s="6">
        <v>8786181</v>
      </c>
      <c r="V267" s="6">
        <v>53179</v>
      </c>
      <c r="W267" s="5">
        <v>400932</v>
      </c>
    </row>
    <row r="268" spans="1:23" ht="11.45" customHeight="1" x14ac:dyDescent="0.3">
      <c r="A268" s="3">
        <v>45291</v>
      </c>
      <c r="B268" s="6">
        <v>68299123</v>
      </c>
      <c r="C268" s="6">
        <v>77486</v>
      </c>
      <c r="D268" s="6">
        <v>156110</v>
      </c>
      <c r="E268" s="6">
        <v>28019</v>
      </c>
      <c r="F268" s="6">
        <v>474374</v>
      </c>
      <c r="G268" s="6">
        <v>2722346</v>
      </c>
      <c r="H268" s="6">
        <v>1808181</v>
      </c>
      <c r="I268" s="6">
        <v>8252194</v>
      </c>
      <c r="J268" s="6">
        <v>347680</v>
      </c>
      <c r="K268" s="6">
        <v>3486938</v>
      </c>
      <c r="L268" s="6">
        <v>2037552</v>
      </c>
      <c r="M268" s="6">
        <v>146</v>
      </c>
      <c r="N268" s="6">
        <v>6386765</v>
      </c>
      <c r="O268" s="6">
        <v>681370</v>
      </c>
      <c r="P268" s="6">
        <v>33088404</v>
      </c>
      <c r="Q268" s="6">
        <v>3457166</v>
      </c>
      <c r="R268" s="6">
        <v>26</v>
      </c>
      <c r="S268" s="6"/>
      <c r="T268" s="9" t="s">
        <v>19</v>
      </c>
      <c r="U268" s="6">
        <v>6710543</v>
      </c>
      <c r="V268" s="6">
        <v>39025</v>
      </c>
      <c r="W268" s="5">
        <v>221340</v>
      </c>
    </row>
    <row r="269" spans="1:23" ht="11.45" customHeight="1" x14ac:dyDescent="0.3">
      <c r="A269" s="3">
        <v>45322</v>
      </c>
      <c r="B269" s="6">
        <v>76541067</v>
      </c>
      <c r="C269" s="6">
        <v>71663</v>
      </c>
      <c r="D269" s="6">
        <v>193527</v>
      </c>
      <c r="E269" s="6">
        <v>26687</v>
      </c>
      <c r="F269" s="6">
        <v>446934</v>
      </c>
      <c r="G269" s="6">
        <v>3009814</v>
      </c>
      <c r="H269" s="6">
        <v>2100454</v>
      </c>
      <c r="I269" s="6">
        <v>9384071</v>
      </c>
      <c r="J269" s="6">
        <v>405607</v>
      </c>
      <c r="K269" s="6">
        <v>3875014</v>
      </c>
      <c r="L269" s="6">
        <v>2199948</v>
      </c>
      <c r="M269" s="6">
        <v>55</v>
      </c>
      <c r="N269" s="6">
        <v>6701076</v>
      </c>
      <c r="O269" s="6">
        <v>794788</v>
      </c>
      <c r="P269" s="6">
        <v>34009243</v>
      </c>
      <c r="Q269" s="6">
        <v>3982851</v>
      </c>
      <c r="R269" s="6">
        <v>266</v>
      </c>
      <c r="S269" s="6"/>
      <c r="T269" s="9" t="s">
        <v>19</v>
      </c>
      <c r="U269" s="6">
        <v>6768499</v>
      </c>
      <c r="V269" s="6">
        <v>43474</v>
      </c>
      <c r="W269" s="5">
        <v>287856</v>
      </c>
    </row>
    <row r="270" spans="1:23" ht="11.45" customHeight="1" x14ac:dyDescent="0.3">
      <c r="A270" s="3">
        <v>45351</v>
      </c>
      <c r="B270" s="6">
        <v>77702351</v>
      </c>
      <c r="C270" s="6">
        <v>81164</v>
      </c>
      <c r="D270" s="6">
        <v>213673</v>
      </c>
      <c r="E270" s="6">
        <v>28958</v>
      </c>
      <c r="F270" s="6">
        <v>524013</v>
      </c>
      <c r="G270" s="6">
        <v>3046728</v>
      </c>
      <c r="H270" s="6">
        <v>2062646</v>
      </c>
      <c r="I270" s="6">
        <v>8830261</v>
      </c>
      <c r="J270" s="6">
        <v>378670</v>
      </c>
      <c r="K270" s="6">
        <v>4063197</v>
      </c>
      <c r="L270" s="6">
        <v>2344152</v>
      </c>
      <c r="M270" s="6">
        <v>171</v>
      </c>
      <c r="N270" s="6">
        <v>7347174</v>
      </c>
      <c r="O270" s="6">
        <v>816097</v>
      </c>
      <c r="P270" s="6">
        <v>35969575</v>
      </c>
      <c r="Q270" s="6">
        <v>4111275</v>
      </c>
      <c r="R270" s="6">
        <v>57</v>
      </c>
      <c r="S270" s="6"/>
      <c r="T270" s="9" t="s">
        <v>19</v>
      </c>
      <c r="U270" s="6">
        <v>7530747</v>
      </c>
      <c r="V270" s="6">
        <v>47135</v>
      </c>
      <c r="W270" s="5">
        <v>315012</v>
      </c>
    </row>
    <row r="271" spans="1:23" ht="11.45" customHeight="1" x14ac:dyDescent="0.3">
      <c r="A271" s="3">
        <v>45382</v>
      </c>
      <c r="B271" s="6">
        <v>77282129</v>
      </c>
      <c r="C271" s="6">
        <v>69055</v>
      </c>
      <c r="D271" s="6">
        <v>210992</v>
      </c>
      <c r="E271" s="6">
        <v>29912</v>
      </c>
      <c r="F271" s="6">
        <v>441046</v>
      </c>
      <c r="G271" s="6">
        <v>3071638</v>
      </c>
      <c r="H271" s="6">
        <v>1969601</v>
      </c>
      <c r="I271" s="6">
        <v>8655066</v>
      </c>
      <c r="J271" s="6">
        <v>371528</v>
      </c>
      <c r="K271" s="6">
        <v>4183697</v>
      </c>
      <c r="L271" s="6">
        <v>1988436</v>
      </c>
      <c r="M271" s="6">
        <v>182</v>
      </c>
      <c r="N271" s="6">
        <v>7547386</v>
      </c>
      <c r="O271" s="6">
        <v>809027</v>
      </c>
      <c r="P271" s="6">
        <v>36186704</v>
      </c>
      <c r="Q271" s="6">
        <v>4071557</v>
      </c>
      <c r="R271" s="6">
        <v>255</v>
      </c>
      <c r="S271" s="6"/>
      <c r="T271" s="9" t="s">
        <v>19</v>
      </c>
      <c r="U271" s="6">
        <v>7611050</v>
      </c>
      <c r="V271" s="6">
        <v>41469</v>
      </c>
      <c r="W271" s="5">
        <v>241644</v>
      </c>
    </row>
    <row r="272" spans="1:23" ht="11.45" customHeight="1" x14ac:dyDescent="0.3">
      <c r="A272" s="3">
        <v>45412</v>
      </c>
      <c r="B272" s="6">
        <v>106625665</v>
      </c>
      <c r="C272" s="6">
        <v>91210</v>
      </c>
      <c r="D272" s="6">
        <v>308484</v>
      </c>
      <c r="E272" s="6">
        <v>35130</v>
      </c>
      <c r="F272" s="6">
        <v>639596</v>
      </c>
      <c r="G272" s="6">
        <v>3920175</v>
      </c>
      <c r="H272" s="6">
        <v>2542092</v>
      </c>
      <c r="I272" s="6">
        <v>11470004</v>
      </c>
      <c r="J272" s="6">
        <v>493607</v>
      </c>
      <c r="K272" s="6">
        <v>5733992</v>
      </c>
      <c r="L272" s="6">
        <v>2825904</v>
      </c>
      <c r="M272" s="6">
        <v>38</v>
      </c>
      <c r="N272" s="6">
        <v>10054569</v>
      </c>
      <c r="O272" s="6">
        <v>1085857</v>
      </c>
      <c r="P272" s="6">
        <v>49350891</v>
      </c>
      <c r="Q272" s="6">
        <v>5401862</v>
      </c>
      <c r="R272" s="6">
        <v>84</v>
      </c>
      <c r="S272" s="6"/>
      <c r="T272" s="9" t="s">
        <v>19</v>
      </c>
      <c r="U272" s="6">
        <v>9732690</v>
      </c>
      <c r="V272" s="6">
        <v>54843</v>
      </c>
      <c r="W272" s="5">
        <v>414180</v>
      </c>
    </row>
    <row r="273" spans="1:23" ht="11.45" customHeight="1" x14ac:dyDescent="0.3">
      <c r="A273" s="3">
        <v>45443</v>
      </c>
      <c r="B273" s="6">
        <v>99537374</v>
      </c>
      <c r="C273" s="6">
        <v>85815</v>
      </c>
      <c r="D273" s="6">
        <v>296229</v>
      </c>
      <c r="E273" s="6">
        <v>32108</v>
      </c>
      <c r="F273" s="6">
        <v>507090</v>
      </c>
      <c r="G273" s="6">
        <v>3539182</v>
      </c>
      <c r="H273" s="6">
        <v>2194475</v>
      </c>
      <c r="I273" s="6">
        <v>10658745</v>
      </c>
      <c r="J273" s="6">
        <v>445867</v>
      </c>
      <c r="K273" s="6">
        <v>5329696</v>
      </c>
      <c r="L273" s="6">
        <v>2463948</v>
      </c>
      <c r="M273" s="6">
        <v>129</v>
      </c>
      <c r="N273" s="6">
        <v>9348963</v>
      </c>
      <c r="O273" s="6">
        <v>978408</v>
      </c>
      <c r="P273" s="6">
        <v>46717480</v>
      </c>
      <c r="Q273" s="6">
        <v>4940870</v>
      </c>
      <c r="R273" s="6">
        <v>161</v>
      </c>
      <c r="S273" s="6"/>
      <c r="T273" s="9" t="s">
        <v>19</v>
      </c>
      <c r="U273" s="6">
        <v>9006529</v>
      </c>
      <c r="V273" s="6">
        <v>51321</v>
      </c>
      <c r="W273" s="5">
        <v>327348</v>
      </c>
    </row>
    <row r="274" spans="1:23" ht="11.45" customHeight="1" x14ac:dyDescent="0.3">
      <c r="A274" s="3">
        <v>45473</v>
      </c>
      <c r="B274" s="6">
        <v>96017427</v>
      </c>
      <c r="C274" s="6">
        <v>77996</v>
      </c>
      <c r="D274" s="6">
        <v>286702</v>
      </c>
      <c r="E274" s="6">
        <v>32850</v>
      </c>
      <c r="F274" s="6">
        <v>578654</v>
      </c>
      <c r="G274" s="6">
        <v>3252357</v>
      </c>
      <c r="H274" s="6">
        <v>1994659</v>
      </c>
      <c r="I274" s="6">
        <v>10427849</v>
      </c>
      <c r="J274" s="6">
        <v>414506</v>
      </c>
      <c r="K274" s="6">
        <v>5000597</v>
      </c>
      <c r="L274" s="6">
        <v>2221140</v>
      </c>
      <c r="M274" s="6">
        <v>29</v>
      </c>
      <c r="N274" s="6">
        <v>8872203</v>
      </c>
      <c r="O274" s="6">
        <v>890750</v>
      </c>
      <c r="P274" s="6">
        <v>46429467</v>
      </c>
      <c r="Q274" s="6">
        <v>4652011</v>
      </c>
      <c r="R274" s="6">
        <v>112</v>
      </c>
      <c r="S274" s="6"/>
      <c r="T274" s="9" t="s">
        <v>19</v>
      </c>
      <c r="U274" s="6">
        <v>8796251</v>
      </c>
      <c r="V274" s="6">
        <v>44046</v>
      </c>
      <c r="W274" s="5">
        <v>352260</v>
      </c>
    </row>
    <row r="275" spans="1:23" ht="11.45" customHeight="1" x14ac:dyDescent="0.3">
      <c r="A275" s="3">
        <v>45504</v>
      </c>
      <c r="B275" s="6">
        <v>113174718</v>
      </c>
      <c r="C275" s="6">
        <v>96290</v>
      </c>
      <c r="D275" s="6">
        <v>286797</v>
      </c>
      <c r="E275" s="6">
        <v>29612</v>
      </c>
      <c r="F275" s="6">
        <v>389495</v>
      </c>
      <c r="G275" s="6">
        <v>3310555</v>
      </c>
      <c r="H275" s="6">
        <v>2237194</v>
      </c>
      <c r="I275" s="6">
        <v>12049212</v>
      </c>
      <c r="J275" s="6">
        <v>465724</v>
      </c>
      <c r="K275" s="6">
        <v>5088549</v>
      </c>
      <c r="L275" s="6">
        <v>2539416</v>
      </c>
      <c r="M275" s="6">
        <v>103</v>
      </c>
      <c r="N275" s="6">
        <v>9246834</v>
      </c>
      <c r="O275" s="6">
        <v>965733</v>
      </c>
      <c r="P275" s="6">
        <v>58203388</v>
      </c>
      <c r="Q275" s="6">
        <v>5180679</v>
      </c>
      <c r="R275" s="6">
        <v>175</v>
      </c>
      <c r="S275" s="6"/>
      <c r="T275" s="9" t="s">
        <v>19</v>
      </c>
      <c r="U275" s="6">
        <v>8740458</v>
      </c>
      <c r="V275" s="6">
        <v>49958</v>
      </c>
      <c r="W275" s="5">
        <v>405000</v>
      </c>
    </row>
    <row r="276" spans="1:23" ht="11.45" customHeight="1" x14ac:dyDescent="0.3">
      <c r="A276" s="3">
        <v>45535</v>
      </c>
      <c r="B276" s="6">
        <v>109030721</v>
      </c>
      <c r="C276" s="6">
        <v>80803</v>
      </c>
      <c r="D276" s="6">
        <v>269405</v>
      </c>
      <c r="E276" s="6">
        <v>35495</v>
      </c>
      <c r="F276" s="6">
        <v>456721</v>
      </c>
      <c r="G276" s="6">
        <v>3105849</v>
      </c>
      <c r="H276" s="6">
        <v>2106617</v>
      </c>
      <c r="I276" s="6">
        <v>11442829</v>
      </c>
      <c r="J276" s="6">
        <v>436228</v>
      </c>
      <c r="K276" s="6">
        <v>4747406</v>
      </c>
      <c r="L276" s="6">
        <v>2528544</v>
      </c>
      <c r="M276" s="6">
        <v>24</v>
      </c>
      <c r="N276" s="6">
        <v>8705216</v>
      </c>
      <c r="O276" s="6">
        <v>919899</v>
      </c>
      <c r="P276" s="6">
        <v>57629195</v>
      </c>
      <c r="Q276" s="6">
        <v>5001908</v>
      </c>
      <c r="R276" s="104"/>
      <c r="S276" s="6"/>
      <c r="T276" s="9" t="s">
        <v>19</v>
      </c>
      <c r="U276" s="6">
        <v>7833654</v>
      </c>
      <c r="V276" s="6">
        <v>51737</v>
      </c>
      <c r="W276" s="5">
        <v>375588</v>
      </c>
    </row>
    <row r="277" spans="1:23" ht="11.45" customHeight="1" x14ac:dyDescent="0.3">
      <c r="A277" s="3">
        <v>45565</v>
      </c>
      <c r="B277" s="6">
        <v>97782658</v>
      </c>
      <c r="C277" s="6">
        <v>76698</v>
      </c>
      <c r="D277" s="6">
        <v>247915</v>
      </c>
      <c r="E277" s="6">
        <v>29845</v>
      </c>
      <c r="F277" s="6">
        <v>414412</v>
      </c>
      <c r="G277" s="6">
        <v>2876945</v>
      </c>
      <c r="H277" s="6">
        <v>1917487</v>
      </c>
      <c r="I277" s="6">
        <v>10527758</v>
      </c>
      <c r="J277" s="6">
        <v>399616</v>
      </c>
      <c r="K277" s="6">
        <v>4413121</v>
      </c>
      <c r="L277" s="6">
        <v>2309016</v>
      </c>
      <c r="M277" s="6">
        <v>84</v>
      </c>
      <c r="N277" s="6">
        <v>8091228</v>
      </c>
      <c r="O277" s="6">
        <v>841626</v>
      </c>
      <c r="P277" s="6">
        <v>50620480</v>
      </c>
      <c r="Q277" s="6">
        <v>4515581</v>
      </c>
      <c r="R277" s="6">
        <v>211</v>
      </c>
      <c r="S277" s="6"/>
      <c r="T277" s="9" t="s">
        <v>19</v>
      </c>
      <c r="U277" s="6">
        <v>7527044</v>
      </c>
      <c r="V277" s="6">
        <v>44650</v>
      </c>
      <c r="W277" s="5">
        <v>388920</v>
      </c>
    </row>
    <row r="278" spans="1:23" ht="11.45" customHeight="1" x14ac:dyDescent="0.3">
      <c r="A278" s="3">
        <v>45596</v>
      </c>
      <c r="B278" s="6">
        <v>103819264</v>
      </c>
      <c r="C278" s="6">
        <v>86929</v>
      </c>
      <c r="D278" s="6">
        <v>246513</v>
      </c>
      <c r="E278" s="6">
        <v>33805</v>
      </c>
      <c r="F278" s="6">
        <v>457602</v>
      </c>
      <c r="G278" s="6">
        <v>3291571</v>
      </c>
      <c r="H278" s="6">
        <v>2144246</v>
      </c>
      <c r="I278" s="6">
        <v>11253656</v>
      </c>
      <c r="J278" s="6">
        <v>448417</v>
      </c>
      <c r="K278" s="6">
        <v>4958731</v>
      </c>
      <c r="L278" s="6">
        <v>2564076</v>
      </c>
      <c r="M278" s="6">
        <v>86</v>
      </c>
      <c r="N278" s="6">
        <v>9062693</v>
      </c>
      <c r="O278" s="6">
        <v>930213</v>
      </c>
      <c r="P278" s="6">
        <v>52055633</v>
      </c>
      <c r="Q278" s="6">
        <v>4892731</v>
      </c>
      <c r="R278" s="6">
        <v>81</v>
      </c>
      <c r="S278" s="6">
        <v>130</v>
      </c>
      <c r="T278" s="9" t="s">
        <v>19</v>
      </c>
      <c r="U278" s="6">
        <v>8857034</v>
      </c>
      <c r="V278" s="6">
        <v>46789</v>
      </c>
      <c r="W278" s="5">
        <v>412068</v>
      </c>
    </row>
    <row r="279" spans="1:23" ht="11.45" customHeight="1" x14ac:dyDescent="0.3">
      <c r="A279" s="3">
        <v>45626</v>
      </c>
      <c r="B279" s="6">
        <v>72213789</v>
      </c>
      <c r="C279" s="6">
        <v>61927</v>
      </c>
      <c r="D279" s="6">
        <v>211530</v>
      </c>
      <c r="E279" s="6">
        <v>27087</v>
      </c>
      <c r="F279" s="6">
        <v>368352</v>
      </c>
      <c r="G279" s="6">
        <v>2445907</v>
      </c>
      <c r="H279" s="6">
        <v>1568570</v>
      </c>
      <c r="I279" s="6">
        <v>7863761</v>
      </c>
      <c r="J279" s="6">
        <v>324682</v>
      </c>
      <c r="K279" s="6">
        <v>3634305</v>
      </c>
      <c r="L279" s="6">
        <v>2106672</v>
      </c>
      <c r="M279" s="6">
        <v>36</v>
      </c>
      <c r="N279" s="6">
        <v>6722431</v>
      </c>
      <c r="O279" s="6">
        <v>673495</v>
      </c>
      <c r="P279" s="6">
        <v>35438811</v>
      </c>
      <c r="Q279" s="6">
        <v>3519330</v>
      </c>
      <c r="R279" s="6">
        <v>193</v>
      </c>
      <c r="S279" s="6">
        <v>0</v>
      </c>
      <c r="T279" s="9" t="s">
        <v>19</v>
      </c>
      <c r="U279" s="6">
        <v>6534271</v>
      </c>
      <c r="V279" s="6">
        <v>41584</v>
      </c>
      <c r="W279" s="5">
        <v>279036</v>
      </c>
    </row>
    <row r="280" spans="1:23" ht="11.45" customHeight="1" x14ac:dyDescent="0.3">
      <c r="A280" s="3">
        <v>45657</v>
      </c>
      <c r="B280" s="6">
        <v>67676528</v>
      </c>
      <c r="C280" s="6">
        <v>62567</v>
      </c>
      <c r="D280" s="6">
        <v>186790</v>
      </c>
      <c r="E280" s="6">
        <v>24650</v>
      </c>
      <c r="F280" s="6">
        <v>354909</v>
      </c>
      <c r="G280" s="6">
        <v>2450297</v>
      </c>
      <c r="H280" s="6">
        <v>1600020</v>
      </c>
      <c r="I280" s="6">
        <v>7956841</v>
      </c>
      <c r="J280" s="6">
        <v>326496</v>
      </c>
      <c r="K280" s="6">
        <v>3662648</v>
      </c>
      <c r="L280" s="6">
        <v>2073696</v>
      </c>
      <c r="M280" s="6">
        <v>12</v>
      </c>
      <c r="N280" s="6">
        <v>6575439</v>
      </c>
      <c r="O280" s="6">
        <v>665515</v>
      </c>
      <c r="P280" s="6">
        <v>32811901</v>
      </c>
      <c r="Q280" s="6">
        <v>3410292</v>
      </c>
      <c r="R280" s="6">
        <v>89</v>
      </c>
      <c r="S280" s="6">
        <v>0</v>
      </c>
      <c r="T280" s="9" t="s">
        <v>19</v>
      </c>
      <c r="U280" s="6">
        <v>6642309</v>
      </c>
      <c r="V280" s="6">
        <v>42554</v>
      </c>
      <c r="W280" s="5">
        <v>261312</v>
      </c>
    </row>
    <row r="281" spans="1:23" ht="11.45" customHeight="1" x14ac:dyDescent="0.3">
      <c r="A281" s="3">
        <v>45688</v>
      </c>
      <c r="B281" s="6">
        <v>87127711</v>
      </c>
      <c r="C281" s="6">
        <v>81462</v>
      </c>
      <c r="D281" s="6">
        <v>231807</v>
      </c>
      <c r="E281" s="6">
        <v>34502</v>
      </c>
      <c r="F281" s="6">
        <v>292492</v>
      </c>
      <c r="G281" s="6">
        <v>3096753</v>
      </c>
      <c r="H281" s="6">
        <v>2148665</v>
      </c>
      <c r="I281" s="6">
        <v>10218498</v>
      </c>
      <c r="J281" s="6">
        <v>433919</v>
      </c>
      <c r="K281" s="6">
        <v>4449316</v>
      </c>
      <c r="L281" s="6">
        <v>2430588</v>
      </c>
      <c r="M281" s="6">
        <v>85</v>
      </c>
      <c r="N281" s="6">
        <v>7634166</v>
      </c>
      <c r="O281" s="6">
        <v>865814</v>
      </c>
      <c r="P281" s="6">
        <v>38491502</v>
      </c>
      <c r="Q281" s="6">
        <v>4522171</v>
      </c>
      <c r="R281" s="104"/>
      <c r="S281" s="6">
        <v>0</v>
      </c>
      <c r="T281" s="9" t="s">
        <v>19</v>
      </c>
      <c r="U281" s="6">
        <v>7439935</v>
      </c>
      <c r="V281" s="6">
        <v>52199</v>
      </c>
      <c r="W281" s="5">
        <v>322980</v>
      </c>
    </row>
    <row r="282" spans="1:23" ht="11.45" customHeight="1" x14ac:dyDescent="0.3">
      <c r="A282" s="3">
        <v>45716</v>
      </c>
      <c r="B282" s="6">
        <v>63714635</v>
      </c>
      <c r="C282" s="6">
        <v>53409</v>
      </c>
      <c r="D282" s="6">
        <v>174066</v>
      </c>
      <c r="E282" s="6">
        <v>21199</v>
      </c>
      <c r="F282" s="6">
        <v>277164</v>
      </c>
      <c r="G282" s="6">
        <v>2312257</v>
      </c>
      <c r="H282" s="6">
        <v>1550639</v>
      </c>
      <c r="I282" s="6">
        <v>7012977</v>
      </c>
      <c r="J282" s="6">
        <v>296556</v>
      </c>
      <c r="K282" s="6">
        <v>3443110</v>
      </c>
      <c r="L282" s="6">
        <v>1739400</v>
      </c>
      <c r="M282" s="6">
        <v>12</v>
      </c>
      <c r="N282" s="6">
        <v>6099403</v>
      </c>
      <c r="O282" s="6">
        <v>645367</v>
      </c>
      <c r="P282" s="6">
        <v>29247088</v>
      </c>
      <c r="Q282" s="6">
        <v>3391956</v>
      </c>
      <c r="R282" s="6">
        <v>232</v>
      </c>
      <c r="S282" s="6">
        <v>0</v>
      </c>
      <c r="T282" s="9" t="s">
        <v>19</v>
      </c>
      <c r="U282" s="6">
        <v>5985981</v>
      </c>
      <c r="V282" s="6">
        <v>38682</v>
      </c>
      <c r="W282" s="5">
        <v>216408</v>
      </c>
    </row>
    <row r="283" spans="1:23" ht="11.45" customHeight="1" x14ac:dyDescent="0.3">
      <c r="A283" s="3">
        <v>45747</v>
      </c>
      <c r="B283" s="6">
        <v>93443332</v>
      </c>
      <c r="C283" s="6">
        <v>91061</v>
      </c>
      <c r="D283" s="6">
        <v>267797</v>
      </c>
      <c r="E283" s="6">
        <v>36541</v>
      </c>
      <c r="F283" s="6">
        <v>450406</v>
      </c>
      <c r="G283" s="6">
        <v>3292353</v>
      </c>
      <c r="H283" s="6">
        <v>2256717</v>
      </c>
      <c r="I283" s="6">
        <v>9710216</v>
      </c>
      <c r="J283" s="6">
        <v>418325</v>
      </c>
      <c r="K283" s="6">
        <v>4984675</v>
      </c>
      <c r="L283" s="6">
        <v>2154960</v>
      </c>
      <c r="M283" s="6">
        <v>137</v>
      </c>
      <c r="N283" s="6">
        <v>8873626</v>
      </c>
      <c r="O283" s="6">
        <v>938547</v>
      </c>
      <c r="P283" s="6">
        <v>43288704</v>
      </c>
      <c r="Q283" s="6">
        <v>4822678</v>
      </c>
      <c r="R283" s="6">
        <v>52</v>
      </c>
      <c r="S283" s="6">
        <v>0</v>
      </c>
      <c r="T283" s="9" t="s">
        <v>19</v>
      </c>
      <c r="U283" s="6">
        <v>8693961</v>
      </c>
      <c r="V283" s="6">
        <v>50530</v>
      </c>
      <c r="W283" s="5">
        <v>254592</v>
      </c>
    </row>
    <row r="284" spans="1:23" ht="11.45" customHeight="1" x14ac:dyDescent="0.3">
      <c r="A284" s="3">
        <v>45777</v>
      </c>
      <c r="B284" s="6">
        <v>101841138</v>
      </c>
      <c r="C284" s="6">
        <v>85579</v>
      </c>
      <c r="D284" s="6">
        <v>253682</v>
      </c>
      <c r="E284" s="6">
        <v>22587</v>
      </c>
      <c r="F284" s="6">
        <v>305627</v>
      </c>
      <c r="G284" s="6">
        <v>3545210</v>
      </c>
      <c r="H284" s="6">
        <v>2480430</v>
      </c>
      <c r="I284" s="6">
        <v>10565433</v>
      </c>
      <c r="J284" s="6">
        <v>443572</v>
      </c>
      <c r="K284" s="6">
        <v>5469325</v>
      </c>
      <c r="L284" s="6">
        <v>2372496</v>
      </c>
      <c r="M284" s="6">
        <v>112</v>
      </c>
      <c r="N284" s="6">
        <v>9280093</v>
      </c>
      <c r="O284" s="6">
        <v>1003760</v>
      </c>
      <c r="P284" s="6">
        <v>46943012</v>
      </c>
      <c r="Q284" s="6">
        <v>5186980</v>
      </c>
      <c r="R284" s="6">
        <v>170</v>
      </c>
      <c r="S284" s="6">
        <v>0</v>
      </c>
      <c r="T284" s="9" t="s">
        <v>19</v>
      </c>
      <c r="U284" s="6">
        <v>9069725</v>
      </c>
      <c r="V284" s="6">
        <v>40560</v>
      </c>
      <c r="W284" s="5">
        <v>309348</v>
      </c>
    </row>
    <row r="285" spans="1:23" ht="11.45" customHeight="1" x14ac:dyDescent="0.3">
      <c r="A285" s="3">
        <v>45808</v>
      </c>
      <c r="B285" s="6">
        <v>111902334</v>
      </c>
      <c r="C285" s="6">
        <v>86368</v>
      </c>
      <c r="D285" s="6">
        <v>318923</v>
      </c>
      <c r="E285" s="6">
        <v>31804</v>
      </c>
      <c r="F285" s="6">
        <v>681433</v>
      </c>
      <c r="G285" s="6">
        <v>3722221</v>
      </c>
      <c r="H285" s="6">
        <v>2485926</v>
      </c>
      <c r="I285" s="6">
        <v>11076464</v>
      </c>
      <c r="J285" s="6">
        <v>456315</v>
      </c>
      <c r="K285" s="6">
        <v>5503161</v>
      </c>
      <c r="L285" s="6">
        <v>2489892</v>
      </c>
      <c r="M285" s="6">
        <v>132</v>
      </c>
      <c r="N285" s="6">
        <v>10158619</v>
      </c>
      <c r="O285" s="6">
        <v>1028746</v>
      </c>
      <c r="P285" s="6">
        <v>51523197</v>
      </c>
      <c r="Q285" s="6">
        <v>5320375</v>
      </c>
      <c r="R285" s="6">
        <v>85</v>
      </c>
      <c r="S285" s="6">
        <v>0</v>
      </c>
      <c r="T285" s="9" t="s">
        <v>19</v>
      </c>
      <c r="U285" s="6">
        <v>9812129</v>
      </c>
      <c r="V285" s="6">
        <v>60143</v>
      </c>
      <c r="W285" s="5">
        <v>370332</v>
      </c>
    </row>
    <row r="286" spans="1:23" ht="11.45" customHeight="1" x14ac:dyDescent="0.3">
      <c r="A286" s="3">
        <v>45838</v>
      </c>
      <c r="B286" s="6">
        <v>102547722</v>
      </c>
      <c r="C286" s="6">
        <v>80074</v>
      </c>
      <c r="D286" s="6">
        <v>266322</v>
      </c>
      <c r="E286" s="6">
        <v>27994</v>
      </c>
      <c r="F286" s="6">
        <v>429407</v>
      </c>
      <c r="G286" s="6">
        <v>3224013</v>
      </c>
      <c r="H286" s="6">
        <v>2143736</v>
      </c>
      <c r="I286" s="6">
        <v>10383229</v>
      </c>
      <c r="J286" s="6">
        <v>398618</v>
      </c>
      <c r="K286" s="6">
        <v>4831861</v>
      </c>
      <c r="L286" s="6">
        <v>2169456</v>
      </c>
      <c r="M286" s="6">
        <v>61</v>
      </c>
      <c r="N286" s="6">
        <v>8911364</v>
      </c>
      <c r="O286" s="6">
        <v>898891</v>
      </c>
      <c r="P286" s="6">
        <v>49025128</v>
      </c>
      <c r="Q286" s="6">
        <v>4766191</v>
      </c>
      <c r="R286" s="6">
        <v>252</v>
      </c>
      <c r="S286" s="6">
        <v>0</v>
      </c>
      <c r="T286" s="9" t="s">
        <v>19</v>
      </c>
      <c r="U286" s="6">
        <v>8898027</v>
      </c>
      <c r="V286" s="6">
        <v>51590</v>
      </c>
      <c r="W286" s="5">
        <v>301524</v>
      </c>
    </row>
    <row r="287" spans="1:23" ht="11.45" customHeight="1" x14ac:dyDescent="0.3">
      <c r="A287" s="3">
        <v>45869</v>
      </c>
      <c r="B287" s="6">
        <v>113131777</v>
      </c>
      <c r="C287" s="6">
        <v>82412</v>
      </c>
      <c r="D287" s="6">
        <v>243401</v>
      </c>
      <c r="E287" s="6">
        <v>24921</v>
      </c>
      <c r="F287" s="6">
        <v>435890</v>
      </c>
      <c r="G287" s="6">
        <v>3197844</v>
      </c>
      <c r="H287" s="6">
        <v>2169384</v>
      </c>
      <c r="I287" s="6">
        <v>11249725</v>
      </c>
      <c r="J287" s="6">
        <v>434912</v>
      </c>
      <c r="K287" s="6">
        <v>4904858</v>
      </c>
      <c r="L287" s="6">
        <v>2884728</v>
      </c>
      <c r="M287" s="6">
        <v>147</v>
      </c>
      <c r="N287" s="6">
        <v>8824661</v>
      </c>
      <c r="O287" s="6">
        <v>928489</v>
      </c>
      <c r="P287" s="6">
        <v>54279259</v>
      </c>
      <c r="Q287" s="6">
        <v>4994755</v>
      </c>
      <c r="R287" s="6">
        <v>54</v>
      </c>
      <c r="S287" s="6">
        <v>0</v>
      </c>
      <c r="T287" s="9" t="s">
        <v>19</v>
      </c>
      <c r="U287" s="6">
        <v>8516617</v>
      </c>
      <c r="V287" s="6">
        <v>49856</v>
      </c>
      <c r="W287" s="5">
        <v>415404</v>
      </c>
    </row>
    <row r="288" spans="1:23" ht="11.45" customHeight="1" x14ac:dyDescent="0.3">
      <c r="A288" s="3">
        <v>45900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U288" s="6"/>
      <c r="V288" s="6"/>
      <c r="W288" s="5">
        <v>0</v>
      </c>
    </row>
    <row r="289" spans="1:23" ht="11.45" customHeight="1" x14ac:dyDescent="0.3">
      <c r="A289" s="3">
        <v>45930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U289" s="6"/>
      <c r="V289" s="6"/>
      <c r="W289" s="5">
        <v>0</v>
      </c>
    </row>
    <row r="290" spans="1:23" ht="11.45" customHeight="1" x14ac:dyDescent="0.3">
      <c r="A290" s="3">
        <v>45961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U290" s="6"/>
      <c r="V290" s="6"/>
      <c r="W290" s="5">
        <v>0</v>
      </c>
    </row>
    <row r="291" spans="1:23" ht="11.45" customHeight="1" x14ac:dyDescent="0.3">
      <c r="A291" s="3">
        <v>45991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U291" s="6"/>
      <c r="V291" s="6"/>
      <c r="W291" s="5">
        <v>0</v>
      </c>
    </row>
    <row r="292" spans="1:23" ht="11.45" customHeight="1" x14ac:dyDescent="0.3">
      <c r="A292" s="3">
        <v>46022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U292" s="6"/>
      <c r="V292" s="6"/>
      <c r="W292" s="5">
        <v>0</v>
      </c>
    </row>
    <row r="293" spans="1:23" ht="11.45" customHeight="1" x14ac:dyDescent="0.3">
      <c r="A293" s="3">
        <v>46053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U293" s="6"/>
      <c r="V293" s="6"/>
      <c r="W293" s="5">
        <v>0</v>
      </c>
    </row>
    <row r="294" spans="1:23" ht="11.45" customHeight="1" x14ac:dyDescent="0.3">
      <c r="A294" s="3">
        <v>46081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U294" s="6"/>
      <c r="V294" s="6"/>
      <c r="W294" s="5">
        <v>0</v>
      </c>
    </row>
    <row r="295" spans="1:23" ht="11.45" customHeight="1" x14ac:dyDescent="0.3">
      <c r="A295" s="3">
        <v>46112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U295" s="6"/>
      <c r="V295" s="6"/>
      <c r="W295" s="5">
        <v>0</v>
      </c>
    </row>
    <row r="296" spans="1:23" ht="11.45" customHeight="1" x14ac:dyDescent="0.3">
      <c r="A296" s="3">
        <v>46142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U296" s="6"/>
      <c r="V296" s="6"/>
      <c r="W296" s="5">
        <v>0</v>
      </c>
    </row>
    <row r="300" spans="1:23" ht="11.45" customHeight="1" x14ac:dyDescent="0.3">
      <c r="A300" s="8" t="s">
        <v>23</v>
      </c>
      <c r="B300" s="6">
        <f>SUM(B269:B280)</f>
        <v>1097403691</v>
      </c>
      <c r="C300" s="6">
        <f t="shared" ref="C300:V300" si="0">SUM(C269:C280)</f>
        <v>942117</v>
      </c>
      <c r="D300" s="6">
        <f t="shared" si="0"/>
        <v>2958557</v>
      </c>
      <c r="E300" s="6">
        <f t="shared" si="0"/>
        <v>366139</v>
      </c>
      <c r="F300" s="6">
        <f t="shared" si="0"/>
        <v>5578824</v>
      </c>
      <c r="G300" s="6">
        <f t="shared" si="0"/>
        <v>37321018</v>
      </c>
      <c r="H300" s="6">
        <f t="shared" si="0"/>
        <v>24438061</v>
      </c>
      <c r="I300" s="6">
        <f t="shared" si="0"/>
        <v>120520053</v>
      </c>
      <c r="J300" s="6">
        <f t="shared" si="0"/>
        <v>4910948</v>
      </c>
      <c r="K300" s="6">
        <f t="shared" si="0"/>
        <v>54690953</v>
      </c>
      <c r="L300" s="6">
        <f t="shared" si="0"/>
        <v>28164948</v>
      </c>
      <c r="M300" s="6">
        <f t="shared" si="0"/>
        <v>949</v>
      </c>
      <c r="N300" s="6">
        <f t="shared" si="0"/>
        <v>98275212</v>
      </c>
      <c r="O300" s="6">
        <f t="shared" si="0"/>
        <v>10371408</v>
      </c>
      <c r="P300" s="6">
        <f t="shared" si="0"/>
        <v>535422768</v>
      </c>
      <c r="Q300" s="6">
        <f t="shared" si="0"/>
        <v>53680947</v>
      </c>
      <c r="R300" s="6">
        <f t="shared" si="0"/>
        <v>1684</v>
      </c>
      <c r="S300" s="6">
        <f>SUM(S269:S280)</f>
        <v>130</v>
      </c>
      <c r="U300" s="6">
        <f t="shared" si="0"/>
        <v>95580536</v>
      </c>
      <c r="V300" s="6">
        <f t="shared" si="0"/>
        <v>559560</v>
      </c>
      <c r="W300" s="6">
        <f>SUM(W269:W280)</f>
        <v>4060224</v>
      </c>
    </row>
    <row r="302" spans="1:23" ht="11.45" customHeight="1" x14ac:dyDescent="0.3">
      <c r="A302" s="59" t="s">
        <v>71</v>
      </c>
      <c r="B302" s="8" t="s">
        <v>43</v>
      </c>
      <c r="C302" s="8" t="s">
        <v>43</v>
      </c>
      <c r="D302" s="8" t="s">
        <v>43</v>
      </c>
      <c r="E302" s="8" t="s">
        <v>43</v>
      </c>
      <c r="F302" s="8" t="s">
        <v>72</v>
      </c>
      <c r="G302" s="8" t="s">
        <v>43</v>
      </c>
      <c r="H302" s="8" t="s">
        <v>43</v>
      </c>
      <c r="I302" s="8" t="s">
        <v>43</v>
      </c>
      <c r="J302" s="8" t="s">
        <v>43</v>
      </c>
      <c r="K302" s="8" t="s">
        <v>43</v>
      </c>
      <c r="L302" s="8" t="s">
        <v>72</v>
      </c>
      <c r="M302" s="8" t="s">
        <v>43</v>
      </c>
      <c r="N302" s="8" t="s">
        <v>43</v>
      </c>
      <c r="O302" s="8" t="s">
        <v>43</v>
      </c>
      <c r="P302" s="8" t="s">
        <v>43</v>
      </c>
      <c r="Q302" s="8" t="s">
        <v>43</v>
      </c>
      <c r="R302" s="8" t="s">
        <v>72</v>
      </c>
      <c r="S302" s="8" t="s">
        <v>43</v>
      </c>
      <c r="T302" s="8"/>
      <c r="U302" s="8" t="s">
        <v>72</v>
      </c>
      <c r="V302" s="8" t="s">
        <v>43</v>
      </c>
      <c r="W302" s="8" t="s">
        <v>43</v>
      </c>
    </row>
    <row r="303" spans="1:23" ht="11.45" customHeight="1" x14ac:dyDescent="0.3">
      <c r="A303" s="59" t="s">
        <v>81</v>
      </c>
      <c r="B303" s="8">
        <f>Aluminum!W303</f>
        <v>2002</v>
      </c>
      <c r="C303" s="8">
        <f>'Bag in a box'!W303</f>
        <v>2002</v>
      </c>
      <c r="D303" s="8">
        <f>'Bimetal 0-1L'!W303</f>
        <v>2002</v>
      </c>
      <c r="E303" s="8">
        <f>'Bimetal over 1L'!W303</f>
        <v>2002</v>
      </c>
      <c r="F303" s="8" t="str">
        <f>'Drink Pouches'!W303</f>
        <v>Returns as %</v>
      </c>
      <c r="G303" s="8" t="str">
        <f>'Gable 0-1L'!W303</f>
        <v>Returns Only</v>
      </c>
      <c r="H303" s="8" t="str">
        <f>'Gable over 1L'!W303</f>
        <v>Returns Only</v>
      </c>
      <c r="I303" s="8">
        <f>'Glass 0-1L'!W303</f>
        <v>2002</v>
      </c>
      <c r="J303" s="8">
        <f>'Glass over 1L'!W303</f>
        <v>2002</v>
      </c>
      <c r="K303" s="8" t="str">
        <f>HDPE!W303</f>
        <v>Returns as %</v>
      </c>
      <c r="L303" s="8" t="str">
        <f>ISB!W303</f>
        <v>Returns Only</v>
      </c>
      <c r="M303" s="8" t="str">
        <f>'Liquor and Wine'!W303</f>
        <v>Returns Only</v>
      </c>
      <c r="N303" s="8" t="str">
        <f>'Other Pl 0-1L'!W303</f>
        <v>Returns Only</v>
      </c>
      <c r="O303" s="8" t="str">
        <f>'Other Pl Over 1L'!W303</f>
        <v>Returns Only</v>
      </c>
      <c r="P303" s="8">
        <f>'PET 0-1L'!W303</f>
        <v>2002</v>
      </c>
      <c r="Q303" s="8">
        <f>'PET over 1L'!W303</f>
        <v>2002</v>
      </c>
      <c r="R303" s="8" t="str">
        <f>'Plastic Oneway Keg'!W303</f>
        <v>Returns as %</v>
      </c>
      <c r="T303" s="8"/>
      <c r="U303" s="8">
        <f>'Tetra 0-1L'!W303</f>
        <v>2002</v>
      </c>
      <c r="V303" s="8" t="str">
        <f>'Tetra Over 1L'!W303</f>
        <v>Returns Only</v>
      </c>
      <c r="W303" s="8"/>
    </row>
  </sheetData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946B2-DAF3-41AD-A523-F0B3335B1489}">
  <ds:schemaRefs>
    <ds:schemaRef ds:uri="http://schemas.microsoft.com/office/2006/metadata/properties"/>
    <ds:schemaRef ds:uri="http://schemas.microsoft.com/office/infopath/2007/PartnerControls"/>
    <ds:schemaRef ds:uri="033f3c31-a06a-42e1-839c-42d3c12e0580"/>
    <ds:schemaRef ds:uri="b0eccaff-ed0e-4369-a755-3c501f3fbb44"/>
  </ds:schemaRefs>
</ds:datastoreItem>
</file>

<file path=customXml/itemProps2.xml><?xml version="1.0" encoding="utf-8"?>
<ds:datastoreItem xmlns:ds="http://schemas.openxmlformats.org/officeDocument/2006/customXml" ds:itemID="{10F964D5-15D5-4021-B3E1-69A1DFAEFDE2}"/>
</file>

<file path=customXml/itemProps3.xml><?xml version="1.0" encoding="utf-8"?>
<ds:datastoreItem xmlns:ds="http://schemas.openxmlformats.org/officeDocument/2006/customXml" ds:itemID="{7EB41E3F-2630-4C3C-BF6F-04125B48E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3 months forecast</vt:lpstr>
      <vt:lpstr>8 month forecasts</vt:lpstr>
      <vt:lpstr>Recommendation Comparisons</vt:lpstr>
      <vt:lpstr>Sales</vt:lpstr>
      <vt:lpstr>Returns</vt:lpstr>
      <vt:lpstr>Aluminum</vt:lpstr>
      <vt:lpstr>Bag in a box</vt:lpstr>
      <vt:lpstr>Bimetal 0-1L</vt:lpstr>
      <vt:lpstr>Bimetal over 1L</vt:lpstr>
      <vt:lpstr>Drink Pouches</vt:lpstr>
      <vt:lpstr>Gable 0-1L</vt:lpstr>
      <vt:lpstr>Gable over 1L</vt:lpstr>
      <vt:lpstr>Glass 0-1L</vt:lpstr>
      <vt:lpstr>Glass over 1L</vt:lpstr>
      <vt:lpstr>HDPE</vt:lpstr>
      <vt:lpstr>ISB</vt:lpstr>
      <vt:lpstr>Liquor and Wine</vt:lpstr>
      <vt:lpstr>Other Pl 0-1L</vt:lpstr>
      <vt:lpstr>Other Pl Over 1L</vt:lpstr>
      <vt:lpstr>PET 0-1L</vt:lpstr>
      <vt:lpstr>PET over 1L</vt:lpstr>
      <vt:lpstr>Plastic Oneway Keg</vt:lpstr>
      <vt:lpstr>Tetra 0-1L</vt:lpstr>
      <vt:lpstr>Tetra Over 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Graham Henderson</cp:lastModifiedBy>
  <dcterms:created xsi:type="dcterms:W3CDTF">2021-08-25T15:13:15Z</dcterms:created>
  <dcterms:modified xsi:type="dcterms:W3CDTF">2026-02-25T20:06:38Z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  <property fmtid="{D5CDD505-2E9C-101B-9397-08002B2CF9AE}" pid="3" name="MediaServiceImageTags">
    <vt:lpwstr/>
  </property>
</Properties>
</file>